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9270"/>
  </bookViews>
  <sheets>
    <sheet name="1 % норматив" sheetId="1" r:id="rId1"/>
    <sheet name="2 Перечень ГАД " sheetId="6" r:id="rId2"/>
    <sheet name="3 ГАИ " sheetId="2" r:id="rId3"/>
    <sheet name="4 Доходы " sheetId="7" r:id="rId4"/>
    <sheet name="5 Программы" sheetId="8" r:id="rId5"/>
    <sheet name="6 Ведомст" sheetId="9" r:id="rId6"/>
    <sheet name="7 Раздел, подр" sheetId="10" r:id="rId7"/>
    <sheet name="8 Прогр. заимств" sheetId="4" r:id="rId8"/>
    <sheet name="9 Источн" sheetId="5" r:id="rId9"/>
  </sheets>
  <definedNames>
    <definedName name="_xlnm.Print_Titles" localSheetId="0">'1 % норматив'!$6:$6</definedName>
    <definedName name="_xlnm.Print_Titles" localSheetId="1">'2 Перечень ГАД '!$4:$5</definedName>
    <definedName name="_xlnm.Print_Titles" localSheetId="3">'4 Доходы '!$5:$6</definedName>
    <definedName name="_xlnm.Print_Titles" localSheetId="4">'5 Программы'!$4:$5</definedName>
    <definedName name="_xlnm.Print_Titles" localSheetId="5">'6 Ведомст'!$4:$5</definedName>
    <definedName name="_xlnm.Print_Titles" localSheetId="6">'7 Раздел, подр'!$5:$5</definedName>
    <definedName name="_xlnm.Print_Area" localSheetId="0">'1 % норматив'!$A$1:$B$50</definedName>
    <definedName name="_xlnm.Print_Area" localSheetId="1">'2 Перечень ГАД '!$A$1:$C$306</definedName>
    <definedName name="_xlnm.Print_Area" localSheetId="2">'3 ГАИ '!$A$1:$C$31</definedName>
    <definedName name="_xlnm.Print_Area" localSheetId="3">'4 Доходы '!$A$1:$E$165</definedName>
    <definedName name="_xlnm.Print_Area" localSheetId="4">'5 Программы'!$A$1:$H$1015</definedName>
    <definedName name="_xlnm.Print_Area" localSheetId="5">'6 Ведомст'!$A$1:$I$1426</definedName>
  </definedNames>
  <calcPr calcId="145621"/>
</workbook>
</file>

<file path=xl/calcChain.xml><?xml version="1.0" encoding="utf-8"?>
<calcChain xmlns="http://schemas.openxmlformats.org/spreadsheetml/2006/main">
  <c r="D9" i="5" l="1"/>
  <c r="D21" i="5"/>
  <c r="D24" i="5"/>
  <c r="D23" i="5" s="1"/>
  <c r="D22" i="5" s="1"/>
  <c r="B17" i="4" l="1"/>
  <c r="B16" i="4"/>
  <c r="B12" i="4"/>
  <c r="B9" i="4"/>
  <c r="F51" i="10" l="1"/>
  <c r="F49" i="10"/>
  <c r="F45" i="10"/>
  <c r="F44" i="10"/>
  <c r="F39" i="10"/>
  <c r="F34" i="10"/>
  <c r="F33" i="10"/>
  <c r="F29" i="10"/>
  <c r="F24" i="10"/>
  <c r="F22" i="10"/>
  <c r="F20" i="10"/>
  <c r="F18" i="10"/>
  <c r="F16" i="10"/>
  <c r="F14" i="10"/>
  <c r="F13" i="10"/>
  <c r="F12" i="10"/>
  <c r="F11" i="10"/>
  <c r="F9" i="10"/>
  <c r="F8" i="10"/>
  <c r="I1424" i="9"/>
  <c r="I1423" i="9"/>
  <c r="H1422" i="9"/>
  <c r="G1422" i="9"/>
  <c r="G1421" i="9" s="1"/>
  <c r="G1420" i="9" s="1"/>
  <c r="G1419" i="9" s="1"/>
  <c r="G1418" i="9" s="1"/>
  <c r="I1417" i="9"/>
  <c r="I1416" i="9"/>
  <c r="I1415" i="9"/>
  <c r="H1414" i="9"/>
  <c r="G1414" i="9"/>
  <c r="G1413" i="9" s="1"/>
  <c r="I1412" i="9"/>
  <c r="I1411" i="9"/>
  <c r="H1411" i="9"/>
  <c r="G1411" i="9"/>
  <c r="H1409" i="9"/>
  <c r="I1408" i="9"/>
  <c r="I1407" i="9"/>
  <c r="H1406" i="9"/>
  <c r="G1406" i="9"/>
  <c r="I1404" i="9"/>
  <c r="H1403" i="9"/>
  <c r="G1403" i="9"/>
  <c r="G1402" i="9" s="1"/>
  <c r="I1401" i="9"/>
  <c r="I1400" i="9"/>
  <c r="H1400" i="9"/>
  <c r="G1400" i="9"/>
  <c r="G1399" i="9" s="1"/>
  <c r="H1399" i="9"/>
  <c r="I1398" i="9"/>
  <c r="H1397" i="9"/>
  <c r="G1397" i="9"/>
  <c r="G1396" i="9"/>
  <c r="I1393" i="9"/>
  <c r="H1392" i="9"/>
  <c r="I1392" i="9" s="1"/>
  <c r="G1392" i="9"/>
  <c r="I1391" i="9"/>
  <c r="H1390" i="9"/>
  <c r="I1390" i="9" s="1"/>
  <c r="G1390" i="9"/>
  <c r="H1389" i="9"/>
  <c r="I1388" i="9"/>
  <c r="H1387" i="9"/>
  <c r="G1387" i="9"/>
  <c r="I1386" i="9"/>
  <c r="H1385" i="9"/>
  <c r="G1385" i="9"/>
  <c r="G1384" i="9"/>
  <c r="I1383" i="9"/>
  <c r="I1382" i="9"/>
  <c r="H1381" i="9"/>
  <c r="G1381" i="9"/>
  <c r="I1380" i="9"/>
  <c r="H1379" i="9"/>
  <c r="G1379" i="9"/>
  <c r="I1377" i="9"/>
  <c r="I1376" i="9"/>
  <c r="H1375" i="9"/>
  <c r="G1375" i="9"/>
  <c r="G1374" i="9"/>
  <c r="I1372" i="9"/>
  <c r="H1371" i="9"/>
  <c r="G1371" i="9"/>
  <c r="G1370" i="9" s="1"/>
  <c r="G1369" i="9" s="1"/>
  <c r="I1368" i="9"/>
  <c r="H1367" i="9"/>
  <c r="G1367" i="9"/>
  <c r="G1366" i="9"/>
  <c r="I1362" i="9"/>
  <c r="H1361" i="9"/>
  <c r="G1361" i="9"/>
  <c r="G1360" i="9"/>
  <c r="G1359" i="9" s="1"/>
  <c r="G1358" i="9" s="1"/>
  <c r="I1357" i="9"/>
  <c r="I1356" i="9"/>
  <c r="H1355" i="9"/>
  <c r="G1355" i="9"/>
  <c r="G1354" i="9" s="1"/>
  <c r="H1352" i="9"/>
  <c r="H1350" i="9"/>
  <c r="I1349" i="9"/>
  <c r="H1348" i="9"/>
  <c r="G1348" i="9"/>
  <c r="I1346" i="9"/>
  <c r="H1345" i="9"/>
  <c r="G1345" i="9"/>
  <c r="I1344" i="9"/>
  <c r="H1343" i="9"/>
  <c r="G1343" i="9"/>
  <c r="G1342" i="9"/>
  <c r="I1341" i="9"/>
  <c r="H1340" i="9"/>
  <c r="G1340" i="9"/>
  <c r="I1339" i="9"/>
  <c r="H1338" i="9"/>
  <c r="G1338" i="9"/>
  <c r="I1336" i="9"/>
  <c r="H1335" i="9"/>
  <c r="I1335" i="9" s="1"/>
  <c r="G1335" i="9"/>
  <c r="G1334" i="9" s="1"/>
  <c r="H1331" i="9"/>
  <c r="G1331" i="9"/>
  <c r="I1330" i="9"/>
  <c r="H1329" i="9"/>
  <c r="G1329" i="9"/>
  <c r="I1328" i="9"/>
  <c r="H1327" i="9"/>
  <c r="I1327" i="9" s="1"/>
  <c r="G1327" i="9"/>
  <c r="I1326" i="9"/>
  <c r="H1325" i="9"/>
  <c r="G1325" i="9"/>
  <c r="G1324" i="9" s="1"/>
  <c r="I1322" i="9"/>
  <c r="I1321" i="9"/>
  <c r="H1320" i="9"/>
  <c r="G1320" i="9"/>
  <c r="G1319" i="9" s="1"/>
  <c r="G1318" i="9" s="1"/>
  <c r="I1317" i="9"/>
  <c r="H1316" i="9"/>
  <c r="H1315" i="9" s="1"/>
  <c r="G1316" i="9"/>
  <c r="G1315" i="9" s="1"/>
  <c r="G1314" i="9"/>
  <c r="I1313" i="9"/>
  <c r="I1312" i="9"/>
  <c r="I1311" i="9"/>
  <c r="H1310" i="9"/>
  <c r="H1309" i="9" s="1"/>
  <c r="G1310" i="9"/>
  <c r="G1309" i="9" s="1"/>
  <c r="G1308" i="9"/>
  <c r="I1307" i="9"/>
  <c r="I1306" i="9"/>
  <c r="I1305" i="9"/>
  <c r="H1304" i="9"/>
  <c r="H1303" i="9" s="1"/>
  <c r="I1303" i="9" s="1"/>
  <c r="G1304" i="9"/>
  <c r="G1303" i="9" s="1"/>
  <c r="I1302" i="9"/>
  <c r="H1301" i="9"/>
  <c r="G1301" i="9"/>
  <c r="G1300" i="9"/>
  <c r="G1299" i="9" s="1"/>
  <c r="I1298" i="9"/>
  <c r="H1297" i="9"/>
  <c r="I1297" i="9" s="1"/>
  <c r="G1297" i="9"/>
  <c r="G1296" i="9" s="1"/>
  <c r="I1293" i="9"/>
  <c r="H1292" i="9"/>
  <c r="G1292" i="9"/>
  <c r="G1291" i="9" s="1"/>
  <c r="G1290" i="9" s="1"/>
  <c r="I1289" i="9"/>
  <c r="H1288" i="9"/>
  <c r="I1288" i="9" s="1"/>
  <c r="G1288" i="9"/>
  <c r="I1287" i="9"/>
  <c r="H1286" i="9"/>
  <c r="I1286" i="9" s="1"/>
  <c r="G1286" i="9"/>
  <c r="I1283" i="9"/>
  <c r="H1282" i="9"/>
  <c r="G1282" i="9"/>
  <c r="G1281" i="9" s="1"/>
  <c r="I1278" i="9"/>
  <c r="I1277" i="9"/>
  <c r="I1276" i="9"/>
  <c r="H1275" i="9"/>
  <c r="G1275" i="9"/>
  <c r="G1274" i="9" s="1"/>
  <c r="G1273" i="9" s="1"/>
  <c r="G1272" i="9" s="1"/>
  <c r="G1271" i="9" s="1"/>
  <c r="I1270" i="9"/>
  <c r="H1269" i="9"/>
  <c r="I1269" i="9" s="1"/>
  <c r="G1269" i="9"/>
  <c r="G1268" i="9" s="1"/>
  <c r="G1267" i="9" s="1"/>
  <c r="G1266" i="9"/>
  <c r="I1265" i="9"/>
  <c r="H1264" i="9"/>
  <c r="G1264" i="9"/>
  <c r="G1263" i="9"/>
  <c r="I1262" i="9"/>
  <c r="H1261" i="9"/>
  <c r="I1261" i="9" s="1"/>
  <c r="G1261" i="9"/>
  <c r="G1260" i="9" s="1"/>
  <c r="I1259" i="9"/>
  <c r="H1258" i="9"/>
  <c r="I1258" i="9" s="1"/>
  <c r="G1258" i="9"/>
  <c r="I1257" i="9"/>
  <c r="H1256" i="9"/>
  <c r="H1255" i="9" s="1"/>
  <c r="G1256" i="9"/>
  <c r="G1255" i="9" s="1"/>
  <c r="G1254" i="9"/>
  <c r="I1253" i="9"/>
  <c r="H1252" i="9"/>
  <c r="G1252" i="9"/>
  <c r="G1251" i="9"/>
  <c r="I1249" i="9"/>
  <c r="H1248" i="9"/>
  <c r="I1248" i="9" s="1"/>
  <c r="G1248" i="9"/>
  <c r="G1247" i="9" s="1"/>
  <c r="G1246" i="9"/>
  <c r="I1245" i="9"/>
  <c r="H1244" i="9"/>
  <c r="G1244" i="9"/>
  <c r="G1243" i="9"/>
  <c r="G1242" i="9" s="1"/>
  <c r="I1237" i="9"/>
  <c r="H1236" i="9"/>
  <c r="I1236" i="9" s="1"/>
  <c r="G1236" i="9"/>
  <c r="G1235" i="9" s="1"/>
  <c r="G1234" i="9" s="1"/>
  <c r="G1233" i="9" s="1"/>
  <c r="G1232" i="9" s="1"/>
  <c r="G1231" i="9" s="1"/>
  <c r="H1235" i="9"/>
  <c r="I1230" i="9"/>
  <c r="I1229" i="9"/>
  <c r="H1229" i="9"/>
  <c r="H1227" i="9" s="1"/>
  <c r="G1229" i="9"/>
  <c r="G1227" i="9" s="1"/>
  <c r="G1226" i="9" s="1"/>
  <c r="G1225" i="9" s="1"/>
  <c r="H1228" i="9"/>
  <c r="G1228" i="9"/>
  <c r="I1224" i="9"/>
  <c r="H1223" i="9"/>
  <c r="G1223" i="9"/>
  <c r="G1222" i="9" s="1"/>
  <c r="I1221" i="9"/>
  <c r="H1220" i="9"/>
  <c r="G1220" i="9"/>
  <c r="G1216" i="9" s="1"/>
  <c r="I1219" i="9"/>
  <c r="I1218" i="9"/>
  <c r="H1217" i="9"/>
  <c r="G1217" i="9"/>
  <c r="I1213" i="9"/>
  <c r="H1212" i="9"/>
  <c r="H1211" i="9" s="1"/>
  <c r="G1212" i="9"/>
  <c r="G1211" i="9" s="1"/>
  <c r="G1210" i="9"/>
  <c r="I1208" i="9"/>
  <c r="I1207" i="9"/>
  <c r="H1206" i="9"/>
  <c r="H1205" i="9" s="1"/>
  <c r="G1206" i="9"/>
  <c r="G1205" i="9" s="1"/>
  <c r="G1204" i="9" s="1"/>
  <c r="I1203" i="9"/>
  <c r="H1202" i="9"/>
  <c r="H1201" i="9" s="1"/>
  <c r="G1202" i="9"/>
  <c r="G1201" i="9" s="1"/>
  <c r="G1200" i="9"/>
  <c r="I1197" i="9"/>
  <c r="I1196" i="9"/>
  <c r="I1195" i="9"/>
  <c r="I1194" i="9"/>
  <c r="H1194" i="9"/>
  <c r="G1194" i="9"/>
  <c r="H1193" i="9"/>
  <c r="G1193" i="9"/>
  <c r="G1174" i="9" s="1"/>
  <c r="I1192" i="9"/>
  <c r="H1191" i="9"/>
  <c r="G1191" i="9"/>
  <c r="I1190" i="9"/>
  <c r="H1189" i="9"/>
  <c r="G1189" i="9"/>
  <c r="G1188" i="9"/>
  <c r="I1187" i="9"/>
  <c r="H1186" i="9"/>
  <c r="G1186" i="9"/>
  <c r="I1186" i="9" s="1"/>
  <c r="I1185" i="9"/>
  <c r="I1184" i="9"/>
  <c r="H1183" i="9"/>
  <c r="G1183" i="9"/>
  <c r="I1182" i="9"/>
  <c r="H1181" i="9"/>
  <c r="G1181" i="9"/>
  <c r="I1180" i="9"/>
  <c r="I1179" i="9"/>
  <c r="H1178" i="9"/>
  <c r="I1178" i="9" s="1"/>
  <c r="G1178" i="9"/>
  <c r="I1177" i="9"/>
  <c r="I1176" i="9"/>
  <c r="H1175" i="9"/>
  <c r="G1175" i="9"/>
  <c r="I1173" i="9"/>
  <c r="H1172" i="9"/>
  <c r="G1172" i="9"/>
  <c r="G1171" i="9" s="1"/>
  <c r="I1170" i="9"/>
  <c r="I1169" i="9"/>
  <c r="H1168" i="9"/>
  <c r="G1168" i="9"/>
  <c r="I1167" i="9"/>
  <c r="I1166" i="9"/>
  <c r="H1165" i="9"/>
  <c r="G1165" i="9"/>
  <c r="G1164" i="9" s="1"/>
  <c r="I1163" i="9"/>
  <c r="H1162" i="9"/>
  <c r="G1162" i="9"/>
  <c r="I1161" i="9"/>
  <c r="G1160" i="9"/>
  <c r="I1160" i="9" s="1"/>
  <c r="H1159" i="9"/>
  <c r="I1155" i="9"/>
  <c r="I1154" i="9"/>
  <c r="I1153" i="9"/>
  <c r="H1152" i="9"/>
  <c r="G1152" i="9"/>
  <c r="G1151" i="9" s="1"/>
  <c r="I1150" i="9"/>
  <c r="H1149" i="9"/>
  <c r="G1149" i="9"/>
  <c r="G1148" i="9" s="1"/>
  <c r="I1147" i="9"/>
  <c r="I1146" i="9"/>
  <c r="I1145" i="9"/>
  <c r="H1144" i="9"/>
  <c r="I1144" i="9" s="1"/>
  <c r="G1144" i="9"/>
  <c r="I1143" i="9"/>
  <c r="I1142" i="9"/>
  <c r="I1141" i="9"/>
  <c r="I1140" i="9"/>
  <c r="H1139" i="9"/>
  <c r="G1139" i="9"/>
  <c r="I1136" i="9"/>
  <c r="I1135" i="9"/>
  <c r="I1134" i="9"/>
  <c r="H1133" i="9"/>
  <c r="G1133" i="9"/>
  <c r="I1132" i="9"/>
  <c r="I1131" i="9"/>
  <c r="H1130" i="9"/>
  <c r="G1130" i="9"/>
  <c r="G1129" i="9" s="1"/>
  <c r="G1128" i="9" s="1"/>
  <c r="I1126" i="9"/>
  <c r="H1125" i="9"/>
  <c r="G1125" i="9"/>
  <c r="G1124" i="9"/>
  <c r="I1123" i="9"/>
  <c r="H1122" i="9"/>
  <c r="G1122" i="9"/>
  <c r="G1121" i="9" s="1"/>
  <c r="I1120" i="9"/>
  <c r="H1119" i="9"/>
  <c r="G1119" i="9"/>
  <c r="G1118" i="9" s="1"/>
  <c r="I1115" i="9"/>
  <c r="H1114" i="9"/>
  <c r="G1114" i="9"/>
  <c r="G1113" i="9" s="1"/>
  <c r="I1112" i="9"/>
  <c r="H1111" i="9"/>
  <c r="G1111" i="9"/>
  <c r="I1109" i="9"/>
  <c r="H1108" i="9"/>
  <c r="I1108" i="9" s="1"/>
  <c r="G1108" i="9"/>
  <c r="G1107" i="9" s="1"/>
  <c r="G1106" i="9"/>
  <c r="I1103" i="9"/>
  <c r="H1102" i="9"/>
  <c r="I1102" i="9" s="1"/>
  <c r="G1102" i="9"/>
  <c r="G1101" i="9" s="1"/>
  <c r="H1100" i="9"/>
  <c r="G1100" i="9"/>
  <c r="I1099" i="9"/>
  <c r="H1098" i="9"/>
  <c r="G1098" i="9"/>
  <c r="G1097" i="9" s="1"/>
  <c r="I1096" i="9"/>
  <c r="H1095" i="9"/>
  <c r="G1095" i="9"/>
  <c r="G1094" i="9" s="1"/>
  <c r="I1093" i="9"/>
  <c r="H1092" i="9"/>
  <c r="I1092" i="9" s="1"/>
  <c r="G1092" i="9"/>
  <c r="G1091" i="9" s="1"/>
  <c r="I1091" i="9" s="1"/>
  <c r="I1090" i="9"/>
  <c r="H1089" i="9"/>
  <c r="G1089" i="9"/>
  <c r="G1088" i="9" s="1"/>
  <c r="I1087" i="9"/>
  <c r="H1086" i="9"/>
  <c r="G1086" i="9"/>
  <c r="G1085" i="9" s="1"/>
  <c r="I1084" i="9"/>
  <c r="H1083" i="9"/>
  <c r="I1083" i="9" s="1"/>
  <c r="G1083" i="9"/>
  <c r="G1082" i="9" s="1"/>
  <c r="I1082" i="9"/>
  <c r="H1082" i="9"/>
  <c r="I1078" i="9"/>
  <c r="H1077" i="9"/>
  <c r="I1077" i="9" s="1"/>
  <c r="G1077" i="9"/>
  <c r="G1076" i="9" s="1"/>
  <c r="I1075" i="9"/>
  <c r="H1074" i="9"/>
  <c r="H1073" i="9" s="1"/>
  <c r="H1072" i="9" s="1"/>
  <c r="G1074" i="9"/>
  <c r="G1073" i="9"/>
  <c r="G1072" i="9" s="1"/>
  <c r="H1070" i="9"/>
  <c r="G1070" i="9"/>
  <c r="I1069" i="9"/>
  <c r="I1068" i="9"/>
  <c r="H1067" i="9"/>
  <c r="G1067" i="9"/>
  <c r="G1066" i="9" s="1"/>
  <c r="I1065" i="9"/>
  <c r="I1064" i="9"/>
  <c r="H1063" i="9"/>
  <c r="G1063" i="9"/>
  <c r="G1062" i="9" s="1"/>
  <c r="I1061" i="9"/>
  <c r="I1060" i="9"/>
  <c r="H1060" i="9"/>
  <c r="G1060" i="9"/>
  <c r="H1058" i="9"/>
  <c r="H1057" i="9" s="1"/>
  <c r="G1058" i="9"/>
  <c r="G1057" i="9" s="1"/>
  <c r="I1056" i="9"/>
  <c r="I1055" i="9"/>
  <c r="I1054" i="9"/>
  <c r="H1053" i="9"/>
  <c r="I1053" i="9" s="1"/>
  <c r="G1053" i="9"/>
  <c r="I1052" i="9"/>
  <c r="I1051" i="9"/>
  <c r="I1050" i="9"/>
  <c r="H1049" i="9"/>
  <c r="G1049" i="9"/>
  <c r="I1048" i="9"/>
  <c r="I1047" i="9"/>
  <c r="H1046" i="9"/>
  <c r="G1046" i="9"/>
  <c r="I1045" i="9"/>
  <c r="I1044" i="9"/>
  <c r="H1043" i="9"/>
  <c r="I1043" i="9" s="1"/>
  <c r="G1043" i="9"/>
  <c r="I1041" i="9"/>
  <c r="H1040" i="9"/>
  <c r="H1039" i="9" s="1"/>
  <c r="G1040" i="9"/>
  <c r="G1039" i="9" s="1"/>
  <c r="I1038" i="9"/>
  <c r="H1037" i="9"/>
  <c r="G1037" i="9"/>
  <c r="I1036" i="9"/>
  <c r="H1035" i="9"/>
  <c r="G1035" i="9"/>
  <c r="G1034" i="9" s="1"/>
  <c r="H1033" i="9"/>
  <c r="I1032" i="9"/>
  <c r="H1031" i="9"/>
  <c r="I1031" i="9" s="1"/>
  <c r="G1031" i="9"/>
  <c r="I1030" i="9"/>
  <c r="H1029" i="9"/>
  <c r="H1028" i="9" s="1"/>
  <c r="I1028" i="9" s="1"/>
  <c r="G1029" i="9"/>
  <c r="G1028" i="9"/>
  <c r="I1027" i="9"/>
  <c r="H1026" i="9"/>
  <c r="I1026" i="9" s="1"/>
  <c r="G1026" i="9"/>
  <c r="I1025" i="9"/>
  <c r="I1024" i="9"/>
  <c r="H1023" i="9"/>
  <c r="G1023" i="9"/>
  <c r="I1023" i="9" s="1"/>
  <c r="I1022" i="9"/>
  <c r="H1021" i="9"/>
  <c r="G1021" i="9"/>
  <c r="I1021" i="9" s="1"/>
  <c r="I1020" i="9"/>
  <c r="I1019" i="9"/>
  <c r="H1018" i="9"/>
  <c r="I1018" i="9" s="1"/>
  <c r="G1018" i="9"/>
  <c r="I1017" i="9"/>
  <c r="I1016" i="9"/>
  <c r="H1015" i="9"/>
  <c r="G1015" i="9"/>
  <c r="I1014" i="9"/>
  <c r="I1013" i="9"/>
  <c r="H1012" i="9"/>
  <c r="I1012" i="9" s="1"/>
  <c r="G1012" i="9"/>
  <c r="I1011" i="9"/>
  <c r="H1010" i="9"/>
  <c r="I1010" i="9" s="1"/>
  <c r="G1010" i="9"/>
  <c r="I1009" i="9"/>
  <c r="I1008" i="9"/>
  <c r="H1007" i="9"/>
  <c r="I1007" i="9" s="1"/>
  <c r="G1007" i="9"/>
  <c r="I1006" i="9"/>
  <c r="I1005" i="9"/>
  <c r="H1004" i="9"/>
  <c r="G1004" i="9"/>
  <c r="I1003" i="9"/>
  <c r="I1002" i="9"/>
  <c r="I1001" i="9"/>
  <c r="H1000" i="9"/>
  <c r="G1000" i="9"/>
  <c r="I1000" i="9" s="1"/>
  <c r="H995" i="9"/>
  <c r="H994" i="9" s="1"/>
  <c r="H993" i="9" s="1"/>
  <c r="G995" i="9"/>
  <c r="G994" i="9" s="1"/>
  <c r="G993" i="9" s="1"/>
  <c r="H991" i="9"/>
  <c r="G991" i="9"/>
  <c r="H989" i="9"/>
  <c r="G989" i="9"/>
  <c r="G988" i="9" s="1"/>
  <c r="G987" i="9"/>
  <c r="I985" i="9"/>
  <c r="H984" i="9"/>
  <c r="I984" i="9" s="1"/>
  <c r="G984" i="9"/>
  <c r="G983" i="9" s="1"/>
  <c r="G982" i="9" s="1"/>
  <c r="G981" i="9" s="1"/>
  <c r="H979" i="9"/>
  <c r="G979" i="9"/>
  <c r="G978" i="9" s="1"/>
  <c r="G977" i="9" s="1"/>
  <c r="H978" i="9"/>
  <c r="H977" i="9" s="1"/>
  <c r="H975" i="9"/>
  <c r="G975" i="9"/>
  <c r="G972" i="9" s="1"/>
  <c r="I974" i="9"/>
  <c r="I973" i="9"/>
  <c r="H972" i="9"/>
  <c r="I970" i="9"/>
  <c r="H969" i="9"/>
  <c r="G969" i="9"/>
  <c r="I968" i="9"/>
  <c r="H967" i="9"/>
  <c r="G967" i="9"/>
  <c r="I966" i="9"/>
  <c r="H965" i="9"/>
  <c r="G965" i="9"/>
  <c r="I962" i="9"/>
  <c r="H961" i="9"/>
  <c r="G961" i="9"/>
  <c r="I961" i="9" s="1"/>
  <c r="I960" i="9"/>
  <c r="H959" i="9"/>
  <c r="G959" i="9"/>
  <c r="I959" i="9" s="1"/>
  <c r="I958" i="9"/>
  <c r="I957" i="9"/>
  <c r="H956" i="9"/>
  <c r="I956" i="9" s="1"/>
  <c r="G956" i="9"/>
  <c r="I955" i="9"/>
  <c r="I954" i="9"/>
  <c r="I953" i="9"/>
  <c r="H952" i="9"/>
  <c r="I952" i="9" s="1"/>
  <c r="G952" i="9"/>
  <c r="I950" i="9"/>
  <c r="I949" i="9"/>
  <c r="I948" i="9"/>
  <c r="H948" i="9"/>
  <c r="G948" i="9"/>
  <c r="G947" i="9"/>
  <c r="I946" i="9"/>
  <c r="H945" i="9"/>
  <c r="G945" i="9"/>
  <c r="G944" i="9" s="1"/>
  <c r="H944" i="9"/>
  <c r="I943" i="9"/>
  <c r="H942" i="9"/>
  <c r="G942" i="9"/>
  <c r="G941" i="9" s="1"/>
  <c r="G940" i="9" s="1"/>
  <c r="I939" i="9"/>
  <c r="H938" i="9"/>
  <c r="G938" i="9"/>
  <c r="I938" i="9" s="1"/>
  <c r="I937" i="9"/>
  <c r="H936" i="9"/>
  <c r="G936" i="9"/>
  <c r="I936" i="9" s="1"/>
  <c r="H935" i="9"/>
  <c r="I934" i="9"/>
  <c r="H933" i="9"/>
  <c r="G933" i="9"/>
  <c r="G925" i="9" s="1"/>
  <c r="I932" i="9"/>
  <c r="I931" i="9"/>
  <c r="H930" i="9"/>
  <c r="I930" i="9" s="1"/>
  <c r="G930" i="9"/>
  <c r="I929" i="9"/>
  <c r="I928" i="9"/>
  <c r="I927" i="9"/>
  <c r="H926" i="9"/>
  <c r="I926" i="9" s="1"/>
  <c r="G926" i="9"/>
  <c r="I919" i="9"/>
  <c r="H918" i="9"/>
  <c r="I918" i="9" s="1"/>
  <c r="G918" i="9"/>
  <c r="I917" i="9"/>
  <c r="I916" i="9"/>
  <c r="H915" i="9"/>
  <c r="G915" i="9"/>
  <c r="I914" i="9"/>
  <c r="H913" i="9"/>
  <c r="G913" i="9"/>
  <c r="I912" i="9"/>
  <c r="I911" i="9"/>
  <c r="H910" i="9"/>
  <c r="I910" i="9" s="1"/>
  <c r="G910" i="9"/>
  <c r="I909" i="9"/>
  <c r="I908" i="9"/>
  <c r="I907" i="9"/>
  <c r="H907" i="9"/>
  <c r="G907" i="9"/>
  <c r="I903" i="9"/>
  <c r="I902" i="9"/>
  <c r="H901" i="9"/>
  <c r="G901" i="9"/>
  <c r="H900" i="9"/>
  <c r="I899" i="9"/>
  <c r="H898" i="9"/>
  <c r="G898" i="9"/>
  <c r="G897" i="9"/>
  <c r="I893" i="9"/>
  <c r="H892" i="9"/>
  <c r="G892" i="9"/>
  <c r="G891" i="9"/>
  <c r="I890" i="9"/>
  <c r="H889" i="9"/>
  <c r="I889" i="9" s="1"/>
  <c r="G889" i="9"/>
  <c r="I888" i="9"/>
  <c r="H887" i="9"/>
  <c r="I887" i="9" s="1"/>
  <c r="G887" i="9"/>
  <c r="I886" i="9"/>
  <c r="G885" i="9"/>
  <c r="I885" i="9" s="1"/>
  <c r="I884" i="9"/>
  <c r="I883" i="9"/>
  <c r="H882" i="9"/>
  <c r="I882" i="9" s="1"/>
  <c r="G882" i="9"/>
  <c r="I881" i="9"/>
  <c r="H880" i="9"/>
  <c r="I880" i="9" s="1"/>
  <c r="G880" i="9"/>
  <c r="I879" i="9"/>
  <c r="H878" i="9"/>
  <c r="I878" i="9" s="1"/>
  <c r="G878" i="9"/>
  <c r="I877" i="9"/>
  <c r="H876" i="9"/>
  <c r="I876" i="9" s="1"/>
  <c r="G876" i="9"/>
  <c r="G875" i="9" s="1"/>
  <c r="I874" i="9"/>
  <c r="H873" i="9"/>
  <c r="G873" i="9"/>
  <c r="I872" i="9"/>
  <c r="H871" i="9"/>
  <c r="G871" i="9"/>
  <c r="G870" i="9"/>
  <c r="I867" i="9"/>
  <c r="H866" i="9"/>
  <c r="I866" i="9" s="1"/>
  <c r="G866" i="9"/>
  <c r="I865" i="9"/>
  <c r="H864" i="9"/>
  <c r="I864" i="9" s="1"/>
  <c r="G864" i="9"/>
  <c r="H862" i="9"/>
  <c r="G862" i="9"/>
  <c r="I861" i="9"/>
  <c r="H860" i="9"/>
  <c r="I860" i="9" s="1"/>
  <c r="G860" i="9"/>
  <c r="I859" i="9"/>
  <c r="H858" i="9"/>
  <c r="I858" i="9" s="1"/>
  <c r="G858" i="9"/>
  <c r="I857" i="9"/>
  <c r="H856" i="9"/>
  <c r="I856" i="9" s="1"/>
  <c r="G856" i="9"/>
  <c r="I851" i="9"/>
  <c r="H850" i="9"/>
  <c r="H849" i="9" s="1"/>
  <c r="I849" i="9" s="1"/>
  <c r="G850" i="9"/>
  <c r="G849" i="9" s="1"/>
  <c r="I848" i="9"/>
  <c r="H847" i="9"/>
  <c r="G847" i="9"/>
  <c r="G846" i="9" s="1"/>
  <c r="I845" i="9"/>
  <c r="H844" i="9"/>
  <c r="H843" i="9" s="1"/>
  <c r="G844" i="9"/>
  <c r="I841" i="9"/>
  <c r="I840" i="9"/>
  <c r="H840" i="9"/>
  <c r="G840" i="9"/>
  <c r="G839" i="9" s="1"/>
  <c r="H839" i="9"/>
  <c r="I837" i="9"/>
  <c r="I836" i="9"/>
  <c r="I835" i="9"/>
  <c r="H834" i="9"/>
  <c r="H833" i="9" s="1"/>
  <c r="G834" i="9"/>
  <c r="G833" i="9" s="1"/>
  <c r="I832" i="9"/>
  <c r="H831" i="9"/>
  <c r="G831" i="9"/>
  <c r="G830" i="9" s="1"/>
  <c r="I829" i="9"/>
  <c r="H828" i="9"/>
  <c r="H827" i="9" s="1"/>
  <c r="G828" i="9"/>
  <c r="I825" i="9"/>
  <c r="I824" i="9"/>
  <c r="H824" i="9"/>
  <c r="G824" i="9"/>
  <c r="G823" i="9" s="1"/>
  <c r="H823" i="9"/>
  <c r="I823" i="9" s="1"/>
  <c r="I822" i="9"/>
  <c r="I821" i="9"/>
  <c r="I820" i="9"/>
  <c r="I819" i="9"/>
  <c r="H818" i="9"/>
  <c r="H817" i="9" s="1"/>
  <c r="G818" i="9"/>
  <c r="I812" i="9"/>
  <c r="H811" i="9"/>
  <c r="I811" i="9" s="1"/>
  <c r="G811" i="9"/>
  <c r="G810" i="9" s="1"/>
  <c r="G809" i="9" s="1"/>
  <c r="G808" i="9" s="1"/>
  <c r="G807" i="9" s="1"/>
  <c r="G806" i="9" s="1"/>
  <c r="I805" i="9"/>
  <c r="H804" i="9"/>
  <c r="G804" i="9"/>
  <c r="G803" i="9" s="1"/>
  <c r="G802" i="9" s="1"/>
  <c r="G801" i="9" s="1"/>
  <c r="G800" i="9" s="1"/>
  <c r="G799" i="9" s="1"/>
  <c r="H803" i="9"/>
  <c r="I797" i="9"/>
  <c r="H796" i="9"/>
  <c r="H795" i="9" s="1"/>
  <c r="G796" i="9"/>
  <c r="G795" i="9" s="1"/>
  <c r="G794" i="9" s="1"/>
  <c r="I793" i="9"/>
  <c r="I792" i="9"/>
  <c r="H792" i="9"/>
  <c r="G792" i="9"/>
  <c r="I791" i="9"/>
  <c r="I790" i="9"/>
  <c r="H789" i="9"/>
  <c r="I789" i="9" s="1"/>
  <c r="G789" i="9"/>
  <c r="I788" i="9"/>
  <c r="H787" i="9"/>
  <c r="I787" i="9" s="1"/>
  <c r="G787" i="9"/>
  <c r="I786" i="9"/>
  <c r="H785" i="9"/>
  <c r="G785" i="9"/>
  <c r="I784" i="9"/>
  <c r="G783" i="9"/>
  <c r="H782" i="9"/>
  <c r="H779" i="9"/>
  <c r="I778" i="9"/>
  <c r="H777" i="9"/>
  <c r="G777" i="9"/>
  <c r="G776" i="9" s="1"/>
  <c r="G775" i="9" s="1"/>
  <c r="I773" i="9"/>
  <c r="I772" i="9"/>
  <c r="I771" i="9"/>
  <c r="H770" i="9"/>
  <c r="G770" i="9"/>
  <c r="G769" i="9" s="1"/>
  <c r="H769" i="9"/>
  <c r="I769" i="9" s="1"/>
  <c r="I768" i="9"/>
  <c r="I767" i="9"/>
  <c r="H766" i="9"/>
  <c r="H765" i="9" s="1"/>
  <c r="G766" i="9"/>
  <c r="G765" i="9" s="1"/>
  <c r="G762" i="9" s="1"/>
  <c r="I764" i="9"/>
  <c r="H763" i="9"/>
  <c r="I763" i="9" s="1"/>
  <c r="G763" i="9"/>
  <c r="I761" i="9"/>
  <c r="I760" i="9"/>
  <c r="H759" i="9"/>
  <c r="G759" i="9"/>
  <c r="G758" i="9" s="1"/>
  <c r="I758" i="9" s="1"/>
  <c r="H758" i="9"/>
  <c r="I755" i="9"/>
  <c r="I754" i="9"/>
  <c r="H754" i="9"/>
  <c r="G754" i="9"/>
  <c r="G753" i="9" s="1"/>
  <c r="H753" i="9"/>
  <c r="I753" i="9" s="1"/>
  <c r="I752" i="9"/>
  <c r="H751" i="9"/>
  <c r="I751" i="9" s="1"/>
  <c r="G751" i="9"/>
  <c r="I750" i="9"/>
  <c r="H749" i="9"/>
  <c r="I749" i="9" s="1"/>
  <c r="G749" i="9"/>
  <c r="G748" i="9" s="1"/>
  <c r="I747" i="9"/>
  <c r="I746" i="9"/>
  <c r="H746" i="9"/>
  <c r="G746" i="9"/>
  <c r="H745" i="9"/>
  <c r="G745" i="9"/>
  <c r="G744" i="9" s="1"/>
  <c r="G743" i="9" s="1"/>
  <c r="G742" i="9" s="1"/>
  <c r="I741" i="9"/>
  <c r="I740" i="9"/>
  <c r="H739" i="9"/>
  <c r="G739" i="9"/>
  <c r="G738" i="9" s="1"/>
  <c r="I737" i="9"/>
  <c r="I736" i="9"/>
  <c r="H735" i="9"/>
  <c r="I735" i="9" s="1"/>
  <c r="G735" i="9"/>
  <c r="I734" i="9"/>
  <c r="I733" i="9"/>
  <c r="I732" i="9"/>
  <c r="H732" i="9"/>
  <c r="G732" i="9"/>
  <c r="I731" i="9"/>
  <c r="I730" i="9"/>
  <c r="H729" i="9"/>
  <c r="I729" i="9" s="1"/>
  <c r="G729" i="9"/>
  <c r="I728" i="9"/>
  <c r="I727" i="9"/>
  <c r="I726" i="9"/>
  <c r="I725" i="9"/>
  <c r="H724" i="9"/>
  <c r="G724" i="9"/>
  <c r="I720" i="9"/>
  <c r="H719" i="9"/>
  <c r="G719" i="9"/>
  <c r="I718" i="9"/>
  <c r="H717" i="9"/>
  <c r="G717" i="9"/>
  <c r="G716" i="9"/>
  <c r="G715" i="9" s="1"/>
  <c r="I714" i="9"/>
  <c r="H713" i="9"/>
  <c r="G713" i="9"/>
  <c r="I713" i="9" s="1"/>
  <c r="H712" i="9"/>
  <c r="I709" i="9"/>
  <c r="H708" i="9"/>
  <c r="H707" i="9" s="1"/>
  <c r="G708" i="9"/>
  <c r="G707" i="9" s="1"/>
  <c r="G706" i="9" s="1"/>
  <c r="I705" i="9"/>
  <c r="I704" i="9"/>
  <c r="H703" i="9"/>
  <c r="G703" i="9"/>
  <c r="G702" i="9" s="1"/>
  <c r="I702" i="9"/>
  <c r="H702" i="9"/>
  <c r="I701" i="9"/>
  <c r="I700" i="9"/>
  <c r="H700" i="9"/>
  <c r="H699" i="9" s="1"/>
  <c r="G700" i="9"/>
  <c r="G699" i="9"/>
  <c r="I697" i="9"/>
  <c r="I696" i="9"/>
  <c r="H695" i="9"/>
  <c r="G695" i="9"/>
  <c r="G694" i="9"/>
  <c r="G693" i="9" s="1"/>
  <c r="I692" i="9"/>
  <c r="I691" i="9"/>
  <c r="H690" i="9"/>
  <c r="G690" i="9"/>
  <c r="G689" i="9" s="1"/>
  <c r="G687" i="9"/>
  <c r="I686" i="9"/>
  <c r="H685" i="9"/>
  <c r="G685" i="9"/>
  <c r="I684" i="9"/>
  <c r="H683" i="9"/>
  <c r="G683" i="9"/>
  <c r="I682" i="9"/>
  <c r="H681" i="9"/>
  <c r="I681" i="9" s="1"/>
  <c r="G681" i="9"/>
  <c r="H680" i="9"/>
  <c r="I676" i="9"/>
  <c r="I675" i="9"/>
  <c r="H674" i="9"/>
  <c r="I674" i="9" s="1"/>
  <c r="G674" i="9"/>
  <c r="I673" i="9"/>
  <c r="I672" i="9"/>
  <c r="H671" i="9"/>
  <c r="I671" i="9" s="1"/>
  <c r="G671" i="9"/>
  <c r="I670" i="9"/>
  <c r="I669" i="9"/>
  <c r="H668" i="9"/>
  <c r="G668" i="9"/>
  <c r="I667" i="9"/>
  <c r="I666" i="9"/>
  <c r="H665" i="9"/>
  <c r="I665" i="9" s="1"/>
  <c r="G665" i="9"/>
  <c r="I664" i="9"/>
  <c r="I663" i="9"/>
  <c r="H662" i="9"/>
  <c r="I662" i="9" s="1"/>
  <c r="G662" i="9"/>
  <c r="I661" i="9"/>
  <c r="I660" i="9"/>
  <c r="I659" i="9"/>
  <c r="H658" i="9"/>
  <c r="I658" i="9" s="1"/>
  <c r="G658" i="9"/>
  <c r="H655" i="9"/>
  <c r="G655" i="9"/>
  <c r="I654" i="9"/>
  <c r="I653" i="9"/>
  <c r="H652" i="9"/>
  <c r="G652" i="9"/>
  <c r="I651" i="9"/>
  <c r="I650" i="9"/>
  <c r="H649" i="9"/>
  <c r="G649" i="9"/>
  <c r="I649" i="9" s="1"/>
  <c r="I648" i="9"/>
  <c r="I647" i="9"/>
  <c r="H646" i="9"/>
  <c r="G646" i="9"/>
  <c r="I645" i="9"/>
  <c r="I644" i="9"/>
  <c r="H643" i="9"/>
  <c r="G643" i="9"/>
  <c r="I642" i="9"/>
  <c r="I641" i="9"/>
  <c r="H640" i="9"/>
  <c r="I640" i="9" s="1"/>
  <c r="G640" i="9"/>
  <c r="I639" i="9"/>
  <c r="I638" i="9"/>
  <c r="H637" i="9"/>
  <c r="G637" i="9"/>
  <c r="I636" i="9"/>
  <c r="I635" i="9"/>
  <c r="H634" i="9"/>
  <c r="G634" i="9"/>
  <c r="I633" i="9"/>
  <c r="I632" i="9"/>
  <c r="H631" i="9"/>
  <c r="I631" i="9" s="1"/>
  <c r="G631" i="9"/>
  <c r="I630" i="9"/>
  <c r="I629" i="9"/>
  <c r="I628" i="9"/>
  <c r="H628" i="9"/>
  <c r="G628" i="9"/>
  <c r="I626" i="9"/>
  <c r="I625" i="9"/>
  <c r="H624" i="9"/>
  <c r="G624" i="9"/>
  <c r="G623" i="9" s="1"/>
  <c r="I620" i="9"/>
  <c r="H619" i="9"/>
  <c r="H618" i="9" s="1"/>
  <c r="I618" i="9" s="1"/>
  <c r="G619" i="9"/>
  <c r="G618" i="9" s="1"/>
  <c r="G617" i="9" s="1"/>
  <c r="I616" i="9"/>
  <c r="I615" i="9"/>
  <c r="I614" i="9"/>
  <c r="H613" i="9"/>
  <c r="H612" i="9" s="1"/>
  <c r="H611" i="9" s="1"/>
  <c r="G613" i="9"/>
  <c r="G612" i="9" s="1"/>
  <c r="I612" i="9" s="1"/>
  <c r="I608" i="9"/>
  <c r="I607" i="9"/>
  <c r="I606" i="9"/>
  <c r="I605" i="9"/>
  <c r="H604" i="9"/>
  <c r="G604" i="9"/>
  <c r="G603" i="9" s="1"/>
  <c r="G602" i="9" s="1"/>
  <c r="I600" i="9"/>
  <c r="I599" i="9"/>
  <c r="H599" i="9"/>
  <c r="G599" i="9"/>
  <c r="G598" i="9" s="1"/>
  <c r="H598" i="9"/>
  <c r="H597" i="9" s="1"/>
  <c r="G597" i="9"/>
  <c r="G596" i="9" s="1"/>
  <c r="G595" i="9" s="1"/>
  <c r="G594" i="9" s="1"/>
  <c r="I592" i="9"/>
  <c r="I591" i="9"/>
  <c r="I590" i="9"/>
  <c r="H590" i="9"/>
  <c r="H589" i="9" s="1"/>
  <c r="I589" i="9" s="1"/>
  <c r="G590" i="9"/>
  <c r="G589" i="9"/>
  <c r="G588" i="9" s="1"/>
  <c r="G587" i="9" s="1"/>
  <c r="G586" i="9" s="1"/>
  <c r="I585" i="9"/>
  <c r="H584" i="9"/>
  <c r="I584" i="9" s="1"/>
  <c r="G584" i="9"/>
  <c r="I583" i="9"/>
  <c r="H582" i="9"/>
  <c r="G582" i="9"/>
  <c r="I581" i="9"/>
  <c r="H580" i="9"/>
  <c r="I580" i="9" s="1"/>
  <c r="G580" i="9"/>
  <c r="I579" i="9"/>
  <c r="H578" i="9"/>
  <c r="G578" i="9"/>
  <c r="G577" i="9"/>
  <c r="I574" i="9"/>
  <c r="H573" i="9"/>
  <c r="G573" i="9"/>
  <c r="G572" i="9" s="1"/>
  <c r="G571" i="9" s="1"/>
  <c r="G570" i="9" s="1"/>
  <c r="H572" i="9"/>
  <c r="H568" i="9"/>
  <c r="H567" i="9" s="1"/>
  <c r="H566" i="9" s="1"/>
  <c r="H565" i="9" s="1"/>
  <c r="G568" i="9"/>
  <c r="G567" i="9" s="1"/>
  <c r="G566" i="9" s="1"/>
  <c r="G565" i="9" s="1"/>
  <c r="I564" i="9"/>
  <c r="H563" i="9"/>
  <c r="G563" i="9"/>
  <c r="G562" i="9"/>
  <c r="G561" i="9" s="1"/>
  <c r="I560" i="9"/>
  <c r="I559" i="9"/>
  <c r="H559" i="9"/>
  <c r="G559" i="9"/>
  <c r="G558" i="9" s="1"/>
  <c r="H558" i="9"/>
  <c r="I558" i="9" s="1"/>
  <c r="I557" i="9"/>
  <c r="I556" i="9"/>
  <c r="I555" i="9"/>
  <c r="H555" i="9"/>
  <c r="G555" i="9"/>
  <c r="I554" i="9"/>
  <c r="I553" i="9"/>
  <c r="H553" i="9"/>
  <c r="G553" i="9"/>
  <c r="I552" i="9"/>
  <c r="I551" i="9"/>
  <c r="H550" i="9"/>
  <c r="G550" i="9"/>
  <c r="G549" i="9" s="1"/>
  <c r="G548" i="9" s="1"/>
  <c r="I547" i="9"/>
  <c r="I546" i="9"/>
  <c r="H546" i="9"/>
  <c r="G546" i="9"/>
  <c r="H545" i="9"/>
  <c r="I545" i="9" s="1"/>
  <c r="G545" i="9"/>
  <c r="G544" i="9" s="1"/>
  <c r="I543" i="9"/>
  <c r="H542" i="9"/>
  <c r="G542" i="9"/>
  <c r="I541" i="9"/>
  <c r="I540" i="9"/>
  <c r="H539" i="9"/>
  <c r="G539" i="9"/>
  <c r="G538" i="9" s="1"/>
  <c r="G537" i="9" s="1"/>
  <c r="G536" i="9" s="1"/>
  <c r="I534" i="9"/>
  <c r="H533" i="9"/>
  <c r="I533" i="9" s="1"/>
  <c r="G533" i="9"/>
  <c r="G532" i="9" s="1"/>
  <c r="G531" i="9" s="1"/>
  <c r="I530" i="9"/>
  <c r="H529" i="9"/>
  <c r="I529" i="9" s="1"/>
  <c r="G529" i="9"/>
  <c r="I528" i="9"/>
  <c r="H527" i="9"/>
  <c r="H526" i="9" s="1"/>
  <c r="H525" i="9" s="1"/>
  <c r="G527" i="9"/>
  <c r="I524" i="9"/>
  <c r="H523" i="9"/>
  <c r="G523" i="9"/>
  <c r="G522" i="9" s="1"/>
  <c r="I521" i="9"/>
  <c r="H520" i="9"/>
  <c r="G520" i="9"/>
  <c r="G519" i="9" s="1"/>
  <c r="G518" i="9" s="1"/>
  <c r="I515" i="9"/>
  <c r="H514" i="9"/>
  <c r="I514" i="9" s="1"/>
  <c r="G514" i="9"/>
  <c r="I513" i="9"/>
  <c r="H512" i="9"/>
  <c r="G512" i="9"/>
  <c r="I509" i="9"/>
  <c r="I508" i="9"/>
  <c r="G508" i="9"/>
  <c r="G507" i="9" s="1"/>
  <c r="I505" i="9"/>
  <c r="H504" i="9"/>
  <c r="G504" i="9"/>
  <c r="G503" i="9" s="1"/>
  <c r="I500" i="9"/>
  <c r="H499" i="9"/>
  <c r="I499" i="9" s="1"/>
  <c r="G499" i="9"/>
  <c r="G498" i="9" s="1"/>
  <c r="G497" i="9" s="1"/>
  <c r="H498" i="9"/>
  <c r="I496" i="9"/>
  <c r="H495" i="9"/>
  <c r="I495" i="9" s="1"/>
  <c r="G495" i="9"/>
  <c r="H494" i="9"/>
  <c r="H493" i="9" s="1"/>
  <c r="G494" i="9"/>
  <c r="G493" i="9" s="1"/>
  <c r="G491" i="9"/>
  <c r="I491" i="9" s="1"/>
  <c r="H490" i="9"/>
  <c r="G489" i="9"/>
  <c r="I489" i="9" s="1"/>
  <c r="H488" i="9"/>
  <c r="H487" i="9"/>
  <c r="H486" i="9" s="1"/>
  <c r="G485" i="9"/>
  <c r="I485" i="9" s="1"/>
  <c r="H484" i="9"/>
  <c r="H483" i="9"/>
  <c r="I480" i="9"/>
  <c r="I479" i="9"/>
  <c r="H479" i="9"/>
  <c r="G479" i="9"/>
  <c r="G478" i="9" s="1"/>
  <c r="H478" i="9"/>
  <c r="H477" i="9"/>
  <c r="I476" i="9"/>
  <c r="H475" i="9"/>
  <c r="G475" i="9"/>
  <c r="G474" i="9"/>
  <c r="I473" i="9"/>
  <c r="H472" i="9"/>
  <c r="I472" i="9" s="1"/>
  <c r="G472" i="9"/>
  <c r="G471" i="9" s="1"/>
  <c r="G470" i="9" s="1"/>
  <c r="I467" i="9"/>
  <c r="H466" i="9"/>
  <c r="G466" i="9"/>
  <c r="G465" i="9" s="1"/>
  <c r="G464" i="9" s="1"/>
  <c r="G463" i="9" s="1"/>
  <c r="I462" i="9"/>
  <c r="H461" i="9"/>
  <c r="G461" i="9"/>
  <c r="G460" i="9"/>
  <c r="G459" i="9" s="1"/>
  <c r="H457" i="9"/>
  <c r="G457" i="9"/>
  <c r="G456" i="9" s="1"/>
  <c r="H456" i="9"/>
  <c r="I455" i="9"/>
  <c r="H454" i="9"/>
  <c r="H451" i="9" s="1"/>
  <c r="G454" i="9"/>
  <c r="I454" i="9" s="1"/>
  <c r="I453" i="9"/>
  <c r="H452" i="9"/>
  <c r="G452" i="9"/>
  <c r="I452" i="9" s="1"/>
  <c r="I450" i="9"/>
  <c r="H449" i="9"/>
  <c r="G449" i="9"/>
  <c r="G448" i="9"/>
  <c r="G447" i="9" s="1"/>
  <c r="I446" i="9"/>
  <c r="I445" i="9"/>
  <c r="H445" i="9"/>
  <c r="G445" i="9"/>
  <c r="G444" i="9" s="1"/>
  <c r="G443" i="9" s="1"/>
  <c r="H444" i="9"/>
  <c r="I444" i="9" s="1"/>
  <c r="I442" i="9"/>
  <c r="H441" i="9"/>
  <c r="G441" i="9"/>
  <c r="G440" i="9" s="1"/>
  <c r="I439" i="9"/>
  <c r="H438" i="9"/>
  <c r="G438" i="9"/>
  <c r="G437" i="9" s="1"/>
  <c r="H434" i="9"/>
  <c r="G434" i="9"/>
  <c r="G433" i="9" s="1"/>
  <c r="G432" i="9" s="1"/>
  <c r="H433" i="9"/>
  <c r="H432" i="9" s="1"/>
  <c r="H429" i="9"/>
  <c r="H428" i="9" s="1"/>
  <c r="G429" i="9"/>
  <c r="G428" i="9" s="1"/>
  <c r="I427" i="9"/>
  <c r="I426" i="9"/>
  <c r="I425" i="9"/>
  <c r="H424" i="9"/>
  <c r="G424" i="9"/>
  <c r="G423" i="9" s="1"/>
  <c r="I420" i="9"/>
  <c r="I419" i="9"/>
  <c r="G419" i="9"/>
  <c r="I418" i="9"/>
  <c r="H417" i="9"/>
  <c r="G417" i="9"/>
  <c r="G416" i="9" s="1"/>
  <c r="G415" i="9" s="1"/>
  <c r="I413" i="9"/>
  <c r="I412" i="9"/>
  <c r="H411" i="9"/>
  <c r="H408" i="9" s="1"/>
  <c r="G411" i="9"/>
  <c r="I410" i="9"/>
  <c r="H409" i="9"/>
  <c r="I409" i="9" s="1"/>
  <c r="G409" i="9"/>
  <c r="G408" i="9" s="1"/>
  <c r="G407" i="9"/>
  <c r="H406" i="9"/>
  <c r="H405" i="9" s="1"/>
  <c r="H404" i="9" s="1"/>
  <c r="I403" i="9"/>
  <c r="H402" i="9"/>
  <c r="G402" i="9"/>
  <c r="G401" i="9" s="1"/>
  <c r="I400" i="9"/>
  <c r="H399" i="9"/>
  <c r="I399" i="9" s="1"/>
  <c r="G399" i="9"/>
  <c r="I398" i="9"/>
  <c r="G397" i="9"/>
  <c r="G396" i="9" s="1"/>
  <c r="I395" i="9"/>
  <c r="I394" i="9"/>
  <c r="H394" i="9"/>
  <c r="G394" i="9"/>
  <c r="G393" i="9" s="1"/>
  <c r="I393" i="9" s="1"/>
  <c r="H393" i="9"/>
  <c r="I390" i="9"/>
  <c r="H389" i="9"/>
  <c r="G389" i="9"/>
  <c r="G388" i="9" s="1"/>
  <c r="I387" i="9"/>
  <c r="I386" i="9"/>
  <c r="H386" i="9"/>
  <c r="G386" i="9"/>
  <c r="G385" i="9" s="1"/>
  <c r="H385" i="9"/>
  <c r="I384" i="9"/>
  <c r="H383" i="9"/>
  <c r="I383" i="9" s="1"/>
  <c r="G383" i="9"/>
  <c r="I382" i="9"/>
  <c r="H381" i="9"/>
  <c r="I381" i="9" s="1"/>
  <c r="G381" i="9"/>
  <c r="I380" i="9"/>
  <c r="H379" i="9"/>
  <c r="I379" i="9" s="1"/>
  <c r="G379" i="9"/>
  <c r="G378" i="9"/>
  <c r="I377" i="9"/>
  <c r="H376" i="9"/>
  <c r="I376" i="9" s="1"/>
  <c r="G376" i="9"/>
  <c r="I375" i="9"/>
  <c r="H374" i="9"/>
  <c r="G374" i="9"/>
  <c r="I373" i="9"/>
  <c r="H372" i="9"/>
  <c r="G372" i="9"/>
  <c r="I371" i="9"/>
  <c r="H370" i="9"/>
  <c r="G370" i="9"/>
  <c r="I368" i="9"/>
  <c r="H367" i="9"/>
  <c r="I367" i="9" s="1"/>
  <c r="G367" i="9"/>
  <c r="I366" i="9"/>
  <c r="H365" i="9"/>
  <c r="G365" i="9"/>
  <c r="G364" i="9" s="1"/>
  <c r="I363" i="9"/>
  <c r="I362" i="9"/>
  <c r="G362" i="9"/>
  <c r="H361" i="9"/>
  <c r="I361" i="9" s="1"/>
  <c r="G361" i="9"/>
  <c r="G360" i="9"/>
  <c r="G359" i="9" s="1"/>
  <c r="I358" i="9"/>
  <c r="H357" i="9"/>
  <c r="G357" i="9"/>
  <c r="I357" i="9" s="1"/>
  <c r="G356" i="9"/>
  <c r="I356" i="9" s="1"/>
  <c r="H355" i="9"/>
  <c r="G355" i="9"/>
  <c r="H354" i="9"/>
  <c r="I353" i="9"/>
  <c r="I352" i="9"/>
  <c r="H352" i="9"/>
  <c r="G352" i="9"/>
  <c r="I351" i="9"/>
  <c r="I350" i="9"/>
  <c r="H350" i="9"/>
  <c r="G350" i="9"/>
  <c r="I349" i="9"/>
  <c r="I348" i="9"/>
  <c r="H348" i="9"/>
  <c r="G348" i="9"/>
  <c r="I347" i="9"/>
  <c r="I346" i="9"/>
  <c r="H346" i="9"/>
  <c r="G346" i="9"/>
  <c r="I345" i="9"/>
  <c r="I344" i="9"/>
  <c r="H344" i="9"/>
  <c r="G344" i="9"/>
  <c r="I343" i="9"/>
  <c r="I342" i="9"/>
  <c r="H342" i="9"/>
  <c r="G342" i="9"/>
  <c r="I341" i="9"/>
  <c r="I340" i="9"/>
  <c r="H340" i="9"/>
  <c r="G340" i="9"/>
  <c r="I339" i="9"/>
  <c r="I338" i="9"/>
  <c r="H338" i="9"/>
  <c r="G338" i="9"/>
  <c r="I337" i="9"/>
  <c r="I336" i="9"/>
  <c r="H336" i="9"/>
  <c r="G336" i="9"/>
  <c r="I335" i="9"/>
  <c r="I334" i="9"/>
  <c r="H334" i="9"/>
  <c r="G334" i="9"/>
  <c r="I333" i="9"/>
  <c r="I332" i="9"/>
  <c r="H332" i="9"/>
  <c r="G332" i="9"/>
  <c r="I331" i="9"/>
  <c r="I330" i="9"/>
  <c r="H330" i="9"/>
  <c r="G330" i="9"/>
  <c r="I329" i="9"/>
  <c r="I328" i="9"/>
  <c r="H328" i="9"/>
  <c r="G328" i="9"/>
  <c r="I327" i="9"/>
  <c r="I326" i="9"/>
  <c r="H326" i="9"/>
  <c r="G326" i="9"/>
  <c r="G325" i="9" s="1"/>
  <c r="G323" i="9" s="1"/>
  <c r="H325" i="9"/>
  <c r="I324" i="9"/>
  <c r="I321" i="9"/>
  <c r="H320" i="9"/>
  <c r="G320" i="9"/>
  <c r="G319" i="9" s="1"/>
  <c r="G313" i="9" s="1"/>
  <c r="I313" i="9" s="1"/>
  <c r="I318" i="9"/>
  <c r="H317" i="9"/>
  <c r="G317" i="9"/>
  <c r="I316" i="9"/>
  <c r="G316" i="9"/>
  <c r="H315" i="9"/>
  <c r="G315" i="9"/>
  <c r="H312" i="9"/>
  <c r="I307" i="9"/>
  <c r="H306" i="9"/>
  <c r="G306" i="9"/>
  <c r="G305" i="9" s="1"/>
  <c r="H303" i="9"/>
  <c r="H300" i="9" s="1"/>
  <c r="G303" i="9"/>
  <c r="I302" i="9"/>
  <c r="H301" i="9"/>
  <c r="G301" i="9"/>
  <c r="G300" i="9" s="1"/>
  <c r="I299" i="9"/>
  <c r="H298" i="9"/>
  <c r="G298" i="9"/>
  <c r="G297" i="9" s="1"/>
  <c r="G296" i="9"/>
  <c r="I296" i="9" s="1"/>
  <c r="H295" i="9"/>
  <c r="G295" i="9"/>
  <c r="G294" i="9" s="1"/>
  <c r="I292" i="9"/>
  <c r="H291" i="9"/>
  <c r="I291" i="9" s="1"/>
  <c r="G291" i="9"/>
  <c r="H289" i="9"/>
  <c r="H287" i="9" s="1"/>
  <c r="G289" i="9"/>
  <c r="G287" i="9" s="1"/>
  <c r="G286" i="9" s="1"/>
  <c r="G285" i="9" s="1"/>
  <c r="I284" i="9"/>
  <c r="H283" i="9"/>
  <c r="G283" i="9"/>
  <c r="G282" i="9" s="1"/>
  <c r="I281" i="9"/>
  <c r="I280" i="9"/>
  <c r="H279" i="9"/>
  <c r="G279" i="9"/>
  <c r="G278" i="9" s="1"/>
  <c r="I276" i="9"/>
  <c r="H275" i="9"/>
  <c r="I275" i="9" s="1"/>
  <c r="G275" i="9"/>
  <c r="I274" i="9"/>
  <c r="H273" i="9"/>
  <c r="I273" i="9" s="1"/>
  <c r="G273" i="9"/>
  <c r="I272" i="9"/>
  <c r="H271" i="9"/>
  <c r="I271" i="9" s="1"/>
  <c r="G271" i="9"/>
  <c r="G270" i="9"/>
  <c r="G269" i="9" s="1"/>
  <c r="G268" i="9" s="1"/>
  <c r="G267" i="9" s="1"/>
  <c r="I265" i="9"/>
  <c r="H264" i="9"/>
  <c r="H263" i="9" s="1"/>
  <c r="G264" i="9"/>
  <c r="I264" i="9" s="1"/>
  <c r="G262" i="9"/>
  <c r="I262" i="9" s="1"/>
  <c r="H261" i="9"/>
  <c r="H258" i="9" s="1"/>
  <c r="I260" i="9"/>
  <c r="G259" i="9"/>
  <c r="I259" i="9" s="1"/>
  <c r="I257" i="9"/>
  <c r="I256" i="9"/>
  <c r="H256" i="9"/>
  <c r="G256" i="9"/>
  <c r="G255" i="9" s="1"/>
  <c r="I255" i="9" s="1"/>
  <c r="H255" i="9"/>
  <c r="I254" i="9"/>
  <c r="H253" i="9"/>
  <c r="I253" i="9" s="1"/>
  <c r="G253" i="9"/>
  <c r="G252" i="9" s="1"/>
  <c r="G251" i="9" s="1"/>
  <c r="H252" i="9"/>
  <c r="H249" i="9"/>
  <c r="G249" i="9"/>
  <c r="I248" i="9"/>
  <c r="H247" i="9"/>
  <c r="G247" i="9"/>
  <c r="I247" i="9" s="1"/>
  <c r="I246" i="9"/>
  <c r="H245" i="9"/>
  <c r="G245" i="9"/>
  <c r="I245" i="9" s="1"/>
  <c r="I244" i="9"/>
  <c r="H243" i="9"/>
  <c r="H241" i="9" s="1"/>
  <c r="G243" i="9"/>
  <c r="G242" i="9"/>
  <c r="I242" i="9" s="1"/>
  <c r="I239" i="9"/>
  <c r="I238" i="9"/>
  <c r="I237" i="9"/>
  <c r="H236" i="9"/>
  <c r="G236" i="9"/>
  <c r="G235" i="9" s="1"/>
  <c r="G234" i="9" s="1"/>
  <c r="I233" i="9"/>
  <c r="I232" i="9"/>
  <c r="H232" i="9"/>
  <c r="G232" i="9"/>
  <c r="H231" i="9"/>
  <c r="G231" i="9"/>
  <c r="G230" i="9"/>
  <c r="I230" i="9" s="1"/>
  <c r="H229" i="9"/>
  <c r="H228" i="9"/>
  <c r="I227" i="9"/>
  <c r="H226" i="9"/>
  <c r="G226" i="9"/>
  <c r="I224" i="9"/>
  <c r="H223" i="9"/>
  <c r="I223" i="9" s="1"/>
  <c r="G223" i="9"/>
  <c r="G222" i="9" s="1"/>
  <c r="G221" i="9"/>
  <c r="I221" i="9" s="1"/>
  <c r="H220" i="9"/>
  <c r="I216" i="9"/>
  <c r="H215" i="9"/>
  <c r="G215" i="9"/>
  <c r="G213" i="9" s="1"/>
  <c r="I214" i="9"/>
  <c r="I212" i="9"/>
  <c r="H211" i="9"/>
  <c r="G211" i="9"/>
  <c r="G209" i="9" s="1"/>
  <c r="G208" i="9" s="1"/>
  <c r="I210" i="9"/>
  <c r="H209" i="9"/>
  <c r="I207" i="9"/>
  <c r="G206" i="9"/>
  <c r="I206" i="9" s="1"/>
  <c r="I204" i="9"/>
  <c r="H203" i="9"/>
  <c r="I203" i="9" s="1"/>
  <c r="G203" i="9"/>
  <c r="I202" i="9"/>
  <c r="H201" i="9"/>
  <c r="G201" i="9"/>
  <c r="G200" i="9" s="1"/>
  <c r="I199" i="9"/>
  <c r="H198" i="9"/>
  <c r="G198" i="9"/>
  <c r="G197" i="9" s="1"/>
  <c r="H194" i="9"/>
  <c r="G194" i="9"/>
  <c r="G193" i="9" s="1"/>
  <c r="G192" i="9" s="1"/>
  <c r="G191" i="9" s="1"/>
  <c r="H193" i="9"/>
  <c r="H192" i="9" s="1"/>
  <c r="H191" i="9" s="1"/>
  <c r="I190" i="9"/>
  <c r="H189" i="9"/>
  <c r="I189" i="9" s="1"/>
  <c r="G189" i="9"/>
  <c r="G188" i="9" s="1"/>
  <c r="H188" i="9"/>
  <c r="I187" i="9"/>
  <c r="H186" i="9"/>
  <c r="G186" i="9"/>
  <c r="G185" i="9" s="1"/>
  <c r="G184" i="9" s="1"/>
  <c r="I183" i="9"/>
  <c r="H182" i="9"/>
  <c r="I182" i="9" s="1"/>
  <c r="G182" i="9"/>
  <c r="I181" i="9"/>
  <c r="H180" i="9"/>
  <c r="H179" i="9" s="1"/>
  <c r="H176" i="9" s="1"/>
  <c r="G180" i="9"/>
  <c r="G179" i="9" s="1"/>
  <c r="I178" i="9"/>
  <c r="I177" i="9"/>
  <c r="H177" i="9"/>
  <c r="G177" i="9"/>
  <c r="I173" i="9"/>
  <c r="H172" i="9"/>
  <c r="I172" i="9" s="1"/>
  <c r="G172" i="9"/>
  <c r="I171" i="9"/>
  <c r="H170" i="9"/>
  <c r="I170" i="9" s="1"/>
  <c r="G170" i="9"/>
  <c r="G169" i="9" s="1"/>
  <c r="H169" i="9"/>
  <c r="I168" i="9"/>
  <c r="H167" i="9"/>
  <c r="I167" i="9" s="1"/>
  <c r="G167" i="9"/>
  <c r="G166" i="9" s="1"/>
  <c r="I165" i="9"/>
  <c r="H164" i="9"/>
  <c r="I164" i="9" s="1"/>
  <c r="G164" i="9"/>
  <c r="G163" i="9"/>
  <c r="G162" i="9" s="1"/>
  <c r="I161" i="9"/>
  <c r="I160" i="9"/>
  <c r="H160" i="9"/>
  <c r="G160" i="9"/>
  <c r="G159" i="9" s="1"/>
  <c r="H159" i="9"/>
  <c r="H158" i="9"/>
  <c r="I155" i="9"/>
  <c r="I154" i="9"/>
  <c r="I153" i="9"/>
  <c r="H152" i="9"/>
  <c r="I152" i="9" s="1"/>
  <c r="G152" i="9"/>
  <c r="I151" i="9"/>
  <c r="H150" i="9"/>
  <c r="G150" i="9"/>
  <c r="G149" i="9" s="1"/>
  <c r="G148" i="9" s="1"/>
  <c r="G147" i="9" s="1"/>
  <c r="G146" i="9" s="1"/>
  <c r="I145" i="9"/>
  <c r="I144" i="9"/>
  <c r="I143" i="9"/>
  <c r="H142" i="9"/>
  <c r="I142" i="9" s="1"/>
  <c r="G142" i="9"/>
  <c r="G141" i="9" s="1"/>
  <c r="H141" i="9"/>
  <c r="H140" i="9" s="1"/>
  <c r="I138" i="9"/>
  <c r="H137" i="9"/>
  <c r="G137" i="9"/>
  <c r="G136" i="9" s="1"/>
  <c r="I135" i="9"/>
  <c r="H134" i="9"/>
  <c r="I134" i="9" s="1"/>
  <c r="G134" i="9"/>
  <c r="G133" i="9"/>
  <c r="I133" i="9" s="1"/>
  <c r="I132" i="9"/>
  <c r="H131" i="9"/>
  <c r="I129" i="9"/>
  <c r="H128" i="9"/>
  <c r="G128" i="9"/>
  <c r="G127" i="9" s="1"/>
  <c r="I126" i="9"/>
  <c r="H125" i="9"/>
  <c r="I125" i="9" s="1"/>
  <c r="G125" i="9"/>
  <c r="G124" i="9" s="1"/>
  <c r="I123" i="9"/>
  <c r="H122" i="9"/>
  <c r="I122" i="9" s="1"/>
  <c r="G122" i="9"/>
  <c r="I121" i="9"/>
  <c r="H120" i="9"/>
  <c r="H119" i="9" s="1"/>
  <c r="I119" i="9" s="1"/>
  <c r="G120" i="9"/>
  <c r="G119" i="9"/>
  <c r="G118" i="9"/>
  <c r="I118" i="9" s="1"/>
  <c r="H117" i="9"/>
  <c r="H116" i="9"/>
  <c r="I115" i="9"/>
  <c r="I114" i="9"/>
  <c r="H113" i="9"/>
  <c r="I113" i="9" s="1"/>
  <c r="G113" i="9"/>
  <c r="G112" i="9" s="1"/>
  <c r="H112" i="9"/>
  <c r="G110" i="9"/>
  <c r="I110" i="9" s="1"/>
  <c r="H109" i="9"/>
  <c r="H108" i="9" s="1"/>
  <c r="H103" i="9" s="1"/>
  <c r="I106" i="9"/>
  <c r="I105" i="9"/>
  <c r="H105" i="9"/>
  <c r="G105" i="9"/>
  <c r="G104" i="9" s="1"/>
  <c r="H104" i="9"/>
  <c r="I102" i="9"/>
  <c r="I101" i="9"/>
  <c r="G100" i="9"/>
  <c r="G99" i="9" s="1"/>
  <c r="H99" i="9"/>
  <c r="G98" i="9"/>
  <c r="G97" i="9" s="1"/>
  <c r="H97" i="9"/>
  <c r="I96" i="9"/>
  <c r="G95" i="9"/>
  <c r="I95" i="9" s="1"/>
  <c r="H94" i="9"/>
  <c r="I92" i="9"/>
  <c r="H91" i="9"/>
  <c r="H90" i="9" s="1"/>
  <c r="I90" i="9" s="1"/>
  <c r="G91" i="9"/>
  <c r="G90" i="9"/>
  <c r="I88" i="9"/>
  <c r="H87" i="9"/>
  <c r="G87" i="9"/>
  <c r="G86" i="9" s="1"/>
  <c r="G85" i="9" s="1"/>
  <c r="I84" i="9"/>
  <c r="I83" i="9"/>
  <c r="H83" i="9"/>
  <c r="G83" i="9"/>
  <c r="H82" i="9"/>
  <c r="G82" i="9"/>
  <c r="G81" i="9" s="1"/>
  <c r="I80" i="9"/>
  <c r="H79" i="9"/>
  <c r="G79" i="9"/>
  <c r="I78" i="9"/>
  <c r="I77" i="9"/>
  <c r="H76" i="9"/>
  <c r="G76" i="9"/>
  <c r="G75" i="9" s="1"/>
  <c r="I74" i="9"/>
  <c r="I73" i="9"/>
  <c r="H72" i="9"/>
  <c r="I72" i="9" s="1"/>
  <c r="G72" i="9"/>
  <c r="G71" i="9"/>
  <c r="I70" i="9"/>
  <c r="H69" i="9"/>
  <c r="I69" i="9" s="1"/>
  <c r="G69" i="9"/>
  <c r="I68" i="9"/>
  <c r="G67" i="9"/>
  <c r="I67" i="9" s="1"/>
  <c r="I66" i="9"/>
  <c r="G66" i="9"/>
  <c r="H65" i="9"/>
  <c r="G65" i="9"/>
  <c r="I63" i="9"/>
  <c r="I62" i="9"/>
  <c r="H61" i="9"/>
  <c r="G61" i="9"/>
  <c r="G60" i="9" s="1"/>
  <c r="I58" i="9"/>
  <c r="H57" i="9"/>
  <c r="I57" i="9" s="1"/>
  <c r="G57" i="9"/>
  <c r="G56" i="9"/>
  <c r="I56" i="9" s="1"/>
  <c r="H55" i="9"/>
  <c r="H54" i="9"/>
  <c r="H53" i="9"/>
  <c r="I50" i="9"/>
  <c r="I49" i="9"/>
  <c r="H48" i="9"/>
  <c r="G48" i="9"/>
  <c r="I47" i="9"/>
  <c r="H46" i="9"/>
  <c r="G46" i="9"/>
  <c r="I45" i="9"/>
  <c r="I44" i="9"/>
  <c r="H43" i="9"/>
  <c r="G43" i="9"/>
  <c r="G42" i="9"/>
  <c r="G41" i="9" s="1"/>
  <c r="I40" i="9"/>
  <c r="G40" i="9"/>
  <c r="H39" i="9"/>
  <c r="G39" i="9"/>
  <c r="I38" i="9"/>
  <c r="G37" i="9"/>
  <c r="I37" i="9" s="1"/>
  <c r="H36" i="9"/>
  <c r="H35" i="9"/>
  <c r="I31" i="9"/>
  <c r="H30" i="9"/>
  <c r="I30" i="9" s="1"/>
  <c r="G30" i="9"/>
  <c r="G29" i="9" s="1"/>
  <c r="G28" i="9" s="1"/>
  <c r="G27" i="9" s="1"/>
  <c r="H29" i="9"/>
  <c r="I26" i="9"/>
  <c r="I25" i="9"/>
  <c r="I24" i="9"/>
  <c r="H23" i="9"/>
  <c r="G23" i="9"/>
  <c r="I22" i="9"/>
  <c r="H21" i="9"/>
  <c r="G21" i="9"/>
  <c r="I20" i="9"/>
  <c r="G19" i="9"/>
  <c r="I19" i="9" s="1"/>
  <c r="H18" i="9"/>
  <c r="G15" i="9"/>
  <c r="I15" i="9" s="1"/>
  <c r="H14" i="9"/>
  <c r="I13" i="9"/>
  <c r="I12" i="9"/>
  <c r="G11" i="9"/>
  <c r="I11" i="9" s="1"/>
  <c r="H10" i="9"/>
  <c r="H1013" i="8"/>
  <c r="H1011" i="8"/>
  <c r="H1009" i="8"/>
  <c r="H1006" i="8"/>
  <c r="H1004" i="8"/>
  <c r="H1003" i="8"/>
  <c r="H1002" i="8"/>
  <c r="H1000" i="8"/>
  <c r="H999" i="8"/>
  <c r="H997" i="8"/>
  <c r="H996" i="8"/>
  <c r="H995" i="8"/>
  <c r="H993" i="8"/>
  <c r="H991" i="8"/>
  <c r="H989" i="8"/>
  <c r="H987" i="8"/>
  <c r="H986" i="8"/>
  <c r="H985" i="8"/>
  <c r="H984" i="8"/>
  <c r="H983" i="8"/>
  <c r="H982" i="8"/>
  <c r="H981" i="8"/>
  <c r="H980" i="8"/>
  <c r="H979" i="8"/>
  <c r="H977" i="8"/>
  <c r="H975" i="8"/>
  <c r="H973" i="8"/>
  <c r="H972" i="8"/>
  <c r="H970" i="8"/>
  <c r="H968" i="8"/>
  <c r="H967" i="8"/>
  <c r="H964" i="8"/>
  <c r="H963" i="8"/>
  <c r="H961" i="8"/>
  <c r="H960" i="8"/>
  <c r="H959" i="8"/>
  <c r="H954" i="8"/>
  <c r="H953" i="8"/>
  <c r="H952" i="8"/>
  <c r="H951" i="8"/>
  <c r="H949" i="8"/>
  <c r="H946" i="8"/>
  <c r="H941" i="8"/>
  <c r="H939" i="8"/>
  <c r="H938" i="8"/>
  <c r="H935" i="8"/>
  <c r="H934" i="8"/>
  <c r="H932" i="8"/>
  <c r="H931" i="8"/>
  <c r="H930" i="8"/>
  <c r="H926" i="8"/>
  <c r="H925" i="8"/>
  <c r="H924" i="8"/>
  <c r="H923" i="8"/>
  <c r="H921" i="8"/>
  <c r="H920" i="8"/>
  <c r="H918" i="8"/>
  <c r="H917" i="8"/>
  <c r="H916" i="8"/>
  <c r="H914" i="8"/>
  <c r="H912" i="8"/>
  <c r="H911" i="8"/>
  <c r="H909" i="8"/>
  <c r="H907" i="8"/>
  <c r="H906" i="8"/>
  <c r="H905" i="8"/>
  <c r="H904" i="8"/>
  <c r="H903" i="8"/>
  <c r="H898" i="8"/>
  <c r="H895" i="8"/>
  <c r="H894" i="8"/>
  <c r="H891" i="8"/>
  <c r="H890" i="8"/>
  <c r="H887" i="8"/>
  <c r="H886" i="8"/>
  <c r="H885" i="8"/>
  <c r="H884" i="8"/>
  <c r="H883" i="8"/>
  <c r="H882" i="8"/>
  <c r="H881" i="8"/>
  <c r="H880" i="8"/>
  <c r="H876" i="8"/>
  <c r="H872" i="8"/>
  <c r="H871" i="8"/>
  <c r="H868" i="8"/>
  <c r="H867" i="8"/>
  <c r="H866" i="8"/>
  <c r="H857" i="8"/>
  <c r="H849" i="8"/>
  <c r="H847" i="8"/>
  <c r="H843" i="8"/>
  <c r="H840" i="8"/>
  <c r="H834" i="8"/>
  <c r="H833" i="8"/>
  <c r="H830" i="8"/>
  <c r="H827" i="8"/>
  <c r="H815" i="8"/>
  <c r="H812" i="8"/>
  <c r="H804" i="8"/>
  <c r="H803" i="8"/>
  <c r="H800" i="8"/>
  <c r="H796" i="8"/>
  <c r="H792" i="8"/>
  <c r="H789" i="8"/>
  <c r="H788" i="8"/>
  <c r="H787" i="8"/>
  <c r="H786" i="8"/>
  <c r="H782" i="8"/>
  <c r="H778" i="8"/>
  <c r="H776" i="8"/>
  <c r="H762" i="8"/>
  <c r="H760" i="8"/>
  <c r="H756" i="8"/>
  <c r="H752" i="8"/>
  <c r="H748" i="8"/>
  <c r="H740" i="8"/>
  <c r="H739" i="8"/>
  <c r="H737" i="8"/>
  <c r="H735" i="8"/>
  <c r="H732" i="8"/>
  <c r="H731" i="8"/>
  <c r="H727" i="8"/>
  <c r="H726" i="8"/>
  <c r="H725" i="8"/>
  <c r="H724" i="8"/>
  <c r="H723" i="8"/>
  <c r="H718" i="8"/>
  <c r="H716" i="8"/>
  <c r="H715" i="8"/>
  <c r="H713" i="8"/>
  <c r="H712" i="8"/>
  <c r="H711" i="8"/>
  <c r="H707" i="8"/>
  <c r="H706" i="8"/>
  <c r="H704" i="8"/>
  <c r="H703" i="8"/>
  <c r="H687" i="8"/>
  <c r="H686" i="8"/>
  <c r="H685" i="8"/>
  <c r="H684" i="8"/>
  <c r="H683" i="8"/>
  <c r="H682" i="8"/>
  <c r="H679" i="8"/>
  <c r="H678" i="8"/>
  <c r="H677" i="8"/>
  <c r="H676" i="8"/>
  <c r="H674" i="8"/>
  <c r="H671" i="8"/>
  <c r="H670" i="8"/>
  <c r="H669" i="8"/>
  <c r="H668" i="8"/>
  <c r="H667" i="8"/>
  <c r="H666" i="8"/>
  <c r="H665" i="8"/>
  <c r="H664" i="8"/>
  <c r="H660" i="8"/>
  <c r="H659" i="8"/>
  <c r="H656" i="8"/>
  <c r="H653" i="8"/>
  <c r="H652" i="8"/>
  <c r="H648" i="8"/>
  <c r="H647" i="8"/>
  <c r="H645" i="8"/>
  <c r="H644" i="8"/>
  <c r="H643" i="8"/>
  <c r="H641" i="8"/>
  <c r="H640" i="8"/>
  <c r="H639" i="8"/>
  <c r="H637" i="8"/>
  <c r="H636" i="8"/>
  <c r="H635" i="8"/>
  <c r="H632" i="8"/>
  <c r="H631" i="8"/>
  <c r="H629" i="8"/>
  <c r="H628" i="8"/>
  <c r="H626" i="8"/>
  <c r="H625" i="8"/>
  <c r="H624" i="8"/>
  <c r="H622" i="8"/>
  <c r="H621" i="8"/>
  <c r="H620" i="8"/>
  <c r="H617" i="8"/>
  <c r="H616" i="8"/>
  <c r="H614" i="8"/>
  <c r="H613" i="8"/>
  <c r="H611" i="8"/>
  <c r="H610" i="8"/>
  <c r="H609" i="8"/>
  <c r="H608" i="8"/>
  <c r="H607" i="8"/>
  <c r="H603" i="8"/>
  <c r="H602" i="8"/>
  <c r="H601" i="8"/>
  <c r="H600" i="8"/>
  <c r="H598" i="8"/>
  <c r="H597" i="8"/>
  <c r="H596" i="8"/>
  <c r="H592" i="8"/>
  <c r="H590" i="8"/>
  <c r="H589" i="8"/>
  <c r="H588" i="8"/>
  <c r="H587" i="8"/>
  <c r="H586" i="8"/>
  <c r="H584" i="8"/>
  <c r="H582" i="8"/>
  <c r="H581" i="8"/>
  <c r="H580" i="8"/>
  <c r="H579" i="8"/>
  <c r="H577" i="8"/>
  <c r="H576" i="8"/>
  <c r="H575" i="8"/>
  <c r="H573" i="8"/>
  <c r="H570" i="8"/>
  <c r="H569" i="8"/>
  <c r="H567" i="8"/>
  <c r="H566" i="8"/>
  <c r="H565" i="8"/>
  <c r="H560" i="8"/>
  <c r="H559" i="8"/>
  <c r="H555" i="8"/>
  <c r="H552" i="8"/>
  <c r="H550" i="8"/>
  <c r="H548" i="8"/>
  <c r="H547" i="8"/>
  <c r="H544" i="8"/>
  <c r="H543" i="8"/>
  <c r="H540" i="8"/>
  <c r="H531" i="8"/>
  <c r="H530" i="8"/>
  <c r="H516" i="8"/>
  <c r="H515" i="8"/>
  <c r="H513" i="8"/>
  <c r="H512" i="8"/>
  <c r="H511" i="8"/>
  <c r="H503" i="8"/>
  <c r="H502" i="8"/>
  <c r="H498" i="8"/>
  <c r="H497" i="8"/>
  <c r="H494" i="8"/>
  <c r="H491" i="8"/>
  <c r="H490" i="8"/>
  <c r="H486" i="8"/>
  <c r="H481" i="8"/>
  <c r="H480" i="8"/>
  <c r="H477" i="8"/>
  <c r="H476" i="8"/>
  <c r="H471" i="8"/>
  <c r="H470" i="8"/>
  <c r="H464" i="8"/>
  <c r="H460" i="8"/>
  <c r="H457" i="8"/>
  <c r="H456" i="8"/>
  <c r="H453" i="8"/>
  <c r="H450" i="8"/>
  <c r="H447" i="8"/>
  <c r="H439" i="8"/>
  <c r="H438" i="8"/>
  <c r="H435" i="8"/>
  <c r="H434" i="8"/>
  <c r="H431" i="8"/>
  <c r="H413" i="8"/>
  <c r="H411" i="8"/>
  <c r="H410" i="8"/>
  <c r="H404" i="8"/>
  <c r="H403" i="8"/>
  <c r="H399" i="8"/>
  <c r="H398" i="8"/>
  <c r="H393" i="8"/>
  <c r="H392" i="8"/>
  <c r="H389" i="8"/>
  <c r="H388" i="8"/>
  <c r="H387" i="8"/>
  <c r="H376" i="8"/>
  <c r="H371" i="8"/>
  <c r="H369" i="8"/>
  <c r="H368" i="8"/>
  <c r="H367" i="8"/>
  <c r="H366" i="8"/>
  <c r="H362" i="8"/>
  <c r="H361" i="8"/>
  <c r="H360" i="8"/>
  <c r="H359" i="8"/>
  <c r="H358" i="8"/>
  <c r="H357" i="8"/>
  <c r="H355" i="8"/>
  <c r="H354" i="8"/>
  <c r="H353" i="8"/>
  <c r="H350" i="8"/>
  <c r="H347" i="8"/>
  <c r="H346" i="8"/>
  <c r="H345" i="8"/>
  <c r="H344" i="8"/>
  <c r="H343" i="8"/>
  <c r="H342" i="8"/>
  <c r="H340" i="8"/>
  <c r="H333" i="8"/>
  <c r="H332" i="8"/>
  <c r="H325" i="8"/>
  <c r="H321" i="8"/>
  <c r="H319" i="8"/>
  <c r="H318" i="8"/>
  <c r="H317" i="8"/>
  <c r="H315" i="8"/>
  <c r="H313" i="8"/>
  <c r="H312" i="8"/>
  <c r="H306" i="8"/>
  <c r="H304" i="8"/>
  <c r="H303" i="8"/>
  <c r="H299" i="8"/>
  <c r="H296" i="8"/>
  <c r="H295" i="8"/>
  <c r="H288" i="8"/>
  <c r="H287" i="8"/>
  <c r="H285" i="8"/>
  <c r="H284" i="8"/>
  <c r="H283" i="8"/>
  <c r="H279" i="8"/>
  <c r="H278" i="8"/>
  <c r="H277" i="8"/>
  <c r="H275" i="8"/>
  <c r="H272" i="8"/>
  <c r="H271" i="8"/>
  <c r="H267" i="8"/>
  <c r="H265" i="8"/>
  <c r="H264" i="8"/>
  <c r="H257" i="8"/>
  <c r="H256" i="8"/>
  <c r="H250" i="8"/>
  <c r="H246" i="8"/>
  <c r="H238" i="8"/>
  <c r="H237" i="8"/>
  <c r="H236" i="8"/>
  <c r="H235" i="8"/>
  <c r="H233" i="8"/>
  <c r="H232" i="8"/>
  <c r="H231" i="8"/>
  <c r="H230" i="8"/>
  <c r="H229" i="8"/>
  <c r="H228" i="8"/>
  <c r="H227" i="8"/>
  <c r="H225" i="8"/>
  <c r="H224" i="8"/>
  <c r="H223" i="8"/>
  <c r="H222" i="8"/>
  <c r="H221" i="8"/>
  <c r="H220" i="8"/>
  <c r="H219" i="8"/>
  <c r="H217" i="8"/>
  <c r="H216" i="8"/>
  <c r="H215" i="8"/>
  <c r="H214" i="8"/>
  <c r="H213" i="8"/>
  <c r="H212" i="8"/>
  <c r="H211" i="8"/>
  <c r="H210" i="8"/>
  <c r="H208" i="8"/>
  <c r="H204" i="8"/>
  <c r="H201" i="8"/>
  <c r="H197" i="8"/>
  <c r="H195" i="8"/>
  <c r="H194" i="8"/>
  <c r="H192" i="8"/>
  <c r="H190" i="8"/>
  <c r="H185" i="8"/>
  <c r="H184" i="8"/>
  <c r="H183" i="8"/>
  <c r="H180" i="8"/>
  <c r="H178" i="8"/>
  <c r="H175" i="8"/>
  <c r="H172" i="8"/>
  <c r="H171" i="8"/>
  <c r="H168" i="8"/>
  <c r="H167" i="8"/>
  <c r="H164" i="8"/>
  <c r="H162" i="8"/>
  <c r="H161" i="8"/>
  <c r="H158" i="8"/>
  <c r="H157" i="8"/>
  <c r="H156" i="8"/>
  <c r="H155" i="8"/>
  <c r="H154" i="8"/>
  <c r="H153" i="8"/>
  <c r="H152" i="8"/>
  <c r="H150" i="8"/>
  <c r="H148" i="8"/>
  <c r="H147" i="8"/>
  <c r="H144" i="8"/>
  <c r="H143" i="8"/>
  <c r="H141" i="8"/>
  <c r="H138" i="8"/>
  <c r="H137" i="8"/>
  <c r="H134" i="8"/>
  <c r="H133" i="8"/>
  <c r="H130" i="8"/>
  <c r="H128" i="8"/>
  <c r="H127" i="8"/>
  <c r="H118" i="8"/>
  <c r="H114" i="8"/>
  <c r="H112" i="8"/>
  <c r="H110" i="8"/>
  <c r="H108" i="8"/>
  <c r="H107" i="8"/>
  <c r="H106" i="8"/>
  <c r="H102" i="8"/>
  <c r="H101" i="8"/>
  <c r="H99" i="8"/>
  <c r="H98" i="8"/>
  <c r="H97" i="8"/>
  <c r="H96" i="8"/>
  <c r="H95" i="8"/>
  <c r="H93" i="8"/>
  <c r="H92" i="8"/>
  <c r="H91" i="8"/>
  <c r="H89" i="8"/>
  <c r="H88" i="8"/>
  <c r="H86" i="8"/>
  <c r="H85" i="8"/>
  <c r="H83" i="8"/>
  <c r="H81" i="8"/>
  <c r="H80" i="8"/>
  <c r="H75" i="8"/>
  <c r="H74" i="8"/>
  <c r="H72" i="8"/>
  <c r="H71" i="8"/>
  <c r="H70" i="8"/>
  <c r="H68" i="8"/>
  <c r="H67" i="8"/>
  <c r="H66" i="8"/>
  <c r="H65" i="8"/>
  <c r="H64" i="8"/>
  <c r="H62" i="8"/>
  <c r="H61" i="8"/>
  <c r="H59" i="8"/>
  <c r="H58" i="8"/>
  <c r="H56" i="8"/>
  <c r="H55" i="8"/>
  <c r="H54" i="8"/>
  <c r="H53" i="8"/>
  <c r="H52" i="8"/>
  <c r="H50" i="8"/>
  <c r="H49" i="8"/>
  <c r="H46" i="8"/>
  <c r="H43" i="8"/>
  <c r="H42" i="8"/>
  <c r="H39" i="8"/>
  <c r="H38" i="8"/>
  <c r="H36" i="8"/>
  <c r="H35" i="8"/>
  <c r="H33" i="8"/>
  <c r="H32" i="8"/>
  <c r="H30" i="8"/>
  <c r="H29" i="8"/>
  <c r="H27" i="8"/>
  <c r="H26" i="8"/>
  <c r="H25" i="8"/>
  <c r="H24" i="8"/>
  <c r="H23" i="8"/>
  <c r="H19" i="8"/>
  <c r="H16" i="8"/>
  <c r="H15" i="8"/>
  <c r="H14" i="8"/>
  <c r="H13" i="8"/>
  <c r="H12" i="8"/>
  <c r="H9" i="8"/>
  <c r="G855" i="9" l="1"/>
  <c r="G854" i="9" s="1"/>
  <c r="I263" i="9"/>
  <c r="G10" i="9"/>
  <c r="I21" i="9"/>
  <c r="I43" i="9"/>
  <c r="I46" i="9"/>
  <c r="G64" i="9"/>
  <c r="I87" i="9"/>
  <c r="I97" i="9"/>
  <c r="I99" i="9"/>
  <c r="H124" i="9"/>
  <c r="G131" i="9"/>
  <c r="H166" i="9"/>
  <c r="I166" i="9" s="1"/>
  <c r="I211" i="9"/>
  <c r="G220" i="9"/>
  <c r="G219" i="9" s="1"/>
  <c r="G218" i="9" s="1"/>
  <c r="I226" i="9"/>
  <c r="I236" i="9"/>
  <c r="I365" i="9"/>
  <c r="I389" i="9"/>
  <c r="H397" i="9"/>
  <c r="I408" i="9"/>
  <c r="H443" i="9"/>
  <c r="I443" i="9" s="1"/>
  <c r="I466" i="9"/>
  <c r="I504" i="9"/>
  <c r="G511" i="9"/>
  <c r="G510" i="9" s="1"/>
  <c r="I520" i="9"/>
  <c r="I523" i="9"/>
  <c r="G526" i="9"/>
  <c r="I539" i="9"/>
  <c r="I542" i="9"/>
  <c r="I572" i="9"/>
  <c r="I578" i="9"/>
  <c r="H577" i="9"/>
  <c r="I577" i="9" s="1"/>
  <c r="I598" i="9"/>
  <c r="H617" i="9"/>
  <c r="H627" i="9"/>
  <c r="H622" i="9" s="1"/>
  <c r="I643" i="9"/>
  <c r="G1215" i="9"/>
  <c r="G1214" i="9" s="1"/>
  <c r="G1209" i="9" s="1"/>
  <c r="I10" i="9"/>
  <c r="I29" i="9"/>
  <c r="I112" i="9"/>
  <c r="I124" i="9"/>
  <c r="I131" i="9"/>
  <c r="G130" i="9"/>
  <c r="I188" i="9"/>
  <c r="I209" i="9"/>
  <c r="I220" i="9"/>
  <c r="I252" i="9"/>
  <c r="G293" i="9"/>
  <c r="I300" i="9"/>
  <c r="I498" i="9"/>
  <c r="I624" i="9"/>
  <c r="H623" i="9"/>
  <c r="I623" i="9" s="1"/>
  <c r="I690" i="9"/>
  <c r="H689" i="9"/>
  <c r="I689" i="9" s="1"/>
  <c r="I707" i="9"/>
  <c r="H706" i="9"/>
  <c r="I706" i="9" s="1"/>
  <c r="H9" i="9"/>
  <c r="I76" i="9"/>
  <c r="I79" i="9"/>
  <c r="I82" i="9"/>
  <c r="I91" i="9"/>
  <c r="I98" i="9"/>
  <c r="I100" i="9"/>
  <c r="I120" i="9"/>
  <c r="I128" i="9"/>
  <c r="I137" i="9"/>
  <c r="I150" i="9"/>
  <c r="I180" i="9"/>
  <c r="I186" i="9"/>
  <c r="I198" i="9"/>
  <c r="I201" i="9"/>
  <c r="I215" i="9"/>
  <c r="I231" i="9"/>
  <c r="G261" i="9"/>
  <c r="I261" i="9" s="1"/>
  <c r="H270" i="9"/>
  <c r="H286" i="9"/>
  <c r="I301" i="9"/>
  <c r="G309" i="9"/>
  <c r="I325" i="9"/>
  <c r="I355" i="9"/>
  <c r="I370" i="9"/>
  <c r="H378" i="9"/>
  <c r="I378" i="9" s="1"/>
  <c r="I411" i="9"/>
  <c r="I438" i="9"/>
  <c r="I512" i="9"/>
  <c r="I527" i="9"/>
  <c r="I582" i="9"/>
  <c r="I604" i="9"/>
  <c r="H1200" i="9"/>
  <c r="I1200" i="9" s="1"/>
  <c r="I1201" i="9"/>
  <c r="H1210" i="9"/>
  <c r="I1210" i="9" s="1"/>
  <c r="I1211" i="9"/>
  <c r="I23" i="9"/>
  <c r="I39" i="9"/>
  <c r="I48" i="9"/>
  <c r="I61" i="9"/>
  <c r="I65" i="9"/>
  <c r="I104" i="9"/>
  <c r="G205" i="9"/>
  <c r="I205" i="9" s="1"/>
  <c r="H213" i="9"/>
  <c r="I213" i="9" s="1"/>
  <c r="I243" i="9"/>
  <c r="G258" i="9"/>
  <c r="G263" i="9"/>
  <c r="G354" i="9"/>
  <c r="G322" i="9" s="1"/>
  <c r="G310" i="9" s="1"/>
  <c r="G369" i="9"/>
  <c r="G392" i="9"/>
  <c r="G312" i="9" s="1"/>
  <c r="I312" i="9" s="1"/>
  <c r="G451" i="9"/>
  <c r="G436" i="9" s="1"/>
  <c r="G431" i="9" s="1"/>
  <c r="I494" i="9"/>
  <c r="G535" i="9"/>
  <c r="I573" i="9"/>
  <c r="G576" i="9"/>
  <c r="I765" i="9"/>
  <c r="H762" i="9"/>
  <c r="I617" i="9"/>
  <c r="G627" i="9"/>
  <c r="I627" i="9" s="1"/>
  <c r="I637" i="9"/>
  <c r="I699" i="9"/>
  <c r="I703" i="9"/>
  <c r="G712" i="9"/>
  <c r="G711" i="9" s="1"/>
  <c r="G710" i="9" s="1"/>
  <c r="H757" i="9"/>
  <c r="I759" i="9"/>
  <c r="I770" i="9"/>
  <c r="I804" i="9"/>
  <c r="H855" i="9"/>
  <c r="H875" i="9"/>
  <c r="I913" i="9"/>
  <c r="G935" i="9"/>
  <c r="H983" i="9"/>
  <c r="I1004" i="9"/>
  <c r="G1110" i="9"/>
  <c r="G1105" i="9" s="1"/>
  <c r="G1138" i="9"/>
  <c r="H1247" i="9"/>
  <c r="H1285" i="9"/>
  <c r="I1329" i="9"/>
  <c r="H1347" i="9"/>
  <c r="I1379" i="9"/>
  <c r="I1403" i="9"/>
  <c r="I1414" i="9"/>
  <c r="I935" i="9"/>
  <c r="G1080" i="9"/>
  <c r="G1079" i="9" s="1"/>
  <c r="G1285" i="9"/>
  <c r="G1284" i="9" s="1"/>
  <c r="I685" i="9"/>
  <c r="G698" i="9"/>
  <c r="I739" i="9"/>
  <c r="I796" i="9"/>
  <c r="I834" i="9"/>
  <c r="I850" i="9"/>
  <c r="I873" i="9"/>
  <c r="H906" i="9"/>
  <c r="H905" i="9" s="1"/>
  <c r="I933" i="9"/>
  <c r="H947" i="9"/>
  <c r="I947" i="9" s="1"/>
  <c r="G964" i="9"/>
  <c r="G963" i="9" s="1"/>
  <c r="I967" i="9"/>
  <c r="G971" i="9"/>
  <c r="I1029" i="9"/>
  <c r="H1042" i="9"/>
  <c r="H1076" i="9"/>
  <c r="I1076" i="9" s="1"/>
  <c r="G1081" i="9"/>
  <c r="H1101" i="9"/>
  <c r="I1101" i="9" s="1"/>
  <c r="I1133" i="9"/>
  <c r="I1162" i="9"/>
  <c r="I1168" i="9"/>
  <c r="I1172" i="9"/>
  <c r="I1206" i="9"/>
  <c r="I1217" i="9"/>
  <c r="I1220" i="9"/>
  <c r="I1223" i="9"/>
  <c r="I1256" i="9"/>
  <c r="I1304" i="9"/>
  <c r="I1310" i="9"/>
  <c r="I1316" i="9"/>
  <c r="I1348" i="9"/>
  <c r="G1389" i="9"/>
  <c r="G1378" i="9" s="1"/>
  <c r="G1373" i="9" s="1"/>
  <c r="I550" i="9"/>
  <c r="I646" i="9"/>
  <c r="I652" i="9"/>
  <c r="G680" i="9"/>
  <c r="G679" i="9" s="1"/>
  <c r="G678" i="9" s="1"/>
  <c r="G677" i="9" s="1"/>
  <c r="I683" i="9"/>
  <c r="I892" i="9"/>
  <c r="I898" i="9"/>
  <c r="G906" i="9"/>
  <c r="G905" i="9" s="1"/>
  <c r="G904" i="9" s="1"/>
  <c r="I915" i="9"/>
  <c r="I945" i="9"/>
  <c r="H988" i="9"/>
  <c r="H987" i="9" s="1"/>
  <c r="G1042" i="9"/>
  <c r="H1107" i="9"/>
  <c r="I1139" i="9"/>
  <c r="I1345" i="9"/>
  <c r="I1355" i="9"/>
  <c r="I1371" i="9"/>
  <c r="I1381" i="9"/>
  <c r="I1387" i="9"/>
  <c r="F6" i="10"/>
  <c r="F31" i="10"/>
  <c r="F27" i="10"/>
  <c r="F37" i="10"/>
  <c r="F26" i="10"/>
  <c r="F36" i="10"/>
  <c r="F43" i="10"/>
  <c r="F25" i="10"/>
  <c r="F35" i="10"/>
  <c r="F42" i="10"/>
  <c r="F48" i="10"/>
  <c r="F7" i="10"/>
  <c r="F10" i="10"/>
  <c r="F15" i="10"/>
  <c r="F17" i="10"/>
  <c r="F21" i="10"/>
  <c r="F30" i="10"/>
  <c r="F32" i="10"/>
  <c r="F40" i="10"/>
  <c r="F46" i="10"/>
  <c r="F50" i="10"/>
  <c r="F52" i="10"/>
  <c r="F47" i="10"/>
  <c r="H8" i="9"/>
  <c r="G59" i="9"/>
  <c r="I141" i="9"/>
  <c r="G140" i="9"/>
  <c r="I169" i="9"/>
  <c r="H240" i="9"/>
  <c r="I159" i="9"/>
  <c r="G158" i="9"/>
  <c r="G157" i="9" s="1"/>
  <c r="G156" i="9" s="1"/>
  <c r="I258" i="9"/>
  <c r="I140" i="9"/>
  <c r="I179" i="9"/>
  <c r="G176" i="9"/>
  <c r="G175" i="9" s="1"/>
  <c r="G196" i="9"/>
  <c r="G277" i="9"/>
  <c r="I158" i="9"/>
  <c r="G14" i="9"/>
  <c r="G36" i="9"/>
  <c r="H60" i="9"/>
  <c r="H64" i="9"/>
  <c r="I64" i="9" s="1"/>
  <c r="H86" i="9"/>
  <c r="G117" i="9"/>
  <c r="H127" i="9"/>
  <c r="I127" i="9" s="1"/>
  <c r="H136" i="9"/>
  <c r="I136" i="9" s="1"/>
  <c r="H197" i="9"/>
  <c r="I197" i="9" s="1"/>
  <c r="H219" i="9"/>
  <c r="H222" i="9"/>
  <c r="I222" i="9" s="1"/>
  <c r="G229" i="9"/>
  <c r="H235" i="9"/>
  <c r="I374" i="9"/>
  <c r="I385" i="9"/>
  <c r="I397" i="9"/>
  <c r="I417" i="9"/>
  <c r="H416" i="9"/>
  <c r="G506" i="9"/>
  <c r="I507" i="9"/>
  <c r="H596" i="9"/>
  <c r="I597" i="9"/>
  <c r="I762" i="9"/>
  <c r="G757" i="9"/>
  <c r="I795" i="9"/>
  <c r="H794" i="9"/>
  <c r="I794" i="9" s="1"/>
  <c r="H17" i="9"/>
  <c r="H93" i="9"/>
  <c r="I295" i="9"/>
  <c r="H294" i="9"/>
  <c r="I294" i="9" s="1"/>
  <c r="G314" i="9"/>
  <c r="I372" i="9"/>
  <c r="H369" i="9"/>
  <c r="I369" i="9" s="1"/>
  <c r="I475" i="9"/>
  <c r="H474" i="9"/>
  <c r="I474" i="9" s="1"/>
  <c r="I478" i="9"/>
  <c r="G477" i="9"/>
  <c r="G469" i="9" s="1"/>
  <c r="I279" i="9"/>
  <c r="H278" i="9"/>
  <c r="I298" i="9"/>
  <c r="H297" i="9"/>
  <c r="I306" i="9"/>
  <c r="H305" i="9"/>
  <c r="I305" i="9" s="1"/>
  <c r="I424" i="9"/>
  <c r="H423" i="9"/>
  <c r="I423" i="9" s="1"/>
  <c r="G422" i="9"/>
  <c r="G421" i="9" s="1"/>
  <c r="G414" i="9" s="1"/>
  <c r="I449" i="9"/>
  <c r="H448" i="9"/>
  <c r="I461" i="9"/>
  <c r="H460" i="9"/>
  <c r="I526" i="9"/>
  <c r="G525" i="9"/>
  <c r="I525" i="9" s="1"/>
  <c r="G18" i="9"/>
  <c r="H28" i="9"/>
  <c r="H34" i="9"/>
  <c r="H42" i="9"/>
  <c r="G55" i="9"/>
  <c r="H71" i="9"/>
  <c r="I71" i="9" s="1"/>
  <c r="H75" i="9"/>
  <c r="I75" i="9" s="1"/>
  <c r="H81" i="9"/>
  <c r="I81" i="9" s="1"/>
  <c r="G94" i="9"/>
  <c r="G109" i="9"/>
  <c r="H149" i="9"/>
  <c r="H163" i="9"/>
  <c r="H185" i="9"/>
  <c r="H200" i="9"/>
  <c r="H208" i="9"/>
  <c r="I208" i="9" s="1"/>
  <c r="H225" i="9"/>
  <c r="G241" i="9"/>
  <c r="G240" i="9" s="1"/>
  <c r="H251" i="9"/>
  <c r="I251" i="9" s="1"/>
  <c r="I283" i="9"/>
  <c r="H282" i="9"/>
  <c r="I282" i="9" s="1"/>
  <c r="H311" i="9"/>
  <c r="I315" i="9"/>
  <c r="H314" i="9"/>
  <c r="I317" i="9"/>
  <c r="I320" i="9"/>
  <c r="H319" i="9"/>
  <c r="I319" i="9" s="1"/>
  <c r="H323" i="9"/>
  <c r="I402" i="9"/>
  <c r="H401" i="9"/>
  <c r="I401" i="9" s="1"/>
  <c r="I407" i="9"/>
  <c r="G406" i="9"/>
  <c r="H422" i="9"/>
  <c r="I441" i="9"/>
  <c r="H440" i="9"/>
  <c r="I440" i="9" s="1"/>
  <c r="I477" i="9"/>
  <c r="I493" i="9"/>
  <c r="G492" i="9"/>
  <c r="I757" i="9"/>
  <c r="H364" i="9"/>
  <c r="H388" i="9"/>
  <c r="I388" i="9" s="1"/>
  <c r="H396" i="9"/>
  <c r="H437" i="9"/>
  <c r="H465" i="9"/>
  <c r="H471" i="9"/>
  <c r="G484" i="9"/>
  <c r="G490" i="9"/>
  <c r="I490" i="9" s="1"/>
  <c r="H511" i="9"/>
  <c r="H519" i="9"/>
  <c r="H549" i="9"/>
  <c r="I563" i="9"/>
  <c r="H562" i="9"/>
  <c r="H571" i="9"/>
  <c r="H588" i="9"/>
  <c r="H603" i="9"/>
  <c r="H610" i="9"/>
  <c r="I613" i="9"/>
  <c r="I668" i="9"/>
  <c r="H711" i="9"/>
  <c r="I719" i="9"/>
  <c r="H748" i="9"/>
  <c r="I748" i="9" s="1"/>
  <c r="H781" i="9"/>
  <c r="I783" i="9"/>
  <c r="G782" i="9"/>
  <c r="G781" i="9" s="1"/>
  <c r="G774" i="9" s="1"/>
  <c r="I818" i="9"/>
  <c r="G817" i="9"/>
  <c r="I833" i="9"/>
  <c r="I839" i="9"/>
  <c r="I847" i="9"/>
  <c r="H846" i="9"/>
  <c r="I846" i="9" s="1"/>
  <c r="I901" i="9"/>
  <c r="G900" i="9"/>
  <c r="G896" i="9" s="1"/>
  <c r="G895" i="9" s="1"/>
  <c r="G894" i="9" s="1"/>
  <c r="I944" i="9"/>
  <c r="G999" i="9"/>
  <c r="G1033" i="9"/>
  <c r="G998" i="9" s="1"/>
  <c r="G997" i="9" s="1"/>
  <c r="G986" i="9" s="1"/>
  <c r="I1037" i="9"/>
  <c r="H1034" i="9"/>
  <c r="I1034" i="9" s="1"/>
  <c r="H1124" i="9"/>
  <c r="I1124" i="9" s="1"/>
  <c r="I1125" i="9"/>
  <c r="G611" i="9"/>
  <c r="G610" i="9" s="1"/>
  <c r="G609" i="9" s="1"/>
  <c r="G601" i="9" s="1"/>
  <c r="I680" i="9"/>
  <c r="H679" i="9"/>
  <c r="I695" i="9"/>
  <c r="H694" i="9"/>
  <c r="H698" i="9"/>
  <c r="I698" i="9" s="1"/>
  <c r="I717" i="9"/>
  <c r="H716" i="9"/>
  <c r="G723" i="9"/>
  <c r="G722" i="9" s="1"/>
  <c r="G721" i="9" s="1"/>
  <c r="I828" i="9"/>
  <c r="G827" i="9"/>
  <c r="I827" i="9" s="1"/>
  <c r="I855" i="9"/>
  <c r="H854" i="9"/>
  <c r="I854" i="9" s="1"/>
  <c r="I871" i="9"/>
  <c r="H870" i="9"/>
  <c r="I870" i="9" s="1"/>
  <c r="I906" i="9"/>
  <c r="H982" i="9"/>
  <c r="I983" i="9"/>
  <c r="I1015" i="9"/>
  <c r="H999" i="9"/>
  <c r="I1042" i="9"/>
  <c r="I1100" i="9"/>
  <c r="H1097" i="9"/>
  <c r="I1175" i="9"/>
  <c r="I1205" i="9"/>
  <c r="H1204" i="9"/>
  <c r="I1255" i="9"/>
  <c r="I745" i="9"/>
  <c r="H744" i="9"/>
  <c r="I777" i="9"/>
  <c r="H776" i="9"/>
  <c r="I831" i="9"/>
  <c r="H830" i="9"/>
  <c r="H869" i="9"/>
  <c r="I875" i="9"/>
  <c r="I1165" i="9"/>
  <c r="H1164" i="9"/>
  <c r="H482" i="9"/>
  <c r="G488" i="9"/>
  <c r="H497" i="9"/>
  <c r="H503" i="9"/>
  <c r="H522" i="9"/>
  <c r="H532" i="9"/>
  <c r="H538" i="9"/>
  <c r="H544" i="9"/>
  <c r="I544" i="9" s="1"/>
  <c r="I619" i="9"/>
  <c r="I634" i="9"/>
  <c r="I708" i="9"/>
  <c r="I724" i="9"/>
  <c r="H738" i="9"/>
  <c r="I766" i="9"/>
  <c r="I785" i="9"/>
  <c r="I803" i="9"/>
  <c r="H802" i="9"/>
  <c r="I817" i="9"/>
  <c r="I844" i="9"/>
  <c r="G843" i="9"/>
  <c r="G842" i="9" s="1"/>
  <c r="G838" i="9" s="1"/>
  <c r="G869" i="9"/>
  <c r="G868" i="9" s="1"/>
  <c r="G853" i="9" s="1"/>
  <c r="G852" i="9" s="1"/>
  <c r="I900" i="9"/>
  <c r="H971" i="9"/>
  <c r="I971" i="9" s="1"/>
  <c r="I972" i="9"/>
  <c r="I1039" i="9"/>
  <c r="I1235" i="9"/>
  <c r="H1234" i="9"/>
  <c r="I1385" i="9"/>
  <c r="H1384" i="9"/>
  <c r="H810" i="9"/>
  <c r="H842" i="9"/>
  <c r="I842" i="9" s="1"/>
  <c r="H891" i="9"/>
  <c r="H897" i="9"/>
  <c r="I969" i="9"/>
  <c r="I1046" i="9"/>
  <c r="I1049" i="9"/>
  <c r="I1057" i="9"/>
  <c r="I1074" i="9"/>
  <c r="I1086" i="9"/>
  <c r="I1089" i="9"/>
  <c r="H1088" i="9"/>
  <c r="I1088" i="9" s="1"/>
  <c r="I1111" i="9"/>
  <c r="I1114" i="9"/>
  <c r="H1113" i="9"/>
  <c r="I1119" i="9"/>
  <c r="I1122" i="9"/>
  <c r="H1121" i="9"/>
  <c r="I1121" i="9" s="1"/>
  <c r="I1130" i="9"/>
  <c r="G1137" i="9"/>
  <c r="I1301" i="9"/>
  <c r="H1300" i="9"/>
  <c r="I1361" i="9"/>
  <c r="H1360" i="9"/>
  <c r="G924" i="9"/>
  <c r="G923" i="9" s="1"/>
  <c r="G922" i="9" s="1"/>
  <c r="H925" i="9"/>
  <c r="I942" i="9"/>
  <c r="H941" i="9"/>
  <c r="I965" i="9"/>
  <c r="H964" i="9"/>
  <c r="I1035" i="9"/>
  <c r="I1040" i="9"/>
  <c r="I1063" i="9"/>
  <c r="H1062" i="9"/>
  <c r="H998" i="9" s="1"/>
  <c r="I1095" i="9"/>
  <c r="I1098" i="9"/>
  <c r="G1104" i="9"/>
  <c r="I1149" i="9"/>
  <c r="I1152" i="9"/>
  <c r="H1151" i="9"/>
  <c r="I1151" i="9" s="1"/>
  <c r="G1199" i="9"/>
  <c r="I1252" i="9"/>
  <c r="H1251" i="9"/>
  <c r="I1251" i="9" s="1"/>
  <c r="I1067" i="9"/>
  <c r="H1066" i="9"/>
  <c r="I1066" i="9" s="1"/>
  <c r="G1117" i="9"/>
  <c r="G1127" i="9"/>
  <c r="I1264" i="9"/>
  <c r="H1263" i="9"/>
  <c r="I1263" i="9" s="1"/>
  <c r="H1085" i="9"/>
  <c r="H1094" i="9"/>
  <c r="I1094" i="9" s="1"/>
  <c r="H1118" i="9"/>
  <c r="H1138" i="9"/>
  <c r="H1148" i="9"/>
  <c r="I1189" i="9"/>
  <c r="H1188" i="9"/>
  <c r="I1188" i="9" s="1"/>
  <c r="I1202" i="9"/>
  <c r="I1212" i="9"/>
  <c r="I1227" i="9"/>
  <c r="H1226" i="9"/>
  <c r="I1244" i="9"/>
  <c r="H1243" i="9"/>
  <c r="G1295" i="9"/>
  <c r="I1338" i="9"/>
  <c r="I1375" i="9"/>
  <c r="H1374" i="9"/>
  <c r="G1395" i="9"/>
  <c r="G1394" i="9" s="1"/>
  <c r="I1399" i="9"/>
  <c r="I1422" i="9"/>
  <c r="H1421" i="9"/>
  <c r="I1183" i="9"/>
  <c r="I1193" i="9"/>
  <c r="I1228" i="9"/>
  <c r="I1275" i="9"/>
  <c r="I1320" i="9"/>
  <c r="I1397" i="9"/>
  <c r="H1396" i="9"/>
  <c r="I1406" i="9"/>
  <c r="H1129" i="9"/>
  <c r="G1159" i="9"/>
  <c r="I1159" i="9" s="1"/>
  <c r="H1171" i="9"/>
  <c r="I1181" i="9"/>
  <c r="I1191" i="9"/>
  <c r="H1216" i="9"/>
  <c r="H1222" i="9"/>
  <c r="I1222" i="9" s="1"/>
  <c r="G1250" i="9"/>
  <c r="G1241" i="9" s="1"/>
  <c r="G1240" i="9" s="1"/>
  <c r="G1239" i="9" s="1"/>
  <c r="I1282" i="9"/>
  <c r="H1281" i="9"/>
  <c r="I1281" i="9" s="1"/>
  <c r="I1292" i="9"/>
  <c r="I1309" i="9"/>
  <c r="H1308" i="9"/>
  <c r="I1308" i="9" s="1"/>
  <c r="I1315" i="9"/>
  <c r="H1314" i="9"/>
  <c r="I1314" i="9" s="1"/>
  <c r="I1325" i="9"/>
  <c r="H1324" i="9"/>
  <c r="G1337" i="9"/>
  <c r="G1333" i="9" s="1"/>
  <c r="G1323" i="9" s="1"/>
  <c r="I1340" i="9"/>
  <c r="I1343" i="9"/>
  <c r="H1342" i="9"/>
  <c r="I1342" i="9" s="1"/>
  <c r="I1367" i="9"/>
  <c r="H1366" i="9"/>
  <c r="I1366" i="9" s="1"/>
  <c r="G1365" i="9"/>
  <c r="G1405" i="9"/>
  <c r="H1260" i="9"/>
  <c r="I1260" i="9" s="1"/>
  <c r="H1268" i="9"/>
  <c r="H1274" i="9"/>
  <c r="H1296" i="9"/>
  <c r="H1334" i="9"/>
  <c r="H1354" i="9"/>
  <c r="I1354" i="9" s="1"/>
  <c r="H1370" i="9"/>
  <c r="H1402" i="9"/>
  <c r="I1402" i="9" s="1"/>
  <c r="H1413" i="9"/>
  <c r="H1291" i="9"/>
  <c r="H1319" i="9"/>
  <c r="H1337" i="9"/>
  <c r="H274" i="8"/>
  <c r="H8" i="8"/>
  <c r="H18" i="8"/>
  <c r="H22" i="8"/>
  <c r="H44" i="8"/>
  <c r="H79" i="8"/>
  <c r="H160" i="8"/>
  <c r="H34" i="8"/>
  <c r="H87" i="8"/>
  <c r="H129" i="8"/>
  <c r="H203" i="8"/>
  <c r="H28" i="8"/>
  <c r="H45" i="8"/>
  <c r="H60" i="8"/>
  <c r="H146" i="8"/>
  <c r="H182" i="8"/>
  <c r="H218" i="8"/>
  <c r="H226" i="8"/>
  <c r="H234" i="8"/>
  <c r="H286" i="8"/>
  <c r="H330" i="8"/>
  <c r="H31" i="8"/>
  <c r="H51" i="8"/>
  <c r="H63" i="8"/>
  <c r="H84" i="8"/>
  <c r="H105" i="8"/>
  <c r="H142" i="8"/>
  <c r="H149" i="8"/>
  <c r="H181" i="8"/>
  <c r="H189" i="8"/>
  <c r="H193" i="8"/>
  <c r="H290" i="8"/>
  <c r="H289" i="8"/>
  <c r="H320" i="8"/>
  <c r="H327" i="8"/>
  <c r="H364" i="8"/>
  <c r="H363" i="8"/>
  <c r="H248" i="8"/>
  <c r="H252" i="8"/>
  <c r="H282" i="8"/>
  <c r="H429" i="8"/>
  <c r="H428" i="8"/>
  <c r="H11" i="8"/>
  <c r="H17" i="8"/>
  <c r="H37" i="8"/>
  <c r="H57" i="8"/>
  <c r="H69" i="8"/>
  <c r="H73" i="8"/>
  <c r="H82" i="8"/>
  <c r="H90" i="8"/>
  <c r="H94" i="8"/>
  <c r="H100" i="8"/>
  <c r="H151" i="8"/>
  <c r="H179" i="8"/>
  <c r="H202" i="8"/>
  <c r="H209" i="8"/>
  <c r="H241" i="8"/>
  <c r="H270" i="8"/>
  <c r="H276" i="8"/>
  <c r="H301" i="8"/>
  <c r="H305" i="8"/>
  <c r="H338" i="8"/>
  <c r="H337" i="8"/>
  <c r="H373" i="8"/>
  <c r="H374" i="8"/>
  <c r="H316" i="8"/>
  <c r="H339" i="8"/>
  <c r="H348" i="8"/>
  <c r="H356" i="8"/>
  <c r="H370" i="8"/>
  <c r="H375" i="8"/>
  <c r="H397" i="8"/>
  <c r="H408" i="8"/>
  <c r="H415" i="8"/>
  <c r="H430" i="8"/>
  <c r="H441" i="8"/>
  <c r="H440" i="8"/>
  <c r="H446" i="8"/>
  <c r="H452" i="8"/>
  <c r="H463" i="8"/>
  <c r="H479" i="8"/>
  <c r="H485" i="8"/>
  <c r="H484" i="8"/>
  <c r="H496" i="8"/>
  <c r="H499" i="8"/>
  <c r="H500" i="8"/>
  <c r="H594" i="8"/>
  <c r="H673" i="8"/>
  <c r="H372" i="8"/>
  <c r="H409" i="8"/>
  <c r="H461" i="8"/>
  <c r="H462" i="8"/>
  <c r="H465" i="8"/>
  <c r="H522" i="8"/>
  <c r="H541" i="8"/>
  <c r="H558" i="8"/>
  <c r="H556" i="8"/>
  <c r="H381" i="8"/>
  <c r="H449" i="8"/>
  <c r="H448" i="8"/>
  <c r="H455" i="8"/>
  <c r="H454" i="8"/>
  <c r="H489" i="8"/>
  <c r="H510" i="8"/>
  <c r="H521" i="8"/>
  <c r="H542" i="8"/>
  <c r="H545" i="8"/>
  <c r="H554" i="8"/>
  <c r="H557" i="8"/>
  <c r="H562" i="8"/>
  <c r="H561" i="8"/>
  <c r="H672" i="8"/>
  <c r="H349" i="8"/>
  <c r="H365" i="8"/>
  <c r="H386" i="8"/>
  <c r="H385" i="8"/>
  <c r="H402" i="8"/>
  <c r="H412" i="8"/>
  <c r="H416" i="8"/>
  <c r="H414" i="8"/>
  <c r="H437" i="8"/>
  <c r="H459" i="8"/>
  <c r="H467" i="8"/>
  <c r="H466" i="8"/>
  <c r="H475" i="8"/>
  <c r="H474" i="8"/>
  <c r="H493" i="8"/>
  <c r="H505" i="8"/>
  <c r="H514" i="8"/>
  <c r="H549" i="8"/>
  <c r="H553" i="8"/>
  <c r="H606" i="8"/>
  <c r="H571" i="8"/>
  <c r="H572" i="8"/>
  <c r="H578" i="8"/>
  <c r="H585" i="8"/>
  <c r="H595" i="8"/>
  <c r="H599" i="8"/>
  <c r="H630" i="8"/>
  <c r="H634" i="8"/>
  <c r="H638" i="8"/>
  <c r="H642" i="8"/>
  <c r="H646" i="8"/>
  <c r="H717" i="8"/>
  <c r="H773" i="8"/>
  <c r="H785" i="8"/>
  <c r="H798" i="8"/>
  <c r="H797" i="8"/>
  <c r="H574" i="8"/>
  <c r="H593" i="8"/>
  <c r="H649" i="8"/>
  <c r="H705" i="8"/>
  <c r="H710" i="8"/>
  <c r="H734" i="8"/>
  <c r="H733" i="8"/>
  <c r="H754" i="8"/>
  <c r="H753" i="8"/>
  <c r="H766" i="8"/>
  <c r="H770" i="8"/>
  <c r="H794" i="8"/>
  <c r="H818" i="8"/>
  <c r="H838" i="8"/>
  <c r="H837" i="8"/>
  <c r="H850" i="8"/>
  <c r="H720" i="8"/>
  <c r="H750" i="8"/>
  <c r="H749" i="8"/>
  <c r="H806" i="8"/>
  <c r="H805" i="8"/>
  <c r="H568" i="8"/>
  <c r="H583" i="8"/>
  <c r="H591" i="8"/>
  <c r="H627" i="8"/>
  <c r="H663" i="8"/>
  <c r="H675" i="8"/>
  <c r="H709" i="8"/>
  <c r="H708" i="8"/>
  <c r="H742" i="8"/>
  <c r="H741" i="8"/>
  <c r="H746" i="8"/>
  <c r="H781" i="8"/>
  <c r="H814" i="8"/>
  <c r="H813" i="8"/>
  <c r="H846" i="8"/>
  <c r="H736" i="8"/>
  <c r="H747" i="8"/>
  <c r="H751" i="8"/>
  <c r="H755" i="8"/>
  <c r="H761" i="8"/>
  <c r="H777" i="8"/>
  <c r="H795" i="8"/>
  <c r="H799" i="8"/>
  <c r="H801" i="8"/>
  <c r="H832" i="8"/>
  <c r="H831" i="8"/>
  <c r="H839" i="8"/>
  <c r="H845" i="8"/>
  <c r="H848" i="8"/>
  <c r="H856" i="8"/>
  <c r="H897" i="8"/>
  <c r="H896" i="8"/>
  <c r="H1008" i="8"/>
  <c r="H1007" i="8"/>
  <c r="H738" i="8"/>
  <c r="H802" i="8"/>
  <c r="H852" i="8"/>
  <c r="H851" i="8"/>
  <c r="H860" i="8"/>
  <c r="H861" i="8"/>
  <c r="H870" i="8"/>
  <c r="H874" i="8"/>
  <c r="H873" i="8"/>
  <c r="H877" i="8"/>
  <c r="H889" i="8"/>
  <c r="H888" i="8"/>
  <c r="H901" i="8"/>
  <c r="H900" i="8"/>
  <c r="H910" i="8"/>
  <c r="H842" i="8"/>
  <c r="H893" i="8"/>
  <c r="H892" i="8"/>
  <c r="H922" i="8"/>
  <c r="H971" i="8"/>
  <c r="H915" i="8"/>
  <c r="H958" i="8"/>
  <c r="H962" i="8"/>
  <c r="H969" i="8"/>
  <c r="H976" i="8"/>
  <c r="H988" i="8"/>
  <c r="H992" i="8"/>
  <c r="H994" i="8"/>
  <c r="H1001" i="8"/>
  <c r="H1005" i="8"/>
  <c r="H875" i="8"/>
  <c r="H879" i="8"/>
  <c r="H908" i="8"/>
  <c r="H933" i="8"/>
  <c r="H966" i="8"/>
  <c r="H974" i="8"/>
  <c r="H978" i="8"/>
  <c r="H990" i="8"/>
  <c r="H998" i="8"/>
  <c r="G622" i="9" l="1"/>
  <c r="G621" i="9" s="1"/>
  <c r="I1033" i="9"/>
  <c r="I611" i="9"/>
  <c r="G308" i="9"/>
  <c r="G139" i="9"/>
  <c r="H1106" i="9"/>
  <c r="I1106" i="9" s="1"/>
  <c r="I1107" i="9"/>
  <c r="I1285" i="9"/>
  <c r="H269" i="9"/>
  <c r="I270" i="9"/>
  <c r="G517" i="9"/>
  <c r="G516" i="9" s="1"/>
  <c r="I1389" i="9"/>
  <c r="H1246" i="9"/>
  <c r="I1246" i="9" s="1"/>
  <c r="I1247" i="9"/>
  <c r="I451" i="9"/>
  <c r="G1364" i="9"/>
  <c r="G1363" i="9" s="1"/>
  <c r="G1198" i="9"/>
  <c r="I712" i="9"/>
  <c r="I354" i="9"/>
  <c r="G1116" i="9"/>
  <c r="G921" i="9" s="1"/>
  <c r="G920" i="9" s="1"/>
  <c r="H130" i="9"/>
  <c r="I130" i="9" s="1"/>
  <c r="H89" i="9"/>
  <c r="I286" i="9"/>
  <c r="H285" i="9"/>
  <c r="I285" i="9" s="1"/>
  <c r="F19" i="10"/>
  <c r="F38" i="10"/>
  <c r="F41" i="10"/>
  <c r="F28" i="10"/>
  <c r="F23" i="10"/>
  <c r="H1405" i="9"/>
  <c r="I1405" i="9" s="1"/>
  <c r="I1413" i="9"/>
  <c r="I1334" i="9"/>
  <c r="H1333" i="9"/>
  <c r="I1333" i="9" s="1"/>
  <c r="I1171" i="9"/>
  <c r="I1337" i="9"/>
  <c r="I1296" i="9"/>
  <c r="I1324" i="9"/>
  <c r="H1323" i="9"/>
  <c r="I1323" i="9" s="1"/>
  <c r="I1216" i="9"/>
  <c r="H1215" i="9"/>
  <c r="H1081" i="9"/>
  <c r="I1081" i="9" s="1"/>
  <c r="I1085" i="9"/>
  <c r="G1158" i="9"/>
  <c r="G1157" i="9" s="1"/>
  <c r="G1156" i="9" s="1"/>
  <c r="I1113" i="9"/>
  <c r="H1110" i="9"/>
  <c r="H868" i="9"/>
  <c r="I891" i="9"/>
  <c r="I1384" i="9"/>
  <c r="H1378" i="9"/>
  <c r="I1378" i="9" s="1"/>
  <c r="I538" i="9"/>
  <c r="H537" i="9"/>
  <c r="H492" i="9"/>
  <c r="I492" i="9" s="1"/>
  <c r="I497" i="9"/>
  <c r="I830" i="9"/>
  <c r="H826" i="9"/>
  <c r="H743" i="9"/>
  <c r="I744" i="9"/>
  <c r="I1204" i="9"/>
  <c r="H1199" i="9"/>
  <c r="I999" i="9"/>
  <c r="I905" i="9"/>
  <c r="H904" i="9"/>
  <c r="I904" i="9" s="1"/>
  <c r="I694" i="9"/>
  <c r="H693" i="9"/>
  <c r="I693" i="9" s="1"/>
  <c r="G826" i="9"/>
  <c r="G756" i="9"/>
  <c r="H570" i="9"/>
  <c r="I570" i="9" s="1"/>
  <c r="I571" i="9"/>
  <c r="I519" i="9"/>
  <c r="H518" i="9"/>
  <c r="I471" i="9"/>
  <c r="H470" i="9"/>
  <c r="H310" i="9"/>
  <c r="H196" i="9"/>
  <c r="I196" i="9" s="1"/>
  <c r="I200" i="9"/>
  <c r="I149" i="9"/>
  <c r="H148" i="9"/>
  <c r="I55" i="9"/>
  <c r="G54" i="9"/>
  <c r="I28" i="9"/>
  <c r="H27" i="9"/>
  <c r="I27" i="9" s="1"/>
  <c r="I448" i="9"/>
  <c r="H447" i="9"/>
  <c r="I447" i="9" s="1"/>
  <c r="I297" i="9"/>
  <c r="H293" i="9"/>
  <c r="I293" i="9" s="1"/>
  <c r="I782" i="9"/>
  <c r="I416" i="9"/>
  <c r="H415" i="9"/>
  <c r="I60" i="9"/>
  <c r="H59" i="9"/>
  <c r="I1319" i="9"/>
  <c r="H1318" i="9"/>
  <c r="I1318" i="9" s="1"/>
  <c r="I1370" i="9"/>
  <c r="H1369" i="9"/>
  <c r="H1273" i="9"/>
  <c r="I1274" i="9"/>
  <c r="I1129" i="9"/>
  <c r="H1128" i="9"/>
  <c r="I1226" i="9"/>
  <c r="H1225" i="9"/>
  <c r="I1225" i="9" s="1"/>
  <c r="H1137" i="9"/>
  <c r="I1137" i="9" s="1"/>
  <c r="I1138" i="9"/>
  <c r="I964" i="9"/>
  <c r="H963" i="9"/>
  <c r="I963" i="9" s="1"/>
  <c r="I925" i="9"/>
  <c r="H924" i="9"/>
  <c r="I1300" i="9"/>
  <c r="H1299" i="9"/>
  <c r="I1299" i="9" s="1"/>
  <c r="I532" i="9"/>
  <c r="H531" i="9"/>
  <c r="I488" i="9"/>
  <c r="G487" i="9"/>
  <c r="H1080" i="9"/>
  <c r="I1097" i="9"/>
  <c r="I716" i="9"/>
  <c r="H715" i="9"/>
  <c r="I715" i="9" s="1"/>
  <c r="H838" i="9"/>
  <c r="I838" i="9" s="1"/>
  <c r="I711" i="9"/>
  <c r="H710" i="9"/>
  <c r="I710" i="9" s="1"/>
  <c r="I610" i="9"/>
  <c r="H609" i="9"/>
  <c r="H561" i="9"/>
  <c r="I561" i="9" s="1"/>
  <c r="I562" i="9"/>
  <c r="I511" i="9"/>
  <c r="H510" i="9"/>
  <c r="I510" i="9" s="1"/>
  <c r="I465" i="9"/>
  <c r="H464" i="9"/>
  <c r="H360" i="9"/>
  <c r="I364" i="9"/>
  <c r="I422" i="9"/>
  <c r="H421" i="9"/>
  <c r="I421" i="9" s="1"/>
  <c r="I185" i="9"/>
  <c r="H184" i="9"/>
  <c r="I18" i="9"/>
  <c r="G17" i="9"/>
  <c r="G16" i="9" s="1"/>
  <c r="I596" i="9"/>
  <c r="H595" i="9"/>
  <c r="G502" i="9"/>
  <c r="G501" i="9" s="1"/>
  <c r="I506" i="9"/>
  <c r="I219" i="9"/>
  <c r="H218" i="9"/>
  <c r="I117" i="9"/>
  <c r="G116" i="9"/>
  <c r="I116" i="9" s="1"/>
  <c r="I36" i="9"/>
  <c r="G35" i="9"/>
  <c r="I240" i="9"/>
  <c r="I176" i="9"/>
  <c r="I1291" i="9"/>
  <c r="H1290" i="9"/>
  <c r="I1268" i="9"/>
  <c r="H1267" i="9"/>
  <c r="I1421" i="9"/>
  <c r="H1420" i="9"/>
  <c r="I1374" i="9"/>
  <c r="G1294" i="9"/>
  <c r="G1280" i="9" s="1"/>
  <c r="I1118" i="9"/>
  <c r="H1117" i="9"/>
  <c r="I802" i="9"/>
  <c r="H801" i="9"/>
  <c r="H723" i="9"/>
  <c r="I738" i="9"/>
  <c r="I522" i="9"/>
  <c r="H481" i="9"/>
  <c r="I869" i="9"/>
  <c r="H775" i="9"/>
  <c r="I775" i="9" s="1"/>
  <c r="I776" i="9"/>
  <c r="H1254" i="9"/>
  <c r="I679" i="9"/>
  <c r="H678" i="9"/>
  <c r="G816" i="9"/>
  <c r="G815" i="9" s="1"/>
  <c r="G814" i="9" s="1"/>
  <c r="G813" i="9" s="1"/>
  <c r="G798" i="9" s="1"/>
  <c r="I781" i="9"/>
  <c r="H602" i="9"/>
  <c r="I602" i="9" s="1"/>
  <c r="I603" i="9"/>
  <c r="I437" i="9"/>
  <c r="G405" i="9"/>
  <c r="I406" i="9"/>
  <c r="H322" i="9"/>
  <c r="I322" i="9" s="1"/>
  <c r="I323" i="9"/>
  <c r="I314" i="9"/>
  <c r="I163" i="9"/>
  <c r="H162" i="9"/>
  <c r="I109" i="9"/>
  <c r="G108" i="9"/>
  <c r="I42" i="9"/>
  <c r="H41" i="9"/>
  <c r="I460" i="9"/>
  <c r="H459" i="9"/>
  <c r="I459" i="9" s="1"/>
  <c r="I278" i="9"/>
  <c r="I17" i="9"/>
  <c r="H16" i="9"/>
  <c r="I16" i="9" s="1"/>
  <c r="I235" i="9"/>
  <c r="H234" i="9"/>
  <c r="I234" i="9" s="1"/>
  <c r="I86" i="9"/>
  <c r="H85" i="9"/>
  <c r="I85" i="9" s="1"/>
  <c r="I14" i="9"/>
  <c r="G9" i="9"/>
  <c r="I241" i="9"/>
  <c r="I1396" i="9"/>
  <c r="H1395" i="9"/>
  <c r="I1243" i="9"/>
  <c r="H1242" i="9"/>
  <c r="I1242" i="9" s="1"/>
  <c r="I998" i="9"/>
  <c r="H997" i="9"/>
  <c r="I941" i="9"/>
  <c r="H940" i="9"/>
  <c r="I940" i="9" s="1"/>
  <c r="I1360" i="9"/>
  <c r="H1359" i="9"/>
  <c r="I897" i="9"/>
  <c r="H896" i="9"/>
  <c r="H809" i="9"/>
  <c r="I810" i="9"/>
  <c r="I1234" i="9"/>
  <c r="H1233" i="9"/>
  <c r="I503" i="9"/>
  <c r="H502" i="9"/>
  <c r="I1164" i="9"/>
  <c r="H1158" i="9"/>
  <c r="I1158" i="9" s="1"/>
  <c r="I843" i="9"/>
  <c r="H1174" i="9"/>
  <c r="I1174" i="9" s="1"/>
  <c r="I982" i="9"/>
  <c r="H981" i="9"/>
  <c r="I588" i="9"/>
  <c r="H587" i="9"/>
  <c r="I549" i="9"/>
  <c r="H548" i="9"/>
  <c r="I548" i="9" s="1"/>
  <c r="I484" i="9"/>
  <c r="G483" i="9"/>
  <c r="H392" i="9"/>
  <c r="I396" i="9"/>
  <c r="I94" i="9"/>
  <c r="G93" i="9"/>
  <c r="I93" i="9" s="1"/>
  <c r="I229" i="9"/>
  <c r="G228" i="9"/>
  <c r="H1012" i="8"/>
  <c r="H919" i="8"/>
  <c r="H869" i="8"/>
  <c r="H942" i="8"/>
  <c r="H945" i="8"/>
  <c r="H780" i="8"/>
  <c r="H779" i="8"/>
  <c r="H745" i="8"/>
  <c r="H744" i="8"/>
  <c r="H619" i="8"/>
  <c r="H623" i="8"/>
  <c r="H730" i="8"/>
  <c r="H492" i="8"/>
  <c r="H436" i="8"/>
  <c r="H551" i="8"/>
  <c r="H520" i="8"/>
  <c r="H519" i="8"/>
  <c r="H488" i="8"/>
  <c r="H487" i="8"/>
  <c r="H722" i="8"/>
  <c r="H495" i="8"/>
  <c r="H255" i="8"/>
  <c r="H117" i="8"/>
  <c r="H41" i="8"/>
  <c r="H40" i="8"/>
  <c r="H281" i="8"/>
  <c r="H247" i="8"/>
  <c r="H245" i="8"/>
  <c r="H326" i="8"/>
  <c r="H7" i="8"/>
  <c r="H302" i="8"/>
  <c r="H174" i="8"/>
  <c r="H10" i="8"/>
  <c r="H902" i="8"/>
  <c r="H899" i="8"/>
  <c r="H940" i="8"/>
  <c r="H841" i="8"/>
  <c r="H855" i="8"/>
  <c r="H829" i="8"/>
  <c r="H828" i="8"/>
  <c r="H612" i="8"/>
  <c r="H615" i="8"/>
  <c r="H844" i="8"/>
  <c r="H817" i="8"/>
  <c r="H769" i="8"/>
  <c r="H768" i="8"/>
  <c r="H759" i="8"/>
  <c r="H721" i="8"/>
  <c r="H681" i="8"/>
  <c r="H714" i="8"/>
  <c r="H400" i="8"/>
  <c r="H401" i="8"/>
  <c r="H240" i="8"/>
  <c r="H191" i="8"/>
  <c r="H140" i="8"/>
  <c r="H139" i="8"/>
  <c r="H126" i="8"/>
  <c r="H298" i="8"/>
  <c r="H297" i="8"/>
  <c r="H170" i="8"/>
  <c r="H169" i="8"/>
  <c r="H48" i="8"/>
  <c r="H47" i="8"/>
  <c r="H6" i="8"/>
  <c r="H1010" i="8"/>
  <c r="H811" i="8"/>
  <c r="H774" i="8"/>
  <c r="H775" i="8"/>
  <c r="H655" i="8"/>
  <c r="H654" i="8"/>
  <c r="H719" i="8"/>
  <c r="H504" i="8"/>
  <c r="H380" i="8"/>
  <c r="H396" i="8"/>
  <c r="H329" i="8"/>
  <c r="H269" i="8"/>
  <c r="H268" i="8"/>
  <c r="H136" i="8"/>
  <c r="H135" i="8"/>
  <c r="H21" i="8"/>
  <c r="H251" i="8"/>
  <c r="H200" i="8"/>
  <c r="H177" i="8"/>
  <c r="H176" i="8"/>
  <c r="H109" i="8"/>
  <c r="H314" i="8"/>
  <c r="H166" i="8"/>
  <c r="H165" i="8"/>
  <c r="H929" i="8"/>
  <c r="H948" i="8"/>
  <c r="H947" i="8"/>
  <c r="H826" i="8"/>
  <c r="H791" i="8"/>
  <c r="H772" i="8"/>
  <c r="H793" i="8"/>
  <c r="H765" i="8"/>
  <c r="H605" i="8"/>
  <c r="H604" i="8"/>
  <c r="H702" i="8"/>
  <c r="H658" i="8"/>
  <c r="H657" i="8"/>
  <c r="H341" i="8"/>
  <c r="H509" i="8"/>
  <c r="H539" i="8"/>
  <c r="H546" i="8"/>
  <c r="H478" i="8"/>
  <c r="H407" i="8"/>
  <c r="H390" i="8"/>
  <c r="H391" i="8"/>
  <c r="H352" i="8"/>
  <c r="H351" i="8"/>
  <c r="H324" i="8"/>
  <c r="H159" i="8"/>
  <c r="H163" i="8"/>
  <c r="H132" i="8"/>
  <c r="H131" i="8"/>
  <c r="H451" i="8"/>
  <c r="H266" i="8"/>
  <c r="G593" i="9" l="1"/>
  <c r="G575" i="9" s="1"/>
  <c r="I622" i="9"/>
  <c r="H277" i="9"/>
  <c r="I277" i="9" s="1"/>
  <c r="H774" i="9"/>
  <c r="G1279" i="9"/>
  <c r="G1238" i="9" s="1"/>
  <c r="I269" i="9"/>
  <c r="H268" i="9"/>
  <c r="I502" i="9"/>
  <c r="H1295" i="9"/>
  <c r="I1295" i="9" s="1"/>
  <c r="G225" i="9"/>
  <c r="I228" i="9"/>
  <c r="I1359" i="9"/>
  <c r="H1358" i="9"/>
  <c r="I1358" i="9" s="1"/>
  <c r="I1395" i="9"/>
  <c r="H1394" i="9"/>
  <c r="I1394" i="9" s="1"/>
  <c r="I809" i="9"/>
  <c r="H808" i="9"/>
  <c r="G8" i="9"/>
  <c r="I9" i="9"/>
  <c r="I41" i="9"/>
  <c r="H33" i="9"/>
  <c r="I162" i="9"/>
  <c r="H157" i="9"/>
  <c r="G404" i="9"/>
  <c r="I405" i="9"/>
  <c r="H677" i="9"/>
  <c r="I678" i="9"/>
  <c r="I801" i="9"/>
  <c r="H800" i="9"/>
  <c r="I981" i="9"/>
  <c r="I1233" i="9"/>
  <c r="H1232" i="9"/>
  <c r="I896" i="9"/>
  <c r="H895" i="9"/>
  <c r="H7" i="9"/>
  <c r="H436" i="9"/>
  <c r="H1373" i="9"/>
  <c r="I1373" i="9" s="1"/>
  <c r="I1267" i="9"/>
  <c r="H1266" i="9"/>
  <c r="I1266" i="9" s="1"/>
  <c r="I360" i="9"/>
  <c r="H359" i="9"/>
  <c r="I487" i="9"/>
  <c r="G486" i="9"/>
  <c r="I486" i="9" s="1"/>
  <c r="I1199" i="9"/>
  <c r="I826" i="9"/>
  <c r="H816" i="9"/>
  <c r="I537" i="9"/>
  <c r="H536" i="9"/>
  <c r="I392" i="9"/>
  <c r="H391" i="9"/>
  <c r="I108" i="9"/>
  <c r="G103" i="9"/>
  <c r="I103" i="9" s="1"/>
  <c r="H756" i="9"/>
  <c r="I756" i="9" s="1"/>
  <c r="I774" i="9"/>
  <c r="I1254" i="9"/>
  <c r="H1250" i="9"/>
  <c r="I1117" i="9"/>
  <c r="I464" i="9"/>
  <c r="H463" i="9"/>
  <c r="I463" i="9" s="1"/>
  <c r="H414" i="9"/>
  <c r="I414" i="9" s="1"/>
  <c r="I415" i="9"/>
  <c r="I148" i="9"/>
  <c r="H147" i="9"/>
  <c r="H309" i="9"/>
  <c r="I309" i="9" s="1"/>
  <c r="I310" i="9"/>
  <c r="I518" i="9"/>
  <c r="H517" i="9"/>
  <c r="H853" i="9"/>
  <c r="I868" i="9"/>
  <c r="G89" i="9"/>
  <c r="I89" i="9" s="1"/>
  <c r="G482" i="9"/>
  <c r="I483" i="9"/>
  <c r="H586" i="9"/>
  <c r="I587" i="9"/>
  <c r="I997" i="9"/>
  <c r="H986" i="9"/>
  <c r="I986" i="9" s="1"/>
  <c r="H722" i="9"/>
  <c r="I723" i="9"/>
  <c r="I1420" i="9"/>
  <c r="H1419" i="9"/>
  <c r="H1284" i="9"/>
  <c r="I1290" i="9"/>
  <c r="G34" i="9"/>
  <c r="I35" i="9"/>
  <c r="I218" i="9"/>
  <c r="H217" i="9"/>
  <c r="I595" i="9"/>
  <c r="H594" i="9"/>
  <c r="I531" i="9"/>
  <c r="H923" i="9"/>
  <c r="I923" i="9" s="1"/>
  <c r="I924" i="9"/>
  <c r="I1128" i="9"/>
  <c r="H1127" i="9"/>
  <c r="I1127" i="9" s="1"/>
  <c r="I1273" i="9"/>
  <c r="H1272" i="9"/>
  <c r="H1105" i="9"/>
  <c r="I1110" i="9"/>
  <c r="I184" i="9"/>
  <c r="H175" i="9"/>
  <c r="H601" i="9"/>
  <c r="I601" i="9" s="1"/>
  <c r="I609" i="9"/>
  <c r="I1080" i="9"/>
  <c r="H1079" i="9"/>
  <c r="I1079" i="9" s="1"/>
  <c r="H1365" i="9"/>
  <c r="I1369" i="9"/>
  <c r="I59" i="9"/>
  <c r="H52" i="9"/>
  <c r="I54" i="9"/>
  <c r="G53" i="9"/>
  <c r="I470" i="9"/>
  <c r="H469" i="9"/>
  <c r="H742" i="9"/>
  <c r="I742" i="9" s="1"/>
  <c r="I743" i="9"/>
  <c r="I1215" i="9"/>
  <c r="H1214" i="9"/>
  <c r="H1157" i="9"/>
  <c r="H508" i="8"/>
  <c r="H104" i="8"/>
  <c r="H199" i="8"/>
  <c r="H198" i="8"/>
  <c r="H458" i="8"/>
  <c r="H816" i="8"/>
  <c r="H937" i="8"/>
  <c r="H936" i="8"/>
  <c r="H433" i="8"/>
  <c r="H859" i="8"/>
  <c r="H336" i="8"/>
  <c r="H790" i="8"/>
  <c r="H538" i="8"/>
  <c r="H764" i="8"/>
  <c r="H743" i="8"/>
  <c r="H767" i="8"/>
  <c r="H771" i="8"/>
  <c r="H955" i="8"/>
  <c r="H395" i="8"/>
  <c r="H394" i="8"/>
  <c r="H501" i="8"/>
  <c r="H125" i="8"/>
  <c r="H122" i="8"/>
  <c r="H239" i="8"/>
  <c r="H254" i="8"/>
  <c r="H825" i="8"/>
  <c r="H310" i="8"/>
  <c r="H328" i="8"/>
  <c r="H173" i="8"/>
  <c r="H405" i="8"/>
  <c r="H406" i="8"/>
  <c r="H263" i="8"/>
  <c r="H729" i="8"/>
  <c r="H928" i="8"/>
  <c r="H927" i="8"/>
  <c r="H244" i="8"/>
  <c r="H249" i="8"/>
  <c r="H379" i="8"/>
  <c r="H662" i="8"/>
  <c r="H661" i="8"/>
  <c r="H810" i="8"/>
  <c r="H445" i="8"/>
  <c r="H444" i="8"/>
  <c r="H188" i="8"/>
  <c r="H701" i="8"/>
  <c r="H854" i="8"/>
  <c r="H853" i="8"/>
  <c r="H206" i="8"/>
  <c r="H205" i="8"/>
  <c r="H323" i="8"/>
  <c r="H311" i="8"/>
  <c r="H280" i="8"/>
  <c r="H273" i="8"/>
  <c r="H116" i="8"/>
  <c r="H115" i="8"/>
  <c r="H858" i="8"/>
  <c r="H1294" i="9" l="1"/>
  <c r="I1294" i="9" s="1"/>
  <c r="H922" i="9"/>
  <c r="I922" i="9" s="1"/>
  <c r="H267" i="9"/>
  <c r="I267" i="9" s="1"/>
  <c r="I268" i="9"/>
  <c r="H1241" i="9"/>
  <c r="I1250" i="9"/>
  <c r="I816" i="9"/>
  <c r="H815" i="9"/>
  <c r="I469" i="9"/>
  <c r="H468" i="9"/>
  <c r="I175" i="9"/>
  <c r="H174" i="9"/>
  <c r="I1272" i="9"/>
  <c r="H1271" i="9"/>
  <c r="I1271" i="9" s="1"/>
  <c r="I594" i="9"/>
  <c r="H1418" i="9"/>
  <c r="I1418" i="9" s="1"/>
  <c r="I1419" i="9"/>
  <c r="H1116" i="9"/>
  <c r="I1116" i="9" s="1"/>
  <c r="I536" i="9"/>
  <c r="H535" i="9"/>
  <c r="I535" i="9" s="1"/>
  <c r="I359" i="9"/>
  <c r="H308" i="9"/>
  <c r="G7" i="9"/>
  <c r="G6" i="9" s="1"/>
  <c r="I8" i="9"/>
  <c r="I1157" i="9"/>
  <c r="H1156" i="9"/>
  <c r="I1156" i="9" s="1"/>
  <c r="G33" i="9"/>
  <c r="G32" i="9" s="1"/>
  <c r="I34" i="9"/>
  <c r="G481" i="9"/>
  <c r="I482" i="9"/>
  <c r="I517" i="9"/>
  <c r="H516" i="9"/>
  <c r="I147" i="9"/>
  <c r="H146" i="9"/>
  <c r="I436" i="9"/>
  <c r="H431" i="9"/>
  <c r="I431" i="9" s="1"/>
  <c r="H1231" i="9"/>
  <c r="I1231" i="9" s="1"/>
  <c r="I1232" i="9"/>
  <c r="H799" i="9"/>
  <c r="I799" i="9" s="1"/>
  <c r="I800" i="9"/>
  <c r="H32" i="9"/>
  <c r="I32" i="9" s="1"/>
  <c r="I808" i="9"/>
  <c r="H807" i="9"/>
  <c r="H6" i="9"/>
  <c r="G391" i="9"/>
  <c r="I404" i="9"/>
  <c r="I1365" i="9"/>
  <c r="H1364" i="9"/>
  <c r="I1105" i="9"/>
  <c r="H1104" i="9"/>
  <c r="I1104" i="9" s="1"/>
  <c r="I1284" i="9"/>
  <c r="H721" i="9"/>
  <c r="I721" i="9" s="1"/>
  <c r="I722" i="9"/>
  <c r="I586" i="9"/>
  <c r="H576" i="9"/>
  <c r="I895" i="9"/>
  <c r="H894" i="9"/>
  <c r="I894" i="9" s="1"/>
  <c r="I157" i="9"/>
  <c r="H156" i="9"/>
  <c r="I156" i="9" s="1"/>
  <c r="G52" i="9"/>
  <c r="I52" i="9" s="1"/>
  <c r="I53" i="9"/>
  <c r="I1214" i="9"/>
  <c r="H1209" i="9"/>
  <c r="I853" i="9"/>
  <c r="H852" i="9"/>
  <c r="I852" i="9" s="1"/>
  <c r="H621" i="9"/>
  <c r="I621" i="9" s="1"/>
  <c r="I677" i="9"/>
  <c r="G217" i="9"/>
  <c r="G174" i="9" s="1"/>
  <c r="I225" i="9"/>
  <c r="H334" i="8"/>
  <c r="H335" i="8"/>
  <c r="H187" i="8"/>
  <c r="H186" i="8"/>
  <c r="H824" i="8"/>
  <c r="H378" i="8"/>
  <c r="H258" i="8"/>
  <c r="H253" i="8"/>
  <c r="F1015" i="8"/>
  <c r="H537" i="8"/>
  <c r="H784" i="8"/>
  <c r="H432" i="8"/>
  <c r="H809" i="8"/>
  <c r="H680" i="8"/>
  <c r="H20" i="8"/>
  <c r="H1280" i="9" l="1"/>
  <c r="I1280" i="9" s="1"/>
  <c r="H593" i="9"/>
  <c r="I593" i="9" s="1"/>
  <c r="H921" i="9"/>
  <c r="I576" i="9"/>
  <c r="I6" i="9"/>
  <c r="I1209" i="9"/>
  <c r="H1198" i="9"/>
  <c r="I1198" i="9" s="1"/>
  <c r="I217" i="9"/>
  <c r="I7" i="9"/>
  <c r="G468" i="9"/>
  <c r="I481" i="9"/>
  <c r="I807" i="9"/>
  <c r="H806" i="9"/>
  <c r="I806" i="9" s="1"/>
  <c r="I516" i="9"/>
  <c r="H501" i="9"/>
  <c r="I501" i="9" s="1"/>
  <c r="I815" i="9"/>
  <c r="H814" i="9"/>
  <c r="I921" i="9"/>
  <c r="H1279" i="9"/>
  <c r="I1279" i="9" s="1"/>
  <c r="G311" i="9"/>
  <c r="I311" i="9" s="1"/>
  <c r="G266" i="9"/>
  <c r="I146" i="9"/>
  <c r="H139" i="9"/>
  <c r="I308" i="9"/>
  <c r="H266" i="9"/>
  <c r="I391" i="9"/>
  <c r="I174" i="9"/>
  <c r="H1363" i="9"/>
  <c r="I1363" i="9" s="1"/>
  <c r="I1364" i="9"/>
  <c r="I33" i="9"/>
  <c r="H1240" i="9"/>
  <c r="I1241" i="9"/>
  <c r="H823" i="8"/>
  <c r="H822" i="8"/>
  <c r="H783" i="8"/>
  <c r="H728" i="8"/>
  <c r="H377" i="8"/>
  <c r="G1015" i="8"/>
  <c r="H536" i="8"/>
  <c r="H575" i="9" l="1"/>
  <c r="I575" i="9" s="1"/>
  <c r="G51" i="9"/>
  <c r="G1426" i="9" s="1"/>
  <c r="I468" i="9"/>
  <c r="I1240" i="9"/>
  <c r="H1239" i="9"/>
  <c r="I139" i="9"/>
  <c r="H51" i="9"/>
  <c r="H920" i="9"/>
  <c r="I920" i="9" s="1"/>
  <c r="I266" i="9"/>
  <c r="I814" i="9"/>
  <c r="H813" i="9"/>
  <c r="H1015" i="8"/>
  <c r="I1239" i="9" l="1"/>
  <c r="H1238" i="9"/>
  <c r="I1238" i="9" s="1"/>
  <c r="H798" i="9"/>
  <c r="I798" i="9" s="1"/>
  <c r="I813" i="9"/>
  <c r="I51" i="9"/>
  <c r="H1426" i="9" l="1"/>
  <c r="I1426" i="9" s="1"/>
  <c r="D27" i="5" l="1"/>
  <c r="D26" i="5" s="1"/>
  <c r="C27" i="5"/>
  <c r="C26" i="5" s="1"/>
  <c r="C24" i="5"/>
  <c r="C23" i="5" s="1"/>
  <c r="C22" i="5" s="1"/>
  <c r="D19" i="5"/>
  <c r="D16" i="5" s="1"/>
  <c r="D15" i="5" s="1"/>
  <c r="C19" i="5"/>
  <c r="C16" i="5" s="1"/>
  <c r="C15" i="5" s="1"/>
  <c r="D13" i="5"/>
  <c r="C13" i="5"/>
  <c r="D11" i="5"/>
  <c r="C11" i="5"/>
  <c r="C10" i="5" l="1"/>
  <c r="D10" i="5"/>
  <c r="E161" i="7" l="1"/>
  <c r="E160" i="7"/>
  <c r="D159" i="7"/>
  <c r="E159" i="7" s="1"/>
  <c r="C159" i="7"/>
  <c r="E158" i="7"/>
  <c r="E157" i="7"/>
  <c r="D156" i="7"/>
  <c r="C156" i="7"/>
  <c r="E156" i="7" s="1"/>
  <c r="E155" i="7"/>
  <c r="E154" i="7"/>
  <c r="E153" i="7"/>
  <c r="E152" i="7"/>
  <c r="D151" i="7"/>
  <c r="C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D132" i="7"/>
  <c r="C132" i="7"/>
  <c r="E131" i="7"/>
  <c r="E130" i="7"/>
  <c r="E129" i="7"/>
  <c r="E128" i="7"/>
  <c r="E127" i="7"/>
  <c r="E126" i="7"/>
  <c r="E125" i="7"/>
  <c r="E124" i="7"/>
  <c r="E123" i="7"/>
  <c r="E122" i="7"/>
  <c r="E120" i="7"/>
  <c r="E119" i="7"/>
  <c r="E116" i="7"/>
  <c r="E114" i="7"/>
  <c r="E113" i="7"/>
  <c r="E111" i="7"/>
  <c r="D110" i="7"/>
  <c r="C110" i="7"/>
  <c r="E109" i="7"/>
  <c r="E108" i="7"/>
  <c r="E107" i="7"/>
  <c r="E106" i="7"/>
  <c r="D105" i="7"/>
  <c r="E105" i="7" s="1"/>
  <c r="C105" i="7"/>
  <c r="E101" i="7"/>
  <c r="D99" i="7"/>
  <c r="C99" i="7"/>
  <c r="E98" i="7"/>
  <c r="E97" i="7"/>
  <c r="E96" i="7"/>
  <c r="E95" i="7"/>
  <c r="E94" i="7"/>
  <c r="E93" i="7"/>
  <c r="E92" i="7"/>
  <c r="E91" i="7"/>
  <c r="E90" i="7"/>
  <c r="E89" i="7"/>
  <c r="E88" i="7"/>
  <c r="E86" i="7"/>
  <c r="E84" i="7"/>
  <c r="E83" i="7"/>
  <c r="E82" i="7"/>
  <c r="E81" i="7"/>
  <c r="E80" i="7"/>
  <c r="E79" i="7"/>
  <c r="E78" i="7"/>
  <c r="E77" i="7"/>
  <c r="E76" i="7"/>
  <c r="E75" i="7"/>
  <c r="E74" i="7"/>
  <c r="D73" i="7"/>
  <c r="E73" i="7" s="1"/>
  <c r="C73" i="7"/>
  <c r="E72" i="7"/>
  <c r="E71" i="7"/>
  <c r="E70" i="7"/>
  <c r="E69" i="7"/>
  <c r="E68" i="7"/>
  <c r="E67" i="7"/>
  <c r="E66" i="7"/>
  <c r="E64" i="7"/>
  <c r="E63" i="7"/>
  <c r="E62" i="7"/>
  <c r="D61" i="7"/>
  <c r="E61" i="7" s="1"/>
  <c r="C61" i="7"/>
  <c r="E60" i="7"/>
  <c r="E59" i="7"/>
  <c r="E58" i="7"/>
  <c r="E57" i="7"/>
  <c r="D56" i="7"/>
  <c r="E56" i="7" s="1"/>
  <c r="C56" i="7"/>
  <c r="E55" i="7"/>
  <c r="E54" i="7"/>
  <c r="E53" i="7"/>
  <c r="D52" i="7"/>
  <c r="C52" i="7"/>
  <c r="E51" i="7"/>
  <c r="E50" i="7"/>
  <c r="E49" i="7"/>
  <c r="E48" i="7"/>
  <c r="E47" i="7"/>
  <c r="E46" i="7"/>
  <c r="E45" i="7"/>
  <c r="E44" i="7"/>
  <c r="E43" i="7"/>
  <c r="E42" i="7"/>
  <c r="D41" i="7"/>
  <c r="C41" i="7"/>
  <c r="E37" i="7"/>
  <c r="E36" i="7"/>
  <c r="E30" i="7"/>
  <c r="D29" i="7"/>
  <c r="C29" i="7"/>
  <c r="E29" i="7" s="1"/>
  <c r="E28" i="7"/>
  <c r="E27" i="7"/>
  <c r="D26" i="7"/>
  <c r="C26" i="7"/>
  <c r="C24" i="7" s="1"/>
  <c r="E25" i="7"/>
  <c r="D24" i="7"/>
  <c r="E23" i="7"/>
  <c r="E22" i="7"/>
  <c r="E21" i="7"/>
  <c r="E20" i="7"/>
  <c r="D19" i="7"/>
  <c r="C19" i="7"/>
  <c r="E18" i="7"/>
  <c r="E17" i="7"/>
  <c r="E16" i="7"/>
  <c r="E15" i="7"/>
  <c r="D14" i="7"/>
  <c r="C14" i="7"/>
  <c r="E14" i="7" s="1"/>
  <c r="E13" i="7"/>
  <c r="E11" i="7"/>
  <c r="E10" i="7"/>
  <c r="E9" i="7"/>
  <c r="E8" i="7"/>
  <c r="D7" i="7"/>
  <c r="C7" i="7"/>
  <c r="E7" i="7" s="1"/>
  <c r="E26" i="7" l="1"/>
  <c r="E24" i="7"/>
  <c r="E19" i="7"/>
  <c r="E41" i="7"/>
  <c r="E52" i="7"/>
  <c r="E132" i="7"/>
  <c r="C40" i="7"/>
  <c r="C104" i="7"/>
  <c r="C164" i="7" s="1"/>
  <c r="E99" i="7"/>
  <c r="E151" i="7"/>
  <c r="D40" i="7"/>
  <c r="E40" i="7" s="1"/>
  <c r="C102" i="7"/>
  <c r="E110" i="7"/>
  <c r="D102" i="7"/>
  <c r="D103" i="7"/>
  <c r="D104" i="7"/>
  <c r="E102" i="7" l="1"/>
  <c r="C103" i="7"/>
  <c r="C165" i="7" s="1"/>
  <c r="D164" i="7"/>
  <c r="E104" i="7"/>
  <c r="E103" i="7" l="1"/>
  <c r="E164" i="7"/>
  <c r="D165" i="7"/>
  <c r="E165" i="7" s="1"/>
  <c r="C17" i="4" l="1"/>
  <c r="C16" i="4" s="1"/>
  <c r="C12" i="4"/>
  <c r="C9" i="4"/>
</calcChain>
</file>

<file path=xl/sharedStrings.xml><?xml version="1.0" encoding="utf-8"?>
<sst xmlns="http://schemas.openxmlformats.org/spreadsheetml/2006/main" count="10700" uniqueCount="1914">
  <si>
    <t>Приложение  1</t>
  </si>
  <si>
    <t>Наименование дохода</t>
  </si>
  <si>
    <t>Нормативы отчислений доходов</t>
  </si>
  <si>
    <t>Норматив отчислений, %</t>
  </si>
  <si>
    <t>Доходы от погашения задолженности и перерасчетов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</si>
  <si>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</si>
  <si>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>Налог на рекламу,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</si>
  <si>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</si>
  <si>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Прочие местные налоги и сборы, мобилизуемые на территориях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</si>
  <si>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</si>
  <si>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от размещения временно свободных средств бюджетов городских округов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</si>
  <si>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</si>
  <si>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Доходы от оказания платных услуг и компенсации затрат государства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</si>
  <si>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</si>
  <si>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</si>
  <si>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Прочие доходы от оказания платных услуг (работ) получателями средств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</si>
  <si>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</si>
  <si>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</t>
  </si>
  <si>
    <t>Доходы от административных платежей и сборов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</si>
  <si>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</si>
  <si>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Доходы от штрафов, санкций, возмещения ущерба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</si>
  <si>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</si>
  <si>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</si>
  <si>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</si>
  <si>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прочих неналоговых доходов</t>
  </si>
  <si>
    <t>Невыясненные поступления, зачисляемые в бюджеты городских округов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</si>
  <si>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</si>
  <si>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Прочие неналоговые доходы бюджетов городских округов</t>
  </si>
  <si>
    <t>Средства самообложения граждан, зачисляемые в бюджеты городских округов</t>
  </si>
  <si>
    <t>Инициативные платежи, зачисляемые в бюджеты городских округов</t>
  </si>
  <si>
    <t>Доходы от безвозмездных поступлений от других бюджетов бюджетной системы Российской Федерации</t>
  </si>
  <si>
    <t>Дотации бюджетам городских округов</t>
  </si>
  <si>
    <t>Субсидии бюджетам городских округов</t>
  </si>
  <si>
    <t>Субвенции бюджетам городских округов</t>
  </si>
  <si>
    <t>Иные межбюджетные трансферты, передаваемые бюджетам городских округов</t>
  </si>
  <si>
    <t>Прочие безвозмездные поступления в бюджеты городских округов</t>
  </si>
  <si>
    <t>Доходы от безвозмездных поступлений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</si>
  <si>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</si>
  <si>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Доходы от безвозмездных поступлений от негосударственных организаций</t>
  </si>
  <si>
    <t>Безвозмездные поступления  от негосударственных организаций в бюджеты городских округов</t>
  </si>
  <si>
    <t>Доходы от прочих безвозмездных поступлений</t>
  </si>
  <si>
    <t>Доходы от перечислений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</si>
  <si>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</si>
  <si>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</si>
  <si>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</si>
  <si>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</si>
  <si>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</si>
  <si>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в бюджет Миасского городского округа на 2021 год </t>
  </si>
  <si>
    <t>01 06 10 02 04 0000 550</t>
  </si>
  <si>
    <t>Погашение обязательств за счет прочих источников внутреннего финансирования дефицитов бюджетов городских округов</t>
  </si>
  <si>
    <t>01 06 06 00 04 0000 810</t>
  </si>
  <si>
    <t>Привлечение прочих источников внутреннего финансирования дефицитов бюджетов городских округов</t>
  </si>
  <si>
    <t>01 06 06 00 04 0000 710</t>
  </si>
  <si>
    <t>01 06 06 01 04 0000 650</t>
  </si>
  <si>
    <t>01 06 06 01 04 0000 550</t>
  </si>
  <si>
    <t>01 06 05 01 04 0000 640</t>
  </si>
  <si>
    <t>01 06 05 01 04 0000 540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</si>
  <si>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</si>
  <si>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01 06 04 01 04 0000 810</t>
  </si>
  <si>
    <t>Уменьшение прочих остатков средств бюджетов городских округов, временно размещенных в ценные бумаги</t>
  </si>
  <si>
    <t>01 05 02 02 04 0000 620</t>
  </si>
  <si>
    <t>Увеличение прочих остатков средств бюджетов городских округов, временно размещенных в ценные бумаги</t>
  </si>
  <si>
    <t>01 05 02 02 04 0000 520</t>
  </si>
  <si>
    <t>Уменьшение прочих остатков денежных средств бюджетов городских округов</t>
  </si>
  <si>
    <t>01 05 02 01 04 0000 610</t>
  </si>
  <si>
    <t>01 05 02 01 04 0000 510</t>
  </si>
  <si>
    <t>Уменьшение остатков средств финансовых резервов бюджетов городских округов, размещенных в ценные бумаги</t>
  </si>
  <si>
    <t>01 05 01 02 04 0000 620</t>
  </si>
  <si>
    <t>Увеличение остатков средств финансовых резервов бюджетов городских округов, размещенных в ценные бумаги</t>
  </si>
  <si>
    <t>01 05 01 02 04 0000 520</t>
  </si>
  <si>
    <t>Уменьшение остатков денежных средств финансовых резервов бюджетов городских округов</t>
  </si>
  <si>
    <t>01 05 01 01 04 0000 610</t>
  </si>
  <si>
    <t>Увеличение остатков денежных средств финансовых резервов бюджетов городских округов</t>
  </si>
  <si>
    <t>01 05 01 01 04 0000 510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</si>
  <si>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</si>
  <si>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01 03 01 00 04 0000 810</t>
  </si>
  <si>
    <t>01 03 01 00 04 0000 710</t>
  </si>
  <si>
    <t>Погашение бюджетами городских округов кредитов от кредитных организаций в валюте Российской Федерации</t>
  </si>
  <si>
    <t>01 02 00 00 04 0000 810</t>
  </si>
  <si>
    <t>01 02 00 00 04 0000 710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</si>
  <si>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</si>
  <si>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01 01 00 00 04 0000 810</t>
  </si>
  <si>
    <t>01 01 00 00 04 0000 710</t>
  </si>
  <si>
    <t>Финансовое управление Администрации Миасского городского округа</t>
  </si>
  <si>
    <t>Средства от продажи акций и иных форм участия в капитале, находящихся в собственности городских округов</t>
  </si>
  <si>
    <t>01 06 01 00 04 0000 630</t>
  </si>
  <si>
    <t xml:space="preserve">Администрация Миасского городского округа </t>
  </si>
  <si>
    <t>источников финансирования дефицита бюджета Миасского городского округа</t>
  </si>
  <si>
    <t xml:space="preserve">главного администратора источников финансирования дефицита </t>
  </si>
  <si>
    <t>Наименование главного администратора источников 
финансирования дефицита
бюджета Миасского городского округа, 
кода бюджетной классификации Российской Федерации</t>
  </si>
  <si>
    <t>Код бюджетной классификации Российской Федерации</t>
  </si>
  <si>
    <t xml:space="preserve">Перечень 
главных администраторов источников финансирования дефицита
 бюджета Миасского городского округа </t>
  </si>
  <si>
    <t>Приложение  3</t>
  </si>
  <si>
    <t>Приложение 8</t>
  </si>
  <si>
    <t>Источники внутренних заимствований</t>
  </si>
  <si>
    <t>(тыс.рублей)</t>
  </si>
  <si>
    <t>Наименование</t>
  </si>
  <si>
    <t>Срок погашения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</si>
  <si>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</si>
  <si>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</si>
  <si>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</si>
  <si>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</si>
  <si>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</si>
  <si>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>Приложение 4</t>
  </si>
  <si>
    <t>Приложение 9</t>
  </si>
  <si>
    <t>(тыс. рублей)</t>
  </si>
  <si>
    <t>Код бюджетной классификации РФ</t>
  </si>
  <si>
    <t>Наименование источника средств</t>
  </si>
  <si>
    <t>Источники внутреннего финансирования дефицита бюджетов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</si>
  <si>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</si>
  <si>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</si>
  <si>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</si>
  <si>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</si>
  <si>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01  03  00  00  00  0000  700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</si>
  <si>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</si>
  <si>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01  03  00  00  04  0000  710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</si>
  <si>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</si>
  <si>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Изменение остатков средств на счетах по учету  средств бюджетов</t>
  </si>
  <si>
    <t>Уменьшение прочих остатков денежных средств бюджетов</t>
  </si>
  <si>
    <t>Уменьшение прочих остатков денежных средств  бюджетов городских округов</t>
  </si>
  <si>
    <t>Операции по управлению остатками средств на единых счетах бюджетов</t>
  </si>
  <si>
    <t xml:space="preserve">Финансовое управление Администрации Миасского городского округа 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</si>
  <si>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</si>
  <si>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</si>
  <si>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Увеличение прочих остатков денежных средств бюджетов городских округов</t>
  </si>
  <si>
    <t>Предоставление бюджетных кредитов юридическим лицам из бюджетов городских округов в валюте Российской Федерации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</si>
  <si>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</si>
  <si>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Увеличение иных финансовых активов в собственности городских округов</t>
  </si>
  <si>
    <t>Уменьшение иных финансовых активов в собственности городских округов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</si>
  <si>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</si>
  <si>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Приложение  2</t>
  </si>
  <si>
    <t xml:space="preserve">Перечень 
главных администраторов доходов бюджета Миасского городского округа 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</si>
  <si>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</si>
  <si>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>главного администратора доходов</t>
  </si>
  <si>
    <t>доходов бюджета Миасского городского округа</t>
  </si>
  <si>
    <t>006</t>
  </si>
  <si>
    <t>Министерство дорожного хозяйства и транспорта Челябинской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</si>
  <si>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</si>
  <si>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&lt;1,3&gt;</t>
  </si>
  <si>
    <t>007</t>
  </si>
  <si>
    <t>Контрольно-счетная палата Челябинской области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</si>
  <si>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</si>
  <si>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</si>
  <si>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1 16 01157 01 0000 140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</si>
  <si>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 &lt;1,3&gt;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</si>
  <si>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</si>
  <si>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</si>
  <si>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&lt;2,3&gt;</t>
  </si>
  <si>
    <t>008</t>
  </si>
  <si>
    <t>Министерство сельского хозяйства Челябинской области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</si>
  <si>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</si>
  <si>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&lt;1,3&gt;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</si>
  <si>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</si>
  <si>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</si>
  <si>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</si>
  <si>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 &lt;1,3&gt;</t>
  </si>
  <si>
    <t>009</t>
  </si>
  <si>
    <t>Министерство экологии Челябинской области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</si>
  <si>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</si>
  <si>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&lt;1,3&gt;</t>
  </si>
  <si>
    <t>011</t>
  </si>
  <si>
    <t>Министерство строительства и  инфраструктуры Челябинской области</t>
  </si>
  <si>
    <t>012</t>
  </si>
  <si>
    <t>Министерство образования и науки Челябинской области</t>
  </si>
  <si>
    <t xml:space="preserve">  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</si>
  <si>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&lt;1,3&gt;</t>
  </si>
  <si>
    <t xml:space="preserve">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</si>
  <si>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&lt;1,3&gt;</t>
  </si>
  <si>
    <t xml:space="preserve">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</si>
  <si>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</si>
  <si>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 xml:space="preserve"> 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</si>
  <si>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</si>
  <si>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</si>
  <si>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</si>
  <si>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</si>
  <si>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 &lt;1,3&gt;</t>
  </si>
  <si>
    <t xml:space="preserve"> 1 16 01193 01 0000 140</t>
  </si>
  <si>
    <t>018</t>
  </si>
  <si>
    <t>Государственный комитет по делам архивов Челябинской области</t>
  </si>
  <si>
    <r>
  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  </r>
    <r>
      <rPr>
        <sz val="12"/>
        <rFont val="Times New Roman"/>
        <family val="1"/>
        <charset val="204"/>
      </rPr>
      <t xml:space="preserve"> &lt;1,3&gt;</t>
    </r>
  </si>
  <si>
    <r>
  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  </r>
    <r>
      <rPr>
        <sz val="12"/>
        <rFont val="Times New Roman"/>
        <family val="1"/>
        <charset val="204"/>
      </rPr>
      <t xml:space="preserve"> &lt;1,3&gt;</t>
    </r>
  </si>
  <si>
    <t>024</t>
  </si>
  <si>
    <t>Главное управление юстиции Челябинской области</t>
  </si>
  <si>
    <t xml:space="preserve">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</si>
  <si>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&lt;1,3&gt;</t>
  </si>
  <si>
    <t xml:space="preserve">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</si>
  <si>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</si>
  <si>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1 16 01103 01 0000 140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</si>
  <si>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&lt;1,3&gt;</t>
  </si>
  <si>
    <t>1 16 01113 01 0000 140</t>
  </si>
  <si>
    <t>1 16 01163 01 0000 140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</si>
  <si>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&lt;1,3&gt;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</si>
  <si>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</si>
  <si>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&lt;1,3&gt;</t>
  </si>
  <si>
    <t>1 16 01213 01 0000 140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</si>
  <si>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 &lt;1,3&gt;</t>
  </si>
  <si>
    <t>032</t>
  </si>
  <si>
    <t>Главное управление по труду и занятости населения Челябинской области</t>
  </si>
  <si>
    <t xml:space="preserve">  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</si>
  <si>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должностными лицами органов исполнительной власти субъектов Российской Федерации, учреждениями субъектов Российской Федерации &lt;1,3&gt;</t>
  </si>
  <si>
    <t xml:space="preserve">  1 16 01193 01 0000 140</t>
  </si>
  <si>
    <t>033</t>
  </si>
  <si>
    <t>Главное управление лесами Челябинской области</t>
  </si>
  <si>
    <t>1 16 01083 01 0000 140</t>
  </si>
  <si>
    <t>034</t>
  </si>
  <si>
    <t>Главное контрольное управление Челябинской области</t>
  </si>
  <si>
    <t>1 16 01073 01 0000 140</t>
  </si>
  <si>
    <t>037</t>
  </si>
  <si>
    <t>Избирательная комиссия Челябинской области</t>
  </si>
  <si>
    <t>048</t>
  </si>
  <si>
    <t>Уральское межрегиональное управление Федеральной службы по надзору в сфере природопользования</t>
  </si>
  <si>
    <t>1 12 01000 01 0000 120</t>
  </si>
  <si>
    <t>Плата за негативное воздействие на окружающую среду &lt;1,3&gt;</t>
  </si>
  <si>
    <t>060</t>
  </si>
  <si>
    <t>Федеральная служба по надзору в сфере здравоохранения</t>
  </si>
  <si>
    <t>062</t>
  </si>
  <si>
    <t>Министерство общественной безопасности Челябинской области</t>
  </si>
  <si>
    <t>076</t>
  </si>
  <si>
    <t>Федеральное  агентство по рыболовству</t>
  </si>
  <si>
    <t>078</t>
  </si>
  <si>
    <t>Главное управление "Государственная жилищная инспекция Челябинской области"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</si>
  <si>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&lt;1,3&gt;</t>
  </si>
  <si>
    <t>081</t>
  </si>
  <si>
    <t>Федеральная служба по ветеринарному и фитосанитарному надзору</t>
  </si>
  <si>
    <t>098</t>
  </si>
  <si>
    <t>Министерство промышленности, новых технологий и природных ресурсов Челябинской области</t>
  </si>
  <si>
    <t>100</t>
  </si>
  <si>
    <t>Управление Федерального казначейства по Челябинской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</si>
  <si>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</si>
  <si>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</si>
  <si>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</si>
  <si>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</si>
  <si>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</si>
  <si>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</si>
  <si>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</si>
  <si>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</si>
  <si>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106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</si>
  <si>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</si>
  <si>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</si>
  <si>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</si>
  <si>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 &lt;1,3&gt;</t>
  </si>
  <si>
    <t>160</t>
  </si>
  <si>
    <t>Федеральная служба по регулированию алкогольного рынка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</si>
  <si>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</si>
  <si>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</si>
  <si>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</si>
  <si>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</si>
  <si>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1 16 01201 01 0000 140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</si>
  <si>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</si>
  <si>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182</t>
  </si>
  <si>
    <t>Управление Федеральной налоговой службы по Челябинской области</t>
  </si>
  <si>
    <t>1 01 02000 01 0000 110</t>
  </si>
  <si>
    <t>Налог на доходы физических лиц &lt;1,3&gt;</t>
  </si>
  <si>
    <t>1 05 01000 00 0000 110</t>
  </si>
  <si>
    <t>Налог, взимаемый в связи с применением упрощенной системы налогообложения &lt;1,3&gt;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</si>
  <si>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</si>
  <si>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</si>
  <si>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</si>
  <si>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</si>
  <si>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</si>
  <si>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</si>
  <si>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</si>
  <si>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</si>
  <si>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</si>
  <si>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 xml:space="preserve">Земельный налог 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</si>
  <si>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</si>
  <si>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</si>
  <si>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</si>
  <si>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</si>
  <si>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1 09 00000 00 0000 000</t>
  </si>
  <si>
    <t xml:space="preserve">Задолженность и перерасчеты по отмененным налогам, сборам и иным обязательным платежам 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</si>
  <si>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</si>
  <si>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 &lt;1,3&gt;</t>
  </si>
  <si>
    <t>Главное управление Министерства внутренних дел Российской Федерации по Челябинской области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</si>
  <si>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</si>
  <si>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</si>
  <si>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1 08 07100 01 0000 110</t>
  </si>
  <si>
    <t>Государственная пошлина за выдачу и обмен паспорта гражданина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</si>
  <si>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</si>
  <si>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</si>
  <si>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</si>
  <si>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</si>
  <si>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188</t>
  </si>
  <si>
    <t>Администрация Миасского городского округа</t>
  </si>
  <si>
    <t>1 08 07150 01 0000 110</t>
  </si>
  <si>
    <t>Государственная пошлина за выдачу разрешения на установку рекламной конструкции  &lt;2&gt;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</si>
  <si>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</si>
  <si>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&lt;2&gt;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</si>
  <si>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</si>
  <si>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</si>
  <si>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</si>
  <si>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</si>
  <si>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</si>
  <si>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</si>
  <si>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</si>
  <si>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</si>
  <si>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1 11 05027 04 0000 120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</si>
  <si>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</si>
  <si>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</si>
  <si>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</si>
  <si>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</si>
  <si>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</si>
  <si>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</si>
  <si>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</si>
  <si>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1 11 05312 04 0000 120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</si>
  <si>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</si>
  <si>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</si>
  <si>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</si>
  <si>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</si>
  <si>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</si>
  <si>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1 11 08040 04 0000 120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</si>
  <si>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</si>
  <si>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</si>
  <si>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</si>
  <si>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</si>
  <si>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</si>
  <si>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1 11 09080 04 0000 120</t>
  </si>
  <si>
    <t>1 13 01530 04 0000 130</t>
  </si>
  <si>
    <t>1 14 01040 04 0000 410</t>
  </si>
  <si>
    <t>Доходы от продажи квартир, находящихся в собственности городских округов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</si>
  <si>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</si>
  <si>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</si>
  <si>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</si>
  <si>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</si>
  <si>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1 14 04040 04 0000 420</t>
  </si>
  <si>
    <t>Доходы от продажи нематериальных активов, находящихся в собственности городских округов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</si>
  <si>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</si>
  <si>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</si>
  <si>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</si>
  <si>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</si>
  <si>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</si>
  <si>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</si>
  <si>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1 14 06324 04 0000 430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</si>
  <si>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</si>
  <si>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</si>
  <si>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</si>
  <si>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</si>
  <si>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округа&lt;2&gt;</t>
  </si>
  <si>
    <t>1 17 05040 04 0000 180</t>
  </si>
  <si>
    <t>2 02 20041 04 0000 150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</si>
  <si>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</si>
  <si>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</si>
  <si>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</si>
  <si>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2 02 20079 04 0000 150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</si>
  <si>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</si>
  <si>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2 02 20298 04 0000 150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</si>
  <si>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</si>
  <si>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</si>
  <si>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</si>
  <si>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2 02 20301 04 0000 150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</si>
  <si>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</si>
  <si>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</si>
  <si>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</si>
  <si>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</si>
  <si>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</si>
  <si>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2 02 25269 04 0000 150</t>
  </si>
  <si>
    <t xml:space="preserve">Субсидии бюджетам городских округов на закупку контейнеров для раздельного накопления твердых коммунальных отходов 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</si>
  <si>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</si>
  <si>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</si>
  <si>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</si>
  <si>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</si>
  <si>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2 02 25527 04 0000 150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</si>
  <si>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</si>
  <si>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</si>
  <si>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</si>
  <si>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2 02 27384 04 0000 150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</si>
  <si>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</si>
  <si>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</si>
  <si>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</si>
  <si>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</si>
  <si>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</si>
  <si>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2 02 35469 04 0000 150</t>
  </si>
  <si>
    <t>Субвенции бюджетам городских округов на проведение Всероссийской переписи населения 2020 года</t>
  </si>
  <si>
    <t>2 02 35930 04 0000 150</t>
  </si>
  <si>
    <t>Субвенции бюджетам городских округов на государственную регистрацию актов гражданского состояния</t>
  </si>
  <si>
    <t>2 19 25064 04 0000 150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</si>
  <si>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</si>
  <si>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</si>
  <si>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</si>
  <si>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1 11 02032 04 0000 120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</si>
  <si>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</si>
  <si>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</si>
  <si>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</si>
  <si>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&lt;3&gt;</t>
  </si>
  <si>
    <t>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</si>
  <si>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</si>
  <si>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</si>
  <si>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</si>
  <si>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</si>
  <si>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</si>
  <si>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2 02 19999 04 0000 150</t>
  </si>
  <si>
    <t>Прочие дотации бюджетам городских округов</t>
  </si>
  <si>
    <t>2 08 04000 04 0000 150</t>
  </si>
  <si>
    <t>285</t>
  </si>
  <si>
    <t>Управление социальной защиты населения Администрации Миасского городского округа</t>
  </si>
  <si>
    <t>2 02 30013 04 0000 150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</si>
  <si>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</si>
  <si>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</si>
  <si>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</si>
  <si>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</si>
  <si>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</si>
  <si>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2 02 35084 04 0000 150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</si>
  <si>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</si>
  <si>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</si>
  <si>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</si>
  <si>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</si>
  <si>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</si>
  <si>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2 02 35250 04 0000 150</t>
  </si>
  <si>
    <t>Субвенции бюджетам городских округов на оплату жилищно-коммунальных услуг отдельным категориям граждан</t>
  </si>
  <si>
    <t>2 02 35280 04 0000 150</t>
  </si>
  <si>
    <t>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</si>
  <si>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2 02 35380 04 0000 150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</si>
  <si>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</si>
  <si>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</si>
  <si>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</si>
  <si>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2 19 35137 04 0000 150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</si>
  <si>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</si>
  <si>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2 19 35220 04 0000 150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</si>
  <si>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из бюджетов городских округов</t>
  </si>
  <si>
    <t>2 19 35250 04 0000 150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</si>
  <si>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</si>
  <si>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2 19 35260 04 0000 150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</si>
  <si>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</si>
  <si>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2 19 35270 04 0000 150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</si>
  <si>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</si>
  <si>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2 19 35280 04 0000 150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</si>
  <si>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 из бюджетов городских округов</t>
  </si>
  <si>
    <t>2 19 35380 04 0000 150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</si>
  <si>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</si>
  <si>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2 19 35462 04 0000 150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</si>
  <si>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</si>
  <si>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Управление по физической культуре и спорту Администрации Миасского городского округа</t>
  </si>
  <si>
    <t>2 02 20077 04 0000 150</t>
  </si>
  <si>
    <t>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</si>
  <si>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</si>
  <si>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2 02 25228 04 0000 150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</si>
  <si>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</si>
  <si>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 xml:space="preserve"> Управление образования Администрации Миасского городского округа</t>
  </si>
  <si>
    <t>1 13 01994 04 0000 130</t>
  </si>
  <si>
    <t>Прочие доходы от оказания платных услуг (работ) получателями средств бюджетов городских округов &lt;2&gt;</t>
  </si>
  <si>
    <t>2 02 25097 04 0000 150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</si>
  <si>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</si>
  <si>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</si>
  <si>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</si>
  <si>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</si>
  <si>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</si>
  <si>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</si>
  <si>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</si>
  <si>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</si>
  <si>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</si>
  <si>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</si>
  <si>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</si>
  <si>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</si>
  <si>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</si>
  <si>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</si>
  <si>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</si>
  <si>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 xml:space="preserve"> Управление культуры Администрации Миасского городского округа</t>
  </si>
  <si>
    <t>2 02 25519 04 0000 150</t>
  </si>
  <si>
    <t>Субсидии бюджетам городских округов на поддержку отрасли культуры</t>
  </si>
  <si>
    <t>2 02 45454 04 0000 150</t>
  </si>
  <si>
    <t>Межбюджетные трансферты, передаваемые бюджетам городских округов на создание модельных муниципальных библиотек</t>
  </si>
  <si>
    <t>Собрание депутатов Миасского городского округа</t>
  </si>
  <si>
    <t>Контрольно-счетная палата Миасского городского округа</t>
  </si>
  <si>
    <t>Управление Министерства юстиции Российской Федерации по Челябинской области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</si>
  <si>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&lt;3&gt;</t>
  </si>
  <si>
    <t>Управление Федеральной службы государственной регистрации, кадастра и картографии по Челябинской области</t>
  </si>
  <si>
    <t>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</si>
  <si>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</si>
  <si>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1 13 01031 01 0000 130</t>
  </si>
  <si>
    <t>Плата за предоставление сведений из Единого государственного реестра недвижимости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</si>
  <si>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</si>
  <si>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</si>
  <si>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</si>
  <si>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</si>
  <si>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Федеральная служба судебных приставов</t>
  </si>
  <si>
    <t xml:space="preserve"> 1 16 10123 01 0000 140 </t>
  </si>
  <si>
    <t>Межрегиональное управление № 92 Федерального медико-биологического агентства</t>
  </si>
  <si>
    <t>Прокуратура Челябинской области</t>
  </si>
  <si>
    <t>Федеральная служба по экологическому, технологическому и атомному надзору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</si>
  <si>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</si>
  <si>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</si>
  <si>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>1 13 01074 04 0000 130</t>
  </si>
  <si>
    <t>1 13 02064 04 0000 130</t>
  </si>
  <si>
    <t>1 13 02994 04 0000 130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</si>
  <si>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</si>
  <si>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</si>
  <si>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</si>
  <si>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</si>
  <si>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</si>
  <si>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</si>
  <si>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1 14 03040 04 0000 410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</si>
  <si>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</si>
  <si>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1 14 03040 04 0000 440</t>
  </si>
  <si>
    <t>Средства от распоряжения и реализации выморочного имущества, обращенного в собственность городских округов (в части реализации материальных запасов по указанному имуществу)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</si>
  <si>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</si>
  <si>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</si>
  <si>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1 16 01054 01 0000 140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</si>
  <si>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 &lt;3&gt;</t>
  </si>
  <si>
    <t>1 16 01064 01 0000 140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</si>
  <si>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</si>
  <si>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</si>
  <si>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&lt;3&gt;</t>
  </si>
  <si>
    <t>1 16 01094 01 0000 140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</si>
  <si>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&lt;3&gt;</t>
  </si>
  <si>
    <t>1 16 01114 01 0000 140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</si>
  <si>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&lt;3&gt;</t>
  </si>
  <si>
    <t>1 16 01134 01 0000 140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</si>
  <si>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&lt;3&gt;</t>
  </si>
  <si>
    <t>1 16 01144 01 0000 140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</si>
  <si>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&lt;3&gt; </t>
  </si>
  <si>
    <t>1 16 01154 01 0000 140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</si>
  <si>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</si>
  <si>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</si>
  <si>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 &lt;3&gt;</t>
  </si>
  <si>
    <t>1 16 01204 01 0000 140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</si>
  <si>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&lt;3&gt;</t>
  </si>
  <si>
    <t>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</si>
  <si>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</si>
  <si>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1 16 07040 04 0000 140</t>
  </si>
  <si>
    <t xml:space="preserve"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</si>
  <si>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</t>
  </si>
  <si>
    <t>1 16 09040 04 0000 140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</si>
  <si>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 &lt;3&gt;</t>
  </si>
  <si>
    <t>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</si>
  <si>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&lt;3&gt;</t>
  </si>
  <si>
    <t>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</si>
  <si>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</si>
  <si>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</si>
  <si>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&lt;3&gt;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</si>
  <si>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</si>
  <si>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</si>
  <si>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 &lt;3&gt;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</si>
  <si>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</si>
  <si>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&lt;3&gt;</t>
  </si>
  <si>
    <t>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</si>
  <si>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&lt;3&gt;</t>
  </si>
  <si>
    <t>1 16 10082 04 0000 140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</si>
  <si>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&lt;3&gt;</t>
  </si>
  <si>
    <t>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</si>
  <si>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&lt;3&gt;</t>
  </si>
  <si>
    <t>1 17 01040 04 0000 180</t>
  </si>
  <si>
    <t>1 17 14020 04 0000 150</t>
  </si>
  <si>
    <t>1 17 15020 04 0000 150</t>
  </si>
  <si>
    <t>2 02 29999 04 0000 150</t>
  </si>
  <si>
    <t>Прочие субсидии бюджетам городских округов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</si>
  <si>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</si>
  <si>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</si>
  <si>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2 02 39999 04 0000 150</t>
  </si>
  <si>
    <t>Прочие субвенции бюджетам городских округов</t>
  </si>
  <si>
    <t>2 02 49999 04 0000 150</t>
  </si>
  <si>
    <t>Прочие межбюджетные трансферты, передаваемые бюджетам городских округов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</si>
  <si>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</si>
  <si>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</si>
  <si>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</si>
  <si>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</si>
  <si>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</si>
  <si>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</si>
  <si>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</si>
  <si>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</si>
  <si>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</si>
  <si>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</si>
  <si>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2 07 04050 04 0000 150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</si>
  <si>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</si>
  <si>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</si>
  <si>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2 18 04020 04 0000 150</t>
  </si>
  <si>
    <t>Доходы бюджетов городских округов от возврата автономными учреждениями остатков субсидий прошлых лет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</si>
  <si>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</si>
  <si>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</si>
  <si>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2 18 60020 04 0000 150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</si>
  <si>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</si>
  <si>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</si>
  <si>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</si>
  <si>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Примечание</t>
  </si>
  <si>
    <r>
      <rPr>
        <b/>
        <sz val="12"/>
        <rFont val="Times New Roman"/>
        <family val="1"/>
        <charset val="204"/>
      </rPr>
      <t xml:space="preserve"> &lt;1&gt; </t>
    </r>
    <r>
      <rPr>
        <sz val="12"/>
        <rFont val="Times New Roman"/>
        <family val="1"/>
        <charset val="204"/>
      </rPr>
      <t xml:space="preserve"> Администрирование данных поступлений осуществляется с применением кодов (перечней кодов) видов доходов, предусмотренных приказом Министерства финансов Российской Федерации от 08.06.2020 N 99н "Об утверждении кодов (перечней кодов) бюджетной классификации Российской Федерации на 2021 год (на 2021 год и на плановый период 2022 и 2023 годов)".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</si>
  <si>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 № 71 "Об утверждении перечня кодов подвидов по видам доходов бюджета Миасского городского округа".</t>
    </r>
  </si>
  <si>
    <r>
      <rPr>
        <b/>
        <sz val="12"/>
        <rFont val="Times New Roman"/>
        <family val="1"/>
        <charset val="204"/>
      </rPr>
      <t xml:space="preserve"> 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</si>
  <si>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t xml:space="preserve">Доходы бюджета Миасского городского округа за 2021 год </t>
  </si>
  <si>
    <t>Коды бюджетной классификации</t>
  </si>
  <si>
    <t>Наименование доходов</t>
  </si>
  <si>
    <t>Процент исполнения,   %</t>
  </si>
  <si>
    <t xml:space="preserve"> 182 101 02000 01 0000 110</t>
  </si>
  <si>
    <t xml:space="preserve"> Налог на доходы физических лиц</t>
  </si>
  <si>
    <t>182 101 02010 01 0000 110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</si>
  <si>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</si>
  <si>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</si>
  <si>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</si>
  <si>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</si>
  <si>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</si>
  <si>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</si>
  <si>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</si>
  <si>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</si>
  <si>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</si>
  <si>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х</t>
  </si>
  <si>
    <t>182 1 1 02080 01 0000 110</t>
  </si>
  <si>
    <t>Налог на доходы физических лиц части суммы налога, превышающей 650 000 рублей, относящейся к части налоговой базы, превышающей   5 000 000 рублей</t>
  </si>
  <si>
    <t>100 103 02000 01 0000 110</t>
  </si>
  <si>
    <t>Акцизы по подакцизным товарам (продукции), производимым на территории Российской Федерации</t>
  </si>
  <si>
    <t>100 103 02230 01 0000 110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</si>
  <si>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</si>
  <si>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</si>
  <si>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</si>
  <si>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</si>
  <si>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</si>
  <si>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</si>
  <si>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</si>
  <si>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182 105 00000 00 0000 000</t>
  </si>
  <si>
    <t>Налоги  на  совокупный  доход</t>
  </si>
  <si>
    <t xml:space="preserve">182 105 01000 00 0000 110   </t>
  </si>
  <si>
    <t>Налог, взимаемый в связи с применением упрощенной системы налогообложения</t>
  </si>
  <si>
    <t xml:space="preserve">182 105 02000 02 0000 110   </t>
  </si>
  <si>
    <t>Единый налог на вмененный  доход для отдельных видов деятельности</t>
  </si>
  <si>
    <t>182 105 03000 01 0000 110</t>
  </si>
  <si>
    <t>182 105 04000 02 0000 110</t>
  </si>
  <si>
    <t>182 106 00000 00 0000 000</t>
  </si>
  <si>
    <t>Налоги  на  имущество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</si>
  <si>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</si>
  <si>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</si>
  <si>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182 106 06000 00 0000 110</t>
  </si>
  <si>
    <r>
      <t>Земельный налог</t>
    </r>
    <r>
      <rPr>
        <b/>
        <sz val="12"/>
        <color indexed="9"/>
        <rFont val="Times New Roman"/>
        <family val="1"/>
        <charset val="204"/>
      </rPr>
      <t>, в т.ч.:</t>
    </r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</si>
  <si>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</si>
  <si>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</si>
  <si>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</si>
  <si>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 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</si>
  <si>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</si>
  <si>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</si>
  <si>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</si>
  <si>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</si>
  <si>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</si>
  <si>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</si>
  <si>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182 108 07010 01 0000 110</t>
  </si>
  <si>
    <t>321 108 07020 01 0000 110</t>
  </si>
  <si>
    <t xml:space="preserve">Государственная пошлина за государственную регистрацию прав, ограничений (обременений) прав на недвижимое имущество и сделок с ним 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</si>
  <si>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</si>
  <si>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</si>
  <si>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</si>
  <si>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</si>
  <si>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283 108 07150 01 0000 110</t>
  </si>
  <si>
    <t xml:space="preserve">Государственная пошлина за выдачу разрешения на установку рекламной конструкции </t>
  </si>
  <si>
    <t>283 108 07173 01 0000 110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</si>
  <si>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</si>
  <si>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182 108 07310 01 0000 110</t>
  </si>
  <si>
    <t>Государственная пошлина за повторную выдачу свидетельства о постановке на учет в налоговом органе</t>
  </si>
  <si>
    <t>000 109 00000 00 0000 000</t>
  </si>
  <si>
    <t>Задолженность и перерасчеты по отмененным налогам, сборам и иным обязательным платежам</t>
  </si>
  <si>
    <t>НАЛОГОВЫЕ ДОХОДЫ</t>
  </si>
  <si>
    <t>000 111 00000 00 0000 000</t>
  </si>
  <si>
    <t>283 111 05012 04 0000 120</t>
  </si>
  <si>
    <t>283 111 05024 04 0000 120</t>
  </si>
  <si>
    <t>283 111 05034 04 0000 120</t>
  </si>
  <si>
    <t>287 111 05034 04 0000 120</t>
  </si>
  <si>
    <t>288 111 05034 04 0000 120</t>
  </si>
  <si>
    <t>289 111 05034 04 0000 120</t>
  </si>
  <si>
    <t>283 111 05074 04 0000 120</t>
  </si>
  <si>
    <t>283 111 05312 04 0000 120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</si>
  <si>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</si>
  <si>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283 111 07014 04 0000 120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</si>
  <si>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</si>
  <si>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</si>
  <si>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048 112 01000 01 0000 120</t>
  </si>
  <si>
    <t>Плата за негативное воздействие на окружающую среду</t>
  </si>
  <si>
    <t>048 112 01010 01 0000 120</t>
  </si>
  <si>
    <t>Плата за выбросы загрязняющих веществ в атмосферный воздух стационарными объектами</t>
  </si>
  <si>
    <t>048 112 01030 01 0000 120</t>
  </si>
  <si>
    <t>Плата за сбросы загрязняющих веществ в водные объекты</t>
  </si>
  <si>
    <t>048 112 01041 01 0000 120</t>
  </si>
  <si>
    <t>Плата за размещение отходов производства</t>
  </si>
  <si>
    <t>000 113 00000 00 0000 000</t>
  </si>
  <si>
    <t>Доходы от оказания платных услуг (работ) и компенсации затрат государства</t>
  </si>
  <si>
    <t>000 113 01994 04 0000 130</t>
  </si>
  <si>
    <t>288 113 01994 04 0010 130</t>
  </si>
  <si>
    <t>в т.ч. справочно: 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</si>
  <si>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000 113 02064 04 0000 130</t>
  </si>
  <si>
    <t>000 113 02994 04 0000 130</t>
  </si>
  <si>
    <t>000 114 00000 00 0000  000</t>
  </si>
  <si>
    <t>Доходы от продажи материальных и нематериальных активов</t>
  </si>
  <si>
    <t>285 114 02042 04 0000 410</t>
  </si>
  <si>
    <t>289 114 02042 04 0000 410</t>
  </si>
  <si>
    <t>283 114 02043 04 0000 410</t>
  </si>
  <si>
    <t>284 114 02042 04 0000 440</t>
  </si>
  <si>
    <t>288 114 02042 04 0000 440</t>
  </si>
  <si>
    <t>289 114 02042 04 0000 440</t>
  </si>
  <si>
    <t>283 114 02043 04 0000 440</t>
  </si>
  <si>
    <t>283 114 06012 04 0000 430</t>
  </si>
  <si>
    <t>283 114 06024 04 0000 430</t>
  </si>
  <si>
    <t>283 114 06312 04 0000 430</t>
  </si>
  <si>
    <t>283 1 14 13040 04 0000 430</t>
  </si>
  <si>
    <t xml:space="preserve"> 000 1 16 00000 00 0000 000</t>
  </si>
  <si>
    <t xml:space="preserve">Штрафы, санкции, возмещение ущерба                               </t>
  </si>
  <si>
    <t>000 116 01053 01 0000 140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</si>
  <si>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</si>
  <si>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</si>
  <si>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</si>
  <si>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</si>
  <si>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</si>
  <si>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</si>
  <si>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</si>
  <si>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</si>
  <si>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</si>
  <si>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</si>
  <si>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</si>
  <si>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</si>
  <si>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</si>
  <si>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</si>
  <si>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</si>
  <si>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</si>
  <si>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</si>
  <si>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</si>
  <si>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</si>
  <si>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</si>
  <si>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</si>
  <si>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292 116 01154 01 0000 140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</si>
  <si>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</si>
  <si>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</si>
  <si>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</si>
  <si>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</si>
  <si>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</si>
  <si>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</si>
  <si>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</si>
  <si>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</si>
  <si>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</si>
  <si>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283 116 02020 02 0000 140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</si>
  <si>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</si>
  <si>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</si>
  <si>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</si>
  <si>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</si>
  <si>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</si>
  <si>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000  116 10031 04 0000 140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</si>
  <si>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</si>
  <si>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000 116 10061 04 0000 140</t>
  </si>
  <si>
    <t>Платежи в целях возмещения убытков, причиненных уклонением от заключения муниципального контракта</t>
  </si>
  <si>
    <t>000 116 10100 04 0000 140</t>
  </si>
  <si>
    <t>000 116 10123 01 0000 140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</si>
  <si>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</si>
  <si>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</si>
  <si>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</si>
  <si>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000 116 11050 01 0000 140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</si>
  <si>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</si>
  <si>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000 117 00000 00 0000 000</t>
  </si>
  <si>
    <t>Прочие неналоговые доходы</t>
  </si>
  <si>
    <t>000 117 01040 04 0000 180</t>
  </si>
  <si>
    <t>Невыясненные поступления</t>
  </si>
  <si>
    <t>000 117 05000 00 0000 180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</si>
  <si>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</si>
  <si>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</si>
  <si>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</si>
  <si>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</si>
  <si>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</si>
  <si>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</si>
  <si>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</si>
  <si>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</si>
  <si>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 xml:space="preserve">Дотации бюджетам городских округов на выравнивание бюджетной обеспеченности </t>
  </si>
  <si>
    <t>284 202 15002 04 0000 150</t>
  </si>
  <si>
    <t xml:space="preserve">Дотации бюджетам городских округов на поддержку мер по обеспечению сбалансированности бюджетов </t>
  </si>
  <si>
    <t>284 202 15009 04 0000 150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</si>
  <si>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</si>
  <si>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284 202 19999 04 0000 150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</si>
  <si>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</si>
  <si>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</si>
  <si>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</si>
  <si>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дорого в поселениях (за исключением автомобильных дорог федерального значения)</t>
  </si>
  <si>
    <t>287 202 20077 04 0000 150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</si>
  <si>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</si>
  <si>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283 202 20299 04 0000 150</t>
  </si>
  <si>
    <t>283 202 20302 04 0000 150</t>
  </si>
  <si>
    <t>288 202 25027 04 0000 150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</si>
  <si>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</si>
  <si>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287 202 25081 04 0002 150</t>
  </si>
  <si>
    <t>Субсидии бюджетам городских округов на 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</t>
  </si>
  <si>
    <t>288 202 25210 04 0000 150</t>
  </si>
  <si>
    <t xml:space="preserve">287 202 25228 04 0000 150 </t>
  </si>
  <si>
    <t>283 202 25269 04 0000 150</t>
  </si>
  <si>
    <t>Субсидии бюджетам городских округов на закупку контейнеров для раздельного накопления твердых коммунальных отходов</t>
  </si>
  <si>
    <t>288 202 25304 04 0000 150</t>
  </si>
  <si>
    <t>288 202 25491 04 0000 150</t>
  </si>
  <si>
    <t>283 202 25497 04 0000 150</t>
  </si>
  <si>
    <t>283 202 25511 04 0000 150</t>
  </si>
  <si>
    <t>Субсидии бюджетам на проведение комплексных кадастровых работ</t>
  </si>
  <si>
    <t>289 202 25519 04 0002 150</t>
  </si>
  <si>
    <t>Субсидии бюджетам городских округов (на комплектование книжных фондов библиотек муниципальных образований и государственных библиотек)</t>
  </si>
  <si>
    <t>283 202 25555 04 0002 150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</si>
  <si>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</si>
  <si>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283 202 27112 04 0002 150</t>
  </si>
  <si>
    <t>Субсидии бюджетам на софинансирование капитальных вложений в объекты муниципальной собственности</t>
  </si>
  <si>
    <t>283 202 29999 04 0000 150</t>
  </si>
  <si>
    <r>
      <t>Прочие субсидии бюджетам городских округов</t>
    </r>
    <r>
      <rPr>
        <sz val="12"/>
        <color indexed="10"/>
        <rFont val="Times New Roman"/>
        <family val="1"/>
        <charset val="204"/>
      </rPr>
      <t xml:space="preserve"> </t>
    </r>
  </si>
  <si>
    <t>285 202 29999 04 0000 150</t>
  </si>
  <si>
    <t xml:space="preserve">Прочие субсидии бюджетам городских округов </t>
  </si>
  <si>
    <t>287 202 29999 04 0000 150</t>
  </si>
  <si>
    <t>288 202 29999 04 0000 150</t>
  </si>
  <si>
    <t>289 202 29999 04 0000 150</t>
  </si>
  <si>
    <t>000 2 02 30000 00 0000 150</t>
  </si>
  <si>
    <t>Субвенции бюджетам субъектов Российской Федерации и муниципальных образований</t>
  </si>
  <si>
    <t>285 202 30013 04 0000 150</t>
  </si>
  <si>
    <t>285 202 30022 04 0000 150</t>
  </si>
  <si>
    <t>283 202 30024 04 0000 150</t>
  </si>
  <si>
    <t xml:space="preserve">Субвенции бюджетам городских округов на выполнение передаваемых полномочий субъектов РФ </t>
  </si>
  <si>
    <t>285 202 30024 04 0000 150</t>
  </si>
  <si>
    <t>288 202 30024 04 0000 150</t>
  </si>
  <si>
    <t>285 202 30027 04 0000 150</t>
  </si>
  <si>
    <t>Субвенции бюджетам городских округов на выполнение передаваемых полномочий субъектов РФ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</si>
  <si>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</si>
  <si>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</si>
  <si>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</si>
  <si>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283 202 35120 04 0000 150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</si>
  <si>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</si>
  <si>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</si>
  <si>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285 202 35220 04 0000 150</t>
  </si>
  <si>
    <t>285 202 35250 04 0000 150</t>
  </si>
  <si>
    <t>Субвенции бюджетам городских округов на  оплату жилищно-коммунальных услуг отдельным категория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</si>
  <si>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</si>
  <si>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</si>
  <si>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</si>
  <si>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285 202 35462 04 0000 150</t>
  </si>
  <si>
    <t>283 202 35469 04 0000 150</t>
  </si>
  <si>
    <t>283 202 35930 04 0000 150</t>
  </si>
  <si>
    <t>Субвенции бюджетам на государственную регистрацию актов гражданского состояния</t>
  </si>
  <si>
    <t>283 202 39999 04 0000 150</t>
  </si>
  <si>
    <t>000 2 02 40000 00 0000 150</t>
  </si>
  <si>
    <t>Иные межбюджетные трансферты</t>
  </si>
  <si>
    <t>288 202 45303 04 0000 150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</si>
  <si>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</si>
  <si>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289 202 45454 04 0000 150</t>
  </si>
  <si>
    <t>Межбюджетные трансферты, передаваемые бюджетам на создание модельных муниципальных библиотек</t>
  </si>
  <si>
    <t>283 202 49999 04 0000 150</t>
  </si>
  <si>
    <t>285 202 49999 04 0000 150</t>
  </si>
  <si>
    <t>000 2 04 04000 00 0000 150</t>
  </si>
  <si>
    <t>Безвозмездные поступления от негосударственных организаций</t>
  </si>
  <si>
    <t>288 204 04020 04 0000 150</t>
  </si>
  <si>
    <t>289 204 04020 04 0000 150</t>
  </si>
  <si>
    <t>000 207 00000 00 0000 150</t>
  </si>
  <si>
    <t>Прочие безвозмездные поступления</t>
  </si>
  <si>
    <t>285 207 04020 04 0000 150</t>
  </si>
  <si>
    <t>288 207 04020 04 0000 150</t>
  </si>
  <si>
    <t>000 218 0000 00 0000 150</t>
  </si>
  <si>
    <t>Доходы бюджетов бюджетной системы Российской Федерации от возврата организациями остатков субсидий прошлых лет</t>
  </si>
  <si>
    <t>000 219 0000 04 0000 150</t>
  </si>
  <si>
    <t>БЕЗВОЗМЕЗДНЫЕ ПОСТУПЛЕНИЯ</t>
  </si>
  <si>
    <t>ВСЕГО ДОХОДОВ</t>
  </si>
  <si>
    <t xml:space="preserve">Уточненный бюджет 
на 2021 год, тыс. рублей </t>
  </si>
  <si>
    <t>Исполнено за 2021 год,
 тыс. рублей</t>
  </si>
  <si>
    <t>01  00  00  00  00  0000  000</t>
  </si>
  <si>
    <t>01  02  00  00  00  0000  000</t>
  </si>
  <si>
    <t>01  02  00  00  00  0000  700</t>
  </si>
  <si>
    <t>01  02  00  00  04  0000  710</t>
  </si>
  <si>
    <t>01  02  00  00  00  0000  800</t>
  </si>
  <si>
    <t>01  02  00  00  04  0000  810</t>
  </si>
  <si>
    <t>01  03  00  00  00  0000  000</t>
  </si>
  <si>
    <t>Бюджетные кредиты от других бюджетов бюджетной  системы Российской Федерации</t>
  </si>
  <si>
    <t>01  03  01  00  00  0000  000</t>
  </si>
  <si>
    <t>Бюджетные кредиты от других бюджетов бюджетной  системы Российской Федерации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</si>
  <si>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</si>
  <si>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</si>
  <si>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01  03  01  00  04  0000  810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</si>
  <si>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</si>
  <si>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01  05  00  00  00  0000  000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</si>
  <si>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</si>
  <si>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</si>
  <si>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</si>
  <si>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</si>
  <si>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</si>
  <si>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 бюджетов</t>
  </si>
  <si>
    <t>000 01 05 02 01 04 0000 510</t>
  </si>
  <si>
    <t>Увеличение прочих остатков денежных средств  бюджетов городских округов</t>
  </si>
  <si>
    <t>000 01 05 00 00 00 0000 600</t>
  </si>
  <si>
    <t>000 01 05 02 01 04 0000 610</t>
  </si>
  <si>
    <t>01  06  10  00  00  0000  000</t>
  </si>
  <si>
    <t>Исполнено               за 2021 год, тыс. рублей</t>
  </si>
  <si>
    <t xml:space="preserve"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за 2021 год </t>
  </si>
  <si>
    <t>Целевая статья</t>
  </si>
  <si>
    <t>Группа вида расходов</t>
  </si>
  <si>
    <t>Раздел</t>
  </si>
  <si>
    <t>Подраздел</t>
  </si>
  <si>
    <t xml:space="preserve">Уточненный план  на 2021 год      </t>
  </si>
  <si>
    <t>Исполнено за 2021 год</t>
  </si>
  <si>
    <t>%</t>
  </si>
  <si>
    <t>Государственная программа Челябинской области "Развитие образования в Челябинской области"</t>
  </si>
  <si>
    <t>03 0 00 00000</t>
  </si>
  <si>
    <t>Подпрограмма "Обеспечение доступного качественного общего и дополнительного образования"</t>
  </si>
  <si>
    <t>03 1 00 00000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</si>
  <si>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</si>
  <si>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03 1 00 03020</t>
  </si>
  <si>
    <t>Социальное обеспечение и иные выплаты населению</t>
  </si>
  <si>
    <t>300</t>
  </si>
  <si>
    <t>10</t>
  </si>
  <si>
    <t>03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</si>
  <si>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</si>
  <si>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04 0 00 00000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</si>
  <si>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</si>
  <si>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04 0 01 00000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</si>
  <si>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</si>
  <si>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04 0 01 01100</t>
  </si>
  <si>
    <t>Предоставление субсидий бюджетным, автономным учреждениям и иным некоммерческим организациям</t>
  </si>
  <si>
    <t>07</t>
  </si>
  <si>
    <t>01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</si>
  <si>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</si>
  <si>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</si>
  <si>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Закупка товаров, работ и услуг для обеспечения государственных (муниципальных) нужд</t>
  </si>
  <si>
    <t>Подпрограмма "Финансовое обеспечение развития дошкольного образования"</t>
  </si>
  <si>
    <t>04 1 00 00000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</si>
  <si>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</si>
  <si>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04 1 00 04050</t>
  </si>
  <si>
    <t>04</t>
  </si>
  <si>
    <t xml:space="preserve">Государственная программа Челябинской области "Развитие социальной защиты населения в Челябинской области" </t>
  </si>
  <si>
    <t>28 0 00 00000</t>
  </si>
  <si>
    <t>Подпрограмма "Дети Южного Урала"</t>
  </si>
  <si>
    <t>28 1 00 00000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</si>
  <si>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</si>
  <si>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28 1 00 28100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</si>
  <si>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</si>
  <si>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05</t>
  </si>
  <si>
    <t>Иные бюджетные ассигнования</t>
  </si>
  <si>
    <t>Организация и осуществление деятельности по опеке и попечительству</t>
  </si>
  <si>
    <t>28 1 00 28110</t>
  </si>
  <si>
    <t>06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</si>
  <si>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</si>
  <si>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28 1 00 28140</t>
  </si>
  <si>
    <t>Пособие на ребенка в соответствии с Законом Челябинской области "О пособии на ребенка"</t>
  </si>
  <si>
    <t>28 1 00 28190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</si>
  <si>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</si>
  <si>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28 1 00 28220</t>
  </si>
  <si>
    <t>Региональный  проект "Финансовая поддержка семей при рождении детей"</t>
  </si>
  <si>
    <t>28 1 Р1 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</si>
  <si>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</si>
  <si>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28 1 Р1 28180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</si>
  <si>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</si>
  <si>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28 1 00 53800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</si>
  <si>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</si>
  <si>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</si>
  <si>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</si>
  <si>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28 2 00 28300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</si>
  <si>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</si>
  <si>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28 2 00 28310</t>
  </si>
  <si>
    <t>200</t>
  </si>
  <si>
    <t>Ежемесячная денежная выплата в соответствии с Законом Челябинской области "О звании "Ветеран труда Челябинской области"</t>
  </si>
  <si>
    <t>28 2 00 28320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</si>
  <si>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</si>
  <si>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28 2 00 28330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</si>
  <si>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</si>
  <si>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</si>
  <si>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</si>
  <si>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28 2 00 28350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</si>
  <si>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</si>
  <si>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28 2 00 28370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</si>
  <si>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</si>
  <si>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28 2 00 28380</t>
  </si>
  <si>
    <t>Предоставление субсидий бюджетным и автономным учреждениям и иным некоммерческим организациям</t>
  </si>
  <si>
    <t>600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</si>
  <si>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</si>
  <si>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28 2 00 28390</t>
  </si>
  <si>
    <t>Адресная субсидия гражданам в связи с ростом платы за коммунальные услуги</t>
  </si>
  <si>
    <t>28 2 00 28400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</si>
  <si>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</si>
  <si>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28 2 00 28410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</si>
  <si>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</si>
  <si>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28 2 00 28540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</si>
  <si>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</si>
  <si>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28 2 00 51370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</si>
  <si>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</si>
  <si>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28 2 00 52200</t>
  </si>
  <si>
    <t>Реализация полномочий Российской Федерации на оплату жилищно-коммунальных услуг отдельным категориям граждан</t>
  </si>
  <si>
    <t>28 2 00 52500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</si>
  <si>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</si>
  <si>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28 2 00 52800</t>
  </si>
  <si>
    <t>Компенсация отдельным категориям граждан оплаты взноса на капитальный ремонт общего имущества в многоквартирном доме</t>
  </si>
  <si>
    <t>28 2 00 R4620</t>
  </si>
  <si>
    <t>28 2 02 R4620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</si>
  <si>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</si>
  <si>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28 2 01 00000</t>
  </si>
  <si>
    <t>28 2 01 28370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</si>
  <si>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</si>
  <si>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</si>
  <si>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Организация работы органов управления социальной защиты населения муниципальных образований</t>
  </si>
  <si>
    <t>28 4 00 28080</t>
  </si>
  <si>
    <t>28 4 01 14600</t>
  </si>
  <si>
    <t xml:space="preserve">Реализация переданных государственных полномочий по социальному обслуживанию граждан </t>
  </si>
  <si>
    <t>28 4 00 28000</t>
  </si>
  <si>
    <t>02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</si>
  <si>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</si>
  <si>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</si>
  <si>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Расходы на реализацию отраслевых мероприятий</t>
  </si>
  <si>
    <t>46 0 07 00000</t>
  </si>
  <si>
    <t xml:space="preserve">Реализация муниципальных программ развития малого и среднего предпринимательства </t>
  </si>
  <si>
    <t>46 0 07 73120</t>
  </si>
  <si>
    <t>12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</si>
  <si>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</si>
  <si>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46 0 55 70000</t>
  </si>
  <si>
    <t>Мероприятия по содействию в развитии малому и среднему предпринимательству</t>
  </si>
  <si>
    <t>46 0 55 73120</t>
  </si>
  <si>
    <t>800</t>
  </si>
  <si>
    <t>Муниципальная программа "Формирование благоприятного инвестиционного климата"</t>
  </si>
  <si>
    <t>47 0 00 00000</t>
  </si>
  <si>
    <t>Реализация муниципальных функций, связанных с общегосударственным управлением</t>
  </si>
  <si>
    <t>47 0 00 23000</t>
  </si>
  <si>
    <t>Субсидии некоммерческим организациям (за исключением государственных (муниципальных) учреждений)</t>
  </si>
  <si>
    <t>47 0 14 00000</t>
  </si>
  <si>
    <t>Субсидия в виде имущественного взноса автономной некоммерческой организации "Агентство инвестиционного развития МГО"</t>
  </si>
  <si>
    <t>47 0 14 73121</t>
  </si>
  <si>
    <t>Подпрограмма "Развитие туризма в Миасском городском округе"</t>
  </si>
  <si>
    <t>47 1 00 00000</t>
  </si>
  <si>
    <t>47 1 07 00000</t>
  </si>
  <si>
    <t>Муниципальная программа "Улучшение условий  и охраны труда  в Миасском городском округе "</t>
  </si>
  <si>
    <t>48 0 00 00000</t>
  </si>
  <si>
    <t>Реализация переданных государственных полномочий в области охраны труда</t>
  </si>
  <si>
    <t>48 0 00 67040</t>
  </si>
  <si>
    <t>Муниципальная программа "Развитие муниципальной службы в Администрации Миасского городского округа"</t>
  </si>
  <si>
    <t>49 0 00 00000</t>
  </si>
  <si>
    <t>49 0 00 23000</t>
  </si>
  <si>
    <t>Муниципальная программа "Обеспечение деятельности Администрации МГО "</t>
  </si>
  <si>
    <t>50 0 00 00000</t>
  </si>
  <si>
    <t>Глава муниципального образования</t>
  </si>
  <si>
    <t>50 0 00 20300</t>
  </si>
  <si>
    <t>Центральный аппарат</t>
  </si>
  <si>
    <t>50 0 00 20401</t>
  </si>
  <si>
    <t>Транспортное обеспечение органов местного самоуправления</t>
  </si>
  <si>
    <t>50 0 00 22010</t>
  </si>
  <si>
    <t>Эксплуатация оборудования, помещений, зданий органами местного самоуправления</t>
  </si>
  <si>
    <t>50 0 00 22020</t>
  </si>
  <si>
    <t>50 0 00 23000</t>
  </si>
  <si>
    <t>Поощрение муниципальных управленческих команд в Челябинской области</t>
  </si>
  <si>
    <t>50 0 00 99220</t>
  </si>
  <si>
    <t>Муниципальная программа "Благоустройство на территории Миасского городского округа"</t>
  </si>
  <si>
    <t>51 0 00 00000</t>
  </si>
  <si>
    <t>51 0 07 00000</t>
  </si>
  <si>
    <t>09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</si>
  <si>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</si>
  <si>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51 0 07 61080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</si>
  <si>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</si>
  <si>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52 0 00 00000</t>
  </si>
  <si>
    <t>52 0 07 00000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</si>
  <si>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</si>
  <si>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54 0 00 00000</t>
  </si>
  <si>
    <t>54 0 07 00000</t>
  </si>
  <si>
    <t>Муниципальная программа "Развитие общественного транспорта в Миасском городском округе"</t>
  </si>
  <si>
    <t>55 0 00 00000</t>
  </si>
  <si>
    <t>55 0 07 00000</t>
  </si>
  <si>
    <t>08</t>
  </si>
  <si>
    <t>55 0 55 00000</t>
  </si>
  <si>
    <t>Отдельные мероприятия в области автомобильного транспорта</t>
  </si>
  <si>
    <t>55 0 55 73130</t>
  </si>
  <si>
    <t>Отдельные мероприятия в других видах транспорта</t>
  </si>
  <si>
    <t>55 0 55 73170</t>
  </si>
  <si>
    <t>Муниципальная программа "Повышение безопасности дорожного движения на территории Миасского городского округа"</t>
  </si>
  <si>
    <t>56 0 00 00000</t>
  </si>
  <si>
    <t>56 0 07 00000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</si>
  <si>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</si>
  <si>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56 0 07 S6050</t>
  </si>
  <si>
    <t>Муниципальная программа "Обеспечение безопасности жизнедеятельности населения Миасского городского округа "</t>
  </si>
  <si>
    <t>57 0 00 00000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</si>
  <si>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</si>
  <si>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57 1 00 00000</t>
  </si>
  <si>
    <t>57 1 07 00000</t>
  </si>
  <si>
    <t>Мероприятия по предупреждению и ликвидации последствий чрезвычайных ситуаций и стихийных бедствий</t>
  </si>
  <si>
    <t>57 1 07 18100</t>
  </si>
  <si>
    <t>Мероприятия в области подготовки населения и организаций к действиям в чрезвычайной ситуации в мирное и военное время</t>
  </si>
  <si>
    <t>57 1 07 19100</t>
  </si>
  <si>
    <t>Обеспечение деятельности (оказание услуг) подведомственных казенных учреждений</t>
  </si>
  <si>
    <t>57 1 99 00000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</si>
  <si>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</si>
  <si>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57 2 00 00000</t>
  </si>
  <si>
    <t>57 2 07 00000</t>
  </si>
  <si>
    <t>57 2 07 19100</t>
  </si>
  <si>
    <t>Подпрограмма "Создание комплексной системы экстренного оповещения населения Миасского городского округа"</t>
  </si>
  <si>
    <t>57 3 00 00000</t>
  </si>
  <si>
    <t>57 3 07 00000</t>
  </si>
  <si>
    <t>57 3 07 10000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</si>
  <si>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</si>
  <si>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58 0 00 00000</t>
  </si>
  <si>
    <t>58 0 07 00000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</si>
  <si>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</si>
  <si>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</si>
  <si>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Реализация инициативного проекта "Благоустройство общественной территории в районе сквера "Молодежный" (пр. Макеева, д. 14)"</t>
  </si>
  <si>
    <t>58 0 07 S9601</t>
  </si>
  <si>
    <t>Реализация инициативного проекта "Ремонт проезда по ул. Попова между домами № 10 и 12"</t>
  </si>
  <si>
    <t>58 0 07 S9602</t>
  </si>
  <si>
    <t>Реализация инициативного проекта "Благоустройство пешеходной зоны по ул. 8 Марта"</t>
  </si>
  <si>
    <t>58 0 07 S9605</t>
  </si>
  <si>
    <t>Реализация инициативного проекта "Благоустройство дворовой территории ул. Готвальда, д.13"</t>
  </si>
  <si>
    <t>58 0 07 S9606</t>
  </si>
  <si>
    <t>Реализация инициативного проекта "Благоустройство спортивной площадки между домами ул. Пушкина, д.56, пер. Автомеханический, д.5а, пер. Жебруна, д.10а"</t>
  </si>
  <si>
    <t>58 0 07 S9607</t>
  </si>
  <si>
    <t>Реализация инициативного проекта "Благоустройство территории напротив часовни, c. Черновское, ул. Ленина"</t>
  </si>
  <si>
    <t>58 0 07 S9608</t>
  </si>
  <si>
    <t>Реализация инициативного проекта «Благоустройство дворовой территории ул. 60 лет Октября, д.3, д.5»</t>
  </si>
  <si>
    <t>58 0 07 S9609</t>
  </si>
  <si>
    <t>Реализация инициативного проекта   «Благоустройство дворовой территории ул. Колесова, д.1, д.3, д.7, д.9»</t>
  </si>
  <si>
    <t>58 0 07 S9610</t>
  </si>
  <si>
    <t>- Реализация инициативного проекта «Благоустройство дворовой территории ул. Ак. Павлова, д.3»</t>
  </si>
  <si>
    <t>58 0 07 S9611</t>
  </si>
  <si>
    <t>Реализация инициативного проекта «Благоустройство  дворовой территории ул. Циолковского, д.8, д.10»</t>
  </si>
  <si>
    <t>58 0 07 S9612</t>
  </si>
  <si>
    <t>Реализация инициативного проекта «Благоустройство дворовой территории ул. Вернадского, д.46, д.50»</t>
  </si>
  <si>
    <t>58 0 07 S9613</t>
  </si>
  <si>
    <t>Реализация инициативного проекта «Благоустройство муниципальной территории у ДК «Урал»</t>
  </si>
  <si>
    <t>58 0 07 S9614</t>
  </si>
  <si>
    <t>Реализация инициативного проекта «Благоустройство дворовой территории ул. Орловская, 16а, 18а»</t>
  </si>
  <si>
    <t>58 0 07 S9615</t>
  </si>
  <si>
    <t>Реализация инициативного проекта «Благоустройство дворовой территории б-р Карпова, д.11»</t>
  </si>
  <si>
    <t>58 0 07 S9616</t>
  </si>
  <si>
    <t>Региональный проект «Формирование комфортной городской среды»</t>
  </si>
  <si>
    <t>58 0 F2 00000</t>
  </si>
  <si>
    <t>Реализация программ формирования современной городской среды</t>
  </si>
  <si>
    <t>58 0 F2 55550</t>
  </si>
  <si>
    <t>Реализация программ формирования современной городской среды (софинансирование)</t>
  </si>
  <si>
    <t>58 0 F2 L5550</t>
  </si>
  <si>
    <t>Муниципальная программа "Развитие улично-дорожной сети Миасского городского округа в Миасском городском округе"</t>
  </si>
  <si>
    <t>59 0 00 00000</t>
  </si>
  <si>
    <t>59 0 07 00000</t>
  </si>
  <si>
    <t>59 0 07 S6050</t>
  </si>
  <si>
    <t>Бюджетные инвестиции в объекты капитального строительства государственной (муниципальной собственности</t>
  </si>
  <si>
    <t>59 0 13 00000</t>
  </si>
  <si>
    <t>Капитальные вложения в объекты государственной (муниципальной) собственности</t>
  </si>
  <si>
    <t>400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</si>
  <si>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</si>
  <si>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59 0 13 S6040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</si>
  <si>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</si>
  <si>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60 0 00 00000</t>
  </si>
  <si>
    <t>Подпрограмма "Подготовка земельных участков для освоения в целях жилищного строительства"</t>
  </si>
  <si>
    <t>60 1 00 00000</t>
  </si>
  <si>
    <t>60 1 13 00000</t>
  </si>
  <si>
    <t>Подпрограмма "Модернизация объектов коммунальной инфраструктуры"</t>
  </si>
  <si>
    <t>60 2 00 00000</t>
  </si>
  <si>
    <t>60 2 07 00000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</si>
  <si>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</si>
  <si>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60 2 07 S4061</t>
  </si>
  <si>
    <t>Бюджетные инвестиции в объекты капитального строительства государственной (муниципальной собственности)</t>
  </si>
  <si>
    <t>60 2 13 00000</t>
  </si>
  <si>
    <t>Строительство газопроводов и газовых сетей</t>
  </si>
  <si>
    <t>60 2 13 14050</t>
  </si>
  <si>
    <t>Подпрограмма "Оказание молодым семьям государственной поддержки для улучшения жилищных условий"</t>
  </si>
  <si>
    <t>60 3 00 00000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</si>
  <si>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</si>
  <si>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60 3 00 L4970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</si>
  <si>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</si>
  <si>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60 3 00 14080</t>
  </si>
  <si>
    <t>Муниципальная программа "Капитальное строительство на территории Миасского городского округа"</t>
  </si>
  <si>
    <t>61 0 00 00000</t>
  </si>
  <si>
    <t>61 0 13 00000</t>
  </si>
  <si>
    <t>11</t>
  </si>
  <si>
    <t>Подпрограмма "Организация и осуществление деятельности МКУ "Комитет по строительству""</t>
  </si>
  <si>
    <t>61 1 00 00000</t>
  </si>
  <si>
    <t>61 1 99 00000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</si>
  <si>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</si>
  <si>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</si>
  <si>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Проведение комплексных кадастровых работ на территории Челябинской области</t>
  </si>
  <si>
    <t>62 0 07 L5110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</si>
  <si>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</si>
  <si>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62 0 07 S9320</t>
  </si>
  <si>
    <t>Проведение работ по описанию местоположения границ территориальных зон</t>
  </si>
  <si>
    <t>62 0 00 99330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</si>
  <si>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</si>
  <si>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</si>
  <si>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62 0 07 00000</t>
  </si>
  <si>
    <t>Муниципальная программа "Охрана окружающей среды на территории МГО"</t>
  </si>
  <si>
    <t>63 0 00 00000</t>
  </si>
  <si>
    <t>63 0 07 00000</t>
  </si>
  <si>
    <t>63 0 07 10000</t>
  </si>
  <si>
    <t>63 0 99 00000</t>
  </si>
  <si>
    <t>Региональный  проект "Чистая страна"</t>
  </si>
  <si>
    <t>63 0 G1 00000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</si>
  <si>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</si>
  <si>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63 0 G1 S3031</t>
  </si>
  <si>
    <t>Муниципальная программа "Повышение эффективности использования муниципального имущества в Миасском городском округе"</t>
  </si>
  <si>
    <t>64 0 00 00000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</si>
  <si>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</si>
  <si>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64 1 00 00000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</si>
  <si>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</si>
  <si>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</si>
  <si>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</si>
  <si>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64 1 00 22030</t>
  </si>
  <si>
    <t>Региональный проект «Комплексная система обращения с твердыми коммунальными отходами»</t>
  </si>
  <si>
    <t>64 1 G2 00000</t>
  </si>
  <si>
    <t>Обустройство контейнерных площадок для раздельного накопления твердых коммунальных отходов за счет средств областного бюджета</t>
  </si>
  <si>
    <t>64 1 G2 43180</t>
  </si>
  <si>
    <t>Государственная поддержка закупки контейнеров для раздельного накопления твердых коммунальных отходов за счет средств областного бюджета</t>
  </si>
  <si>
    <t>64 1 G2 52690</t>
  </si>
  <si>
    <t>Подпрограмма "Создание и управление организациями, учредителем которых выступает МО "МГО""</t>
  </si>
  <si>
    <t>64 2 00 00000</t>
  </si>
  <si>
    <t>64 2 00 22030</t>
  </si>
  <si>
    <t>Муниципальная программа "Формирование и использование муниципального жилищного фонда МГО"</t>
  </si>
  <si>
    <t>65 0 00 00000</t>
  </si>
  <si>
    <t>Подпрограмма " Переселение граждан из аварийного жилищного фонда в Миасском городском округе"</t>
  </si>
  <si>
    <t>65 1 00 00000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</si>
  <si>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</si>
  <si>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</si>
  <si>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</si>
  <si>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65 1 F3 67483</t>
  </si>
  <si>
    <t xml:space="preserve">На обеспечение мероприятий  по переселению граждан из аварийного жилищного фонда </t>
  </si>
  <si>
    <t>65 1 F3 67484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</si>
  <si>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</si>
  <si>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</si>
  <si>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</si>
  <si>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</si>
  <si>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65 2 00 00000</t>
  </si>
  <si>
    <t>65 1 07 00000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</si>
  <si>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решений"</t>
  </si>
  <si>
    <t>65 2 07 00000</t>
  </si>
  <si>
    <t>Капитальные вложения в объекты недвижимого имущества муниципальной собственности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</si>
  <si>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</si>
  <si>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65 4 00 00000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</si>
  <si>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</si>
  <si>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65 4 00 28130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</si>
  <si>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</si>
  <si>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65 4 00 R0820</t>
  </si>
  <si>
    <t>Муниципальная  программа "Профилактика и противодействие проявлениям экстремизма в Миасском городском округе"</t>
  </si>
  <si>
    <t>66 0 00 00000</t>
  </si>
  <si>
    <t>Подпрограмма "Система профилактических мер в сфере межнациональных и этноконфессиональных отношений"</t>
  </si>
  <si>
    <t>66 1 00 00000</t>
  </si>
  <si>
    <t>66 1 07 00000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</si>
  <si>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</si>
  <si>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66 2 00 00000</t>
  </si>
  <si>
    <t>66 2 07 00000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</si>
  <si>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</si>
  <si>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67 0 00 00000</t>
  </si>
  <si>
    <t>67 0 07 00000</t>
  </si>
  <si>
    <t>Дворцы, дома культуры</t>
  </si>
  <si>
    <t>67 0 07 44000</t>
  </si>
  <si>
    <t>Расходы в области культуры</t>
  </si>
  <si>
    <t>67 0 07 45300</t>
  </si>
  <si>
    <t>Субсидии бюджетным и автономным учреждениям на иные цели</t>
  </si>
  <si>
    <t>67 0 20 00000</t>
  </si>
  <si>
    <t>Субсидии бюджетным и автономным учреждениям на текущий ремонт зданий</t>
  </si>
  <si>
    <t>67 0 22 00000</t>
  </si>
  <si>
    <t>Музей и постоянные выставки</t>
  </si>
  <si>
    <t>67 0 22 44100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</si>
  <si>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</si>
  <si>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68 0 00 00000</t>
  </si>
  <si>
    <t>68 0 07 00000</t>
  </si>
  <si>
    <t>Расходы в области образования и культуры</t>
  </si>
  <si>
    <t>68 0 07 40000</t>
  </si>
  <si>
    <t>Муниципальная программа "Развитие культуры в Миасском городском округе"</t>
  </si>
  <si>
    <t>69 0 00 00000</t>
  </si>
  <si>
    <t>Подпрограмма "Сохранение и развитие культурно-досуговой сферы"</t>
  </si>
  <si>
    <t>69 1 00 00000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</si>
  <si>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</si>
  <si>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69 1 10 00000</t>
  </si>
  <si>
    <t>69 1 10 44000</t>
  </si>
  <si>
    <t>69 1 20 00000</t>
  </si>
  <si>
    <t>Другие субсидии бюджетным и автономным организациям на иные цели</t>
  </si>
  <si>
    <t>69 1 24 44000</t>
  </si>
  <si>
    <t>69 1 99 00000</t>
  </si>
  <si>
    <t>69 1 99 44000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</si>
  <si>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</si>
  <si>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</si>
  <si>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</si>
  <si>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</si>
  <si>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</si>
  <si>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</si>
  <si>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</si>
  <si>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</si>
  <si>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</si>
  <si>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</si>
  <si>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</si>
  <si>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</si>
  <si>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</si>
  <si>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69 4 10 44100</t>
  </si>
  <si>
    <t>Предоставление субсидий бюджетным,
автономным учреждениям и иным некоммерческим организациям</t>
  </si>
  <si>
    <t>69 5 24 44100</t>
  </si>
  <si>
    <t>Подпрограмма "Культура. Искусство. Творчество."</t>
  </si>
  <si>
    <t>69 6 00 00000</t>
  </si>
  <si>
    <t>69 6 07 00000</t>
  </si>
  <si>
    <t>69 6 07 42300</t>
  </si>
  <si>
    <t>69 6 07 44000</t>
  </si>
  <si>
    <t>Музеи и постоянные выставки</t>
  </si>
  <si>
    <t>69 6 07 44100</t>
  </si>
  <si>
    <t>69 6 07 45300</t>
  </si>
  <si>
    <t>69 6 20 00000</t>
  </si>
  <si>
    <t>Субсидии бюджетным и автономным учреждениям на приобретение оборудования</t>
  </si>
  <si>
    <t>69 6 23 00000</t>
  </si>
  <si>
    <t>69 6 23 44000</t>
  </si>
  <si>
    <t>69 6 23 44100</t>
  </si>
  <si>
    <t>69 6 24 00000</t>
  </si>
  <si>
    <t>69 6 24 44000</t>
  </si>
  <si>
    <t>69 6 24 44100</t>
  </si>
  <si>
    <t>Региональный проект "Творческие люди"</t>
  </si>
  <si>
    <t>69 6 A2 00000</t>
  </si>
  <si>
    <t>Государственная поддержка лучших работников сельских учреждений культуры</t>
  </si>
  <si>
    <t>69 6 A2 5519Б</t>
  </si>
  <si>
    <t>Подпрограмма "Укрепление материально-технической базы учреждений культуры"</t>
  </si>
  <si>
    <t>69 7 00 00000</t>
  </si>
  <si>
    <t>69 7 07 00000</t>
  </si>
  <si>
    <t>69 7 07 44000</t>
  </si>
  <si>
    <t>69 7 07 44200</t>
  </si>
  <si>
    <t>69 7 07 45300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</si>
  <si>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</si>
  <si>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</si>
  <si>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</si>
  <si>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69 7 07 L4670</t>
  </si>
  <si>
    <t>69 7 20 00000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</si>
  <si>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</si>
  <si>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</si>
  <si>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</si>
  <si>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69 7 22 44000</t>
  </si>
  <si>
    <t>69 7 23 00000</t>
  </si>
  <si>
    <t>69 7 23 42300</t>
  </si>
  <si>
    <t>69 7 23 44000</t>
  </si>
  <si>
    <t>69 7 23 44100</t>
  </si>
  <si>
    <t>69 7 24 00000</t>
  </si>
  <si>
    <t>69 7 24 42300</t>
  </si>
  <si>
    <t>69 7 24 44000</t>
  </si>
  <si>
    <t>69 7 24 44100</t>
  </si>
  <si>
    <t>Региональный проект "Культурная среда"</t>
  </si>
  <si>
    <t>69 7 А1 00000</t>
  </si>
  <si>
    <t>Создание модельных муниципальных библиотек за счет средств резервного фонда Правительства Российской Федерации</t>
  </si>
  <si>
    <t>69 7 A1 5454F</t>
  </si>
  <si>
    <t>Реновация учреждений отрасли культуры</t>
  </si>
  <si>
    <t>69 7 A1 54550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</si>
  <si>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</si>
  <si>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А1 5519M</t>
  </si>
  <si>
    <t>Создание модельных муниципальных библиотек за счет средств областного бюджета</t>
  </si>
  <si>
    <t>69 7 A1 68090</t>
  </si>
  <si>
    <t>69 7 A2 00000</t>
  </si>
  <si>
    <t>Государственная поддержка лучших сельских учреждений культуры</t>
  </si>
  <si>
    <t>69 7 A2 5519В</t>
  </si>
  <si>
    <t>Подпрограмма "Организация  и осуществление деятельности в области культуры"</t>
  </si>
  <si>
    <t>69 8 00 00000</t>
  </si>
  <si>
    <t>69 8 00 20401</t>
  </si>
  <si>
    <t>69 8 00 22010</t>
  </si>
  <si>
    <t>69 8 00 23000</t>
  </si>
  <si>
    <t>69 8 99 00000</t>
  </si>
  <si>
    <t>69 8 99 45300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</si>
  <si>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</si>
  <si>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Муниципальная программа "Зеленый город"</t>
  </si>
  <si>
    <t>73 0 00 00000</t>
  </si>
  <si>
    <t>73 0 07 00000</t>
  </si>
  <si>
    <t>73 0 10 00000</t>
  </si>
  <si>
    <t>73 0 23 00000</t>
  </si>
  <si>
    <t>Другие субсидии бюджетным и автономным учреждениям на иные цели</t>
  </si>
  <si>
    <t>73 0 24 00000</t>
  </si>
  <si>
    <t>Муниципальная программа "Чистый город"</t>
  </si>
  <si>
    <t>74 0 00 00000</t>
  </si>
  <si>
    <t>74 0 07 00000</t>
  </si>
  <si>
    <t>74 0 10 00000</t>
  </si>
  <si>
    <t>74 0 22 00000</t>
  </si>
  <si>
    <t>74 0 G2 00000</t>
  </si>
  <si>
    <t>Создание и содержание мест (площадок) накопления твердых коммунальных отходов</t>
  </si>
  <si>
    <t>74 0 G2 43120</t>
  </si>
  <si>
    <t>Муниципальная программа "Светлый город"</t>
  </si>
  <si>
    <t>75 0 00 00000</t>
  </si>
  <si>
    <t>75 0 07 00000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</si>
  <si>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</si>
  <si>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76 0 00 00000</t>
  </si>
  <si>
    <t>76 0 07 00000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</si>
  <si>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</si>
  <si>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</si>
  <si>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Муниципальная программа "Организация содержания и текущего ремонта объектов газоснабжения Миасского городского округа"</t>
  </si>
  <si>
    <t>77 0 00 00000</t>
  </si>
  <si>
    <t>77 0 07 00000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</si>
  <si>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</si>
  <si>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78 0 00 00000</t>
  </si>
  <si>
    <t xml:space="preserve">Выкуп зданий для размещения общеобразовательных организаций </t>
  </si>
  <si>
    <t>78 0 00 S1030</t>
  </si>
  <si>
    <t>78 0 07 00000</t>
  </si>
  <si>
    <t>78 0 07 42100</t>
  </si>
  <si>
    <t xml:space="preserve">Проведение капитального ремонта зданий муниципальных общеобразовательных организаций </t>
  </si>
  <si>
    <t>78 0 07 S1010</t>
  </si>
  <si>
    <t>78 0 13 00000</t>
  </si>
  <si>
    <t>78 0 20 00000</t>
  </si>
  <si>
    <t>Субсидии бюджетным и автономным учреждениям на капитальный ремонт зданий и сооружений</t>
  </si>
  <si>
    <t>78 0 21 00000</t>
  </si>
  <si>
    <t>78 0 21 S1010</t>
  </si>
  <si>
    <t>Муниципальная  программа "Развитие системы образования в Миасском городском округе"</t>
  </si>
  <si>
    <t>79 0 00 00000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</si>
  <si>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</si>
  <si>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79 4 00 00000</t>
  </si>
  <si>
    <t>79 4 07 00000</t>
  </si>
  <si>
    <t>Организация отдыха и оздоровления детей</t>
  </si>
  <si>
    <t>79 4 07 40044</t>
  </si>
  <si>
    <t>Детские дошкольные учреждения</t>
  </si>
  <si>
    <t>79 4 07 42000</t>
  </si>
  <si>
    <t>Общеобразовательные учреждения</t>
  </si>
  <si>
    <t>79 4 07 42100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</si>
  <si>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</si>
  <si>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</si>
  <si>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Обеспечение питанием обучающихся, охваченных подвозом</t>
  </si>
  <si>
    <t>79 4 07 42156</t>
  </si>
  <si>
    <t>Учреждения дополнительного образования</t>
  </si>
  <si>
    <t>79 4 07 42300</t>
  </si>
  <si>
    <t>Образовательные организации для обучающихся с ограниченными возможностями здоровья</t>
  </si>
  <si>
    <t>79 4 07 43300</t>
  </si>
  <si>
    <t>Центр психолого-педагогической, медицинской и социальной помощи</t>
  </si>
  <si>
    <t>79 4 07 48900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</si>
  <si>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</si>
  <si>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79 4 07 53035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</si>
  <si>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</si>
  <si>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79 4 07 L0275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</si>
  <si>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</si>
  <si>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L3040</t>
  </si>
  <si>
    <t>Организация отдыха детей в каникулярное время</t>
  </si>
  <si>
    <t>79 4 07 S3010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</si>
  <si>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</si>
  <si>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79 4 07 S3030</t>
  </si>
  <si>
    <t>Приобретение транспортных средств для организации перевозки обучающихся</t>
  </si>
  <si>
    <t>79 4 07 S3040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</si>
  <si>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</si>
  <si>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S3230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</si>
  <si>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</si>
  <si>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79 4 07 S3300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</si>
  <si>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</si>
  <si>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07 S3380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</si>
  <si>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</si>
  <si>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4 07 S4060</t>
  </si>
  <si>
    <t>79 4 10 00000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</si>
  <si>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</si>
  <si>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79 4 10 03120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</si>
  <si>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</si>
  <si>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79 4 10 04010</t>
  </si>
  <si>
    <t>79 4 10 42000</t>
  </si>
  <si>
    <t>79 4 10 42100</t>
  </si>
  <si>
    <t>79 4 10 42300</t>
  </si>
  <si>
    <t>79 4 20 00000</t>
  </si>
  <si>
    <t>79 4 23 00000</t>
  </si>
  <si>
    <t>79 4 23 S3230</t>
  </si>
  <si>
    <t>79 4 23 S3380</t>
  </si>
  <si>
    <t>79 4 24 00000</t>
  </si>
  <si>
    <t>79 4 24 42000</t>
  </si>
  <si>
    <t>79 4 24 42100</t>
  </si>
  <si>
    <t>79 4 24 42300</t>
  </si>
  <si>
    <t>79 4 99 00000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</si>
  <si>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</si>
  <si>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79 4 99 03070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</si>
  <si>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</si>
  <si>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79 4 99 03090</t>
  </si>
  <si>
    <t>79 4 99 03120</t>
  </si>
  <si>
    <t>79 4 99 04010</t>
  </si>
  <si>
    <t>79 4 99 42000</t>
  </si>
  <si>
    <t>79 4 99 42100</t>
  </si>
  <si>
    <t>79 4 99 43300</t>
  </si>
  <si>
    <t>79 4 99 48900</t>
  </si>
  <si>
    <t>Региональный проект «Современная школа»</t>
  </si>
  <si>
    <t>79 4 Е1 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</si>
  <si>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</si>
  <si>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79 4 Е1 51690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</si>
  <si>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</si>
  <si>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79 4 Е1 S3050</t>
  </si>
  <si>
    <t>Региональный проект «Успех каждого ребенка»</t>
  </si>
  <si>
    <t>79 4 Е2 00000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</si>
  <si>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</si>
  <si>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79 4 Е2 54910</t>
  </si>
  <si>
    <t>Региональный проект «Цифровая образовательная среда»</t>
  </si>
  <si>
    <t>79 4 Е4 00000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</si>
  <si>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</si>
  <si>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</si>
  <si>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Подпрограмма "Повышение эффективности реализации молодежной политики в Миасском городском округе"</t>
  </si>
  <si>
    <t>79 5 00 00000</t>
  </si>
  <si>
    <t>79 5 07 00000</t>
  </si>
  <si>
    <t>Организация и проведение мероприятий с детьми и молодежью</t>
  </si>
  <si>
    <t>79 5 07 43100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</si>
  <si>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</si>
  <si>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</si>
  <si>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</si>
  <si>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</si>
  <si>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</si>
  <si>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Региональный проект "Социальная активность"</t>
  </si>
  <si>
    <t>79 5 E8 00000</t>
  </si>
  <si>
    <t>79 5 E8 S1010</t>
  </si>
  <si>
    <t>79 5 E8 S1011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</si>
  <si>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</si>
  <si>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79 6 00 00000</t>
  </si>
  <si>
    <t>79 6 07 00000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</si>
  <si>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</si>
  <si>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</si>
  <si>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 xml:space="preserve">Проведение капитального ремонта зданий и сооружений муниципальных организаций дошкольного образования </t>
  </si>
  <si>
    <t>79 6 07 S4080</t>
  </si>
  <si>
    <t>79 6 20 00000</t>
  </si>
  <si>
    <t>79 6 21 00000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</si>
  <si>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</si>
  <si>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</si>
  <si>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6 21 S4080</t>
  </si>
  <si>
    <t>79 6 22 00000</t>
  </si>
  <si>
    <t>79 6 22 S3330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</si>
  <si>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</si>
  <si>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79 7 00 00000</t>
  </si>
  <si>
    <t>79 7 00 20401</t>
  </si>
  <si>
    <t>79 7 00 22010</t>
  </si>
  <si>
    <t>79 7 00 22020</t>
  </si>
  <si>
    <t>Реализация муниципальных функций связанных с общегосударственным управлением</t>
  </si>
  <si>
    <t>79 7 00 23000</t>
  </si>
  <si>
    <t>79 7 07 00000</t>
  </si>
  <si>
    <t>79 7 07 23000</t>
  </si>
  <si>
    <t>Обеспечение деятельности МКУ МГО «Централизованная бухгалтерия»</t>
  </si>
  <si>
    <t>79 7 07 45200</t>
  </si>
  <si>
    <t>79 7 00 99220</t>
  </si>
  <si>
    <t>79 7 99 00000</t>
  </si>
  <si>
    <t>79 7 99 45200</t>
  </si>
  <si>
    <t>Муниципальная программа "Развитие физической культуры и спорта в Миасском городском округе"</t>
  </si>
  <si>
    <t>80 0 00 00000</t>
  </si>
  <si>
    <t>Подпрограмма "Управление развитием отрасли физической культуры и спорта в МГО"</t>
  </si>
  <si>
    <t>80 1 00 00000</t>
  </si>
  <si>
    <t>80 1 00 20401</t>
  </si>
  <si>
    <t>80 1 00 22010</t>
  </si>
  <si>
    <t>80 1 00 22020</t>
  </si>
  <si>
    <t>80 1 00 23000</t>
  </si>
  <si>
    <t>80 1 00 99220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</si>
  <si>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</si>
  <si>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80 3 00 00000</t>
  </si>
  <si>
    <t>80 3 07 00000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</si>
  <si>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</si>
  <si>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80 3 07 2004М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</si>
  <si>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</si>
  <si>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2004Д</t>
  </si>
  <si>
    <t xml:space="preserve">Приобретение спортивного инвентаря и оборудования для физкультурно-спортивных организаций 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</si>
  <si>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</si>
  <si>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</si>
  <si>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80 3 07 S0045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</si>
  <si>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</si>
  <si>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S0047</t>
  </si>
  <si>
    <t xml:space="preserve">Финансовая поддержка организаций спортивной подготовки по базовым видам спорта  </t>
  </si>
  <si>
    <t>80 3 07 S0048</t>
  </si>
  <si>
    <t>Организация и проведение региональной акции по скандинавской ходьбе «Уральская тропа»</t>
  </si>
  <si>
    <t>80 3 07 S0049</t>
  </si>
  <si>
    <t>Мероприятия в области спорта</t>
  </si>
  <si>
    <t>80 3 07 90000</t>
  </si>
  <si>
    <t>80 3 10 00000</t>
  </si>
  <si>
    <t>80 3 10 90000</t>
  </si>
  <si>
    <t>80 3 20 00000</t>
  </si>
  <si>
    <t>80 3 23 00000</t>
  </si>
  <si>
    <t>80 3 23 90000</t>
  </si>
  <si>
    <t>80 3 24 00000</t>
  </si>
  <si>
    <t>80 3 24 90000</t>
  </si>
  <si>
    <t>80 3 99 00000</t>
  </si>
  <si>
    <t>80 3 99 90000</t>
  </si>
  <si>
    <t>Региональный проект 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</si>
  <si>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</si>
  <si>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</si>
  <si>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</si>
  <si>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</si>
  <si>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80 4 00 00000</t>
  </si>
  <si>
    <t>80 4 07 00000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</si>
  <si>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</si>
  <si>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80 4 07 S9600</t>
  </si>
  <si>
    <t>Реализация инициативного проекта "Выполнение ремонтных работ п. Строителей, ул. Севастопольская, 31/7"</t>
  </si>
  <si>
    <t>80 4 07 S9603</t>
  </si>
  <si>
    <t>Реализация инициативного проекта "Благоустройство в районе Ледового дворца, ул. Набережная 29и"</t>
  </si>
  <si>
    <t>80 4 07 S9604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</si>
  <si>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</si>
  <si>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</si>
  <si>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</si>
  <si>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</si>
  <si>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80 4 07 20044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</si>
  <si>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</si>
  <si>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</si>
  <si>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>Приобретение спортивного инвентаря и оборудования для физкультурно-спортивных организаций (софинансирование)</t>
  </si>
  <si>
    <t>80 4 07 S0044</t>
  </si>
  <si>
    <t>80 4 07 90000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</si>
  <si>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</si>
  <si>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80 4 07  90044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</si>
  <si>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</si>
  <si>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80 4 07  92280</t>
  </si>
  <si>
    <t>80 4 13 00000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</si>
  <si>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</si>
  <si>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</si>
  <si>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</si>
  <si>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</si>
  <si>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</si>
  <si>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</si>
  <si>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</si>
  <si>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80 4 Р5 00000</t>
  </si>
  <si>
    <t>Оснащение объектов спортивной инфраструктуры спортивно-технологическим оборудованием</t>
  </si>
  <si>
    <t>80 4 P5 52280</t>
  </si>
  <si>
    <t>Муниципальная программа "Социальная защита населения Миасского городского округа"</t>
  </si>
  <si>
    <t>81 0 00 00000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</si>
  <si>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</si>
  <si>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81 1 00 00000</t>
  </si>
  <si>
    <t>81 1 07 00000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</si>
  <si>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</si>
  <si>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</si>
  <si>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</si>
  <si>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</si>
  <si>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</si>
  <si>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</si>
  <si>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</si>
  <si>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</si>
  <si>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</si>
  <si>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</si>
  <si>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</si>
  <si>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</si>
  <si>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Единовременное пособие членам семьи умершего муниципального служащего</t>
  </si>
  <si>
    <t>81 1 07 85055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</si>
  <si>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</si>
  <si>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</si>
  <si>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</si>
  <si>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</si>
  <si>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81 1 55 00000</t>
  </si>
  <si>
    <t>81 1 55 73130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</si>
  <si>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</si>
  <si>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</si>
  <si>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</si>
  <si>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</si>
  <si>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</si>
  <si>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Центры помощи детям, оставшимся без попечения родителей</t>
  </si>
  <si>
    <t>81 1 99 85090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</si>
  <si>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</si>
  <si>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81 1 99 85091</t>
  </si>
  <si>
    <t xml:space="preserve">Подпрограмма "Крепкая семья" </t>
  </si>
  <si>
    <t>81 2 00 00000</t>
  </si>
  <si>
    <t>81 2 07 00000</t>
  </si>
  <si>
    <t>Мероприятия в области социальной политики</t>
  </si>
  <si>
    <t>81 2 07 80000</t>
  </si>
  <si>
    <t>Подпрограмма "Доступная среда"</t>
  </si>
  <si>
    <t>81 3 00 00000</t>
  </si>
  <si>
    <t>81 3 07 00000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</si>
  <si>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</si>
  <si>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81 3 07 08080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</si>
  <si>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</si>
  <si>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>81 3 07 08200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</si>
  <si>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</si>
  <si>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81 3 07 S8150</t>
  </si>
  <si>
    <t>81 3 07 80000</t>
  </si>
  <si>
    <t>Подпрограмма "Организация исполнения муниципальной программы "Социальная защита населения Миасского городского округа"</t>
  </si>
  <si>
    <t>81 4 00 00000</t>
  </si>
  <si>
    <t>81 4 00 20401</t>
  </si>
  <si>
    <t>81 4 00 22010</t>
  </si>
  <si>
    <t>81 4 00 22020</t>
  </si>
  <si>
    <t>81 4 00 23000</t>
  </si>
  <si>
    <t>Организация работы органов управления социальной защиты населения муниципальных образований (софинансирование)</t>
  </si>
  <si>
    <t>81 4 00 2808S</t>
  </si>
  <si>
    <t>81 0 24 73400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</si>
  <si>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</si>
  <si>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81 4 00 99220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</si>
  <si>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</si>
  <si>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</si>
  <si>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</si>
  <si>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</si>
  <si>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</si>
  <si>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Муниципальная программа "Профилактика  правонарушений на территории МГО"</t>
  </si>
  <si>
    <t>84 0 00 00000</t>
  </si>
  <si>
    <t>Организация работы комиссий по делам несовершеннолетних и защите их прав</t>
  </si>
  <si>
    <t>84 0 00 03060</t>
  </si>
  <si>
    <t>84 0 00 23000</t>
  </si>
  <si>
    <t>Муниципальная программа "Управление муниципальными финансами и муниципальным долгом в Миасском городском округе"</t>
  </si>
  <si>
    <t>85 0 00 00000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</si>
  <si>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</si>
  <si>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</si>
  <si>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</si>
  <si>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13</t>
  </si>
  <si>
    <t>85 0 00 20401</t>
  </si>
  <si>
    <t>85 0 00 22010</t>
  </si>
  <si>
    <t>85 0 00 22020</t>
  </si>
  <si>
    <t>85 0 00 23000</t>
  </si>
  <si>
    <t>85 0 00 99220</t>
  </si>
  <si>
    <t>Муниципальная программа "Профилактика терроризма в МГО "</t>
  </si>
  <si>
    <t>86 0 00 00000</t>
  </si>
  <si>
    <t>86 0 07 00000</t>
  </si>
  <si>
    <t>Муниципальная программа "Обеспечение деятельности муниципального бюджетного учреждения "Миасский окружной архив"</t>
  </si>
  <si>
    <t>87 0 00 00000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</si>
  <si>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</si>
  <si>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87 0 00 12010</t>
  </si>
  <si>
    <t>87 0 10 00000</t>
  </si>
  <si>
    <t>87 0 20 00000</t>
  </si>
  <si>
    <t>87 0 22 00000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</si>
  <si>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</si>
  <si>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88 0 00 00000</t>
  </si>
  <si>
    <t>88 0 07 00000</t>
  </si>
  <si>
    <t>88 0 07 85050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</si>
  <si>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</si>
  <si>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88 0 07 85053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</si>
  <si>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</si>
  <si>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</si>
  <si>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</si>
  <si>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Муниципальная программа "Поддержка социально ориентированных некоммерческих организаций в Миасском городском округе"</t>
  </si>
  <si>
    <t>90 0 00 00000</t>
  </si>
  <si>
    <t>90 0 14 00000</t>
  </si>
  <si>
    <t>90 0 14 80000</t>
  </si>
  <si>
    <t>Реализация муниципальных программ (подпрограмм) поддержки социально ориентированных некоммерческих организаций</t>
  </si>
  <si>
    <t>90 0 14 S8290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</si>
  <si>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</si>
  <si>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91 0 00 00000</t>
  </si>
  <si>
    <t>Оказание поддержки садоводческим некоммерческим товариществам за счет средств областного бюджета</t>
  </si>
  <si>
    <t>91 0 00 61060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</si>
  <si>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</si>
  <si>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91 0 00 S1060</t>
  </si>
  <si>
    <t>Муниципальная программа "Развитие информационного общества в Миасском городском округе"</t>
  </si>
  <si>
    <t>92 0 00 00000</t>
  </si>
  <si>
    <t>92 0 00 23000</t>
  </si>
  <si>
    <t>Региональный проект "Информационная безопасность"</t>
  </si>
  <si>
    <t>92 0 D4 00000</t>
  </si>
  <si>
    <t>Реализация регионального проекта "Информационная безопасность"</t>
  </si>
  <si>
    <t>92 0 D4 60340</t>
  </si>
  <si>
    <t>Непрограммные направления расходов</t>
  </si>
  <si>
    <t>99 0 00 00000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</si>
  <si>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</si>
  <si>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99 0 00 03550</t>
  </si>
  <si>
    <t>Резервные фонды местных администраций</t>
  </si>
  <si>
    <t>99 0 00 04000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</si>
  <si>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</si>
  <si>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</si>
  <si>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99 0 00 20401</t>
  </si>
  <si>
    <t>Закупка товаров, работ и услуг для муниципальных нужд</t>
  </si>
  <si>
    <t>Центральный аппарат (расходы на содержание контрольно-счетного органа муниципального образования)</t>
  </si>
  <si>
    <t>99 0 00 20402</t>
  </si>
  <si>
    <t>Председатель Собрания депутатов Миасского городского округа</t>
  </si>
  <si>
    <t>99 0 00 21100</t>
  </si>
  <si>
    <t>99 0 00 22010</t>
  </si>
  <si>
    <t>99 0 00 22020</t>
  </si>
  <si>
    <t>Руководитель контрольно-счетной палаты муниципального образования и его заместители</t>
  </si>
  <si>
    <t>99 0 00 22500</t>
  </si>
  <si>
    <t>99 0 00 23000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</si>
  <si>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</si>
  <si>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</si>
  <si>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99 0 02 29700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</si>
  <si>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</si>
  <si>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99 0 00 51200</t>
  </si>
  <si>
    <t>Проведение Всероссийской переписи населения 2020 года</t>
  </si>
  <si>
    <t>99 0 00 54690</t>
  </si>
  <si>
    <t>Реализация полномочий Российской Федерации на государственную регистрацию актов гражданского состояния</t>
  </si>
  <si>
    <t>99 0 00 59300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</si>
  <si>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</si>
  <si>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</si>
  <si>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</si>
  <si>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99 0 00 99120</t>
  </si>
  <si>
    <t>99 0 00 99220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</si>
  <si>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</si>
  <si>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99 0 00 99920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</si>
  <si>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</si>
  <si>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99 0 00 99950</t>
  </si>
  <si>
    <t>99 0 20 00000</t>
  </si>
  <si>
    <t>99 0 24 00000</t>
  </si>
  <si>
    <t>99 0 99 00000</t>
  </si>
  <si>
    <t>99 0 99 99950</t>
  </si>
  <si>
    <t>ВСЕГО</t>
  </si>
  <si>
    <t xml:space="preserve">Ведомственная структура расходов бюджета Миасского городского округа за 2021 год </t>
  </si>
  <si>
    <t>Главные распорядители, наименование БК</t>
  </si>
  <si>
    <t>Коды ведомственной классификации</t>
  </si>
  <si>
    <t>Уточненный план</t>
  </si>
  <si>
    <t>Исполнение</t>
  </si>
  <si>
    <t>ведомство</t>
  </si>
  <si>
    <t>раздел</t>
  </si>
  <si>
    <t>подраздел</t>
  </si>
  <si>
    <t>целевая статья</t>
  </si>
  <si>
    <t>группа вида расходов</t>
  </si>
  <si>
    <t xml:space="preserve">2021 год                 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</si>
  <si>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</si>
  <si>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</si>
  <si>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</si>
  <si>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</si>
  <si>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Другие общегосударственные вопросы</t>
  </si>
  <si>
    <t>Образование</t>
  </si>
  <si>
    <t>Профессиональная подготовка, переподготовка и повышение квалификации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</si>
  <si>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</si>
  <si>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</si>
  <si>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</si>
  <si>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</si>
  <si>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</si>
  <si>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 xml:space="preserve">Реализация переданных государственных полномочий в области охраны труда </t>
  </si>
  <si>
    <t>Муниципальная программа "Профилактика  преступлений  и иных правонарушений на территории МГО "</t>
  </si>
  <si>
    <t>Судебная система</t>
  </si>
  <si>
    <t>Непрограммное направление расходов</t>
  </si>
  <si>
    <t>Обеспечение проведения выборов и референдумов</t>
  </si>
  <si>
    <t>Муниципальная программа "Повышение эффективности использования муниципального имущества в Миасском городском округе "</t>
  </si>
  <si>
    <t>Муниципальная программа "Обеспечение деятельности муниципального бюджетного учреждения "Миасский окружной архив "</t>
  </si>
  <si>
    <t>Национальная безопасность и правоохранительная деятельность</t>
  </si>
  <si>
    <t>Органы юстиции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</si>
  <si>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</si>
  <si>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</si>
  <si>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</si>
  <si>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Транспорт</t>
  </si>
  <si>
    <t>Дорожное хозяйство (дорожные фонды)</t>
  </si>
  <si>
    <t>Строительство и реконструкция автомобильных дорог общего пользования местного значения за счет областного и местного бюджетов</t>
  </si>
  <si>
    <t>Другие вопросы в области национальной экономики</t>
  </si>
  <si>
    <t>46 0 55 00000</t>
  </si>
  <si>
    <t>Муниципальная программа "Капитальное строительство на территории Миасского городского округа "</t>
  </si>
  <si>
    <t>Проведение работ по описанию местоположения границ населенных пунктов Челябинской области  (софинансирование)</t>
  </si>
  <si>
    <t>62 0 07 99330</t>
  </si>
  <si>
    <t>62 0 07 S9330</t>
  </si>
  <si>
    <t>89 0 14 00000</t>
  </si>
  <si>
    <t>Субсидии в виде имущественного взноса автономной некоммерческой организации "Центр развития туризма"</t>
  </si>
  <si>
    <t>89 0 14 73122</t>
  </si>
  <si>
    <t>Жилищно-коммунальное хозяйство</t>
  </si>
  <si>
    <t>Жилищное хозяйство</t>
  </si>
  <si>
    <t>Подпрограмма "Переселение граждан из аварийного жилищного фонда в Миасском городском округе"</t>
  </si>
  <si>
    <t xml:space="preserve">05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</si>
  <si>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</si>
  <si>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Коммунальное хозяйство</t>
  </si>
  <si>
    <t>Благоустройство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</si>
  <si>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</si>
  <si>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14 0 00 00000</t>
  </si>
  <si>
    <t>Подпрограмма "Благоустройство населенных пунктов Челябинской области"</t>
  </si>
  <si>
    <t>14 7 00 00000</t>
  </si>
  <si>
    <t>14 7 01 00000</t>
  </si>
  <si>
    <t>Реализация приоритетного проекта "Формирование комфортной городской среды"</t>
  </si>
  <si>
    <t>14 7 01 R5550</t>
  </si>
  <si>
    <t>Региональный проект "Формирование комфортной городской среды"</t>
  </si>
  <si>
    <t>Другие вопросы в области жилищно-коммунального хозяйства</t>
  </si>
  <si>
    <t>Строительство газопроводов и газовых сетей за счет областного и местного бюджетов</t>
  </si>
  <si>
    <t>60 2 13 S4050</t>
  </si>
  <si>
    <t>Муниципальная программа "Формирование и использование муниципального жилищного фонда МГО "</t>
  </si>
  <si>
    <t>99 0 02 99120</t>
  </si>
  <si>
    <t>Охрана окружающей 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</si>
  <si>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</si>
  <si>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</si>
  <si>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</si>
  <si>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Общее образование</t>
  </si>
  <si>
    <t>Другие вопросы в области образования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</si>
  <si>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</si>
  <si>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</si>
  <si>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</si>
  <si>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</si>
  <si>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</si>
  <si>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Подпрограмма  "Оказание молодым семьям государственной поддержки для улучшения жилищных условий"</t>
  </si>
  <si>
    <t>Муниципальная программа "Формирование и использование муниципального жилищного фонда  МГО на 2017-2020 годы"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</si>
  <si>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</si>
  <si>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Охрана семьи и детства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</si>
  <si>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</si>
  <si>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Другие вопросы в области социальной политики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</si>
  <si>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</si>
  <si>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Физическая культура и спорт</t>
  </si>
  <si>
    <t>00</t>
  </si>
  <si>
    <t>Физическая культура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</si>
  <si>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</si>
  <si>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</si>
  <si>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80 4 13 S1000</t>
  </si>
  <si>
    <t>Массовый спорт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</si>
  <si>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</si>
  <si>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</si>
  <si>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</si>
  <si>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</si>
  <si>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</si>
  <si>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20 1 01 00000</t>
  </si>
  <si>
    <t>Организация и проведение мероприятий в сфере физической культуры и спорта</t>
  </si>
  <si>
    <t>20 1 01 71000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</si>
  <si>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</si>
  <si>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"Развитие физической культуры и спорта в МГО на 2017-2020 годы"</t>
  </si>
  <si>
    <t>Другие вопросы в области физической культуры и спорта</t>
  </si>
  <si>
    <t>Муниципальная программа "Капитальное строительство на территории Миасского городского округа на 2014-2020 годы"</t>
  </si>
  <si>
    <t>284</t>
  </si>
  <si>
    <t>Резервные фонды</t>
  </si>
  <si>
    <t>Непрограммные направление расходов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</si>
  <si>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</si>
  <si>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</si>
  <si>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Профессиональная подготовка, переподготовка  и повышение квалификации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</si>
  <si>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</si>
  <si>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</si>
  <si>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</si>
  <si>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Молодежная политика</t>
  </si>
  <si>
    <t>Пенсионное обеспечение</t>
  </si>
  <si>
    <t>Социальное обслуживание населения</t>
  </si>
  <si>
    <t>Подпрограмма "Дети Южного Урала"</t>
  </si>
  <si>
    <t>Предоставление гражданам субсидий на оплату жилого помещения и коммунальных услуг</t>
  </si>
  <si>
    <t>81 3 14 00000</t>
  </si>
  <si>
    <t>81 3 14 80000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</si>
  <si>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</si>
  <si>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Подпрограмма "Организация исполнения муниципальной программы "Социальная защита населения Миасского городского округа""</t>
  </si>
  <si>
    <t>287</t>
  </si>
  <si>
    <t xml:space="preserve">Физическая культура 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</si>
  <si>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</si>
  <si>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</si>
  <si>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Htubjyfkmysq  проект "Спорт - норма жизни"</t>
  </si>
  <si>
    <t>Спорт высших достижений</t>
  </si>
  <si>
    <t>Муниципальная программа «Развитие физической культуры и спорта в Миасском городском округе»</t>
  </si>
  <si>
    <t>Управление образования Администрации Миасского городского округа</t>
  </si>
  <si>
    <t>288</t>
  </si>
  <si>
    <t>Дошкольное образование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</si>
  <si>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</si>
  <si>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79 4 10 00000 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</si>
  <si>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</si>
  <si>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</si>
  <si>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</si>
  <si>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</si>
  <si>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</si>
  <si>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79 0 07 S1100</t>
  </si>
  <si>
    <t>79 0 20 00000</t>
  </si>
  <si>
    <t>79 0 20 42000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</si>
  <si>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</si>
  <si>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</si>
  <si>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</si>
  <si>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</si>
  <si>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79 0 24 42000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</si>
  <si>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</si>
  <si>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</si>
  <si>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Дополнительное образование детей</t>
  </si>
  <si>
    <t>79 5 Е8 S1010</t>
  </si>
  <si>
    <t>80 5 E8 S1011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</si>
  <si>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</si>
  <si>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</si>
  <si>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</si>
  <si>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>289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</si>
  <si>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</si>
  <si>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Культура </t>
  </si>
  <si>
    <t>38 1 03 00000</t>
  </si>
  <si>
    <t>Реализация мероприятий в сфере культуры и кинематографии</t>
  </si>
  <si>
    <t>38 1 03 61400</t>
  </si>
  <si>
    <t>69 1 20 44000</t>
  </si>
  <si>
    <t>69 7 A1 00000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</si>
  <si>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</si>
  <si>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</si>
  <si>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69 5 00 00000</t>
  </si>
  <si>
    <t>69 5 07 00000</t>
  </si>
  <si>
    <t>69 5 07 44000</t>
  </si>
  <si>
    <t>69 5 20 00000</t>
  </si>
  <si>
    <t>69 5 20 44100</t>
  </si>
  <si>
    <t>Государственная программа Челябинской области "Развитие социальной защиты населения в Челябинской области"</t>
  </si>
  <si>
    <t>Условно утверждаемые расходы</t>
  </si>
  <si>
    <t>Распределение бюджетных ассигнований по разделам и подразделам классификации расходов бюджета за 2021 год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</si>
  <si>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</si>
  <si>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</si>
  <si>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 дорожные фонды)</t>
  </si>
  <si>
    <t>Охрана окружающей среды</t>
  </si>
  <si>
    <t>Молодежная политика и оздоровление детей</t>
  </si>
  <si>
    <t>Культура и кинематография</t>
  </si>
  <si>
    <t>Культура</t>
  </si>
  <si>
    <t>Другие вопросы в области культуры, кинематографии,</t>
  </si>
  <si>
    <t>Приложение 5</t>
  </si>
  <si>
    <t>Приложение 6</t>
  </si>
  <si>
    <t xml:space="preserve">Источники 
внутреннего финансирования дефицита бюджета Миасского  городского округа 
за 2021 год  </t>
  </si>
  <si>
    <t xml:space="preserve">Программа муниципальных внутренних заимствований за 2021 год </t>
  </si>
  <si>
    <t>-</t>
  </si>
  <si>
    <t>План              2021 год</t>
  </si>
  <si>
    <t>Исполнено в 2021 году</t>
  </si>
  <si>
    <t>к прил.2</t>
  </si>
  <si>
    <t xml:space="preserve">Приложение 7 </t>
  </si>
  <si>
    <t>000 01 05 02 00 00 0000 610</t>
  </si>
  <si>
    <t>Уменьшение остатков средств бюджетов</t>
  </si>
  <si>
    <t>01  06  00  00  00  0000  000</t>
  </si>
  <si>
    <t>Иные источники внутреннего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</si>
</sst>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2" fillId="0" borderId="0"/>
    <xf numFmtId="0" fontId="1" fillId="0" borderId="0"/>
    <xf numFmtId="0" fontId="4" fillId="0" borderId="0"/>
    <xf numFmtId="0" fontId="9" fillId="0" borderId="0"/>
    <xf numFmtId="0" fontId="15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</cellStyleXfs>
  <cellXfs count="340">
    <xf numFmtId="0" fontId="0" fillId="0" borderId="0" xfId="0"/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/>
    </xf>
    <xf numFmtId="0" fontId="10" fillId="3" borderId="0" xfId="3" applyFont="1" applyFill="1"/>
    <xf numFmtId="0" fontId="10" fillId="2" borderId="0" xfId="3" applyFont="1" applyFill="1" applyAlignment="1">
      <alignment horizontal="left" vertical="center" wrapText="1"/>
    </xf>
    <xf numFmtId="0" fontId="10" fillId="2" borderId="0" xfId="3" applyFont="1" applyFill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 wrapText="1"/>
    </xf>
    <xf numFmtId="0" fontId="7" fillId="0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right" vertical="center" wrapText="1"/>
    </xf>
    <xf numFmtId="0" fontId="10" fillId="0" borderId="0" xfId="3" applyFont="1" applyFill="1" applyAlignment="1">
      <alignment horizontal="center" vertical="center" wrapText="1"/>
    </xf>
    <xf numFmtId="0" fontId="2" fillId="0" borderId="0" xfId="15" applyFont="1"/>
    <xf numFmtId="0" fontId="13" fillId="0" borderId="0" xfId="0" applyFont="1" applyFill="1"/>
    <xf numFmtId="0" fontId="8" fillId="0" borderId="0" xfId="15" applyFont="1"/>
    <xf numFmtId="0" fontId="13" fillId="2" borderId="0" xfId="0" applyFont="1" applyFill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justify"/>
    </xf>
    <xf numFmtId="0" fontId="2" fillId="0" borderId="1" xfId="15" applyFont="1" applyBorder="1" applyAlignment="1">
      <alignment horizontal="left" wrapText="1"/>
    </xf>
    <xf numFmtId="165" fontId="2" fillId="0" borderId="1" xfId="15" applyNumberFormat="1" applyFont="1" applyFill="1" applyBorder="1" applyAlignment="1">
      <alignment horizontal="center" vertical="center"/>
    </xf>
    <xf numFmtId="0" fontId="2" fillId="0" borderId="1" xfId="15" applyFont="1" applyBorder="1" applyAlignment="1">
      <alignment horizontal="center"/>
    </xf>
    <xf numFmtId="0" fontId="2" fillId="0" borderId="1" xfId="15" applyFont="1" applyBorder="1" applyAlignment="1">
      <alignment wrapText="1"/>
    </xf>
    <xf numFmtId="0" fontId="2" fillId="0" borderId="1" xfId="15" applyFont="1" applyBorder="1"/>
    <xf numFmtId="0" fontId="14" fillId="0" borderId="0" xfId="15" applyFont="1" applyAlignment="1">
      <alignment horizontal="left" vertical="center"/>
    </xf>
    <xf numFmtId="49" fontId="2" fillId="0" borderId="0" xfId="18" applyNumberFormat="1" applyFont="1" applyAlignment="1">
      <alignment horizontal="left"/>
    </xf>
    <xf numFmtId="0" fontId="2" fillId="0" borderId="0" xfId="18" applyFont="1" applyAlignment="1"/>
    <xf numFmtId="0" fontId="2" fillId="0" borderId="0" xfId="18" applyFont="1" applyAlignment="1">
      <alignment horizontal="right"/>
    </xf>
    <xf numFmtId="0" fontId="2" fillId="0" borderId="0" xfId="18" applyFo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10" fillId="0" borderId="0" xfId="18" applyFont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8" fillId="0" borderId="1" xfId="1" applyFont="1" applyBorder="1" applyAlignment="1">
      <alignment horizontal="justify" vertical="top"/>
    </xf>
    <xf numFmtId="0" fontId="8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justify" vertical="top"/>
    </xf>
    <xf numFmtId="0" fontId="2" fillId="0" borderId="1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2" fillId="0" borderId="1" xfId="1" applyNumberFormat="1" applyFont="1" applyFill="1" applyBorder="1" applyAlignment="1">
      <alignment horizontal="justify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vertical="center" wrapText="1" readingOrder="1"/>
    </xf>
    <xf numFmtId="0" fontId="2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justify" vertical="center" wrapText="1" readingOrder="1"/>
    </xf>
    <xf numFmtId="49" fontId="2" fillId="2" borderId="1" xfId="3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justify" vertical="center" wrapText="1" readingOrder="1"/>
    </xf>
    <xf numFmtId="49" fontId="2" fillId="2" borderId="7" xfId="3" applyNumberFormat="1" applyFont="1" applyFill="1" applyBorder="1" applyAlignment="1">
      <alignment horizontal="center" vertical="center" wrapText="1"/>
    </xf>
    <xf numFmtId="49" fontId="2" fillId="2" borderId="3" xfId="3" applyNumberFormat="1" applyFont="1" applyFill="1" applyBorder="1" applyAlignment="1">
      <alignment horizontal="center" vertical="center" wrapText="1"/>
    </xf>
    <xf numFmtId="49" fontId="8" fillId="2" borderId="1" xfId="3" applyNumberFormat="1" applyFont="1" applyFill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2" fillId="2" borderId="9" xfId="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49" fontId="2" fillId="2" borderId="5" xfId="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justify" vertical="center" wrapText="1" readingOrder="1"/>
    </xf>
    <xf numFmtId="0" fontId="6" fillId="2" borderId="3" xfId="0" applyFont="1" applyFill="1" applyBorder="1" applyAlignment="1">
      <alignment horizontal="justify" vertical="center" wrapText="1" readingOrder="1"/>
    </xf>
    <xf numFmtId="0" fontId="8" fillId="2" borderId="1" xfId="0" applyFont="1" applyFill="1" applyBorder="1" applyAlignment="1">
      <alignment horizontal="left" vertical="top" wrapText="1"/>
    </xf>
    <xf numFmtId="49" fontId="2" fillId="2" borderId="6" xfId="3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justify" vertical="center" wrapText="1"/>
    </xf>
    <xf numFmtId="49" fontId="8" fillId="2" borderId="7" xfId="3" applyNumberFormat="1" applyFont="1" applyFill="1" applyBorder="1" applyAlignment="1">
      <alignment horizontal="left" vertical="center" wrapText="1"/>
    </xf>
    <xf numFmtId="49" fontId="8" fillId="2" borderId="5" xfId="3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49" fontId="2" fillId="2" borderId="2" xfId="3" applyNumberFormat="1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0" fontId="2" fillId="2" borderId="11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readingOrder="1"/>
    </xf>
    <xf numFmtId="0" fontId="2" fillId="2" borderId="0" xfId="3" applyFont="1" applyFill="1" applyAlignment="1">
      <alignment horizontal="justify" vertical="center" wrapText="1" readingOrder="1"/>
    </xf>
    <xf numFmtId="0" fontId="2" fillId="2" borderId="7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 readingOrder="1"/>
    </xf>
    <xf numFmtId="0" fontId="2" fillId="2" borderId="7" xfId="3" applyFont="1" applyFill="1" applyBorder="1" applyAlignment="1">
      <alignment horizontal="left" vertical="center" wrapText="1"/>
    </xf>
    <xf numFmtId="0" fontId="2" fillId="2" borderId="0" xfId="3" applyFont="1" applyFill="1"/>
    <xf numFmtId="0" fontId="13" fillId="2" borderId="0" xfId="3" applyFont="1" applyFill="1"/>
    <xf numFmtId="0" fontId="8" fillId="2" borderId="0" xfId="3" applyFont="1" applyFill="1"/>
    <xf numFmtId="0" fontId="7" fillId="2" borderId="0" xfId="3" applyFont="1" applyFill="1"/>
    <xf numFmtId="0" fontId="2" fillId="2" borderId="0" xfId="3" applyFont="1" applyFill="1" applyAlignment="1">
      <alignment horizontal="left" vertical="center"/>
    </xf>
    <xf numFmtId="0" fontId="2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horizontal="justify" vertical="center" wrapText="1"/>
    </xf>
    <xf numFmtId="0" fontId="2" fillId="2" borderId="0" xfId="2" applyFont="1" applyFill="1" applyAlignment="1">
      <alignment vertical="center" wrapText="1"/>
    </xf>
    <xf numFmtId="166" fontId="8" fillId="2" borderId="0" xfId="2" applyNumberFormat="1" applyFont="1" applyFill="1" applyBorder="1" applyAlignment="1">
      <alignment horizontal="center" wrapText="1"/>
    </xf>
    <xf numFmtId="167" fontId="2" fillId="2" borderId="0" xfId="6" applyNumberFormat="1" applyFont="1" applyFill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167" fontId="17" fillId="2" borderId="0" xfId="21" applyNumberFormat="1" applyFont="1" applyFill="1" applyAlignment="1">
      <alignment horizontal="center" vertical="center" wrapText="1"/>
    </xf>
    <xf numFmtId="0" fontId="13" fillId="2" borderId="0" xfId="2" applyFont="1" applyFill="1" applyAlignment="1">
      <alignment vertical="center" wrapText="1"/>
    </xf>
    <xf numFmtId="166" fontId="2" fillId="2" borderId="0" xfId="2" applyNumberFormat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vertical="center" wrapText="1"/>
    </xf>
    <xf numFmtId="165" fontId="8" fillId="2" borderId="1" xfId="6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justify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65" fontId="2" fillId="2" borderId="1" xfId="6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justify" vertical="center" wrapText="1"/>
    </xf>
    <xf numFmtId="165" fontId="2" fillId="2" borderId="0" xfId="2" applyNumberFormat="1" applyFont="1" applyFill="1" applyAlignment="1">
      <alignment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justify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quotePrefix="1" applyFont="1" applyFill="1" applyBorder="1" applyAlignment="1">
      <alignment horizontal="left" vertical="center" wrapText="1"/>
    </xf>
    <xf numFmtId="0" fontId="2" fillId="2" borderId="1" xfId="2" quotePrefix="1" applyFont="1" applyFill="1" applyBorder="1" applyAlignment="1">
      <alignment horizontal="justify" vertical="center" wrapText="1"/>
    </xf>
    <xf numFmtId="0" fontId="8" fillId="2" borderId="1" xfId="2" quotePrefix="1" applyFont="1" applyFill="1" applyBorder="1" applyAlignment="1">
      <alignment horizontal="justify" vertical="center" wrapText="1"/>
    </xf>
    <xf numFmtId="0" fontId="8" fillId="2" borderId="1" xfId="2" applyFont="1" applyFill="1" applyBorder="1" applyAlignment="1">
      <alignment horizontal="justify" vertical="center" wrapText="1"/>
    </xf>
    <xf numFmtId="0" fontId="2" fillId="0" borderId="1" xfId="2" applyFont="1" applyFill="1" applyBorder="1" applyAlignment="1">
      <alignment horizontal="justify" vertical="center" wrapText="1"/>
    </xf>
    <xf numFmtId="49" fontId="2" fillId="2" borderId="1" xfId="20" applyNumberFormat="1" applyFont="1" applyFill="1" applyBorder="1" applyAlignment="1">
      <alignment horizontal="center" vertical="center" wrapText="1"/>
    </xf>
    <xf numFmtId="0" fontId="2" fillId="2" borderId="1" xfId="20" applyNumberFormat="1" applyFont="1" applyFill="1" applyBorder="1" applyAlignment="1">
      <alignment horizontal="justify" vertical="center" wrapText="1"/>
    </xf>
    <xf numFmtId="0" fontId="2" fillId="2" borderId="1" xfId="2" applyNumberFormat="1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justify" vertical="center"/>
    </xf>
    <xf numFmtId="49" fontId="2" fillId="0" borderId="1" xfId="2" applyNumberFormat="1" applyFont="1" applyBorder="1" applyAlignment="1">
      <alignment horizontal="justify" vertical="center" wrapText="1"/>
    </xf>
    <xf numFmtId="165" fontId="2" fillId="2" borderId="5" xfId="6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justify" vertical="center" wrapText="1"/>
    </xf>
    <xf numFmtId="165" fontId="13" fillId="2" borderId="1" xfId="6" applyNumberFormat="1" applyFont="1" applyFill="1" applyBorder="1" applyAlignment="1">
      <alignment horizontal="center" vertical="center" wrapText="1"/>
    </xf>
    <xf numFmtId="49" fontId="8" fillId="2" borderId="13" xfId="20" applyNumberFormat="1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13" fillId="2" borderId="1" xfId="2" applyFont="1" applyFill="1" applyBorder="1" applyAlignment="1">
      <alignment horizontal="center" vertical="center" wrapText="1"/>
    </xf>
    <xf numFmtId="165" fontId="8" fillId="2" borderId="0" xfId="2" applyNumberFormat="1" applyFont="1" applyFill="1" applyAlignment="1">
      <alignment vertical="center" wrapText="1"/>
    </xf>
    <xf numFmtId="0" fontId="20" fillId="2" borderId="0" xfId="2" applyFont="1" applyFill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2" fontId="2" fillId="2" borderId="0" xfId="2" applyNumberFormat="1" applyFont="1" applyFill="1" applyAlignment="1">
      <alignment horizontal="center" vertical="center" wrapText="1"/>
    </xf>
    <xf numFmtId="0" fontId="21" fillId="2" borderId="0" xfId="2" applyFont="1" applyFill="1" applyAlignment="1">
      <alignment horizontal="left" vertical="center"/>
    </xf>
    <xf numFmtId="0" fontId="22" fillId="2" borderId="0" xfId="2" applyFont="1" applyFill="1" applyAlignment="1">
      <alignment vertical="center" wrapText="1"/>
    </xf>
    <xf numFmtId="0" fontId="23" fillId="2" borderId="0" xfId="2" applyFont="1" applyFill="1" applyAlignment="1">
      <alignment horizontal="center" vertical="center" wrapText="1"/>
    </xf>
    <xf numFmtId="167" fontId="23" fillId="2" borderId="0" xfId="21" applyNumberFormat="1" applyFont="1" applyFill="1" applyAlignment="1">
      <alignment horizontal="center" vertical="center" wrapText="1"/>
    </xf>
    <xf numFmtId="0" fontId="24" fillId="2" borderId="0" xfId="2" applyFont="1" applyFill="1" applyAlignment="1">
      <alignment horizontal="center" vertical="center" wrapText="1"/>
    </xf>
    <xf numFmtId="49" fontId="2" fillId="0" borderId="1" xfId="18" applyNumberFormat="1" applyFont="1" applyBorder="1" applyAlignment="1">
      <alignment horizontal="left" vertical="center" wrapText="1"/>
    </xf>
    <xf numFmtId="165" fontId="2" fillId="0" borderId="1" xfId="18" applyNumberFormat="1" applyFont="1" applyBorder="1" applyAlignment="1">
      <alignment horizontal="center" vertical="center" wrapText="1"/>
    </xf>
    <xf numFmtId="165" fontId="2" fillId="2" borderId="1" xfId="18" applyNumberFormat="1" applyFont="1" applyFill="1" applyBorder="1" applyAlignment="1">
      <alignment horizontal="center" vertical="center" wrapText="1"/>
    </xf>
    <xf numFmtId="165" fontId="13" fillId="2" borderId="1" xfId="18" applyNumberFormat="1" applyFont="1" applyFill="1" applyBorder="1" applyAlignment="1">
      <alignment horizontal="center" vertical="center" wrapText="1"/>
    </xf>
    <xf numFmtId="49" fontId="2" fillId="0" borderId="1" xfId="18" applyNumberFormat="1" applyFont="1" applyBorder="1" applyAlignment="1">
      <alignment horizontal="left" vertical="center"/>
    </xf>
    <xf numFmtId="165" fontId="2" fillId="0" borderId="1" xfId="18" applyNumberFormat="1" applyFont="1" applyBorder="1" applyAlignment="1">
      <alignment horizontal="center" vertical="center"/>
    </xf>
    <xf numFmtId="165" fontId="13" fillId="0" borderId="1" xfId="18" applyNumberFormat="1" applyFont="1" applyBorder="1" applyAlignment="1">
      <alignment horizontal="center" vertical="center"/>
    </xf>
    <xf numFmtId="0" fontId="2" fillId="2" borderId="1" xfId="18" applyFont="1" applyFill="1" applyBorder="1" applyAlignment="1">
      <alignment horizontal="left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2" fillId="0" borderId="1" xfId="0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wrapText="1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 applyProtection="1">
      <alignment horizontal="justify" vertical="center" wrapText="1"/>
    </xf>
    <xf numFmtId="0" fontId="8" fillId="0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0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16" applyFont="1" applyFill="1" applyBorder="1" applyAlignment="1">
      <alignment horizontal="justify" vertical="center" wrapText="1"/>
    </xf>
    <xf numFmtId="0" fontId="2" fillId="0" borderId="1" xfId="16" applyNumberFormat="1" applyFont="1" applyFill="1" applyBorder="1" applyAlignment="1">
      <alignment horizontal="center" vertical="center"/>
    </xf>
    <xf numFmtId="49" fontId="2" fillId="0" borderId="1" xfId="16" applyNumberFormat="1" applyFont="1" applyFill="1" applyBorder="1" applyAlignment="1">
      <alignment horizontal="center" vertical="center" wrapText="1"/>
    </xf>
    <xf numFmtId="165" fontId="2" fillId="0" borderId="1" xfId="16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>
      <alignment horizontal="center" vertical="center"/>
    </xf>
    <xf numFmtId="0" fontId="2" fillId="0" borderId="1" xfId="16" applyNumberFormat="1" applyFont="1" applyFill="1" applyBorder="1" applyAlignment="1">
      <alignment horizontal="center" vertical="center" wrapText="1"/>
    </xf>
    <xf numFmtId="0" fontId="2" fillId="0" borderId="1" xfId="16" applyFont="1" applyFill="1" applyBorder="1" applyAlignment="1">
      <alignment horizontal="justify" wrapText="1"/>
    </xf>
    <xf numFmtId="0" fontId="2" fillId="0" borderId="4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43" fontId="2" fillId="0" borderId="1" xfId="2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vertical="center"/>
    </xf>
    <xf numFmtId="49" fontId="8" fillId="0" borderId="1" xfId="2" applyNumberFormat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justify" wrapText="1"/>
    </xf>
    <xf numFmtId="49" fontId="2" fillId="0" borderId="0" xfId="0" applyNumberFormat="1" applyFont="1" applyFill="1"/>
    <xf numFmtId="0" fontId="2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8" fillId="0" borderId="1" xfId="2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vertical="center"/>
    </xf>
    <xf numFmtId="0" fontId="8" fillId="0" borderId="1" xfId="3" applyFont="1" applyFill="1" applyBorder="1" applyAlignment="1">
      <alignment horizontal="justify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164" fontId="2" fillId="0" borderId="0" xfId="21" applyFont="1" applyFill="1"/>
    <xf numFmtId="0" fontId="13" fillId="0" borderId="0" xfId="0" applyFont="1" applyAlignment="1">
      <alignment horizontal="justify" vertical="center"/>
    </xf>
    <xf numFmtId="0" fontId="13" fillId="0" borderId="0" xfId="0" applyFont="1"/>
    <xf numFmtId="0" fontId="13" fillId="2" borderId="0" xfId="0" applyFont="1" applyFill="1" applyAlignment="1">
      <alignment horizontal="left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49" fontId="27" fillId="0" borderId="1" xfId="2" applyNumberFormat="1" applyFont="1" applyBorder="1" applyAlignment="1">
      <alignment horizontal="justify" vertical="center" wrapText="1"/>
    </xf>
    <xf numFmtId="49" fontId="27" fillId="0" borderId="1" xfId="2" applyNumberFormat="1" applyFont="1" applyBorder="1" applyAlignment="1">
      <alignment horizontal="center" vertical="center" wrapText="1"/>
    </xf>
    <xf numFmtId="165" fontId="27" fillId="0" borderId="1" xfId="2" applyNumberFormat="1" applyFont="1" applyBorder="1" applyAlignment="1">
      <alignment horizontal="center" vertical="center"/>
    </xf>
    <xf numFmtId="165" fontId="28" fillId="0" borderId="1" xfId="2" applyNumberFormat="1" applyFont="1" applyBorder="1" applyAlignment="1">
      <alignment horizontal="center" vertical="center"/>
    </xf>
    <xf numFmtId="0" fontId="6" fillId="0" borderId="0" xfId="0" applyFont="1"/>
    <xf numFmtId="49" fontId="28" fillId="0" borderId="1" xfId="2" applyNumberFormat="1" applyFont="1" applyBorder="1" applyAlignment="1">
      <alignment horizontal="justify" vertical="center" wrapText="1"/>
    </xf>
    <xf numFmtId="49" fontId="28" fillId="0" borderId="1" xfId="2" applyNumberFormat="1" applyFont="1" applyBorder="1" applyAlignment="1">
      <alignment horizontal="center" vertical="center" wrapText="1"/>
    </xf>
    <xf numFmtId="165" fontId="28" fillId="0" borderId="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0" fontId="2" fillId="2" borderId="0" xfId="2" applyFont="1" applyFill="1" applyAlignment="1">
      <alignment horizontal="right" vertical="center" wrapText="1"/>
    </xf>
    <xf numFmtId="0" fontId="13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165" fontId="2" fillId="0" borderId="0" xfId="0" applyNumberFormat="1" applyFont="1" applyFill="1" applyAlignment="1">
      <alignment horizontal="right"/>
    </xf>
    <xf numFmtId="165" fontId="2" fillId="5" borderId="1" xfId="18" applyNumberFormat="1" applyFont="1" applyFill="1" applyBorder="1" applyAlignment="1">
      <alignment horizontal="center" vertical="center" wrapText="1"/>
    </xf>
    <xf numFmtId="165" fontId="13" fillId="5" borderId="1" xfId="18" applyNumberFormat="1" applyFont="1" applyFill="1" applyBorder="1" applyAlignment="1">
      <alignment horizontal="center" vertical="center" wrapText="1"/>
    </xf>
    <xf numFmtId="49" fontId="2" fillId="0" borderId="1" xfId="18" applyNumberFormat="1" applyFont="1" applyFill="1" applyBorder="1" applyAlignment="1">
      <alignment horizontal="left" vertical="center" wrapText="1"/>
    </xf>
    <xf numFmtId="0" fontId="2" fillId="0" borderId="1" xfId="17" applyFont="1" applyFill="1" applyBorder="1" applyAlignment="1">
      <alignment horizontal="left" vertical="center" wrapText="1"/>
    </xf>
    <xf numFmtId="0" fontId="2" fillId="0" borderId="1" xfId="17" applyFont="1" applyFill="1" applyBorder="1" applyAlignment="1">
      <alignment horizontal="left" vertical="justify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justify" wrapText="1"/>
    </xf>
    <xf numFmtId="0" fontId="2" fillId="0" borderId="6" xfId="0" applyFont="1" applyFill="1" applyBorder="1" applyAlignment="1">
      <alignment horizontal="left" vertical="justify" wrapText="1"/>
    </xf>
    <xf numFmtId="165" fontId="2" fillId="0" borderId="1" xfId="18" applyNumberFormat="1" applyFont="1" applyFill="1" applyBorder="1" applyAlignment="1">
      <alignment horizontal="center" vertical="center" wrapText="1"/>
    </xf>
    <xf numFmtId="165" fontId="13" fillId="0" borderId="1" xfId="18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0" fontId="2" fillId="2" borderId="7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left" wrapText="1"/>
    </xf>
    <xf numFmtId="0" fontId="2" fillId="2" borderId="0" xfId="3" applyFont="1" applyFill="1" applyAlignment="1">
      <alignment horizontal="justify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49" fontId="8" fillId="2" borderId="7" xfId="3" applyNumberFormat="1" applyFont="1" applyFill="1" applyBorder="1" applyAlignment="1">
      <alignment horizontal="left" vertical="center" wrapText="1"/>
    </xf>
    <xf numFmtId="49" fontId="8" fillId="2" borderId="5" xfId="3" applyNumberFormat="1" applyFont="1" applyFill="1" applyBorder="1" applyAlignment="1">
      <alignment horizontal="left" vertical="center" wrapText="1"/>
    </xf>
    <xf numFmtId="49" fontId="8" fillId="2" borderId="6" xfId="3" applyNumberFormat="1" applyFont="1" applyFill="1" applyBorder="1" applyAlignment="1">
      <alignment horizontal="left" vertical="center" wrapText="1"/>
    </xf>
    <xf numFmtId="49" fontId="8" fillId="2" borderId="9" xfId="3" applyNumberFormat="1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 readingOrder="1"/>
    </xf>
    <xf numFmtId="0" fontId="2" fillId="2" borderId="2" xfId="3" applyFont="1" applyFill="1" applyBorder="1" applyAlignment="1">
      <alignment horizontal="center" vertical="center" wrapText="1" readingOrder="1"/>
    </xf>
    <xf numFmtId="0" fontId="11" fillId="0" borderId="0" xfId="3" applyFont="1" applyFill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49" fontId="8" fillId="2" borderId="7" xfId="20" applyNumberFormat="1" applyFont="1" applyFill="1" applyBorder="1" applyAlignment="1">
      <alignment horizontal="center" vertical="center" wrapText="1"/>
    </xf>
    <xf numFmtId="49" fontId="8" fillId="2" borderId="5" xfId="20" applyNumberFormat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left" vertical="center" wrapText="1"/>
    </xf>
    <xf numFmtId="0" fontId="2" fillId="0" borderId="5" xfId="2" applyFont="1" applyBorder="1" applyAlignment="1">
      <alignment horizontal="left"/>
    </xf>
    <xf numFmtId="49" fontId="8" fillId="2" borderId="1" xfId="20" applyNumberFormat="1" applyFont="1" applyFill="1" applyBorder="1" applyAlignment="1">
      <alignment horizontal="left" vertical="center" wrapText="1"/>
    </xf>
    <xf numFmtId="0" fontId="2" fillId="2" borderId="0" xfId="2" applyFont="1" applyFill="1" applyAlignment="1">
      <alignment horizontal="right" vertical="center" wrapText="1"/>
    </xf>
    <xf numFmtId="166" fontId="8" fillId="2" borderId="0" xfId="2" applyNumberFormat="1" applyFont="1" applyFill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top" wrapText="1"/>
    </xf>
    <xf numFmtId="0" fontId="2" fillId="2" borderId="2" xfId="2" applyFont="1" applyFill="1" applyBorder="1" applyAlignment="1">
      <alignment horizontal="center" vertical="top" wrapText="1"/>
    </xf>
    <xf numFmtId="0" fontId="2" fillId="2" borderId="2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5" fillId="0" borderId="0" xfId="0" applyFont="1" applyFill="1" applyAlignment="1"/>
    <xf numFmtId="0" fontId="2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15" applyFont="1" applyAlignment="1">
      <alignment horizontal="center" vertical="center"/>
    </xf>
    <xf numFmtId="0" fontId="13" fillId="0" borderId="0" xfId="0" applyFont="1" applyAlignment="1"/>
    <xf numFmtId="0" fontId="8" fillId="0" borderId="0" xfId="15" applyFont="1" applyAlignment="1">
      <alignment horizontal="center" vertical="center" wrapText="1"/>
    </xf>
    <xf numFmtId="0" fontId="8" fillId="0" borderId="0" xfId="18" applyFont="1" applyAlignment="1">
      <alignment horizontal="center" vertical="justify" wrapText="1"/>
    </xf>
    <xf numFmtId="0" fontId="2" fillId="0" borderId="3" xfId="18" applyFont="1" applyBorder="1" applyAlignment="1">
      <alignment horizontal="center" vertical="center" wrapText="1"/>
    </xf>
    <xf numFmtId="0" fontId="2" fillId="0" borderId="4" xfId="18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 wrapText="1"/>
    </xf>
    <xf numFmtId="49" fontId="10" fillId="0" borderId="3" xfId="18" applyNumberFormat="1" applyFont="1" applyBorder="1" applyAlignment="1">
      <alignment horizontal="center" vertical="center" wrapText="1"/>
    </xf>
    <xf numFmtId="49" fontId="10" fillId="0" borderId="4" xfId="18" applyNumberFormat="1" applyFont="1" applyBorder="1" applyAlignment="1">
      <alignment horizontal="center" vertical="center" wrapText="1"/>
    </xf>
    <xf numFmtId="49" fontId="10" fillId="0" borderId="2" xfId="18" applyNumberFormat="1" applyFont="1" applyBorder="1" applyAlignment="1">
      <alignment horizontal="center" vertical="center" wrapText="1"/>
    </xf>
    <xf numFmtId="0" fontId="13" fillId="0" borderId="3" xfId="18" applyFont="1" applyBorder="1" applyAlignment="1">
      <alignment horizontal="center" vertical="center" wrapText="1"/>
    </xf>
    <xf numFmtId="0" fontId="13" fillId="0" borderId="4" xfId="18" applyFont="1" applyBorder="1" applyAlignment="1">
      <alignment horizontal="center" vertical="center" wrapText="1"/>
    </xf>
    <xf numFmtId="0" fontId="13" fillId="0" borderId="2" xfId="18" applyFont="1" applyBorder="1" applyAlignment="1">
      <alignment horizontal="center" vertical="center" wrapText="1"/>
    </xf>
  </cellXfs>
  <cellStyles count="22">
    <cellStyle name="Normal" xfId="13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16"/>
    <cellStyle name="Обычный 4" xfId="14"/>
    <cellStyle name="Обычный 5" xfId="19"/>
    <cellStyle name="Обычный_бюджет на 2008 год 1" xfId="15"/>
    <cellStyle name="Обычный_Источники" xfId="17"/>
    <cellStyle name="Обычный_Лист2" xfId="20"/>
    <cellStyle name="Обычный_Приложение №1+№4" xfId="18"/>
    <cellStyle name="Процентный 2" xfId="5"/>
    <cellStyle name="Финансовый 2" xfId="6"/>
    <cellStyle name="Финансовый 2 2" xfId="7"/>
    <cellStyle name="Финансовый 2 2 2" xfId="8"/>
    <cellStyle name="Финансовый 2 3" xfId="9"/>
    <cellStyle name="Финансовый 2 4" xfId="10"/>
    <cellStyle name="Финансовый 2 5" xfId="11"/>
    <cellStyle name="Финансовый 3" xfId="12"/>
    <cellStyle name="Финансовый 4" xfId="2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0F3B78C7FC6FEDA8DD034BF95C01BDBB5A3AD0523E2123E99B365CC999E7862C2758A8033624A2155BCA81463EE34975E724685CF7BE806AY4U4M" TargetMode="External"/><Relationship Id="rId3" Type="http://schemas.openxmlformats.org/officeDocument/2006/relationships/hyperlink" Target="consultantplus://offline/ref=D42EAC7BD398020209D35F6AF6672FBA6F13F77B84F225875A8095FA102A9B2D8E358CD609751112B9E7A4869E64DFF883BAA8D38BAB06D8YDV9M" TargetMode="External"/><Relationship Id="rId7" Type="http://schemas.openxmlformats.org/officeDocument/2006/relationships/hyperlink" Target="consultantplus://offline/ref=7F466C8183FCA1E10C6849D20779ACC8DB2916DF44B451973DCE5E74F2176D41EFC7BB21006FF632C7EAA866C589DB8115B3B41C71482D1CUEWFM" TargetMode="External"/><Relationship Id="rId2" Type="http://schemas.openxmlformats.org/officeDocument/2006/relationships/hyperlink" Target="consultantplus://offline/ref=3C3A831E8FE65CCC71179544A7880CE78FA04D3B38A54BF794E1ADB658ABB577AE4CF8BB66C649D49699DAFC0918A6405056C44F012E3C81xBU6M" TargetMode="External"/><Relationship Id="rId1" Type="http://schemas.openxmlformats.org/officeDocument/2006/relationships/hyperlink" Target="consultantplus://offline/ref=0F3B78C7FC6FEDA8DD034BF95C01BDBB5A3AD0523E2123E99B365CC999E7862C2758A8033624A2155BCA81463EE34975E724685CF7BE806AY4U4M" TargetMode="External"/><Relationship Id="rId6" Type="http://schemas.openxmlformats.org/officeDocument/2006/relationships/hyperlink" Target="consultantplus://offline/ref=64FC3C9F96C0230A0CECA4E56C028B5E86A06F799E50F1FABBE4A6CFAC6E9A2AB2A69A82FE33DE9CACC0441FC29EF02FFBFA7ABCF960A970JDh7G" TargetMode="External"/><Relationship Id="rId5" Type="http://schemas.openxmlformats.org/officeDocument/2006/relationships/hyperlink" Target="consultantplus://offline/ref=64FC3C9F96C0230A0CECA4E56C028B5E86A06F799E50F1FABBE4A6CFAC6E9A2AB2A69A82FE33DE9CACC0441FC29EF02FFBFA7ABCF960A970JDh7G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consultantplus://offline/ref=A5C545EE8C1C93B0B058E1FFE19DF454C219EB0B98198F2DC0D7B691EFFF64CC26DC8ECE4D9F7B181B1727911B979A94C0CB426D4AE9j9HFG" TargetMode="External"/><Relationship Id="rId9" Type="http://schemas.openxmlformats.org/officeDocument/2006/relationships/hyperlink" Target="consultantplus://offline/ref=988EC015ECBBF128B41797C3F93EFEE418A639455C871F0F56FDEF5480375203D55CBFEB8F11FA2C863F8EB8F7B01CF71C7C854735E60A15i2XA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zoomScaleNormal="100" workbookViewId="0">
      <selection activeCell="A11" sqref="A11"/>
    </sheetView>
  </sheetViews>
  <sheetFormatPr defaultRowHeight="15.75" x14ac:dyDescent="0.25"/>
  <cols>
    <col min="1" max="1" width="87.85546875" style="5" customWidth="1"/>
    <col min="2" max="2" width="16.28515625" style="3" customWidth="1"/>
    <col min="3" max="3" width="17.140625" style="4" customWidth="1"/>
    <col min="4" max="16384" width="9.140625" style="4"/>
  </cols>
  <sheetData>
    <row r="1" spans="1:3" s="2" customFormat="1" x14ac:dyDescent="0.25">
      <c r="A1" s="288" t="s">
        <v>0</v>
      </c>
      <c r="B1" s="288"/>
      <c r="C1" s="1"/>
    </row>
    <row r="2" spans="1:3" ht="18.75" customHeight="1" x14ac:dyDescent="0.25">
      <c r="A2" s="6" t="s">
        <v>2</v>
      </c>
      <c r="B2" s="276" t="s">
        <v>1908</v>
      </c>
    </row>
    <row r="3" spans="1:3" ht="18.75" customHeight="1" x14ac:dyDescent="0.25">
      <c r="A3" s="8" t="s">
        <v>47</v>
      </c>
      <c r="B3" s="7"/>
    </row>
    <row r="4" spans="1:3" ht="18.75" customHeight="1" x14ac:dyDescent="0.25">
      <c r="A4" s="8"/>
      <c r="B4" s="7"/>
    </row>
    <row r="5" spans="1:3" x14ac:dyDescent="0.25">
      <c r="A5" s="289"/>
      <c r="B5" s="289"/>
    </row>
    <row r="6" spans="1:3" ht="50.25" customHeight="1" x14ac:dyDescent="0.25">
      <c r="A6" s="9" t="s">
        <v>1</v>
      </c>
      <c r="B6" s="10" t="s">
        <v>3</v>
      </c>
    </row>
    <row r="7" spans="1:3" ht="36.75" customHeight="1" x14ac:dyDescent="0.25">
      <c r="A7" s="11" t="s">
        <v>4</v>
      </c>
      <c r="B7" s="10"/>
    </row>
    <row r="8" spans="1:3" ht="33.75" customHeight="1" x14ac:dyDescent="0.25">
      <c r="A8" s="12" t="s">
        <v>5</v>
      </c>
      <c r="B8" s="13">
        <v>100</v>
      </c>
    </row>
    <row r="9" spans="1:3" ht="21.75" customHeight="1" x14ac:dyDescent="0.25">
      <c r="A9" s="12" t="s">
        <v>6</v>
      </c>
      <c r="B9" s="13">
        <v>100</v>
      </c>
    </row>
    <row r="10" spans="1:3" ht="51" customHeight="1" x14ac:dyDescent="0.25">
      <c r="A10" s="12" t="s">
        <v>7</v>
      </c>
      <c r="B10" s="13">
        <v>100</v>
      </c>
    </row>
    <row r="11" spans="1:3" ht="20.25" customHeight="1" x14ac:dyDescent="0.25">
      <c r="A11" s="12" t="s">
        <v>8</v>
      </c>
      <c r="B11" s="13">
        <v>100</v>
      </c>
    </row>
    <row r="12" spans="1:3" ht="33" customHeight="1" x14ac:dyDescent="0.25">
      <c r="A12" s="11" t="s">
        <v>9</v>
      </c>
      <c r="B12" s="13"/>
    </row>
    <row r="13" spans="1:3" ht="19.5" customHeight="1" x14ac:dyDescent="0.25">
      <c r="A13" s="12" t="s">
        <v>10</v>
      </c>
      <c r="B13" s="13">
        <v>100</v>
      </c>
    </row>
    <row r="14" spans="1:3" ht="76.5" customHeight="1" x14ac:dyDescent="0.25">
      <c r="A14" s="12" t="s">
        <v>11</v>
      </c>
      <c r="B14" s="13">
        <v>100</v>
      </c>
    </row>
    <row r="15" spans="1:3" ht="19.5" customHeight="1" x14ac:dyDescent="0.25">
      <c r="A15" s="11" t="s">
        <v>12</v>
      </c>
      <c r="B15" s="13"/>
    </row>
    <row r="16" spans="1:3" ht="36.75" customHeight="1" x14ac:dyDescent="0.25">
      <c r="A16" s="12" t="s">
        <v>13</v>
      </c>
      <c r="B16" s="13">
        <v>100</v>
      </c>
    </row>
    <row r="17" spans="1:2" ht="51" customHeight="1" x14ac:dyDescent="0.25">
      <c r="A17" s="12" t="s">
        <v>14</v>
      </c>
      <c r="B17" s="13">
        <v>100</v>
      </c>
    </row>
    <row r="18" spans="1:2" ht="35.25" customHeight="1" x14ac:dyDescent="0.25">
      <c r="A18" s="12" t="s">
        <v>15</v>
      </c>
      <c r="B18" s="13">
        <v>100</v>
      </c>
    </row>
    <row r="19" spans="1:2" ht="36.75" customHeight="1" x14ac:dyDescent="0.25">
      <c r="A19" s="12" t="s">
        <v>16</v>
      </c>
      <c r="B19" s="13">
        <v>100</v>
      </c>
    </row>
    <row r="20" spans="1:2" ht="19.5" customHeight="1" x14ac:dyDescent="0.25">
      <c r="A20" s="12" t="s">
        <v>17</v>
      </c>
      <c r="B20" s="13">
        <v>100</v>
      </c>
    </row>
    <row r="21" spans="1:2" ht="21.75" customHeight="1" x14ac:dyDescent="0.25">
      <c r="A21" s="14" t="s">
        <v>18</v>
      </c>
      <c r="B21" s="13"/>
    </row>
    <row r="22" spans="1:2" ht="36.75" customHeight="1" x14ac:dyDescent="0.25">
      <c r="A22" s="15" t="s">
        <v>19</v>
      </c>
      <c r="B22" s="16">
        <v>100</v>
      </c>
    </row>
    <row r="23" spans="1:2" ht="18" customHeight="1" x14ac:dyDescent="0.25">
      <c r="A23" s="11" t="s">
        <v>20</v>
      </c>
      <c r="B23" s="13"/>
    </row>
    <row r="24" spans="1:2" ht="117.75" customHeight="1" x14ac:dyDescent="0.25">
      <c r="A24" s="12" t="s">
        <v>21</v>
      </c>
      <c r="B24" s="13">
        <v>100</v>
      </c>
    </row>
    <row r="25" spans="1:2" ht="110.25" customHeight="1" x14ac:dyDescent="0.25">
      <c r="A25" s="12" t="s">
        <v>22</v>
      </c>
      <c r="B25" s="13">
        <v>100</v>
      </c>
    </row>
    <row r="26" spans="1:2" ht="49.5" customHeight="1" x14ac:dyDescent="0.25">
      <c r="A26" s="12" t="s">
        <v>23</v>
      </c>
      <c r="B26" s="13">
        <v>100</v>
      </c>
    </row>
    <row r="27" spans="1:2" ht="16.5" customHeight="1" x14ac:dyDescent="0.25">
      <c r="A27" s="11" t="s">
        <v>24</v>
      </c>
      <c r="B27" s="13"/>
    </row>
    <row r="28" spans="1:2" ht="18" customHeight="1" x14ac:dyDescent="0.25">
      <c r="A28" s="12" t="s">
        <v>25</v>
      </c>
      <c r="B28" s="13">
        <v>100</v>
      </c>
    </row>
    <row r="29" spans="1:2" ht="48.75" customHeight="1" x14ac:dyDescent="0.25">
      <c r="A29" s="12" t="s">
        <v>26</v>
      </c>
      <c r="B29" s="13">
        <v>100</v>
      </c>
    </row>
    <row r="30" spans="1:2" ht="18.75" customHeight="1" x14ac:dyDescent="0.25">
      <c r="A30" s="12" t="s">
        <v>27</v>
      </c>
      <c r="B30" s="13">
        <v>100</v>
      </c>
    </row>
    <row r="31" spans="1:2" ht="17.25" customHeight="1" x14ac:dyDescent="0.25">
      <c r="A31" s="12" t="s">
        <v>28</v>
      </c>
      <c r="B31" s="13">
        <v>100</v>
      </c>
    </row>
    <row r="32" spans="1:2" ht="18.75" customHeight="1" x14ac:dyDescent="0.25">
      <c r="A32" s="12" t="s">
        <v>29</v>
      </c>
      <c r="B32" s="13">
        <v>100</v>
      </c>
    </row>
    <row r="33" spans="1:2" ht="30.75" customHeight="1" x14ac:dyDescent="0.25">
      <c r="A33" s="11" t="s">
        <v>30</v>
      </c>
      <c r="B33" s="10"/>
    </row>
    <row r="34" spans="1:2" ht="18.75" customHeight="1" x14ac:dyDescent="0.25">
      <c r="A34" s="12" t="s">
        <v>31</v>
      </c>
      <c r="B34" s="13">
        <v>100</v>
      </c>
    </row>
    <row r="35" spans="1:2" ht="18.75" customHeight="1" x14ac:dyDescent="0.25">
      <c r="A35" s="12" t="s">
        <v>32</v>
      </c>
      <c r="B35" s="13">
        <v>100</v>
      </c>
    </row>
    <row r="36" spans="1:2" ht="18.75" customHeight="1" x14ac:dyDescent="0.25">
      <c r="A36" s="12" t="s">
        <v>33</v>
      </c>
      <c r="B36" s="13">
        <v>100</v>
      </c>
    </row>
    <row r="37" spans="1:2" ht="18.75" customHeight="1" x14ac:dyDescent="0.25">
      <c r="A37" s="12" t="s">
        <v>34</v>
      </c>
      <c r="B37" s="13">
        <v>100</v>
      </c>
    </row>
    <row r="38" spans="1:2" ht="18.75" customHeight="1" x14ac:dyDescent="0.25">
      <c r="A38" s="12" t="s">
        <v>35</v>
      </c>
      <c r="B38" s="13">
        <v>100</v>
      </c>
    </row>
    <row r="39" spans="1:2" ht="30.75" customHeight="1" x14ac:dyDescent="0.25">
      <c r="A39" s="11" t="s">
        <v>36</v>
      </c>
      <c r="B39" s="10"/>
    </row>
    <row r="40" spans="1:2" ht="31.5" customHeight="1" x14ac:dyDescent="0.25">
      <c r="A40" s="12" t="s">
        <v>37</v>
      </c>
      <c r="B40" s="13">
        <v>100</v>
      </c>
    </row>
    <row r="41" spans="1:2" ht="17.25" customHeight="1" x14ac:dyDescent="0.25">
      <c r="A41" s="11" t="s">
        <v>38</v>
      </c>
      <c r="B41" s="10"/>
    </row>
    <row r="42" spans="1:2" ht="31.5" x14ac:dyDescent="0.25">
      <c r="A42" s="12" t="s">
        <v>39</v>
      </c>
      <c r="B42" s="13">
        <v>100</v>
      </c>
    </row>
    <row r="43" spans="1:2" ht="17.25" customHeight="1" x14ac:dyDescent="0.25">
      <c r="A43" s="11" t="s">
        <v>40</v>
      </c>
      <c r="B43" s="10"/>
    </row>
    <row r="44" spans="1:2" ht="20.25" customHeight="1" x14ac:dyDescent="0.25">
      <c r="A44" s="17" t="s">
        <v>35</v>
      </c>
      <c r="B44" s="13">
        <v>100</v>
      </c>
    </row>
    <row r="45" spans="1:2" ht="63" customHeight="1" x14ac:dyDescent="0.25">
      <c r="A45" s="18" t="s">
        <v>41</v>
      </c>
      <c r="B45" s="10"/>
    </row>
    <row r="46" spans="1:2" ht="69" customHeight="1" x14ac:dyDescent="0.25">
      <c r="A46" s="17" t="s">
        <v>42</v>
      </c>
      <c r="B46" s="13">
        <v>100</v>
      </c>
    </row>
    <row r="47" spans="1:2" ht="47.25" customHeight="1" x14ac:dyDescent="0.25">
      <c r="A47" s="18" t="s">
        <v>43</v>
      </c>
      <c r="B47" s="10"/>
    </row>
    <row r="48" spans="1:2" ht="67.5" customHeight="1" x14ac:dyDescent="0.25">
      <c r="A48" s="17" t="s">
        <v>44</v>
      </c>
      <c r="B48" s="13">
        <v>100</v>
      </c>
    </row>
    <row r="49" spans="1:2" ht="32.25" customHeight="1" x14ac:dyDescent="0.25">
      <c r="A49" s="18" t="s">
        <v>45</v>
      </c>
      <c r="B49" s="10"/>
    </row>
    <row r="50" spans="1:2" ht="36.75" customHeight="1" x14ac:dyDescent="0.25">
      <c r="A50" s="17" t="s">
        <v>46</v>
      </c>
      <c r="B50" s="13">
        <v>100</v>
      </c>
    </row>
    <row r="51" spans="1:2" ht="47.25" x14ac:dyDescent="0.25">
      <c r="A51" s="49" t="s">
        <v>43</v>
      </c>
      <c r="B51" s="50"/>
    </row>
    <row r="52" spans="1:2" ht="63" x14ac:dyDescent="0.25">
      <c r="A52" s="51" t="s">
        <v>44</v>
      </c>
      <c r="B52" s="52">
        <v>100</v>
      </c>
    </row>
    <row r="53" spans="1:2" ht="31.5" x14ac:dyDescent="0.25">
      <c r="A53" s="49" t="s">
        <v>45</v>
      </c>
      <c r="B53" s="50"/>
    </row>
    <row r="54" spans="1:2" ht="31.5" x14ac:dyDescent="0.25">
      <c r="A54" s="51" t="s">
        <v>46</v>
      </c>
      <c r="B54" s="52">
        <v>100</v>
      </c>
    </row>
  </sheetData>
  <mergeCells count="2">
    <mergeCell ref="A1:B1"/>
    <mergeCell ref="A5:B5"/>
  </mergeCells>
  <pageMargins left="0.86614173228346458" right="0.15748031496062992" top="0.25" bottom="0.23622047244094491" header="0.31496062992125984" footer="0.19685039370078741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306"/>
  <sheetViews>
    <sheetView zoomScaleNormal="100" workbookViewId="0">
      <selection activeCell="C7" sqref="C7"/>
    </sheetView>
  </sheetViews>
  <sheetFormatPr defaultColWidth="9.140625" defaultRowHeight="15.75" x14ac:dyDescent="0.25"/>
  <cols>
    <col min="1" max="1" width="17.7109375" style="58" customWidth="1"/>
    <col min="2" max="2" width="26" style="58" customWidth="1"/>
    <col min="3" max="3" width="86" style="93" customWidth="1"/>
    <col min="4" max="16384" width="9.140625" style="98"/>
  </cols>
  <sheetData>
    <row r="1" spans="1:249" x14ac:dyDescent="0.25">
      <c r="C1" s="59" t="s">
        <v>130</v>
      </c>
    </row>
    <row r="2" spans="1:249" x14ac:dyDescent="0.25">
      <c r="C2" s="59" t="s">
        <v>1908</v>
      </c>
    </row>
    <row r="3" spans="1:249" ht="54.75" customHeight="1" x14ac:dyDescent="0.25">
      <c r="A3" s="300" t="s">
        <v>131</v>
      </c>
      <c r="B3" s="300"/>
      <c r="C3" s="300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</row>
    <row r="4" spans="1:249" ht="41.25" customHeight="1" x14ac:dyDescent="0.25">
      <c r="A4" s="290" t="s">
        <v>90</v>
      </c>
      <c r="B4" s="291"/>
      <c r="C4" s="301" t="s">
        <v>132</v>
      </c>
    </row>
    <row r="5" spans="1:249" ht="54" customHeight="1" x14ac:dyDescent="0.25">
      <c r="A5" s="60" t="s">
        <v>133</v>
      </c>
      <c r="B5" s="60" t="s">
        <v>134</v>
      </c>
      <c r="C5" s="302"/>
    </row>
    <row r="6" spans="1:249" ht="19.5" customHeight="1" x14ac:dyDescent="0.25">
      <c r="A6" s="296" t="s">
        <v>135</v>
      </c>
      <c r="B6" s="297"/>
      <c r="C6" s="61" t="s">
        <v>136</v>
      </c>
    </row>
    <row r="7" spans="1:249" ht="63" x14ac:dyDescent="0.25">
      <c r="A7" s="62" t="s">
        <v>135</v>
      </c>
      <c r="B7" s="62" t="s">
        <v>137</v>
      </c>
      <c r="C7" s="63" t="s">
        <v>138</v>
      </c>
    </row>
    <row r="8" spans="1:249" ht="18" customHeight="1" x14ac:dyDescent="0.25">
      <c r="A8" s="296" t="s">
        <v>139</v>
      </c>
      <c r="B8" s="297"/>
      <c r="C8" s="61" t="s">
        <v>140</v>
      </c>
    </row>
    <row r="9" spans="1:249" ht="94.5" x14ac:dyDescent="0.25">
      <c r="A9" s="62" t="s">
        <v>139</v>
      </c>
      <c r="B9" s="62" t="s">
        <v>141</v>
      </c>
      <c r="C9" s="63" t="s">
        <v>142</v>
      </c>
    </row>
    <row r="10" spans="1:249" ht="173.25" x14ac:dyDescent="0.25">
      <c r="A10" s="62" t="s">
        <v>139</v>
      </c>
      <c r="B10" s="62" t="s">
        <v>143</v>
      </c>
      <c r="C10" s="63" t="s">
        <v>144</v>
      </c>
    </row>
    <row r="11" spans="1:249" ht="63" x14ac:dyDescent="0.25">
      <c r="A11" s="62" t="s">
        <v>139</v>
      </c>
      <c r="B11" s="62" t="s">
        <v>145</v>
      </c>
      <c r="C11" s="63" t="s">
        <v>146</v>
      </c>
    </row>
    <row r="12" spans="1:249" ht="63" x14ac:dyDescent="0.25">
      <c r="A12" s="62" t="s">
        <v>139</v>
      </c>
      <c r="B12" s="62" t="s">
        <v>137</v>
      </c>
      <c r="C12" s="63" t="s">
        <v>147</v>
      </c>
    </row>
    <row r="13" spans="1:249" x14ac:dyDescent="0.25">
      <c r="A13" s="296" t="s">
        <v>148</v>
      </c>
      <c r="B13" s="297"/>
      <c r="C13" s="64" t="s">
        <v>149</v>
      </c>
    </row>
    <row r="14" spans="1:249" ht="78.75" x14ac:dyDescent="0.25">
      <c r="A14" s="65" t="s">
        <v>148</v>
      </c>
      <c r="B14" s="62" t="s">
        <v>150</v>
      </c>
      <c r="C14" s="63" t="s">
        <v>151</v>
      </c>
    </row>
    <row r="15" spans="1:249" ht="63" x14ac:dyDescent="0.25">
      <c r="A15" s="62" t="s">
        <v>148</v>
      </c>
      <c r="B15" s="62" t="s">
        <v>145</v>
      </c>
      <c r="C15" s="63" t="s">
        <v>146</v>
      </c>
    </row>
    <row r="16" spans="1:249" ht="78.75" x14ac:dyDescent="0.25">
      <c r="A16" s="62" t="s">
        <v>148</v>
      </c>
      <c r="B16" s="62" t="s">
        <v>152</v>
      </c>
      <c r="C16" s="63" t="s">
        <v>153</v>
      </c>
    </row>
    <row r="17" spans="1:3" ht="110.25" x14ac:dyDescent="0.25">
      <c r="A17" s="62" t="s">
        <v>148</v>
      </c>
      <c r="B17" s="62" t="s">
        <v>154</v>
      </c>
      <c r="C17" s="63" t="s">
        <v>155</v>
      </c>
    </row>
    <row r="18" spans="1:3" ht="63" x14ac:dyDescent="0.25">
      <c r="A18" s="62" t="s">
        <v>148</v>
      </c>
      <c r="B18" s="62" t="s">
        <v>137</v>
      </c>
      <c r="C18" s="63" t="s">
        <v>138</v>
      </c>
    </row>
    <row r="19" spans="1:3" x14ac:dyDescent="0.25">
      <c r="A19" s="296" t="s">
        <v>156</v>
      </c>
      <c r="B19" s="297"/>
      <c r="C19" s="64" t="s">
        <v>157</v>
      </c>
    </row>
    <row r="20" spans="1:3" ht="63" x14ac:dyDescent="0.25">
      <c r="A20" s="62" t="s">
        <v>156</v>
      </c>
      <c r="B20" s="62" t="s">
        <v>137</v>
      </c>
      <c r="C20" s="63" t="s">
        <v>138</v>
      </c>
    </row>
    <row r="21" spans="1:3" ht="78.75" x14ac:dyDescent="0.25">
      <c r="A21" s="62" t="s">
        <v>156</v>
      </c>
      <c r="B21" s="62" t="s">
        <v>158</v>
      </c>
      <c r="C21" s="63" t="s">
        <v>159</v>
      </c>
    </row>
    <row r="22" spans="1:3" x14ac:dyDescent="0.25">
      <c r="A22" s="296" t="s">
        <v>160</v>
      </c>
      <c r="B22" s="297"/>
      <c r="C22" s="64" t="s">
        <v>161</v>
      </c>
    </row>
    <row r="23" spans="1:3" ht="63" x14ac:dyDescent="0.25">
      <c r="A23" s="66" t="s">
        <v>160</v>
      </c>
      <c r="B23" s="66" t="s">
        <v>145</v>
      </c>
      <c r="C23" s="63" t="s">
        <v>146</v>
      </c>
    </row>
    <row r="24" spans="1:3" ht="78.75" x14ac:dyDescent="0.25">
      <c r="A24" s="62" t="s">
        <v>160</v>
      </c>
      <c r="B24" s="62" t="s">
        <v>152</v>
      </c>
      <c r="C24" s="63" t="s">
        <v>153</v>
      </c>
    </row>
    <row r="25" spans="1:3" ht="63" x14ac:dyDescent="0.25">
      <c r="A25" s="62" t="s">
        <v>160</v>
      </c>
      <c r="B25" s="62" t="s">
        <v>137</v>
      </c>
      <c r="C25" s="63" t="s">
        <v>138</v>
      </c>
    </row>
    <row r="26" spans="1:3" x14ac:dyDescent="0.25">
      <c r="A26" s="67" t="s">
        <v>162</v>
      </c>
      <c r="B26" s="68"/>
      <c r="C26" s="64" t="s">
        <v>163</v>
      </c>
    </row>
    <row r="27" spans="1:3" ht="63" x14ac:dyDescent="0.25">
      <c r="A27" s="62" t="s">
        <v>162</v>
      </c>
      <c r="B27" s="66" t="s">
        <v>164</v>
      </c>
      <c r="C27" s="63" t="s">
        <v>165</v>
      </c>
    </row>
    <row r="28" spans="1:3" ht="78.75" x14ac:dyDescent="0.25">
      <c r="A28" s="62" t="s">
        <v>162</v>
      </c>
      <c r="B28" s="66" t="s">
        <v>166</v>
      </c>
      <c r="C28" s="63" t="s">
        <v>167</v>
      </c>
    </row>
    <row r="29" spans="1:3" ht="63" x14ac:dyDescent="0.25">
      <c r="A29" s="62" t="s">
        <v>162</v>
      </c>
      <c r="B29" s="66" t="s">
        <v>168</v>
      </c>
      <c r="C29" s="63" t="s">
        <v>169</v>
      </c>
    </row>
    <row r="30" spans="1:3" ht="63" x14ac:dyDescent="0.25">
      <c r="A30" s="62" t="s">
        <v>162</v>
      </c>
      <c r="B30" s="66" t="s">
        <v>170</v>
      </c>
      <c r="C30" s="63" t="s">
        <v>171</v>
      </c>
    </row>
    <row r="31" spans="1:3" ht="63" x14ac:dyDescent="0.25">
      <c r="A31" s="62" t="s">
        <v>162</v>
      </c>
      <c r="B31" s="66" t="s">
        <v>172</v>
      </c>
      <c r="C31" s="63" t="s">
        <v>173</v>
      </c>
    </row>
    <row r="32" spans="1:3" ht="78.75" x14ac:dyDescent="0.25">
      <c r="A32" s="62" t="s">
        <v>162</v>
      </c>
      <c r="B32" s="66" t="s">
        <v>150</v>
      </c>
      <c r="C32" s="63" t="s">
        <v>151</v>
      </c>
    </row>
    <row r="33" spans="1:3" ht="94.5" x14ac:dyDescent="0.25">
      <c r="A33" s="62" t="s">
        <v>162</v>
      </c>
      <c r="B33" s="66" t="s">
        <v>174</v>
      </c>
      <c r="C33" s="63" t="s">
        <v>175</v>
      </c>
    </row>
    <row r="34" spans="1:3" ht="63" x14ac:dyDescent="0.25">
      <c r="A34" s="62" t="s">
        <v>162</v>
      </c>
      <c r="B34" s="66" t="s">
        <v>176</v>
      </c>
      <c r="C34" s="63" t="s">
        <v>146</v>
      </c>
    </row>
    <row r="35" spans="1:3" ht="78.75" x14ac:dyDescent="0.25">
      <c r="A35" s="62" t="s">
        <v>162</v>
      </c>
      <c r="B35" s="66" t="s">
        <v>152</v>
      </c>
      <c r="C35" s="63" t="s">
        <v>153</v>
      </c>
    </row>
    <row r="36" spans="1:3" x14ac:dyDescent="0.25">
      <c r="A36" s="296" t="s">
        <v>177</v>
      </c>
      <c r="B36" s="297"/>
      <c r="C36" s="64" t="s">
        <v>178</v>
      </c>
    </row>
    <row r="37" spans="1:3" ht="63" x14ac:dyDescent="0.25">
      <c r="A37" s="62" t="s">
        <v>177</v>
      </c>
      <c r="B37" s="66" t="s">
        <v>172</v>
      </c>
      <c r="C37" s="63" t="s">
        <v>179</v>
      </c>
    </row>
    <row r="38" spans="1:3" ht="63.75" thickBot="1" x14ac:dyDescent="0.3">
      <c r="A38" s="62" t="s">
        <v>177</v>
      </c>
      <c r="B38" s="66" t="s">
        <v>145</v>
      </c>
      <c r="C38" s="63" t="s">
        <v>180</v>
      </c>
    </row>
    <row r="39" spans="1:3" ht="16.5" thickBot="1" x14ac:dyDescent="0.3">
      <c r="A39" s="296" t="s">
        <v>181</v>
      </c>
      <c r="B39" s="297"/>
      <c r="C39" s="69" t="s">
        <v>182</v>
      </c>
    </row>
    <row r="40" spans="1:3" ht="63" x14ac:dyDescent="0.25">
      <c r="A40" s="62" t="s">
        <v>181</v>
      </c>
      <c r="B40" s="66" t="s">
        <v>164</v>
      </c>
      <c r="C40" s="63" t="s">
        <v>165</v>
      </c>
    </row>
    <row r="41" spans="1:3" ht="78.75" x14ac:dyDescent="0.25">
      <c r="A41" s="62" t="s">
        <v>181</v>
      </c>
      <c r="B41" s="66" t="s">
        <v>166</v>
      </c>
      <c r="C41" s="63" t="s">
        <v>167</v>
      </c>
    </row>
    <row r="42" spans="1:3" ht="63" x14ac:dyDescent="0.25">
      <c r="A42" s="62" t="s">
        <v>181</v>
      </c>
      <c r="B42" s="66" t="s">
        <v>168</v>
      </c>
      <c r="C42" s="63" t="s">
        <v>169</v>
      </c>
    </row>
    <row r="43" spans="1:3" ht="78.75" x14ac:dyDescent="0.25">
      <c r="A43" s="62" t="s">
        <v>181</v>
      </c>
      <c r="B43" s="66" t="s">
        <v>183</v>
      </c>
      <c r="C43" s="63" t="s">
        <v>184</v>
      </c>
    </row>
    <row r="44" spans="1:3" ht="78.75" x14ac:dyDescent="0.25">
      <c r="A44" s="62" t="s">
        <v>181</v>
      </c>
      <c r="B44" s="66" t="s">
        <v>185</v>
      </c>
      <c r="C44" s="63" t="s">
        <v>186</v>
      </c>
    </row>
    <row r="45" spans="1:3" ht="78.75" x14ac:dyDescent="0.25">
      <c r="A45" s="70" t="s">
        <v>181</v>
      </c>
      <c r="B45" s="66" t="s">
        <v>187</v>
      </c>
      <c r="C45" s="63" t="s">
        <v>188</v>
      </c>
    </row>
    <row r="46" spans="1:3" ht="63" x14ac:dyDescent="0.25">
      <c r="A46" s="70" t="s">
        <v>181</v>
      </c>
      <c r="B46" s="66" t="s">
        <v>189</v>
      </c>
      <c r="C46" s="63" t="s">
        <v>171</v>
      </c>
    </row>
    <row r="47" spans="1:3" ht="63" x14ac:dyDescent="0.25">
      <c r="A47" s="70" t="s">
        <v>181</v>
      </c>
      <c r="B47" s="62" t="s">
        <v>172</v>
      </c>
      <c r="C47" s="63" t="s">
        <v>173</v>
      </c>
    </row>
    <row r="48" spans="1:3" ht="78.75" x14ac:dyDescent="0.25">
      <c r="A48" s="70" t="s">
        <v>181</v>
      </c>
      <c r="B48" s="62" t="s">
        <v>150</v>
      </c>
      <c r="C48" s="63" t="s">
        <v>151</v>
      </c>
    </row>
    <row r="49" spans="1:249" ht="94.5" x14ac:dyDescent="0.25">
      <c r="A49" s="70" t="s">
        <v>181</v>
      </c>
      <c r="B49" s="62" t="s">
        <v>141</v>
      </c>
      <c r="C49" s="63" t="s">
        <v>142</v>
      </c>
    </row>
    <row r="50" spans="1:249" ht="78.75" x14ac:dyDescent="0.25">
      <c r="A50" s="70" t="s">
        <v>181</v>
      </c>
      <c r="B50" s="62" t="s">
        <v>190</v>
      </c>
      <c r="C50" s="63" t="s">
        <v>191</v>
      </c>
    </row>
    <row r="51" spans="1:249" ht="78.75" x14ac:dyDescent="0.25">
      <c r="A51" s="70" t="s">
        <v>181</v>
      </c>
      <c r="B51" s="62" t="s">
        <v>192</v>
      </c>
      <c r="C51" s="63" t="s">
        <v>193</v>
      </c>
    </row>
    <row r="52" spans="1:249" ht="94.5" x14ac:dyDescent="0.25">
      <c r="A52" s="70" t="s">
        <v>181</v>
      </c>
      <c r="B52" s="71" t="s">
        <v>174</v>
      </c>
      <c r="C52" s="63" t="s">
        <v>175</v>
      </c>
    </row>
    <row r="53" spans="1:249" ht="63" x14ac:dyDescent="0.25">
      <c r="A53" s="70" t="s">
        <v>181</v>
      </c>
      <c r="B53" s="62" t="s">
        <v>145</v>
      </c>
      <c r="C53" s="63" t="s">
        <v>146</v>
      </c>
    </row>
    <row r="54" spans="1:249" ht="78.75" x14ac:dyDescent="0.25">
      <c r="A54" s="62" t="s">
        <v>181</v>
      </c>
      <c r="B54" s="66" t="s">
        <v>152</v>
      </c>
      <c r="C54" s="63" t="s">
        <v>153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  <c r="GD54" s="100"/>
      <c r="GE54" s="100"/>
      <c r="GF54" s="100"/>
      <c r="GG54" s="100"/>
      <c r="GH54" s="100"/>
      <c r="GI54" s="100"/>
      <c r="GJ54" s="100"/>
      <c r="GK54" s="100"/>
      <c r="GL54" s="100"/>
      <c r="GM54" s="100"/>
      <c r="GN54" s="100"/>
      <c r="GO54" s="100"/>
      <c r="GP54" s="100"/>
      <c r="GQ54" s="100"/>
      <c r="GR54" s="100"/>
      <c r="GS54" s="100"/>
      <c r="GT54" s="100"/>
      <c r="GU54" s="100"/>
      <c r="GV54" s="100"/>
      <c r="GW54" s="100"/>
      <c r="GX54" s="100"/>
      <c r="GY54" s="100"/>
      <c r="GZ54" s="100"/>
      <c r="HA54" s="100"/>
      <c r="HB54" s="100"/>
      <c r="HC54" s="100"/>
      <c r="HD54" s="100"/>
      <c r="HE54" s="100"/>
      <c r="HF54" s="100"/>
      <c r="HG54" s="100"/>
      <c r="HH54" s="100"/>
      <c r="HI54" s="100"/>
      <c r="HJ54" s="100"/>
      <c r="HK54" s="100"/>
      <c r="HL54" s="100"/>
      <c r="HM54" s="100"/>
      <c r="HN54" s="100"/>
      <c r="HO54" s="100"/>
      <c r="HP54" s="100"/>
      <c r="HQ54" s="100"/>
      <c r="HR54" s="100"/>
      <c r="HS54" s="100"/>
      <c r="HT54" s="100"/>
      <c r="HU54" s="100"/>
      <c r="HV54" s="100"/>
      <c r="HW54" s="100"/>
      <c r="HX54" s="100"/>
      <c r="HY54" s="100"/>
      <c r="HZ54" s="100"/>
      <c r="IA54" s="100"/>
      <c r="IB54" s="100"/>
      <c r="IC54" s="100"/>
      <c r="ID54" s="100"/>
      <c r="IE54" s="100"/>
      <c r="IF54" s="100"/>
      <c r="IG54" s="100"/>
      <c r="IH54" s="100"/>
      <c r="II54" s="100"/>
      <c r="IJ54" s="100"/>
      <c r="IK54" s="100"/>
      <c r="IL54" s="100"/>
      <c r="IM54" s="100"/>
      <c r="IN54" s="100"/>
      <c r="IO54" s="100"/>
    </row>
    <row r="55" spans="1:249" ht="63" x14ac:dyDescent="0.25">
      <c r="A55" s="62" t="s">
        <v>181</v>
      </c>
      <c r="B55" s="71" t="s">
        <v>194</v>
      </c>
      <c r="C55" s="63" t="s">
        <v>195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0"/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0"/>
      <c r="HG55" s="100"/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0"/>
      <c r="HV55" s="100"/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0"/>
      <c r="IK55" s="100"/>
      <c r="IL55" s="100"/>
      <c r="IM55" s="100"/>
      <c r="IN55" s="100"/>
      <c r="IO55" s="100"/>
    </row>
    <row r="56" spans="1:249" x14ac:dyDescent="0.25">
      <c r="A56" s="296" t="s">
        <v>196</v>
      </c>
      <c r="B56" s="297"/>
      <c r="C56" s="72" t="s">
        <v>197</v>
      </c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0"/>
      <c r="FL56" s="100"/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0"/>
      <c r="GF56" s="100"/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0"/>
      <c r="HG56" s="100"/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0"/>
      <c r="HV56" s="100"/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0"/>
      <c r="IK56" s="100"/>
      <c r="IL56" s="100"/>
      <c r="IM56" s="100"/>
      <c r="IN56" s="100"/>
      <c r="IO56" s="100"/>
    </row>
    <row r="57" spans="1:249" ht="63" x14ac:dyDescent="0.25">
      <c r="A57" s="62" t="s">
        <v>196</v>
      </c>
      <c r="B57" s="62" t="s">
        <v>164</v>
      </c>
      <c r="C57" s="63" t="s">
        <v>165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  <c r="GX57" s="100"/>
      <c r="GY57" s="100"/>
      <c r="GZ57" s="100"/>
      <c r="HA57" s="100"/>
      <c r="HB57" s="100"/>
      <c r="HC57" s="100"/>
      <c r="HD57" s="100"/>
      <c r="HE57" s="100"/>
      <c r="HF57" s="100"/>
      <c r="HG57" s="100"/>
      <c r="HH57" s="100"/>
      <c r="HI57" s="100"/>
      <c r="HJ57" s="100"/>
      <c r="HK57" s="100"/>
      <c r="HL57" s="100"/>
      <c r="HM57" s="100"/>
      <c r="HN57" s="100"/>
      <c r="HO57" s="100"/>
      <c r="HP57" s="100"/>
      <c r="HQ57" s="100"/>
      <c r="HR57" s="100"/>
      <c r="HS57" s="100"/>
      <c r="HT57" s="100"/>
      <c r="HU57" s="100"/>
      <c r="HV57" s="100"/>
      <c r="HW57" s="100"/>
      <c r="HX57" s="100"/>
      <c r="HY57" s="100"/>
      <c r="HZ57" s="100"/>
      <c r="IA57" s="100"/>
      <c r="IB57" s="100"/>
      <c r="IC57" s="100"/>
      <c r="ID57" s="100"/>
      <c r="IE57" s="100"/>
      <c r="IF57" s="100"/>
      <c r="IG57" s="100"/>
      <c r="IH57" s="100"/>
      <c r="II57" s="100"/>
      <c r="IJ57" s="100"/>
      <c r="IK57" s="100"/>
      <c r="IL57" s="100"/>
      <c r="IM57" s="100"/>
      <c r="IN57" s="100"/>
      <c r="IO57" s="100"/>
    </row>
    <row r="58" spans="1:249" ht="78.75" x14ac:dyDescent="0.25">
      <c r="A58" s="65" t="s">
        <v>196</v>
      </c>
      <c r="B58" s="62" t="s">
        <v>198</v>
      </c>
      <c r="C58" s="63" t="s">
        <v>199</v>
      </c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  <c r="IJ58" s="100"/>
      <c r="IK58" s="100"/>
      <c r="IL58" s="100"/>
      <c r="IM58" s="100"/>
      <c r="IN58" s="100"/>
      <c r="IO58" s="100"/>
    </row>
    <row r="59" spans="1:249" ht="63" x14ac:dyDescent="0.25">
      <c r="A59" s="65" t="s">
        <v>196</v>
      </c>
      <c r="B59" s="62" t="s">
        <v>200</v>
      </c>
      <c r="C59" s="63" t="s">
        <v>146</v>
      </c>
    </row>
    <row r="60" spans="1:249" ht="63" x14ac:dyDescent="0.25">
      <c r="A60" s="62" t="s">
        <v>196</v>
      </c>
      <c r="B60" s="62" t="s">
        <v>137</v>
      </c>
      <c r="C60" s="63" t="s">
        <v>138</v>
      </c>
    </row>
    <row r="61" spans="1:249" x14ac:dyDescent="0.25">
      <c r="A61" s="296" t="s">
        <v>201</v>
      </c>
      <c r="B61" s="297"/>
      <c r="C61" s="72" t="s">
        <v>202</v>
      </c>
    </row>
    <row r="62" spans="1:249" ht="78.75" x14ac:dyDescent="0.25">
      <c r="A62" s="62" t="s">
        <v>201</v>
      </c>
      <c r="B62" s="73" t="s">
        <v>203</v>
      </c>
      <c r="C62" s="48" t="s">
        <v>184</v>
      </c>
    </row>
    <row r="63" spans="1:249" ht="63" x14ac:dyDescent="0.25">
      <c r="A63" s="62" t="s">
        <v>201</v>
      </c>
      <c r="B63" s="73" t="s">
        <v>200</v>
      </c>
      <c r="C63" s="48" t="s">
        <v>146</v>
      </c>
    </row>
    <row r="64" spans="1:249" ht="78.75" x14ac:dyDescent="0.25">
      <c r="A64" s="62" t="s">
        <v>201</v>
      </c>
      <c r="B64" s="73" t="s">
        <v>152</v>
      </c>
      <c r="C64" s="48" t="s">
        <v>153</v>
      </c>
    </row>
    <row r="65" spans="1:249" ht="78.75" x14ac:dyDescent="0.25">
      <c r="A65" s="62" t="s">
        <v>201</v>
      </c>
      <c r="B65" s="62" t="s">
        <v>158</v>
      </c>
      <c r="C65" s="63" t="s">
        <v>159</v>
      </c>
    </row>
    <row r="66" spans="1:249" x14ac:dyDescent="0.25">
      <c r="A66" s="299" t="s">
        <v>204</v>
      </c>
      <c r="B66" s="298"/>
      <c r="C66" s="64" t="s">
        <v>205</v>
      </c>
    </row>
    <row r="67" spans="1:249" ht="63" x14ac:dyDescent="0.25">
      <c r="A67" s="62" t="s">
        <v>204</v>
      </c>
      <c r="B67" s="62" t="s">
        <v>206</v>
      </c>
      <c r="C67" s="63" t="s">
        <v>169</v>
      </c>
    </row>
    <row r="68" spans="1:249" ht="94.5" x14ac:dyDescent="0.25">
      <c r="A68" s="62" t="s">
        <v>204</v>
      </c>
      <c r="B68" s="62" t="s">
        <v>141</v>
      </c>
      <c r="C68" s="63" t="s">
        <v>142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</row>
    <row r="69" spans="1:249" ht="63" x14ac:dyDescent="0.25">
      <c r="A69" s="70" t="s">
        <v>204</v>
      </c>
      <c r="B69" s="62" t="s">
        <v>145</v>
      </c>
      <c r="C69" s="63" t="s">
        <v>146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</row>
    <row r="70" spans="1:249" ht="78.75" x14ac:dyDescent="0.25">
      <c r="A70" s="70" t="s">
        <v>204</v>
      </c>
      <c r="B70" s="62" t="s">
        <v>152</v>
      </c>
      <c r="C70" s="63" t="s">
        <v>153</v>
      </c>
    </row>
    <row r="71" spans="1:249" ht="63" x14ac:dyDescent="0.25">
      <c r="A71" s="70" t="s">
        <v>204</v>
      </c>
      <c r="B71" s="62" t="s">
        <v>137</v>
      </c>
      <c r="C71" s="63" t="s">
        <v>138</v>
      </c>
    </row>
    <row r="72" spans="1:249" x14ac:dyDescent="0.25">
      <c r="A72" s="296" t="s">
        <v>207</v>
      </c>
      <c r="B72" s="297"/>
      <c r="C72" s="67" t="s">
        <v>208</v>
      </c>
    </row>
    <row r="73" spans="1:249" ht="63" x14ac:dyDescent="0.25">
      <c r="A73" s="62" t="s">
        <v>207</v>
      </c>
      <c r="B73" s="74" t="s">
        <v>137</v>
      </c>
      <c r="C73" s="75" t="s">
        <v>138</v>
      </c>
    </row>
    <row r="74" spans="1:249" ht="31.5" x14ac:dyDescent="0.25">
      <c r="A74" s="296" t="s">
        <v>209</v>
      </c>
      <c r="B74" s="298"/>
      <c r="C74" s="67" t="s">
        <v>210</v>
      </c>
    </row>
    <row r="75" spans="1:249" x14ac:dyDescent="0.25">
      <c r="A75" s="62" t="s">
        <v>209</v>
      </c>
      <c r="B75" s="62" t="s">
        <v>211</v>
      </c>
      <c r="C75" s="63" t="s">
        <v>212</v>
      </c>
    </row>
    <row r="76" spans="1:249" ht="63" x14ac:dyDescent="0.25">
      <c r="A76" s="62" t="s">
        <v>209</v>
      </c>
      <c r="B76" s="62" t="s">
        <v>137</v>
      </c>
      <c r="C76" s="63" t="s">
        <v>138</v>
      </c>
    </row>
    <row r="77" spans="1:249" ht="78.75" x14ac:dyDescent="0.25">
      <c r="A77" s="62" t="s">
        <v>209</v>
      </c>
      <c r="B77" s="62" t="s">
        <v>158</v>
      </c>
      <c r="C77" s="63" t="s">
        <v>159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</row>
    <row r="78" spans="1:249" x14ac:dyDescent="0.25">
      <c r="A78" s="296" t="s">
        <v>213</v>
      </c>
      <c r="B78" s="297"/>
      <c r="C78" s="64" t="s">
        <v>214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</row>
    <row r="79" spans="1:249" x14ac:dyDescent="0.25">
      <c r="A79" s="296" t="s">
        <v>215</v>
      </c>
      <c r="B79" s="297"/>
      <c r="C79" s="64" t="s">
        <v>216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100"/>
      <c r="GB79" s="100"/>
      <c r="GC79" s="100"/>
      <c r="GD79" s="100"/>
      <c r="GE79" s="100"/>
      <c r="GF79" s="100"/>
      <c r="GG79" s="100"/>
      <c r="GH79" s="100"/>
      <c r="GI79" s="100"/>
      <c r="GJ79" s="100"/>
      <c r="GK79" s="100"/>
      <c r="GL79" s="100"/>
      <c r="GM79" s="100"/>
      <c r="GN79" s="100"/>
      <c r="GO79" s="100"/>
      <c r="GP79" s="100"/>
      <c r="GQ79" s="100"/>
      <c r="GR79" s="100"/>
      <c r="GS79" s="100"/>
      <c r="GT79" s="100"/>
      <c r="GU79" s="100"/>
      <c r="GV79" s="100"/>
      <c r="GW79" s="100"/>
      <c r="GX79" s="100"/>
      <c r="GY79" s="100"/>
      <c r="GZ79" s="100"/>
      <c r="HA79" s="100"/>
      <c r="HB79" s="100"/>
      <c r="HC79" s="100"/>
      <c r="HD79" s="100"/>
      <c r="HE79" s="100"/>
      <c r="HF79" s="100"/>
      <c r="HG79" s="100"/>
      <c r="HH79" s="100"/>
      <c r="HI79" s="100"/>
      <c r="HJ79" s="100"/>
      <c r="HK79" s="100"/>
      <c r="HL79" s="100"/>
      <c r="HM79" s="100"/>
      <c r="HN79" s="100"/>
      <c r="HO79" s="100"/>
      <c r="HP79" s="100"/>
      <c r="HQ79" s="100"/>
      <c r="HR79" s="100"/>
      <c r="HS79" s="100"/>
      <c r="HT79" s="100"/>
      <c r="HU79" s="100"/>
      <c r="HV79" s="100"/>
      <c r="HW79" s="100"/>
      <c r="HX79" s="100"/>
      <c r="HY79" s="100"/>
      <c r="HZ79" s="100"/>
      <c r="IA79" s="100"/>
      <c r="IB79" s="100"/>
      <c r="IC79" s="100"/>
      <c r="ID79" s="100"/>
      <c r="IE79" s="100"/>
      <c r="IF79" s="100"/>
      <c r="IG79" s="100"/>
      <c r="IH79" s="100"/>
      <c r="II79" s="100"/>
      <c r="IJ79" s="100"/>
      <c r="IK79" s="100"/>
      <c r="IL79" s="100"/>
      <c r="IM79" s="100"/>
      <c r="IN79" s="100"/>
      <c r="IO79" s="100"/>
    </row>
    <row r="80" spans="1:249" ht="63" x14ac:dyDescent="0.25">
      <c r="A80" s="62" t="s">
        <v>215</v>
      </c>
      <c r="B80" s="74" t="s">
        <v>137</v>
      </c>
      <c r="C80" s="75" t="s">
        <v>138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0"/>
      <c r="IG80" s="100"/>
      <c r="IH80" s="100"/>
      <c r="II80" s="100"/>
      <c r="IJ80" s="100"/>
      <c r="IK80" s="100"/>
      <c r="IL80" s="100"/>
      <c r="IM80" s="100"/>
      <c r="IN80" s="100"/>
      <c r="IO80" s="100"/>
    </row>
    <row r="81" spans="1:249" x14ac:dyDescent="0.25">
      <c r="A81" s="296" t="s">
        <v>217</v>
      </c>
      <c r="B81" s="298"/>
      <c r="C81" s="64" t="s">
        <v>218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  <c r="EI81" s="100"/>
      <c r="EJ81" s="100"/>
      <c r="EK81" s="100"/>
      <c r="EL81" s="100"/>
      <c r="EM81" s="100"/>
      <c r="EN81" s="100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  <c r="FB81" s="100"/>
      <c r="FC81" s="100"/>
      <c r="FD81" s="100"/>
      <c r="FE81" s="100"/>
      <c r="FF81" s="100"/>
      <c r="FG81" s="100"/>
      <c r="FH81" s="100"/>
      <c r="FI81" s="100"/>
      <c r="FJ81" s="100"/>
      <c r="FK81" s="100"/>
      <c r="FL81" s="100"/>
      <c r="FM81" s="100"/>
      <c r="FN81" s="100"/>
      <c r="FO81" s="100"/>
      <c r="FP81" s="100"/>
      <c r="FQ81" s="100"/>
      <c r="FR81" s="100"/>
      <c r="FS81" s="100"/>
      <c r="FT81" s="100"/>
      <c r="FU81" s="100"/>
      <c r="FV81" s="100"/>
      <c r="FW81" s="100"/>
      <c r="FX81" s="100"/>
      <c r="FY81" s="100"/>
      <c r="FZ81" s="100"/>
      <c r="GA81" s="100"/>
      <c r="GB81" s="100"/>
      <c r="GC81" s="100"/>
      <c r="GD81" s="100"/>
      <c r="GE81" s="100"/>
      <c r="GF81" s="100"/>
      <c r="GG81" s="100"/>
      <c r="GH81" s="100"/>
      <c r="GI81" s="100"/>
      <c r="GJ81" s="100"/>
      <c r="GK81" s="100"/>
      <c r="GL81" s="100"/>
      <c r="GM81" s="100"/>
      <c r="GN81" s="100"/>
      <c r="GO81" s="100"/>
      <c r="GP81" s="100"/>
      <c r="GQ81" s="100"/>
      <c r="GR81" s="100"/>
      <c r="GS81" s="100"/>
      <c r="GT81" s="100"/>
      <c r="GU81" s="100"/>
      <c r="GV81" s="100"/>
      <c r="GW81" s="100"/>
      <c r="GX81" s="100"/>
      <c r="GY81" s="100"/>
      <c r="GZ81" s="100"/>
      <c r="HA81" s="100"/>
      <c r="HB81" s="100"/>
      <c r="HC81" s="100"/>
      <c r="HD81" s="100"/>
      <c r="HE81" s="100"/>
      <c r="HF81" s="100"/>
      <c r="HG81" s="100"/>
      <c r="HH81" s="100"/>
      <c r="HI81" s="100"/>
      <c r="HJ81" s="100"/>
      <c r="HK81" s="100"/>
      <c r="HL81" s="100"/>
      <c r="HM81" s="100"/>
      <c r="HN81" s="100"/>
      <c r="HO81" s="100"/>
      <c r="HP81" s="100"/>
      <c r="HQ81" s="100"/>
      <c r="HR81" s="100"/>
      <c r="HS81" s="100"/>
      <c r="HT81" s="100"/>
      <c r="HU81" s="100"/>
      <c r="HV81" s="100"/>
      <c r="HW81" s="100"/>
      <c r="HX81" s="100"/>
      <c r="HY81" s="100"/>
      <c r="HZ81" s="100"/>
      <c r="IA81" s="100"/>
      <c r="IB81" s="100"/>
      <c r="IC81" s="100"/>
      <c r="ID81" s="100"/>
      <c r="IE81" s="100"/>
      <c r="IF81" s="100"/>
      <c r="IG81" s="100"/>
      <c r="IH81" s="100"/>
      <c r="II81" s="100"/>
      <c r="IJ81" s="100"/>
      <c r="IK81" s="100"/>
      <c r="IL81" s="100"/>
      <c r="IM81" s="100"/>
      <c r="IN81" s="100"/>
      <c r="IO81" s="100"/>
    </row>
    <row r="82" spans="1:249" ht="31.5" x14ac:dyDescent="0.25">
      <c r="A82" s="296" t="s">
        <v>219</v>
      </c>
      <c r="B82" s="297"/>
      <c r="C82" s="67" t="s">
        <v>220</v>
      </c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  <c r="GD82" s="100"/>
      <c r="GE82" s="100"/>
      <c r="GF82" s="100"/>
      <c r="GG82" s="100"/>
      <c r="GH82" s="100"/>
      <c r="GI82" s="100"/>
      <c r="GJ82" s="100"/>
      <c r="GK82" s="100"/>
      <c r="GL82" s="100"/>
      <c r="GM82" s="100"/>
      <c r="GN82" s="100"/>
      <c r="GO82" s="100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100"/>
      <c r="HD82" s="100"/>
      <c r="HE82" s="100"/>
      <c r="HF82" s="100"/>
      <c r="HG82" s="100"/>
      <c r="HH82" s="100"/>
      <c r="HI82" s="100"/>
      <c r="HJ82" s="100"/>
      <c r="HK82" s="100"/>
      <c r="HL82" s="100"/>
      <c r="HM82" s="100"/>
      <c r="HN82" s="100"/>
      <c r="HO82" s="100"/>
      <c r="HP82" s="100"/>
      <c r="HQ82" s="100"/>
      <c r="HR82" s="100"/>
      <c r="HS82" s="100"/>
      <c r="HT82" s="100"/>
      <c r="HU82" s="100"/>
      <c r="HV82" s="100"/>
      <c r="HW82" s="100"/>
      <c r="HX82" s="100"/>
      <c r="HY82" s="100"/>
      <c r="HZ82" s="100"/>
      <c r="IA82" s="100"/>
      <c r="IB82" s="100"/>
      <c r="IC82" s="100"/>
      <c r="ID82" s="100"/>
      <c r="IE82" s="100"/>
      <c r="IF82" s="100"/>
      <c r="IG82" s="100"/>
      <c r="IH82" s="100"/>
      <c r="II82" s="100"/>
      <c r="IJ82" s="100"/>
      <c r="IK82" s="100"/>
      <c r="IL82" s="100"/>
      <c r="IM82" s="100"/>
      <c r="IN82" s="100"/>
      <c r="IO82" s="100"/>
    </row>
    <row r="83" spans="1:249" ht="63" x14ac:dyDescent="0.25">
      <c r="A83" s="65" t="s">
        <v>219</v>
      </c>
      <c r="B83" s="62" t="s">
        <v>206</v>
      </c>
      <c r="C83" s="75" t="s">
        <v>169</v>
      </c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00"/>
      <c r="CJ83" s="100"/>
      <c r="CK83" s="100"/>
      <c r="CL83" s="100"/>
      <c r="CM83" s="100"/>
      <c r="CN83" s="100"/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0"/>
      <c r="EE83" s="100"/>
      <c r="EF83" s="100"/>
      <c r="EG83" s="100"/>
      <c r="EH83" s="100"/>
      <c r="EI83" s="100"/>
      <c r="EJ83" s="100"/>
      <c r="EK83" s="100"/>
      <c r="EL83" s="100"/>
      <c r="EM83" s="100"/>
      <c r="EN83" s="100"/>
      <c r="EO83" s="100"/>
      <c r="EP83" s="100"/>
      <c r="EQ83" s="100"/>
      <c r="ER83" s="100"/>
      <c r="ES83" s="100"/>
      <c r="ET83" s="100"/>
      <c r="EU83" s="100"/>
      <c r="EV83" s="100"/>
      <c r="EW83" s="100"/>
      <c r="EX83" s="100"/>
      <c r="EY83" s="100"/>
      <c r="EZ83" s="100"/>
      <c r="FA83" s="100"/>
      <c r="FB83" s="100"/>
      <c r="FC83" s="100"/>
      <c r="FD83" s="100"/>
      <c r="FE83" s="100"/>
      <c r="FF83" s="100"/>
      <c r="FG83" s="100"/>
      <c r="FH83" s="100"/>
      <c r="FI83" s="100"/>
      <c r="FJ83" s="100"/>
      <c r="FK83" s="100"/>
      <c r="FL83" s="100"/>
      <c r="FM83" s="100"/>
      <c r="FN83" s="100"/>
      <c r="FO83" s="100"/>
      <c r="FP83" s="100"/>
      <c r="FQ83" s="100"/>
      <c r="FR83" s="100"/>
      <c r="FS83" s="100"/>
      <c r="FT83" s="100"/>
      <c r="FU83" s="100"/>
      <c r="FV83" s="100"/>
      <c r="FW83" s="100"/>
      <c r="FX83" s="100"/>
      <c r="FY83" s="100"/>
      <c r="FZ83" s="100"/>
      <c r="GA83" s="100"/>
      <c r="GB83" s="100"/>
      <c r="GC83" s="100"/>
      <c r="GD83" s="100"/>
      <c r="GE83" s="100"/>
      <c r="GF83" s="100"/>
      <c r="GG83" s="100"/>
      <c r="GH83" s="100"/>
      <c r="GI83" s="100"/>
      <c r="GJ83" s="100"/>
      <c r="GK83" s="100"/>
      <c r="GL83" s="100"/>
      <c r="GM83" s="100"/>
      <c r="GN83" s="100"/>
      <c r="GO83" s="100"/>
      <c r="GP83" s="100"/>
      <c r="GQ83" s="100"/>
      <c r="GR83" s="100"/>
      <c r="GS83" s="100"/>
      <c r="GT83" s="100"/>
      <c r="GU83" s="100"/>
      <c r="GV83" s="100"/>
      <c r="GW83" s="100"/>
      <c r="GX83" s="100"/>
      <c r="GY83" s="100"/>
      <c r="GZ83" s="100"/>
      <c r="HA83" s="100"/>
      <c r="HB83" s="100"/>
      <c r="HC83" s="100"/>
      <c r="HD83" s="100"/>
      <c r="HE83" s="100"/>
      <c r="HF83" s="100"/>
      <c r="HG83" s="100"/>
      <c r="HH83" s="100"/>
      <c r="HI83" s="100"/>
      <c r="HJ83" s="100"/>
      <c r="HK83" s="100"/>
      <c r="HL83" s="100"/>
      <c r="HM83" s="100"/>
      <c r="HN83" s="100"/>
      <c r="HO83" s="100"/>
      <c r="HP83" s="100"/>
      <c r="HQ83" s="100"/>
      <c r="HR83" s="100"/>
      <c r="HS83" s="100"/>
      <c r="HT83" s="100"/>
      <c r="HU83" s="100"/>
      <c r="HV83" s="100"/>
      <c r="HW83" s="100"/>
      <c r="HX83" s="100"/>
      <c r="HY83" s="100"/>
      <c r="HZ83" s="100"/>
      <c r="IA83" s="100"/>
      <c r="IB83" s="100"/>
      <c r="IC83" s="100"/>
      <c r="ID83" s="100"/>
      <c r="IE83" s="100"/>
      <c r="IF83" s="100"/>
      <c r="IG83" s="100"/>
      <c r="IH83" s="100"/>
      <c r="II83" s="100"/>
      <c r="IJ83" s="100"/>
      <c r="IK83" s="100"/>
      <c r="IL83" s="100"/>
      <c r="IM83" s="100"/>
      <c r="IN83" s="100"/>
      <c r="IO83" s="100"/>
    </row>
    <row r="84" spans="1:249" ht="78.75" x14ac:dyDescent="0.25">
      <c r="A84" s="65" t="s">
        <v>219</v>
      </c>
      <c r="B84" s="62" t="s">
        <v>185</v>
      </c>
      <c r="C84" s="75" t="s">
        <v>186</v>
      </c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00"/>
      <c r="CJ84" s="100"/>
      <c r="CK84" s="100"/>
      <c r="CL84" s="100"/>
      <c r="CM84" s="100"/>
      <c r="CN84" s="100"/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0"/>
      <c r="EE84" s="100"/>
      <c r="EF84" s="100"/>
      <c r="EG84" s="100"/>
      <c r="EH84" s="100"/>
      <c r="EI84" s="100"/>
      <c r="EJ84" s="100"/>
      <c r="EK84" s="100"/>
      <c r="EL84" s="100"/>
      <c r="EM84" s="100"/>
      <c r="EN84" s="100"/>
      <c r="EO84" s="100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  <c r="FB84" s="100"/>
      <c r="FC84" s="100"/>
      <c r="FD84" s="100"/>
      <c r="FE84" s="100"/>
      <c r="FF84" s="100"/>
      <c r="FG84" s="100"/>
      <c r="FH84" s="100"/>
      <c r="FI84" s="100"/>
      <c r="FJ84" s="100"/>
      <c r="FK84" s="100"/>
      <c r="FL84" s="100"/>
      <c r="FM84" s="100"/>
      <c r="FN84" s="100"/>
      <c r="FO84" s="100"/>
      <c r="FP84" s="100"/>
      <c r="FQ84" s="100"/>
      <c r="FR84" s="100"/>
      <c r="FS84" s="100"/>
      <c r="FT84" s="100"/>
      <c r="FU84" s="100"/>
      <c r="FV84" s="100"/>
      <c r="FW84" s="100"/>
      <c r="FX84" s="100"/>
      <c r="FY84" s="100"/>
      <c r="FZ84" s="100"/>
      <c r="GA84" s="100"/>
      <c r="GB84" s="100"/>
      <c r="GC84" s="100"/>
      <c r="GD84" s="100"/>
      <c r="GE84" s="100"/>
      <c r="GF84" s="100"/>
      <c r="GG84" s="100"/>
      <c r="GH84" s="100"/>
      <c r="GI84" s="100"/>
      <c r="GJ84" s="100"/>
      <c r="GK84" s="100"/>
      <c r="GL84" s="100"/>
      <c r="GM84" s="100"/>
      <c r="GN84" s="100"/>
      <c r="GO84" s="100"/>
      <c r="GP84" s="100"/>
      <c r="GQ84" s="100"/>
      <c r="GR84" s="100"/>
      <c r="GS84" s="100"/>
      <c r="GT84" s="100"/>
      <c r="GU84" s="100"/>
      <c r="GV84" s="100"/>
      <c r="GW84" s="100"/>
      <c r="GX84" s="100"/>
      <c r="GY84" s="100"/>
      <c r="GZ84" s="100"/>
      <c r="HA84" s="100"/>
      <c r="HB84" s="100"/>
      <c r="HC84" s="100"/>
      <c r="HD84" s="100"/>
      <c r="HE84" s="100"/>
      <c r="HF84" s="100"/>
      <c r="HG84" s="100"/>
      <c r="HH84" s="100"/>
      <c r="HI84" s="100"/>
      <c r="HJ84" s="100"/>
      <c r="HK84" s="100"/>
      <c r="HL84" s="100"/>
      <c r="HM84" s="100"/>
      <c r="HN84" s="100"/>
      <c r="HO84" s="100"/>
      <c r="HP84" s="100"/>
      <c r="HQ84" s="100"/>
      <c r="HR84" s="100"/>
      <c r="HS84" s="100"/>
      <c r="HT84" s="100"/>
      <c r="HU84" s="100"/>
      <c r="HV84" s="100"/>
      <c r="HW84" s="100"/>
      <c r="HX84" s="100"/>
      <c r="HY84" s="100"/>
      <c r="HZ84" s="100"/>
      <c r="IA84" s="100"/>
      <c r="IB84" s="100"/>
      <c r="IC84" s="100"/>
      <c r="ID84" s="100"/>
      <c r="IE84" s="100"/>
      <c r="IF84" s="100"/>
      <c r="IG84" s="100"/>
      <c r="IH84" s="100"/>
      <c r="II84" s="100"/>
      <c r="IJ84" s="100"/>
      <c r="IK84" s="100"/>
      <c r="IL84" s="100"/>
      <c r="IM84" s="100"/>
      <c r="IN84" s="100"/>
      <c r="IO84" s="100"/>
    </row>
    <row r="85" spans="1:249" ht="63" x14ac:dyDescent="0.25">
      <c r="A85" s="65" t="s">
        <v>219</v>
      </c>
      <c r="B85" s="62" t="s">
        <v>172</v>
      </c>
      <c r="C85" s="75" t="s">
        <v>173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100"/>
      <c r="FD85" s="100"/>
      <c r="FE85" s="100"/>
      <c r="FF85" s="100"/>
      <c r="FG85" s="100"/>
      <c r="FH85" s="100"/>
      <c r="FI85" s="100"/>
      <c r="FJ85" s="100"/>
      <c r="FK85" s="100"/>
      <c r="FL85" s="100"/>
      <c r="FM85" s="100"/>
      <c r="FN85" s="100"/>
      <c r="FO85" s="100"/>
      <c r="FP85" s="100"/>
      <c r="FQ85" s="100"/>
      <c r="FR85" s="100"/>
      <c r="FS85" s="100"/>
      <c r="FT85" s="100"/>
      <c r="FU85" s="100"/>
      <c r="FV85" s="100"/>
      <c r="FW85" s="100"/>
      <c r="FX85" s="100"/>
      <c r="FY85" s="100"/>
      <c r="FZ85" s="100"/>
      <c r="GA85" s="100"/>
      <c r="GB85" s="100"/>
      <c r="GC85" s="100"/>
      <c r="GD85" s="100"/>
      <c r="GE85" s="100"/>
      <c r="GF85" s="100"/>
      <c r="GG85" s="100"/>
      <c r="GH85" s="100"/>
      <c r="GI85" s="100"/>
      <c r="GJ85" s="100"/>
      <c r="GK85" s="100"/>
      <c r="GL85" s="100"/>
      <c r="GM85" s="100"/>
      <c r="GN85" s="100"/>
      <c r="GO85" s="100"/>
      <c r="GP85" s="100"/>
      <c r="GQ85" s="100"/>
      <c r="GR85" s="100"/>
      <c r="GS85" s="100"/>
      <c r="GT85" s="100"/>
      <c r="GU85" s="100"/>
      <c r="GV85" s="100"/>
      <c r="GW85" s="100"/>
      <c r="GX85" s="100"/>
      <c r="GY85" s="100"/>
      <c r="GZ85" s="100"/>
      <c r="HA85" s="100"/>
      <c r="HB85" s="100"/>
      <c r="HC85" s="100"/>
      <c r="HD85" s="100"/>
      <c r="HE85" s="100"/>
      <c r="HF85" s="100"/>
      <c r="HG85" s="100"/>
      <c r="HH85" s="100"/>
      <c r="HI85" s="100"/>
      <c r="HJ85" s="100"/>
      <c r="HK85" s="100"/>
      <c r="HL85" s="100"/>
      <c r="HM85" s="100"/>
      <c r="HN85" s="100"/>
      <c r="HO85" s="100"/>
      <c r="HP85" s="100"/>
      <c r="HQ85" s="100"/>
      <c r="HR85" s="100"/>
      <c r="HS85" s="100"/>
      <c r="HT85" s="100"/>
      <c r="HU85" s="100"/>
      <c r="HV85" s="100"/>
      <c r="HW85" s="100"/>
      <c r="HX85" s="100"/>
      <c r="HY85" s="100"/>
      <c r="HZ85" s="100"/>
      <c r="IA85" s="100"/>
      <c r="IB85" s="100"/>
      <c r="IC85" s="100"/>
      <c r="ID85" s="100"/>
      <c r="IE85" s="100"/>
      <c r="IF85" s="100"/>
      <c r="IG85" s="100"/>
      <c r="IH85" s="100"/>
      <c r="II85" s="100"/>
      <c r="IJ85" s="100"/>
      <c r="IK85" s="100"/>
      <c r="IL85" s="100"/>
      <c r="IM85" s="100"/>
      <c r="IN85" s="100"/>
      <c r="IO85" s="100"/>
    </row>
    <row r="86" spans="1:249" ht="78.75" x14ac:dyDescent="0.25">
      <c r="A86" s="65" t="s">
        <v>219</v>
      </c>
      <c r="B86" s="62" t="s">
        <v>150</v>
      </c>
      <c r="C86" s="75" t="s">
        <v>151</v>
      </c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0"/>
      <c r="EE86" s="100"/>
      <c r="EF86" s="100"/>
      <c r="EG86" s="100"/>
      <c r="EH86" s="100"/>
      <c r="EI86" s="100"/>
      <c r="EJ86" s="100"/>
      <c r="EK86" s="100"/>
      <c r="EL86" s="100"/>
      <c r="EM86" s="100"/>
      <c r="EN86" s="100"/>
      <c r="EO86" s="100"/>
      <c r="EP86" s="100"/>
      <c r="EQ86" s="100"/>
      <c r="ER86" s="100"/>
      <c r="ES86" s="100"/>
      <c r="ET86" s="100"/>
      <c r="EU86" s="100"/>
      <c r="EV86" s="100"/>
      <c r="EW86" s="100"/>
      <c r="EX86" s="100"/>
      <c r="EY86" s="100"/>
      <c r="EZ86" s="100"/>
      <c r="FA86" s="100"/>
      <c r="FB86" s="100"/>
      <c r="FC86" s="100"/>
      <c r="FD86" s="100"/>
      <c r="FE86" s="100"/>
      <c r="FF86" s="100"/>
      <c r="FG86" s="100"/>
      <c r="FH86" s="100"/>
      <c r="FI86" s="100"/>
      <c r="FJ86" s="100"/>
      <c r="FK86" s="100"/>
      <c r="FL86" s="100"/>
      <c r="FM86" s="100"/>
      <c r="FN86" s="100"/>
      <c r="FO86" s="100"/>
      <c r="FP86" s="100"/>
      <c r="FQ86" s="100"/>
      <c r="FR86" s="100"/>
      <c r="FS86" s="100"/>
      <c r="FT86" s="100"/>
      <c r="FU86" s="100"/>
      <c r="FV86" s="100"/>
      <c r="FW86" s="100"/>
      <c r="FX86" s="100"/>
      <c r="FY86" s="100"/>
      <c r="FZ86" s="100"/>
      <c r="GA86" s="100"/>
      <c r="GB86" s="100"/>
      <c r="GC86" s="100"/>
      <c r="GD86" s="100"/>
      <c r="GE86" s="100"/>
      <c r="GF86" s="100"/>
      <c r="GG86" s="100"/>
      <c r="GH86" s="100"/>
      <c r="GI86" s="100"/>
      <c r="GJ86" s="100"/>
      <c r="GK86" s="100"/>
      <c r="GL86" s="100"/>
      <c r="GM86" s="100"/>
      <c r="GN86" s="100"/>
      <c r="GO86" s="100"/>
      <c r="GP86" s="100"/>
      <c r="GQ86" s="100"/>
      <c r="GR86" s="100"/>
      <c r="GS86" s="100"/>
      <c r="GT86" s="100"/>
      <c r="GU86" s="100"/>
      <c r="GV86" s="100"/>
      <c r="GW86" s="100"/>
      <c r="GX86" s="100"/>
      <c r="GY86" s="100"/>
      <c r="GZ86" s="100"/>
      <c r="HA86" s="100"/>
      <c r="HB86" s="100"/>
      <c r="HC86" s="100"/>
      <c r="HD86" s="100"/>
      <c r="HE86" s="100"/>
      <c r="HF86" s="100"/>
      <c r="HG86" s="100"/>
      <c r="HH86" s="100"/>
      <c r="HI86" s="100"/>
      <c r="HJ86" s="100"/>
      <c r="HK86" s="100"/>
      <c r="HL86" s="100"/>
      <c r="HM86" s="100"/>
      <c r="HN86" s="100"/>
      <c r="HO86" s="100"/>
      <c r="HP86" s="100"/>
      <c r="HQ86" s="100"/>
      <c r="HR86" s="100"/>
      <c r="HS86" s="100"/>
      <c r="HT86" s="100"/>
      <c r="HU86" s="100"/>
      <c r="HV86" s="100"/>
      <c r="HW86" s="100"/>
      <c r="HX86" s="100"/>
      <c r="HY86" s="100"/>
      <c r="HZ86" s="100"/>
      <c r="IA86" s="100"/>
      <c r="IB86" s="100"/>
      <c r="IC86" s="100"/>
      <c r="ID86" s="100"/>
      <c r="IE86" s="100"/>
      <c r="IF86" s="100"/>
      <c r="IG86" s="100"/>
      <c r="IH86" s="100"/>
      <c r="II86" s="100"/>
      <c r="IJ86" s="100"/>
      <c r="IK86" s="100"/>
      <c r="IL86" s="100"/>
      <c r="IM86" s="100"/>
      <c r="IN86" s="100"/>
      <c r="IO86" s="100"/>
    </row>
    <row r="87" spans="1:249" ht="63" x14ac:dyDescent="0.25">
      <c r="A87" s="65" t="s">
        <v>219</v>
      </c>
      <c r="B87" s="62" t="s">
        <v>145</v>
      </c>
      <c r="C87" s="75" t="s">
        <v>146</v>
      </c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0"/>
      <c r="EE87" s="100"/>
      <c r="EF87" s="100"/>
      <c r="EG87" s="100"/>
      <c r="EH87" s="100"/>
      <c r="EI87" s="100"/>
      <c r="EJ87" s="100"/>
      <c r="EK87" s="100"/>
      <c r="EL87" s="100"/>
      <c r="EM87" s="100"/>
      <c r="EN87" s="100"/>
      <c r="EO87" s="100"/>
      <c r="EP87" s="100"/>
      <c r="EQ87" s="100"/>
      <c r="ER87" s="100"/>
      <c r="ES87" s="100"/>
      <c r="ET87" s="100"/>
      <c r="EU87" s="100"/>
      <c r="EV87" s="100"/>
      <c r="EW87" s="100"/>
      <c r="EX87" s="100"/>
      <c r="EY87" s="100"/>
      <c r="EZ87" s="100"/>
      <c r="FA87" s="100"/>
      <c r="FB87" s="100"/>
      <c r="FC87" s="100"/>
      <c r="FD87" s="100"/>
      <c r="FE87" s="100"/>
      <c r="FF87" s="100"/>
      <c r="FG87" s="100"/>
      <c r="FH87" s="100"/>
      <c r="FI87" s="100"/>
      <c r="FJ87" s="100"/>
      <c r="FK87" s="100"/>
      <c r="FL87" s="100"/>
      <c r="FM87" s="100"/>
      <c r="FN87" s="100"/>
      <c r="FO87" s="100"/>
      <c r="FP87" s="100"/>
      <c r="FQ87" s="100"/>
      <c r="FR87" s="100"/>
      <c r="FS87" s="100"/>
      <c r="FT87" s="100"/>
      <c r="FU87" s="100"/>
      <c r="FV87" s="100"/>
      <c r="FW87" s="100"/>
      <c r="FX87" s="100"/>
      <c r="FY87" s="100"/>
      <c r="FZ87" s="100"/>
      <c r="GA87" s="100"/>
      <c r="GB87" s="100"/>
      <c r="GC87" s="100"/>
      <c r="GD87" s="100"/>
      <c r="GE87" s="100"/>
      <c r="GF87" s="100"/>
      <c r="GG87" s="100"/>
      <c r="GH87" s="100"/>
      <c r="GI87" s="100"/>
      <c r="GJ87" s="100"/>
      <c r="GK87" s="100"/>
      <c r="GL87" s="100"/>
      <c r="GM87" s="100"/>
      <c r="GN87" s="100"/>
      <c r="GO87" s="100"/>
      <c r="GP87" s="100"/>
      <c r="GQ87" s="100"/>
      <c r="GR87" s="100"/>
      <c r="GS87" s="100"/>
      <c r="GT87" s="100"/>
      <c r="GU87" s="100"/>
      <c r="GV87" s="100"/>
      <c r="GW87" s="100"/>
      <c r="GX87" s="100"/>
      <c r="GY87" s="100"/>
      <c r="GZ87" s="100"/>
      <c r="HA87" s="100"/>
      <c r="HB87" s="100"/>
      <c r="HC87" s="100"/>
      <c r="HD87" s="100"/>
      <c r="HE87" s="100"/>
      <c r="HF87" s="100"/>
      <c r="HG87" s="100"/>
      <c r="HH87" s="100"/>
      <c r="HI87" s="100"/>
      <c r="HJ87" s="100"/>
      <c r="HK87" s="100"/>
      <c r="HL87" s="100"/>
      <c r="HM87" s="100"/>
      <c r="HN87" s="100"/>
      <c r="HO87" s="100"/>
      <c r="HP87" s="100"/>
      <c r="HQ87" s="100"/>
      <c r="HR87" s="100"/>
      <c r="HS87" s="100"/>
      <c r="HT87" s="100"/>
      <c r="HU87" s="100"/>
      <c r="HV87" s="100"/>
      <c r="HW87" s="100"/>
      <c r="HX87" s="100"/>
      <c r="HY87" s="100"/>
      <c r="HZ87" s="100"/>
      <c r="IA87" s="100"/>
      <c r="IB87" s="100"/>
      <c r="IC87" s="100"/>
      <c r="ID87" s="100"/>
      <c r="IE87" s="100"/>
      <c r="IF87" s="100"/>
      <c r="IG87" s="100"/>
      <c r="IH87" s="100"/>
      <c r="II87" s="100"/>
      <c r="IJ87" s="100"/>
      <c r="IK87" s="100"/>
      <c r="IL87" s="100"/>
      <c r="IM87" s="100"/>
      <c r="IN87" s="100"/>
      <c r="IO87" s="100"/>
    </row>
    <row r="88" spans="1:249" ht="78.75" x14ac:dyDescent="0.25">
      <c r="A88" s="62" t="s">
        <v>219</v>
      </c>
      <c r="B88" s="66" t="s">
        <v>152</v>
      </c>
      <c r="C88" s="63" t="s">
        <v>221</v>
      </c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F88" s="100"/>
      <c r="FG88" s="100"/>
      <c r="FH88" s="100"/>
      <c r="FI88" s="100"/>
      <c r="FJ88" s="100"/>
      <c r="FK88" s="100"/>
      <c r="FL88" s="100"/>
      <c r="FM88" s="100"/>
      <c r="FN88" s="100"/>
      <c r="FO88" s="100"/>
      <c r="FP88" s="100"/>
      <c r="FQ88" s="100"/>
      <c r="FR88" s="100"/>
      <c r="FS88" s="100"/>
      <c r="FT88" s="100"/>
      <c r="FU88" s="100"/>
      <c r="FV88" s="100"/>
      <c r="FW88" s="100"/>
      <c r="FX88" s="100"/>
      <c r="FY88" s="100"/>
      <c r="FZ88" s="100"/>
      <c r="GA88" s="100"/>
      <c r="GB88" s="100"/>
      <c r="GC88" s="100"/>
      <c r="GD88" s="100"/>
      <c r="GE88" s="100"/>
      <c r="GF88" s="100"/>
      <c r="GG88" s="100"/>
      <c r="GH88" s="100"/>
      <c r="GI88" s="100"/>
      <c r="GJ88" s="100"/>
      <c r="GK88" s="100"/>
      <c r="GL88" s="100"/>
      <c r="GM88" s="100"/>
      <c r="GN88" s="100"/>
      <c r="GO88" s="100"/>
      <c r="GP88" s="100"/>
      <c r="GQ88" s="100"/>
      <c r="GR88" s="100"/>
      <c r="GS88" s="100"/>
      <c r="GT88" s="100"/>
      <c r="GU88" s="100"/>
      <c r="GV88" s="100"/>
      <c r="GW88" s="100"/>
      <c r="GX88" s="100"/>
      <c r="GY88" s="100"/>
      <c r="GZ88" s="100"/>
      <c r="HA88" s="100"/>
      <c r="HB88" s="100"/>
      <c r="HC88" s="100"/>
      <c r="HD88" s="100"/>
      <c r="HE88" s="100"/>
      <c r="HF88" s="100"/>
      <c r="HG88" s="100"/>
      <c r="HH88" s="100"/>
      <c r="HI88" s="100"/>
      <c r="HJ88" s="100"/>
      <c r="HK88" s="100"/>
      <c r="HL88" s="100"/>
      <c r="HM88" s="100"/>
      <c r="HN88" s="100"/>
      <c r="HO88" s="100"/>
      <c r="HP88" s="100"/>
      <c r="HQ88" s="100"/>
      <c r="HR88" s="100"/>
      <c r="HS88" s="100"/>
      <c r="HT88" s="100"/>
      <c r="HU88" s="100"/>
      <c r="HV88" s="100"/>
      <c r="HW88" s="100"/>
      <c r="HX88" s="100"/>
      <c r="HY88" s="100"/>
      <c r="HZ88" s="100"/>
      <c r="IA88" s="100"/>
      <c r="IB88" s="100"/>
      <c r="IC88" s="100"/>
      <c r="ID88" s="100"/>
      <c r="IE88" s="100"/>
      <c r="IF88" s="100"/>
      <c r="IG88" s="100"/>
      <c r="IH88" s="100"/>
      <c r="II88" s="100"/>
      <c r="IJ88" s="100"/>
      <c r="IK88" s="100"/>
      <c r="IL88" s="100"/>
      <c r="IM88" s="100"/>
      <c r="IN88" s="100"/>
      <c r="IO88" s="100"/>
    </row>
    <row r="89" spans="1:249" ht="63" x14ac:dyDescent="0.25">
      <c r="A89" s="62" t="s">
        <v>219</v>
      </c>
      <c r="B89" s="16" t="s">
        <v>137</v>
      </c>
      <c r="C89" s="75" t="s">
        <v>138</v>
      </c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00"/>
      <c r="EL89" s="100"/>
      <c r="EM89" s="100"/>
      <c r="EN89" s="100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00"/>
      <c r="FN89" s="100"/>
      <c r="FO89" s="100"/>
      <c r="FP89" s="100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  <c r="GD89" s="100"/>
      <c r="GE89" s="100"/>
      <c r="GF89" s="100"/>
      <c r="GG89" s="100"/>
      <c r="GH89" s="100"/>
      <c r="GI89" s="100"/>
      <c r="GJ89" s="100"/>
      <c r="GK89" s="100"/>
      <c r="GL89" s="100"/>
      <c r="GM89" s="100"/>
      <c r="GN89" s="100"/>
      <c r="GO89" s="100"/>
      <c r="GP89" s="100"/>
      <c r="GQ89" s="100"/>
      <c r="GR89" s="100"/>
      <c r="GS89" s="100"/>
      <c r="GT89" s="100"/>
      <c r="GU89" s="100"/>
      <c r="GV89" s="100"/>
      <c r="GW89" s="100"/>
      <c r="GX89" s="100"/>
      <c r="GY89" s="100"/>
      <c r="GZ89" s="100"/>
      <c r="HA89" s="100"/>
      <c r="HB89" s="100"/>
      <c r="HC89" s="100"/>
      <c r="HD89" s="100"/>
      <c r="HE89" s="100"/>
      <c r="HF89" s="100"/>
      <c r="HG89" s="100"/>
      <c r="HH89" s="100"/>
      <c r="HI89" s="100"/>
      <c r="HJ89" s="100"/>
      <c r="HK89" s="100"/>
      <c r="HL89" s="100"/>
      <c r="HM89" s="100"/>
      <c r="HN89" s="100"/>
      <c r="HO89" s="100"/>
      <c r="HP89" s="100"/>
      <c r="HQ89" s="100"/>
      <c r="HR89" s="100"/>
      <c r="HS89" s="100"/>
      <c r="HT89" s="100"/>
      <c r="HU89" s="100"/>
      <c r="HV89" s="100"/>
      <c r="HW89" s="100"/>
      <c r="HX89" s="100"/>
      <c r="HY89" s="100"/>
      <c r="HZ89" s="100"/>
      <c r="IA89" s="100"/>
      <c r="IB89" s="100"/>
      <c r="IC89" s="100"/>
      <c r="ID89" s="100"/>
      <c r="IE89" s="100"/>
      <c r="IF89" s="100"/>
      <c r="IG89" s="100"/>
      <c r="IH89" s="100"/>
      <c r="II89" s="100"/>
      <c r="IJ89" s="100"/>
      <c r="IK89" s="100"/>
      <c r="IL89" s="100"/>
      <c r="IM89" s="100"/>
      <c r="IN89" s="100"/>
      <c r="IO89" s="100"/>
    </row>
    <row r="90" spans="1:249" x14ac:dyDescent="0.25">
      <c r="A90" s="296" t="s">
        <v>222</v>
      </c>
      <c r="B90" s="298"/>
      <c r="C90" s="76" t="s">
        <v>223</v>
      </c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00"/>
      <c r="FN90" s="100"/>
      <c r="FO90" s="100"/>
      <c r="FP90" s="100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  <c r="GD90" s="100"/>
      <c r="GE90" s="100"/>
      <c r="GF90" s="100"/>
      <c r="GG90" s="100"/>
      <c r="GH90" s="100"/>
      <c r="GI90" s="100"/>
      <c r="GJ90" s="100"/>
      <c r="GK90" s="100"/>
      <c r="GL90" s="100"/>
      <c r="GM90" s="100"/>
      <c r="GN90" s="100"/>
      <c r="GO90" s="100"/>
      <c r="GP90" s="100"/>
      <c r="GQ90" s="100"/>
      <c r="GR90" s="100"/>
      <c r="GS90" s="100"/>
      <c r="GT90" s="100"/>
      <c r="GU90" s="100"/>
      <c r="GV90" s="100"/>
      <c r="GW90" s="100"/>
      <c r="GX90" s="100"/>
      <c r="GY90" s="100"/>
      <c r="GZ90" s="100"/>
      <c r="HA90" s="100"/>
      <c r="HB90" s="100"/>
      <c r="HC90" s="100"/>
      <c r="HD90" s="100"/>
      <c r="HE90" s="100"/>
      <c r="HF90" s="100"/>
      <c r="HG90" s="100"/>
      <c r="HH90" s="100"/>
      <c r="HI90" s="100"/>
      <c r="HJ90" s="100"/>
      <c r="HK90" s="100"/>
      <c r="HL90" s="100"/>
      <c r="HM90" s="100"/>
      <c r="HN90" s="100"/>
      <c r="HO90" s="100"/>
      <c r="HP90" s="100"/>
      <c r="HQ90" s="100"/>
      <c r="HR90" s="100"/>
      <c r="HS90" s="100"/>
      <c r="HT90" s="100"/>
      <c r="HU90" s="100"/>
      <c r="HV90" s="100"/>
      <c r="HW90" s="100"/>
      <c r="HX90" s="100"/>
      <c r="HY90" s="100"/>
      <c r="HZ90" s="100"/>
      <c r="IA90" s="100"/>
      <c r="IB90" s="100"/>
      <c r="IC90" s="100"/>
      <c r="ID90" s="100"/>
      <c r="IE90" s="100"/>
      <c r="IF90" s="100"/>
      <c r="IG90" s="100"/>
      <c r="IH90" s="100"/>
      <c r="II90" s="100"/>
      <c r="IJ90" s="100"/>
      <c r="IK90" s="100"/>
      <c r="IL90" s="100"/>
      <c r="IM90" s="100"/>
      <c r="IN90" s="100"/>
      <c r="IO90" s="100"/>
    </row>
    <row r="91" spans="1:249" ht="31.5" x14ac:dyDescent="0.25">
      <c r="A91" s="296" t="s">
        <v>224</v>
      </c>
      <c r="B91" s="298"/>
      <c r="C91" s="77" t="s">
        <v>225</v>
      </c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00"/>
      <c r="EL91" s="100"/>
      <c r="EM91" s="100"/>
      <c r="EN91" s="100"/>
      <c r="EO91" s="100"/>
      <c r="EP91" s="100"/>
      <c r="EQ91" s="100"/>
      <c r="ER91" s="100"/>
      <c r="ES91" s="100"/>
      <c r="ET91" s="100"/>
      <c r="EU91" s="100"/>
      <c r="EV91" s="100"/>
      <c r="EW91" s="100"/>
      <c r="EX91" s="100"/>
      <c r="EY91" s="100"/>
      <c r="EZ91" s="100"/>
      <c r="FA91" s="100"/>
      <c r="FB91" s="100"/>
      <c r="FC91" s="100"/>
      <c r="FD91" s="100"/>
      <c r="FE91" s="100"/>
      <c r="FF91" s="100"/>
      <c r="FG91" s="100"/>
      <c r="FH91" s="100"/>
      <c r="FI91" s="100"/>
      <c r="FJ91" s="100"/>
      <c r="FK91" s="100"/>
      <c r="FL91" s="100"/>
      <c r="FM91" s="100"/>
      <c r="FN91" s="100"/>
      <c r="FO91" s="100"/>
      <c r="FP91" s="100"/>
      <c r="FQ91" s="100"/>
      <c r="FR91" s="100"/>
      <c r="FS91" s="100"/>
      <c r="FT91" s="100"/>
      <c r="FU91" s="100"/>
      <c r="FV91" s="100"/>
      <c r="FW91" s="100"/>
      <c r="FX91" s="100"/>
      <c r="FY91" s="100"/>
      <c r="FZ91" s="100"/>
      <c r="GA91" s="100"/>
      <c r="GB91" s="100"/>
      <c r="GC91" s="100"/>
      <c r="GD91" s="100"/>
      <c r="GE91" s="100"/>
      <c r="GF91" s="100"/>
      <c r="GG91" s="100"/>
      <c r="GH91" s="100"/>
      <c r="GI91" s="100"/>
      <c r="GJ91" s="100"/>
      <c r="GK91" s="100"/>
      <c r="GL91" s="100"/>
      <c r="GM91" s="100"/>
      <c r="GN91" s="100"/>
      <c r="GO91" s="100"/>
      <c r="GP91" s="100"/>
      <c r="GQ91" s="100"/>
      <c r="GR91" s="100"/>
      <c r="GS91" s="100"/>
      <c r="GT91" s="100"/>
      <c r="GU91" s="100"/>
      <c r="GV91" s="100"/>
      <c r="GW91" s="100"/>
      <c r="GX91" s="100"/>
      <c r="GY91" s="100"/>
      <c r="GZ91" s="100"/>
      <c r="HA91" s="100"/>
      <c r="HB91" s="100"/>
      <c r="HC91" s="100"/>
      <c r="HD91" s="100"/>
      <c r="HE91" s="100"/>
      <c r="HF91" s="100"/>
      <c r="HG91" s="100"/>
      <c r="HH91" s="100"/>
      <c r="HI91" s="100"/>
      <c r="HJ91" s="100"/>
      <c r="HK91" s="100"/>
      <c r="HL91" s="100"/>
      <c r="HM91" s="100"/>
      <c r="HN91" s="100"/>
      <c r="HO91" s="100"/>
      <c r="HP91" s="100"/>
      <c r="HQ91" s="100"/>
      <c r="HR91" s="100"/>
      <c r="HS91" s="100"/>
      <c r="HT91" s="100"/>
      <c r="HU91" s="100"/>
      <c r="HV91" s="100"/>
      <c r="HW91" s="100"/>
      <c r="HX91" s="100"/>
      <c r="HY91" s="100"/>
      <c r="HZ91" s="100"/>
      <c r="IA91" s="100"/>
      <c r="IB91" s="100"/>
      <c r="IC91" s="100"/>
      <c r="ID91" s="100"/>
      <c r="IE91" s="100"/>
      <c r="IF91" s="100"/>
      <c r="IG91" s="100"/>
      <c r="IH91" s="100"/>
      <c r="II91" s="100"/>
      <c r="IJ91" s="100"/>
      <c r="IK91" s="100"/>
      <c r="IL91" s="100"/>
      <c r="IM91" s="100"/>
      <c r="IN91" s="100"/>
      <c r="IO91" s="100"/>
    </row>
    <row r="92" spans="1:249" ht="63" x14ac:dyDescent="0.25">
      <c r="A92" s="62" t="s">
        <v>224</v>
      </c>
      <c r="B92" s="78" t="s">
        <v>145</v>
      </c>
      <c r="C92" s="48" t="s">
        <v>146</v>
      </c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00"/>
      <c r="FN92" s="100"/>
      <c r="FO92" s="100"/>
      <c r="FP92" s="100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  <c r="GD92" s="100"/>
      <c r="GE92" s="100"/>
      <c r="GF92" s="100"/>
      <c r="GG92" s="100"/>
      <c r="GH92" s="100"/>
      <c r="GI92" s="100"/>
      <c r="GJ92" s="100"/>
      <c r="GK92" s="100"/>
      <c r="GL92" s="100"/>
      <c r="GM92" s="100"/>
      <c r="GN92" s="100"/>
      <c r="GO92" s="100"/>
      <c r="GP92" s="100"/>
      <c r="GQ92" s="100"/>
      <c r="GR92" s="100"/>
      <c r="GS92" s="100"/>
      <c r="GT92" s="100"/>
      <c r="GU92" s="100"/>
      <c r="GV92" s="100"/>
      <c r="GW92" s="100"/>
      <c r="GX92" s="100"/>
      <c r="GY92" s="100"/>
      <c r="GZ92" s="100"/>
      <c r="HA92" s="100"/>
      <c r="HB92" s="100"/>
      <c r="HC92" s="100"/>
      <c r="HD92" s="100"/>
      <c r="HE92" s="100"/>
      <c r="HF92" s="100"/>
      <c r="HG92" s="100"/>
      <c r="HH92" s="100"/>
      <c r="HI92" s="100"/>
      <c r="HJ92" s="100"/>
      <c r="HK92" s="100"/>
      <c r="HL92" s="100"/>
      <c r="HM92" s="100"/>
      <c r="HN92" s="100"/>
      <c r="HO92" s="100"/>
      <c r="HP92" s="100"/>
      <c r="HQ92" s="100"/>
      <c r="HR92" s="100"/>
      <c r="HS92" s="100"/>
      <c r="HT92" s="100"/>
      <c r="HU92" s="100"/>
      <c r="HV92" s="100"/>
      <c r="HW92" s="100"/>
      <c r="HX92" s="100"/>
      <c r="HY92" s="100"/>
      <c r="HZ92" s="100"/>
      <c r="IA92" s="100"/>
      <c r="IB92" s="100"/>
      <c r="IC92" s="100"/>
      <c r="ID92" s="100"/>
      <c r="IE92" s="100"/>
      <c r="IF92" s="100"/>
      <c r="IG92" s="100"/>
      <c r="IH92" s="100"/>
      <c r="II92" s="100"/>
      <c r="IJ92" s="100"/>
      <c r="IK92" s="100"/>
      <c r="IL92" s="100"/>
      <c r="IM92" s="100"/>
      <c r="IN92" s="100"/>
      <c r="IO92" s="100"/>
    </row>
    <row r="93" spans="1:249" ht="78.75" x14ac:dyDescent="0.25">
      <c r="A93" s="62" t="s">
        <v>224</v>
      </c>
      <c r="B93" s="62" t="s">
        <v>152</v>
      </c>
      <c r="C93" s="79" t="s">
        <v>221</v>
      </c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00"/>
      <c r="GE93" s="100"/>
      <c r="GF93" s="100"/>
      <c r="GG93" s="100"/>
      <c r="GH93" s="100"/>
      <c r="GI93" s="100"/>
      <c r="GJ93" s="100"/>
      <c r="GK93" s="100"/>
      <c r="GL93" s="100"/>
      <c r="GM93" s="100"/>
      <c r="GN93" s="100"/>
      <c r="GO93" s="100"/>
      <c r="GP93" s="100"/>
      <c r="GQ93" s="100"/>
      <c r="GR93" s="100"/>
      <c r="GS93" s="100"/>
      <c r="GT93" s="100"/>
      <c r="GU93" s="100"/>
      <c r="GV93" s="100"/>
      <c r="GW93" s="100"/>
      <c r="GX93" s="100"/>
      <c r="GY93" s="100"/>
      <c r="GZ93" s="100"/>
      <c r="HA93" s="100"/>
      <c r="HB93" s="100"/>
      <c r="HC93" s="100"/>
      <c r="HD93" s="100"/>
      <c r="HE93" s="100"/>
      <c r="HF93" s="100"/>
      <c r="HG93" s="100"/>
      <c r="HH93" s="100"/>
      <c r="HI93" s="100"/>
      <c r="HJ93" s="100"/>
      <c r="HK93" s="100"/>
      <c r="HL93" s="100"/>
      <c r="HM93" s="100"/>
      <c r="HN93" s="100"/>
      <c r="HO93" s="100"/>
      <c r="HP93" s="100"/>
      <c r="HQ93" s="100"/>
      <c r="HR93" s="100"/>
      <c r="HS93" s="100"/>
      <c r="HT93" s="100"/>
      <c r="HU93" s="100"/>
      <c r="HV93" s="100"/>
      <c r="HW93" s="100"/>
      <c r="HX93" s="100"/>
      <c r="HY93" s="100"/>
      <c r="HZ93" s="100"/>
      <c r="IA93" s="100"/>
      <c r="IB93" s="100"/>
      <c r="IC93" s="100"/>
      <c r="ID93" s="100"/>
      <c r="IE93" s="100"/>
      <c r="IF93" s="100"/>
      <c r="IG93" s="100"/>
      <c r="IH93" s="100"/>
      <c r="II93" s="100"/>
      <c r="IJ93" s="100"/>
      <c r="IK93" s="100"/>
      <c r="IL93" s="100"/>
      <c r="IM93" s="100"/>
      <c r="IN93" s="100"/>
      <c r="IO93" s="100"/>
    </row>
    <row r="94" spans="1:249" ht="63.75" thickBot="1" x14ac:dyDescent="0.3">
      <c r="A94" s="62" t="s">
        <v>224</v>
      </c>
      <c r="B94" s="80" t="s">
        <v>137</v>
      </c>
      <c r="C94" s="81" t="s">
        <v>138</v>
      </c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00"/>
      <c r="EL94" s="100"/>
      <c r="EM94" s="100"/>
      <c r="EN94" s="100"/>
      <c r="EO94" s="100"/>
      <c r="EP94" s="100"/>
      <c r="EQ94" s="100"/>
      <c r="ER94" s="100"/>
      <c r="ES94" s="100"/>
      <c r="ET94" s="100"/>
      <c r="EU94" s="100"/>
      <c r="EV94" s="100"/>
      <c r="EW94" s="100"/>
      <c r="EX94" s="100"/>
      <c r="EY94" s="100"/>
      <c r="EZ94" s="100"/>
      <c r="FA94" s="100"/>
      <c r="FB94" s="100"/>
      <c r="FC94" s="100"/>
      <c r="FD94" s="100"/>
      <c r="FE94" s="100"/>
      <c r="FF94" s="100"/>
      <c r="FG94" s="100"/>
      <c r="FH94" s="100"/>
      <c r="FI94" s="100"/>
      <c r="FJ94" s="100"/>
      <c r="FK94" s="100"/>
      <c r="FL94" s="100"/>
      <c r="FM94" s="100"/>
      <c r="FN94" s="100"/>
      <c r="FO94" s="100"/>
      <c r="FP94" s="100"/>
      <c r="FQ94" s="100"/>
      <c r="FR94" s="100"/>
      <c r="FS94" s="100"/>
      <c r="FT94" s="100"/>
      <c r="FU94" s="100"/>
      <c r="FV94" s="100"/>
      <c r="FW94" s="100"/>
      <c r="FX94" s="100"/>
      <c r="FY94" s="100"/>
      <c r="FZ94" s="100"/>
      <c r="GA94" s="100"/>
      <c r="GB94" s="100"/>
      <c r="GC94" s="100"/>
      <c r="GD94" s="100"/>
      <c r="GE94" s="100"/>
      <c r="GF94" s="100"/>
      <c r="GG94" s="100"/>
      <c r="GH94" s="100"/>
      <c r="GI94" s="100"/>
      <c r="GJ94" s="100"/>
      <c r="GK94" s="100"/>
      <c r="GL94" s="100"/>
      <c r="GM94" s="100"/>
      <c r="GN94" s="100"/>
      <c r="GO94" s="100"/>
      <c r="GP94" s="100"/>
      <c r="GQ94" s="100"/>
      <c r="GR94" s="100"/>
      <c r="GS94" s="100"/>
      <c r="GT94" s="100"/>
      <c r="GU94" s="100"/>
      <c r="GV94" s="100"/>
      <c r="GW94" s="100"/>
      <c r="GX94" s="100"/>
      <c r="GY94" s="100"/>
      <c r="GZ94" s="100"/>
      <c r="HA94" s="100"/>
      <c r="HB94" s="100"/>
      <c r="HC94" s="100"/>
      <c r="HD94" s="100"/>
      <c r="HE94" s="100"/>
      <c r="HF94" s="100"/>
      <c r="HG94" s="100"/>
      <c r="HH94" s="100"/>
      <c r="HI94" s="100"/>
      <c r="HJ94" s="100"/>
      <c r="HK94" s="100"/>
      <c r="HL94" s="100"/>
      <c r="HM94" s="100"/>
      <c r="HN94" s="100"/>
      <c r="HO94" s="100"/>
      <c r="HP94" s="100"/>
      <c r="HQ94" s="100"/>
      <c r="HR94" s="100"/>
      <c r="HS94" s="100"/>
      <c r="HT94" s="100"/>
      <c r="HU94" s="100"/>
      <c r="HV94" s="100"/>
      <c r="HW94" s="100"/>
      <c r="HX94" s="100"/>
      <c r="HY94" s="100"/>
      <c r="HZ94" s="100"/>
      <c r="IA94" s="100"/>
      <c r="IB94" s="100"/>
      <c r="IC94" s="100"/>
      <c r="ID94" s="100"/>
      <c r="IE94" s="100"/>
      <c r="IF94" s="100"/>
      <c r="IG94" s="100"/>
      <c r="IH94" s="100"/>
      <c r="II94" s="100"/>
      <c r="IJ94" s="100"/>
      <c r="IK94" s="100"/>
      <c r="IL94" s="100"/>
      <c r="IM94" s="100"/>
      <c r="IN94" s="100"/>
      <c r="IO94" s="100"/>
    </row>
    <row r="95" spans="1:249" x14ac:dyDescent="0.25">
      <c r="A95" s="296" t="s">
        <v>226</v>
      </c>
      <c r="B95" s="297"/>
      <c r="C95" s="64" t="s">
        <v>227</v>
      </c>
    </row>
    <row r="96" spans="1:249" ht="94.5" x14ac:dyDescent="0.25">
      <c r="A96" s="62" t="s">
        <v>226</v>
      </c>
      <c r="B96" s="62" t="s">
        <v>228</v>
      </c>
      <c r="C96" s="63" t="s">
        <v>229</v>
      </c>
    </row>
    <row r="97" spans="1:249" ht="94.5" x14ac:dyDescent="0.25">
      <c r="A97" s="62" t="s">
        <v>226</v>
      </c>
      <c r="B97" s="62" t="s">
        <v>230</v>
      </c>
      <c r="C97" s="63" t="s">
        <v>231</v>
      </c>
    </row>
    <row r="98" spans="1:249" ht="94.5" x14ac:dyDescent="0.25">
      <c r="A98" s="62" t="s">
        <v>226</v>
      </c>
      <c r="B98" s="62" t="s">
        <v>232</v>
      </c>
      <c r="C98" s="63" t="s">
        <v>233</v>
      </c>
    </row>
    <row r="99" spans="1:249" ht="94.5" x14ac:dyDescent="0.25">
      <c r="A99" s="62" t="s">
        <v>226</v>
      </c>
      <c r="B99" s="62" t="s">
        <v>234</v>
      </c>
      <c r="C99" s="63" t="s">
        <v>235</v>
      </c>
    </row>
    <row r="100" spans="1:249" ht="31.5" x14ac:dyDescent="0.25">
      <c r="A100" s="82" t="s">
        <v>236</v>
      </c>
      <c r="B100" s="83"/>
      <c r="C100" s="64" t="s">
        <v>237</v>
      </c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00"/>
      <c r="EL100" s="100"/>
      <c r="EM100" s="100"/>
      <c r="EN100" s="100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00"/>
      <c r="EZ100" s="100"/>
      <c r="FA100" s="100"/>
      <c r="FB100" s="100"/>
      <c r="FC100" s="100"/>
      <c r="FD100" s="100"/>
      <c r="FE100" s="100"/>
      <c r="FF100" s="100"/>
      <c r="FG100" s="100"/>
      <c r="FH100" s="100"/>
      <c r="FI100" s="100"/>
      <c r="FJ100" s="100"/>
      <c r="FK100" s="100"/>
      <c r="FL100" s="100"/>
      <c r="FM100" s="100"/>
      <c r="FN100" s="100"/>
      <c r="FO100" s="100"/>
      <c r="FP100" s="100"/>
      <c r="FQ100" s="100"/>
      <c r="FR100" s="100"/>
      <c r="FS100" s="100"/>
      <c r="FT100" s="100"/>
      <c r="FU100" s="100"/>
      <c r="FV100" s="100"/>
      <c r="FW100" s="100"/>
      <c r="FX100" s="100"/>
      <c r="FY100" s="100"/>
      <c r="FZ100" s="100"/>
      <c r="GA100" s="100"/>
      <c r="GB100" s="100"/>
      <c r="GC100" s="100"/>
      <c r="GD100" s="100"/>
      <c r="GE100" s="100"/>
      <c r="GF100" s="100"/>
      <c r="GG100" s="100"/>
      <c r="GH100" s="100"/>
      <c r="GI100" s="100"/>
      <c r="GJ100" s="100"/>
      <c r="GK100" s="100"/>
      <c r="GL100" s="100"/>
      <c r="GM100" s="100"/>
      <c r="GN100" s="100"/>
      <c r="GO100" s="100"/>
      <c r="GP100" s="100"/>
      <c r="GQ100" s="100"/>
      <c r="GR100" s="100"/>
      <c r="GS100" s="100"/>
      <c r="GT100" s="100"/>
      <c r="GU100" s="100"/>
      <c r="GV100" s="100"/>
      <c r="GW100" s="100"/>
      <c r="GX100" s="100"/>
      <c r="GY100" s="100"/>
      <c r="GZ100" s="100"/>
      <c r="HA100" s="100"/>
      <c r="HB100" s="100"/>
      <c r="HC100" s="100"/>
      <c r="HD100" s="100"/>
      <c r="HE100" s="100"/>
      <c r="HF100" s="100"/>
      <c r="HG100" s="100"/>
      <c r="HH100" s="100"/>
      <c r="HI100" s="100"/>
      <c r="HJ100" s="100"/>
      <c r="HK100" s="100"/>
      <c r="HL100" s="100"/>
      <c r="HM100" s="100"/>
      <c r="HN100" s="100"/>
      <c r="HO100" s="100"/>
      <c r="HP100" s="100"/>
      <c r="HQ100" s="100"/>
      <c r="HR100" s="100"/>
      <c r="HS100" s="100"/>
      <c r="HT100" s="100"/>
      <c r="HU100" s="100"/>
      <c r="HV100" s="100"/>
      <c r="HW100" s="100"/>
      <c r="HX100" s="100"/>
      <c r="HY100" s="100"/>
      <c r="HZ100" s="100"/>
      <c r="IA100" s="100"/>
      <c r="IB100" s="100"/>
      <c r="IC100" s="100"/>
      <c r="ID100" s="100"/>
      <c r="IE100" s="100"/>
      <c r="IF100" s="100"/>
      <c r="IG100" s="100"/>
      <c r="IH100" s="100"/>
      <c r="II100" s="100"/>
      <c r="IJ100" s="100"/>
      <c r="IK100" s="100"/>
      <c r="IL100" s="100"/>
      <c r="IM100" s="100"/>
      <c r="IN100" s="100"/>
      <c r="IO100" s="100"/>
    </row>
    <row r="101" spans="1:249" ht="31.5" x14ac:dyDescent="0.25">
      <c r="A101" s="296" t="s">
        <v>238</v>
      </c>
      <c r="B101" s="297"/>
      <c r="C101" s="64" t="s">
        <v>239</v>
      </c>
    </row>
    <row r="102" spans="1:249" ht="63.75" thickBot="1" x14ac:dyDescent="0.3">
      <c r="A102" s="62" t="s">
        <v>238</v>
      </c>
      <c r="B102" s="80" t="s">
        <v>137</v>
      </c>
      <c r="C102" s="63" t="s">
        <v>240</v>
      </c>
    </row>
    <row r="103" spans="1:249" x14ac:dyDescent="0.25">
      <c r="A103" s="296" t="s">
        <v>241</v>
      </c>
      <c r="B103" s="297"/>
      <c r="C103" s="64" t="s">
        <v>242</v>
      </c>
    </row>
    <row r="104" spans="1:249" x14ac:dyDescent="0.25">
      <c r="A104" s="296" t="s">
        <v>243</v>
      </c>
      <c r="B104" s="297"/>
      <c r="C104" s="64" t="s">
        <v>244</v>
      </c>
    </row>
    <row r="105" spans="1:249" ht="47.25" x14ac:dyDescent="0.25">
      <c r="A105" s="296" t="s">
        <v>245</v>
      </c>
      <c r="B105" s="297"/>
      <c r="C105" s="64" t="s">
        <v>246</v>
      </c>
    </row>
    <row r="106" spans="1:249" ht="94.5" x14ac:dyDescent="0.25">
      <c r="A106" s="62" t="s">
        <v>245</v>
      </c>
      <c r="B106" s="73" t="s">
        <v>247</v>
      </c>
      <c r="C106" s="63" t="s">
        <v>248</v>
      </c>
    </row>
    <row r="107" spans="1:249" x14ac:dyDescent="0.25">
      <c r="A107" s="296" t="s">
        <v>249</v>
      </c>
      <c r="B107" s="297"/>
      <c r="C107" s="64" t="s">
        <v>250</v>
      </c>
    </row>
    <row r="108" spans="1:249" x14ac:dyDescent="0.25">
      <c r="A108" s="62" t="s">
        <v>249</v>
      </c>
      <c r="B108" s="62" t="s">
        <v>251</v>
      </c>
      <c r="C108" s="63" t="s">
        <v>252</v>
      </c>
    </row>
    <row r="109" spans="1:249" ht="31.5" x14ac:dyDescent="0.25">
      <c r="A109" s="62" t="s">
        <v>249</v>
      </c>
      <c r="B109" s="62" t="s">
        <v>253</v>
      </c>
      <c r="C109" s="63" t="s">
        <v>254</v>
      </c>
    </row>
    <row r="110" spans="1:249" x14ac:dyDescent="0.25">
      <c r="A110" s="62" t="s">
        <v>249</v>
      </c>
      <c r="B110" s="62" t="s">
        <v>255</v>
      </c>
      <c r="C110" s="63" t="s">
        <v>256</v>
      </c>
    </row>
    <row r="111" spans="1:249" x14ac:dyDescent="0.25">
      <c r="A111" s="62" t="s">
        <v>249</v>
      </c>
      <c r="B111" s="62" t="s">
        <v>257</v>
      </c>
      <c r="C111" s="63" t="s">
        <v>258</v>
      </c>
    </row>
    <row r="112" spans="1:249" x14ac:dyDescent="0.25">
      <c r="A112" s="62" t="s">
        <v>249</v>
      </c>
      <c r="B112" s="62" t="s">
        <v>259</v>
      </c>
      <c r="C112" s="84" t="s">
        <v>260</v>
      </c>
    </row>
    <row r="113" spans="1:3" x14ac:dyDescent="0.25">
      <c r="A113" s="62" t="s">
        <v>249</v>
      </c>
      <c r="B113" s="62" t="s">
        <v>261</v>
      </c>
      <c r="C113" s="63" t="s">
        <v>262</v>
      </c>
    </row>
    <row r="114" spans="1:3" x14ac:dyDescent="0.25">
      <c r="A114" s="62" t="s">
        <v>249</v>
      </c>
      <c r="B114" s="62" t="s">
        <v>263</v>
      </c>
      <c r="C114" s="63" t="s">
        <v>264</v>
      </c>
    </row>
    <row r="115" spans="1:3" ht="31.5" x14ac:dyDescent="0.25">
      <c r="A115" s="62" t="s">
        <v>249</v>
      </c>
      <c r="B115" s="62" t="s">
        <v>265</v>
      </c>
      <c r="C115" s="63" t="s">
        <v>266</v>
      </c>
    </row>
    <row r="116" spans="1:3" ht="78.75" x14ac:dyDescent="0.25">
      <c r="A116" s="62" t="s">
        <v>249</v>
      </c>
      <c r="B116" s="62" t="s">
        <v>267</v>
      </c>
      <c r="C116" s="63" t="s">
        <v>268</v>
      </c>
    </row>
    <row r="117" spans="1:3" ht="31.5" x14ac:dyDescent="0.25">
      <c r="A117" s="62" t="s">
        <v>249</v>
      </c>
      <c r="B117" s="62" t="s">
        <v>269</v>
      </c>
      <c r="C117" s="63" t="s">
        <v>270</v>
      </c>
    </row>
    <row r="118" spans="1:3" ht="63" x14ac:dyDescent="0.25">
      <c r="A118" s="65" t="s">
        <v>249</v>
      </c>
      <c r="B118" s="85" t="s">
        <v>137</v>
      </c>
      <c r="C118" s="75" t="s">
        <v>138</v>
      </c>
    </row>
    <row r="119" spans="1:3" ht="63" x14ac:dyDescent="0.25">
      <c r="A119" s="65" t="s">
        <v>249</v>
      </c>
      <c r="B119" s="85" t="s">
        <v>271</v>
      </c>
      <c r="C119" s="63" t="s">
        <v>272</v>
      </c>
    </row>
    <row r="120" spans="1:3" ht="31.5" x14ac:dyDescent="0.25">
      <c r="A120" s="294">
        <v>188</v>
      </c>
      <c r="B120" s="295"/>
      <c r="C120" s="64" t="s">
        <v>273</v>
      </c>
    </row>
    <row r="121" spans="1:3" ht="63" x14ac:dyDescent="0.25">
      <c r="A121" s="60">
        <v>188</v>
      </c>
      <c r="B121" s="73" t="s">
        <v>274</v>
      </c>
      <c r="C121" s="63" t="s">
        <v>275</v>
      </c>
    </row>
    <row r="122" spans="1:3" ht="31.5" x14ac:dyDescent="0.25">
      <c r="A122" s="60">
        <v>188</v>
      </c>
      <c r="B122" s="73" t="s">
        <v>276</v>
      </c>
      <c r="C122" s="63" t="s">
        <v>277</v>
      </c>
    </row>
    <row r="123" spans="1:3" ht="78.75" x14ac:dyDescent="0.25">
      <c r="A123" s="60">
        <v>188</v>
      </c>
      <c r="B123" s="73" t="s">
        <v>278</v>
      </c>
      <c r="C123" s="63" t="s">
        <v>279</v>
      </c>
    </row>
    <row r="124" spans="1:3" ht="47.25" x14ac:dyDescent="0.25">
      <c r="A124" s="60">
        <v>188</v>
      </c>
      <c r="B124" s="73" t="s">
        <v>280</v>
      </c>
      <c r="C124" s="63" t="s">
        <v>281</v>
      </c>
    </row>
    <row r="125" spans="1:3" ht="63" x14ac:dyDescent="0.25">
      <c r="A125" s="65" t="s">
        <v>282</v>
      </c>
      <c r="B125" s="85" t="s">
        <v>137</v>
      </c>
      <c r="C125" s="75" t="s">
        <v>138</v>
      </c>
    </row>
    <row r="126" spans="1:3" x14ac:dyDescent="0.25">
      <c r="A126" s="294">
        <v>283</v>
      </c>
      <c r="B126" s="295"/>
      <c r="C126" s="64" t="s">
        <v>283</v>
      </c>
    </row>
    <row r="127" spans="1:3" ht="31.5" x14ac:dyDescent="0.25">
      <c r="A127" s="60">
        <v>283</v>
      </c>
      <c r="B127" s="62" t="s">
        <v>284</v>
      </c>
      <c r="C127" s="63" t="s">
        <v>285</v>
      </c>
    </row>
    <row r="128" spans="1:3" ht="63" x14ac:dyDescent="0.25">
      <c r="A128" s="60">
        <v>283</v>
      </c>
      <c r="B128" s="62" t="s">
        <v>286</v>
      </c>
      <c r="C128" s="63" t="s">
        <v>287</v>
      </c>
    </row>
    <row r="129" spans="1:3" ht="47.25" x14ac:dyDescent="0.25">
      <c r="A129" s="60">
        <v>283</v>
      </c>
      <c r="B129" s="62" t="s">
        <v>288</v>
      </c>
      <c r="C129" s="63" t="s">
        <v>289</v>
      </c>
    </row>
    <row r="130" spans="1:3" ht="31.5" x14ac:dyDescent="0.25">
      <c r="A130" s="60">
        <v>283</v>
      </c>
      <c r="B130" s="62" t="s">
        <v>290</v>
      </c>
      <c r="C130" s="63" t="s">
        <v>291</v>
      </c>
    </row>
    <row r="131" spans="1:3" ht="63" x14ac:dyDescent="0.25">
      <c r="A131" s="60">
        <v>283</v>
      </c>
      <c r="B131" s="62" t="s">
        <v>292</v>
      </c>
      <c r="C131" s="63" t="s">
        <v>293</v>
      </c>
    </row>
    <row r="132" spans="1:3" ht="63" x14ac:dyDescent="0.25">
      <c r="A132" s="60">
        <v>283</v>
      </c>
      <c r="B132" s="62" t="s">
        <v>294</v>
      </c>
      <c r="C132" s="63" t="s">
        <v>295</v>
      </c>
    </row>
    <row r="133" spans="1:3" ht="47.25" x14ac:dyDescent="0.25">
      <c r="A133" s="60">
        <v>283</v>
      </c>
      <c r="B133" s="62" t="s">
        <v>296</v>
      </c>
      <c r="C133" s="63" t="s">
        <v>297</v>
      </c>
    </row>
    <row r="134" spans="1:3" ht="47.25" x14ac:dyDescent="0.25">
      <c r="A134" s="86">
        <v>283</v>
      </c>
      <c r="B134" s="66" t="s">
        <v>298</v>
      </c>
      <c r="C134" s="63" t="s">
        <v>299</v>
      </c>
    </row>
    <row r="135" spans="1:3" ht="31.5" x14ac:dyDescent="0.25">
      <c r="A135" s="86">
        <v>283</v>
      </c>
      <c r="B135" s="66" t="s">
        <v>300</v>
      </c>
      <c r="C135" s="63" t="s">
        <v>301</v>
      </c>
    </row>
    <row r="136" spans="1:3" ht="63" x14ac:dyDescent="0.25">
      <c r="A136" s="60">
        <v>283</v>
      </c>
      <c r="B136" s="62" t="s">
        <v>302</v>
      </c>
      <c r="C136" s="63" t="s">
        <v>303</v>
      </c>
    </row>
    <row r="137" spans="1:3" ht="78.75" x14ac:dyDescent="0.25">
      <c r="A137" s="60">
        <v>283</v>
      </c>
      <c r="B137" s="62" t="s">
        <v>304</v>
      </c>
      <c r="C137" s="63" t="s">
        <v>305</v>
      </c>
    </row>
    <row r="138" spans="1:3" ht="78.75" x14ac:dyDescent="0.25">
      <c r="A138" s="60">
        <v>283</v>
      </c>
      <c r="B138" s="62" t="s">
        <v>306</v>
      </c>
      <c r="C138" s="63" t="s">
        <v>307</v>
      </c>
    </row>
    <row r="139" spans="1:3" ht="47.25" x14ac:dyDescent="0.25">
      <c r="A139" s="60">
        <v>283</v>
      </c>
      <c r="B139" s="62" t="s">
        <v>308</v>
      </c>
      <c r="C139" s="63" t="s">
        <v>309</v>
      </c>
    </row>
    <row r="140" spans="1:3" ht="63" x14ac:dyDescent="0.25">
      <c r="A140" s="87">
        <v>283</v>
      </c>
      <c r="B140" s="85" t="s">
        <v>310</v>
      </c>
      <c r="C140" s="63" t="s">
        <v>311</v>
      </c>
    </row>
    <row r="141" spans="1:3" ht="31.5" x14ac:dyDescent="0.25">
      <c r="A141" s="88">
        <v>283</v>
      </c>
      <c r="B141" s="89" t="s">
        <v>312</v>
      </c>
      <c r="C141" s="63" t="s">
        <v>313</v>
      </c>
    </row>
    <row r="142" spans="1:3" ht="63" x14ac:dyDescent="0.25">
      <c r="A142" s="60">
        <v>283</v>
      </c>
      <c r="B142" s="62" t="s">
        <v>314</v>
      </c>
      <c r="C142" s="63" t="s">
        <v>315</v>
      </c>
    </row>
    <row r="143" spans="1:3" ht="78.75" x14ac:dyDescent="0.25">
      <c r="A143" s="60">
        <v>283</v>
      </c>
      <c r="B143" s="62" t="s">
        <v>316</v>
      </c>
      <c r="C143" s="63" t="s">
        <v>11</v>
      </c>
    </row>
    <row r="144" spans="1:3" ht="47.25" x14ac:dyDescent="0.25">
      <c r="A144" s="60">
        <v>283</v>
      </c>
      <c r="B144" s="62" t="s">
        <v>317</v>
      </c>
      <c r="C144" s="63" t="s">
        <v>14</v>
      </c>
    </row>
    <row r="145" spans="1:249" x14ac:dyDescent="0.25">
      <c r="A145" s="60">
        <v>283</v>
      </c>
      <c r="B145" s="62" t="s">
        <v>318</v>
      </c>
      <c r="C145" s="63" t="s">
        <v>319</v>
      </c>
    </row>
    <row r="146" spans="1:249" ht="63" x14ac:dyDescent="0.25">
      <c r="A146" s="60">
        <v>283</v>
      </c>
      <c r="B146" s="62" t="s">
        <v>320</v>
      </c>
      <c r="C146" s="63" t="s">
        <v>321</v>
      </c>
    </row>
    <row r="147" spans="1:249" ht="78.75" x14ac:dyDescent="0.25">
      <c r="A147" s="60">
        <v>283</v>
      </c>
      <c r="B147" s="62" t="s">
        <v>322</v>
      </c>
      <c r="C147" s="63" t="s">
        <v>323</v>
      </c>
    </row>
    <row r="148" spans="1:249" ht="31.5" x14ac:dyDescent="0.25">
      <c r="A148" s="60">
        <v>283</v>
      </c>
      <c r="B148" s="62" t="s">
        <v>324</v>
      </c>
      <c r="C148" s="63" t="s">
        <v>325</v>
      </c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  <c r="BG148" s="100"/>
      <c r="BH148" s="100"/>
      <c r="BI148" s="100"/>
      <c r="BJ148" s="100"/>
      <c r="BK148" s="100"/>
      <c r="BL148" s="100"/>
      <c r="BM148" s="100"/>
      <c r="BN148" s="100"/>
      <c r="BO148" s="100"/>
      <c r="BP148" s="100"/>
      <c r="BQ148" s="100"/>
      <c r="BR148" s="100"/>
      <c r="BS148" s="100"/>
      <c r="BT148" s="100"/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00"/>
      <c r="CJ148" s="100"/>
      <c r="CK148" s="100"/>
      <c r="CL148" s="100"/>
      <c r="CM148" s="100"/>
      <c r="CN148" s="100"/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100"/>
      <c r="ED148" s="100"/>
      <c r="EE148" s="100"/>
      <c r="EF148" s="100"/>
      <c r="EG148" s="100"/>
      <c r="EH148" s="100"/>
      <c r="EI148" s="100"/>
      <c r="EJ148" s="100"/>
      <c r="EK148" s="100"/>
      <c r="EL148" s="100"/>
      <c r="EM148" s="100"/>
      <c r="EN148" s="100"/>
      <c r="EO148" s="100"/>
      <c r="EP148" s="100"/>
      <c r="EQ148" s="100"/>
      <c r="ER148" s="100"/>
      <c r="ES148" s="100"/>
      <c r="ET148" s="100"/>
      <c r="EU148" s="100"/>
      <c r="EV148" s="100"/>
      <c r="EW148" s="100"/>
      <c r="EX148" s="100"/>
      <c r="EY148" s="100"/>
      <c r="EZ148" s="100"/>
      <c r="FA148" s="100"/>
      <c r="FB148" s="100"/>
      <c r="FC148" s="100"/>
      <c r="FD148" s="100"/>
      <c r="FE148" s="100"/>
      <c r="FF148" s="100"/>
      <c r="FG148" s="100"/>
      <c r="FH148" s="100"/>
      <c r="FI148" s="100"/>
      <c r="FJ148" s="100"/>
      <c r="FK148" s="100"/>
      <c r="FL148" s="100"/>
      <c r="FM148" s="100"/>
      <c r="FN148" s="100"/>
      <c r="FO148" s="100"/>
      <c r="FP148" s="100"/>
      <c r="FQ148" s="100"/>
      <c r="FR148" s="100"/>
      <c r="FS148" s="100"/>
      <c r="FT148" s="100"/>
      <c r="FU148" s="100"/>
      <c r="FV148" s="100"/>
      <c r="FW148" s="100"/>
      <c r="FX148" s="100"/>
      <c r="FY148" s="100"/>
      <c r="FZ148" s="100"/>
      <c r="GA148" s="100"/>
      <c r="GB148" s="100"/>
      <c r="GC148" s="100"/>
      <c r="GD148" s="100"/>
      <c r="GE148" s="100"/>
      <c r="GF148" s="100"/>
      <c r="GG148" s="100"/>
      <c r="GH148" s="100"/>
      <c r="GI148" s="100"/>
      <c r="GJ148" s="100"/>
      <c r="GK148" s="100"/>
      <c r="GL148" s="100"/>
      <c r="GM148" s="100"/>
      <c r="GN148" s="100"/>
      <c r="GO148" s="100"/>
      <c r="GP148" s="100"/>
      <c r="GQ148" s="100"/>
      <c r="GR148" s="100"/>
      <c r="GS148" s="100"/>
      <c r="GT148" s="100"/>
      <c r="GU148" s="100"/>
      <c r="GV148" s="100"/>
      <c r="GW148" s="100"/>
      <c r="GX148" s="100"/>
      <c r="GY148" s="100"/>
      <c r="GZ148" s="100"/>
      <c r="HA148" s="100"/>
      <c r="HB148" s="100"/>
      <c r="HC148" s="100"/>
      <c r="HD148" s="100"/>
      <c r="HE148" s="100"/>
      <c r="HF148" s="100"/>
      <c r="HG148" s="100"/>
      <c r="HH148" s="100"/>
      <c r="HI148" s="100"/>
      <c r="HJ148" s="100"/>
      <c r="HK148" s="100"/>
      <c r="HL148" s="100"/>
      <c r="HM148" s="100"/>
      <c r="HN148" s="100"/>
      <c r="HO148" s="100"/>
      <c r="HP148" s="100"/>
      <c r="HQ148" s="100"/>
      <c r="HR148" s="100"/>
      <c r="HS148" s="100"/>
      <c r="HT148" s="100"/>
      <c r="HU148" s="100"/>
      <c r="HV148" s="100"/>
      <c r="HW148" s="100"/>
      <c r="HX148" s="100"/>
      <c r="HY148" s="100"/>
      <c r="HZ148" s="100"/>
      <c r="IA148" s="100"/>
      <c r="IB148" s="100"/>
      <c r="IC148" s="100"/>
      <c r="ID148" s="100"/>
      <c r="IE148" s="100"/>
      <c r="IF148" s="100"/>
      <c r="IG148" s="100"/>
      <c r="IH148" s="100"/>
      <c r="II148" s="100"/>
      <c r="IJ148" s="100"/>
      <c r="IK148" s="100"/>
      <c r="IL148" s="100"/>
      <c r="IM148" s="100"/>
      <c r="IN148" s="100"/>
      <c r="IO148" s="100"/>
    </row>
    <row r="149" spans="1:249" ht="31.5" x14ac:dyDescent="0.25">
      <c r="A149" s="60">
        <v>283</v>
      </c>
      <c r="B149" s="62" t="s">
        <v>326</v>
      </c>
      <c r="C149" s="63" t="s">
        <v>327</v>
      </c>
    </row>
    <row r="150" spans="1:249" ht="47.25" x14ac:dyDescent="0.25">
      <c r="A150" s="60">
        <v>283</v>
      </c>
      <c r="B150" s="62" t="s">
        <v>328</v>
      </c>
      <c r="C150" s="63" t="s">
        <v>329</v>
      </c>
    </row>
    <row r="151" spans="1:249" ht="63" x14ac:dyDescent="0.25">
      <c r="A151" s="60">
        <v>283</v>
      </c>
      <c r="B151" s="62" t="s">
        <v>330</v>
      </c>
      <c r="C151" s="63" t="s">
        <v>331</v>
      </c>
    </row>
    <row r="152" spans="1:249" ht="47.25" x14ac:dyDescent="0.25">
      <c r="A152" s="60">
        <v>283</v>
      </c>
      <c r="B152" s="62" t="s">
        <v>332</v>
      </c>
      <c r="C152" s="63" t="s">
        <v>333</v>
      </c>
    </row>
    <row r="153" spans="1:249" ht="31.5" x14ac:dyDescent="0.25">
      <c r="A153" s="60">
        <v>283</v>
      </c>
      <c r="B153" s="62" t="s">
        <v>334</v>
      </c>
      <c r="C153" s="63" t="s">
        <v>335</v>
      </c>
    </row>
    <row r="154" spans="1:249" ht="63" x14ac:dyDescent="0.25">
      <c r="A154" s="60">
        <v>283</v>
      </c>
      <c r="B154" s="62" t="s">
        <v>336</v>
      </c>
      <c r="C154" s="63" t="s">
        <v>337</v>
      </c>
    </row>
    <row r="155" spans="1:249" ht="63" x14ac:dyDescent="0.25">
      <c r="A155" s="60">
        <v>283</v>
      </c>
      <c r="B155" s="62" t="s">
        <v>137</v>
      </c>
      <c r="C155" s="63" t="s">
        <v>147</v>
      </c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  <c r="BA155" s="100"/>
      <c r="BB155" s="100"/>
      <c r="BC155" s="100"/>
      <c r="BD155" s="100"/>
      <c r="BE155" s="100"/>
      <c r="BF155" s="100"/>
      <c r="BG155" s="100"/>
      <c r="BH155" s="100"/>
      <c r="BI155" s="100"/>
      <c r="BJ155" s="100"/>
      <c r="BK155" s="100"/>
      <c r="BL155" s="100"/>
      <c r="BM155" s="100"/>
      <c r="BN155" s="100"/>
      <c r="BO155" s="100"/>
      <c r="BP155" s="100"/>
      <c r="BQ155" s="100"/>
      <c r="BR155" s="100"/>
      <c r="BS155" s="100"/>
      <c r="BT155" s="100"/>
      <c r="BU155" s="100"/>
      <c r="BV155" s="100"/>
      <c r="BW155" s="100"/>
      <c r="BX155" s="100"/>
      <c r="BY155" s="100"/>
      <c r="BZ155" s="100"/>
      <c r="CA155" s="100"/>
      <c r="CB155" s="100"/>
      <c r="CC155" s="100"/>
      <c r="CD155" s="100"/>
      <c r="CE155" s="100"/>
      <c r="CF155" s="100"/>
      <c r="CG155" s="100"/>
      <c r="CH155" s="100"/>
      <c r="CI155" s="100"/>
      <c r="CJ155" s="100"/>
      <c r="CK155" s="100"/>
      <c r="CL155" s="100"/>
      <c r="CM155" s="100"/>
      <c r="CN155" s="100"/>
      <c r="CO155" s="100"/>
      <c r="CP155" s="100"/>
      <c r="CQ155" s="100"/>
      <c r="CR155" s="100"/>
      <c r="CS155" s="100"/>
      <c r="CT155" s="100"/>
      <c r="CU155" s="100"/>
      <c r="CV155" s="100"/>
      <c r="CW155" s="100"/>
      <c r="CX155" s="100"/>
      <c r="CY155" s="100"/>
      <c r="CZ155" s="100"/>
      <c r="DA155" s="100"/>
      <c r="DB155" s="100"/>
      <c r="DC155" s="100"/>
      <c r="DD155" s="100"/>
      <c r="DE155" s="100"/>
      <c r="DF155" s="100"/>
      <c r="DG155" s="100"/>
      <c r="DH155" s="100"/>
      <c r="DI155" s="100"/>
      <c r="DJ155" s="100"/>
      <c r="DK155" s="100"/>
      <c r="DL155" s="100"/>
      <c r="DM155" s="100"/>
      <c r="DN155" s="100"/>
      <c r="DO155" s="100"/>
      <c r="DP155" s="100"/>
      <c r="DQ155" s="100"/>
      <c r="DR155" s="100"/>
      <c r="DS155" s="100"/>
      <c r="DT155" s="100"/>
      <c r="DU155" s="100"/>
      <c r="DV155" s="100"/>
      <c r="DW155" s="100"/>
      <c r="DX155" s="100"/>
      <c r="DY155" s="100"/>
      <c r="DZ155" s="100"/>
      <c r="EA155" s="100"/>
      <c r="EB155" s="100"/>
      <c r="EC155" s="100"/>
      <c r="ED155" s="100"/>
      <c r="EE155" s="100"/>
      <c r="EF155" s="100"/>
      <c r="EG155" s="100"/>
      <c r="EH155" s="100"/>
      <c r="EI155" s="100"/>
      <c r="EJ155" s="100"/>
      <c r="EK155" s="100"/>
      <c r="EL155" s="100"/>
      <c r="EM155" s="100"/>
      <c r="EN155" s="100"/>
      <c r="EO155" s="100"/>
      <c r="EP155" s="100"/>
      <c r="EQ155" s="100"/>
      <c r="ER155" s="100"/>
      <c r="ES155" s="100"/>
      <c r="ET155" s="100"/>
      <c r="EU155" s="100"/>
      <c r="EV155" s="100"/>
      <c r="EW155" s="100"/>
      <c r="EX155" s="100"/>
      <c r="EY155" s="100"/>
      <c r="EZ155" s="100"/>
      <c r="FA155" s="100"/>
      <c r="FB155" s="100"/>
      <c r="FC155" s="100"/>
      <c r="FD155" s="100"/>
      <c r="FE155" s="100"/>
      <c r="FF155" s="100"/>
      <c r="FG155" s="100"/>
      <c r="FH155" s="100"/>
      <c r="FI155" s="100"/>
      <c r="FJ155" s="100"/>
      <c r="FK155" s="100"/>
      <c r="FL155" s="100"/>
      <c r="FM155" s="100"/>
      <c r="FN155" s="100"/>
      <c r="FO155" s="100"/>
      <c r="FP155" s="100"/>
      <c r="FQ155" s="100"/>
      <c r="FR155" s="100"/>
      <c r="FS155" s="100"/>
      <c r="FT155" s="100"/>
      <c r="FU155" s="100"/>
      <c r="FV155" s="100"/>
      <c r="FW155" s="100"/>
      <c r="FX155" s="100"/>
      <c r="FY155" s="100"/>
      <c r="FZ155" s="100"/>
      <c r="GA155" s="100"/>
      <c r="GB155" s="100"/>
      <c r="GC155" s="100"/>
      <c r="GD155" s="100"/>
      <c r="GE155" s="100"/>
      <c r="GF155" s="100"/>
      <c r="GG155" s="100"/>
      <c r="GH155" s="100"/>
      <c r="GI155" s="100"/>
      <c r="GJ155" s="100"/>
      <c r="GK155" s="100"/>
      <c r="GL155" s="100"/>
      <c r="GM155" s="100"/>
      <c r="GN155" s="100"/>
      <c r="GO155" s="100"/>
      <c r="GP155" s="100"/>
      <c r="GQ155" s="100"/>
      <c r="GR155" s="100"/>
      <c r="GS155" s="100"/>
      <c r="GT155" s="100"/>
      <c r="GU155" s="100"/>
      <c r="GV155" s="100"/>
      <c r="GW155" s="100"/>
      <c r="GX155" s="100"/>
      <c r="GY155" s="100"/>
      <c r="GZ155" s="100"/>
      <c r="HA155" s="100"/>
      <c r="HB155" s="100"/>
      <c r="HC155" s="100"/>
      <c r="HD155" s="100"/>
      <c r="HE155" s="100"/>
      <c r="HF155" s="100"/>
      <c r="HG155" s="100"/>
      <c r="HH155" s="100"/>
      <c r="HI155" s="100"/>
      <c r="HJ155" s="100"/>
      <c r="HK155" s="100"/>
      <c r="HL155" s="100"/>
      <c r="HM155" s="100"/>
      <c r="HN155" s="100"/>
      <c r="HO155" s="100"/>
      <c r="HP155" s="100"/>
      <c r="HQ155" s="100"/>
      <c r="HR155" s="100"/>
      <c r="HS155" s="100"/>
      <c r="HT155" s="100"/>
      <c r="HU155" s="100"/>
      <c r="HV155" s="100"/>
      <c r="HW155" s="100"/>
      <c r="HX155" s="100"/>
      <c r="HY155" s="100"/>
      <c r="HZ155" s="100"/>
      <c r="IA155" s="100"/>
      <c r="IB155" s="100"/>
      <c r="IC155" s="100"/>
      <c r="ID155" s="100"/>
      <c r="IE155" s="100"/>
      <c r="IF155" s="100"/>
      <c r="IG155" s="100"/>
      <c r="IH155" s="100"/>
      <c r="II155" s="100"/>
      <c r="IJ155" s="100"/>
      <c r="IK155" s="100"/>
      <c r="IL155" s="100"/>
      <c r="IM155" s="100"/>
      <c r="IN155" s="100"/>
      <c r="IO155" s="100"/>
    </row>
    <row r="156" spans="1:249" x14ac:dyDescent="0.25">
      <c r="A156" s="60">
        <v>283</v>
      </c>
      <c r="B156" s="62" t="s">
        <v>338</v>
      </c>
      <c r="C156" s="63" t="s">
        <v>27</v>
      </c>
    </row>
    <row r="157" spans="1:249" ht="47.25" x14ac:dyDescent="0.25">
      <c r="A157" s="60">
        <v>283</v>
      </c>
      <c r="B157" s="62" t="s">
        <v>339</v>
      </c>
      <c r="C157" s="63" t="s">
        <v>340</v>
      </c>
    </row>
    <row r="158" spans="1:249" ht="31.5" x14ac:dyDescent="0.25">
      <c r="A158" s="86">
        <v>283</v>
      </c>
      <c r="B158" s="90" t="s">
        <v>341</v>
      </c>
      <c r="C158" s="63" t="s">
        <v>342</v>
      </c>
    </row>
    <row r="159" spans="1:249" ht="47.25" x14ac:dyDescent="0.25">
      <c r="A159" s="86">
        <v>283</v>
      </c>
      <c r="B159" s="90" t="s">
        <v>343</v>
      </c>
      <c r="C159" s="63" t="s">
        <v>344</v>
      </c>
    </row>
    <row r="160" spans="1:249" ht="63" x14ac:dyDescent="0.25">
      <c r="A160" s="60">
        <v>283</v>
      </c>
      <c r="B160" s="62" t="s">
        <v>345</v>
      </c>
      <c r="C160" s="63" t="s">
        <v>346</v>
      </c>
    </row>
    <row r="161" spans="1:3" ht="94.5" x14ac:dyDescent="0.25">
      <c r="A161" s="60">
        <v>283</v>
      </c>
      <c r="B161" s="91" t="s">
        <v>347</v>
      </c>
      <c r="C161" s="63" t="s">
        <v>348</v>
      </c>
    </row>
    <row r="162" spans="1:3" ht="31.5" x14ac:dyDescent="0.25">
      <c r="A162" s="60">
        <v>283</v>
      </c>
      <c r="B162" s="91" t="s">
        <v>349</v>
      </c>
      <c r="C162" s="63" t="s">
        <v>350</v>
      </c>
    </row>
    <row r="163" spans="1:3" ht="63" x14ac:dyDescent="0.25">
      <c r="A163" s="60">
        <v>283</v>
      </c>
      <c r="B163" s="91" t="s">
        <v>351</v>
      </c>
      <c r="C163" s="63" t="s">
        <v>352</v>
      </c>
    </row>
    <row r="164" spans="1:3" ht="31.5" x14ac:dyDescent="0.25">
      <c r="A164" s="60">
        <v>283</v>
      </c>
      <c r="B164" s="62" t="s">
        <v>353</v>
      </c>
      <c r="C164" s="63" t="s">
        <v>354</v>
      </c>
    </row>
    <row r="165" spans="1:3" ht="31.5" x14ac:dyDescent="0.25">
      <c r="A165" s="60">
        <v>283</v>
      </c>
      <c r="B165" s="62" t="s">
        <v>355</v>
      </c>
      <c r="C165" s="92" t="s">
        <v>356</v>
      </c>
    </row>
    <row r="166" spans="1:3" ht="31.5" x14ac:dyDescent="0.25">
      <c r="A166" s="60">
        <v>283</v>
      </c>
      <c r="B166" s="62" t="s">
        <v>357</v>
      </c>
      <c r="C166" s="63" t="s">
        <v>358</v>
      </c>
    </row>
    <row r="167" spans="1:3" ht="31.5" x14ac:dyDescent="0.25">
      <c r="A167" s="60">
        <v>283</v>
      </c>
      <c r="B167" s="62" t="s">
        <v>359</v>
      </c>
      <c r="C167" s="63" t="s">
        <v>360</v>
      </c>
    </row>
    <row r="168" spans="1:3" ht="31.5" x14ac:dyDescent="0.25">
      <c r="A168" s="60">
        <v>283</v>
      </c>
      <c r="B168" s="62" t="s">
        <v>361</v>
      </c>
      <c r="C168" s="63" t="s">
        <v>362</v>
      </c>
    </row>
    <row r="169" spans="1:3" ht="31.5" x14ac:dyDescent="0.25">
      <c r="A169" s="60">
        <v>283</v>
      </c>
      <c r="B169" s="62" t="s">
        <v>363</v>
      </c>
      <c r="C169" s="63" t="s">
        <v>364</v>
      </c>
    </row>
    <row r="170" spans="1:3" ht="78.75" x14ac:dyDescent="0.25">
      <c r="A170" s="60">
        <v>283</v>
      </c>
      <c r="B170" s="62" t="s">
        <v>365</v>
      </c>
      <c r="C170" s="63" t="s">
        <v>366</v>
      </c>
    </row>
    <row r="171" spans="1:3" ht="47.25" x14ac:dyDescent="0.25">
      <c r="A171" s="60">
        <v>283</v>
      </c>
      <c r="B171" s="62" t="s">
        <v>367</v>
      </c>
      <c r="C171" s="63" t="s">
        <v>368</v>
      </c>
    </row>
    <row r="172" spans="1:3" ht="47.25" x14ac:dyDescent="0.25">
      <c r="A172" s="60">
        <v>283</v>
      </c>
      <c r="B172" s="62" t="s">
        <v>369</v>
      </c>
      <c r="C172" s="63" t="s">
        <v>370</v>
      </c>
    </row>
    <row r="173" spans="1:3" ht="31.5" x14ac:dyDescent="0.25">
      <c r="A173" s="60">
        <v>283</v>
      </c>
      <c r="B173" s="62" t="s">
        <v>371</v>
      </c>
      <c r="C173" s="63" t="s">
        <v>372</v>
      </c>
    </row>
    <row r="174" spans="1:3" ht="31.5" x14ac:dyDescent="0.25">
      <c r="A174" s="60">
        <v>283</v>
      </c>
      <c r="B174" s="62" t="s">
        <v>373</v>
      </c>
      <c r="C174" s="63" t="s">
        <v>374</v>
      </c>
    </row>
    <row r="176" spans="1:3" ht="47.25" x14ac:dyDescent="0.25">
      <c r="A176" s="60">
        <v>283</v>
      </c>
      <c r="B176" s="62" t="s">
        <v>375</v>
      </c>
      <c r="C176" s="63" t="s">
        <v>376</v>
      </c>
    </row>
    <row r="177" spans="1:249" ht="47.25" x14ac:dyDescent="0.25">
      <c r="A177" s="60">
        <v>283</v>
      </c>
      <c r="B177" s="62" t="s">
        <v>377</v>
      </c>
      <c r="C177" s="63" t="s">
        <v>378</v>
      </c>
    </row>
    <row r="178" spans="1:249" x14ac:dyDescent="0.25">
      <c r="A178" s="294">
        <v>284</v>
      </c>
      <c r="B178" s="295"/>
      <c r="C178" s="64" t="s">
        <v>83</v>
      </c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  <c r="AV178" s="100"/>
      <c r="AW178" s="100"/>
      <c r="AX178" s="100"/>
      <c r="AY178" s="100"/>
      <c r="AZ178" s="100"/>
      <c r="BA178" s="100"/>
      <c r="BB178" s="100"/>
      <c r="BC178" s="100"/>
      <c r="BD178" s="100"/>
      <c r="BE178" s="100"/>
      <c r="BF178" s="100"/>
      <c r="BG178" s="100"/>
      <c r="BH178" s="100"/>
      <c r="BI178" s="100"/>
      <c r="BJ178" s="100"/>
      <c r="BK178" s="100"/>
      <c r="BL178" s="100"/>
      <c r="BM178" s="100"/>
      <c r="BN178" s="100"/>
      <c r="BO178" s="100"/>
      <c r="BP178" s="100"/>
      <c r="BQ178" s="100"/>
      <c r="BR178" s="100"/>
      <c r="BS178" s="100"/>
      <c r="BT178" s="100"/>
      <c r="BU178" s="100"/>
      <c r="BV178" s="100"/>
      <c r="BW178" s="100"/>
      <c r="BX178" s="100"/>
      <c r="BY178" s="100"/>
      <c r="BZ178" s="100"/>
      <c r="CA178" s="100"/>
      <c r="CB178" s="100"/>
      <c r="CC178" s="100"/>
      <c r="CD178" s="100"/>
      <c r="CE178" s="100"/>
      <c r="CF178" s="100"/>
      <c r="CG178" s="100"/>
      <c r="CH178" s="100"/>
      <c r="CI178" s="100"/>
      <c r="CJ178" s="100"/>
      <c r="CK178" s="100"/>
      <c r="CL178" s="100"/>
      <c r="CM178" s="100"/>
      <c r="CN178" s="100"/>
      <c r="CO178" s="100"/>
      <c r="CP178" s="100"/>
      <c r="CQ178" s="100"/>
      <c r="CR178" s="100"/>
      <c r="CS178" s="100"/>
      <c r="CT178" s="100"/>
      <c r="CU178" s="100"/>
      <c r="CV178" s="100"/>
      <c r="CW178" s="100"/>
      <c r="CX178" s="100"/>
      <c r="CY178" s="100"/>
      <c r="CZ178" s="100"/>
      <c r="DA178" s="100"/>
      <c r="DB178" s="100"/>
      <c r="DC178" s="100"/>
      <c r="DD178" s="100"/>
      <c r="DE178" s="100"/>
      <c r="DF178" s="100"/>
      <c r="DG178" s="100"/>
      <c r="DH178" s="100"/>
      <c r="DI178" s="100"/>
      <c r="DJ178" s="100"/>
      <c r="DK178" s="100"/>
      <c r="DL178" s="100"/>
      <c r="DM178" s="100"/>
      <c r="DN178" s="100"/>
      <c r="DO178" s="100"/>
      <c r="DP178" s="100"/>
      <c r="DQ178" s="100"/>
      <c r="DR178" s="100"/>
      <c r="DS178" s="100"/>
      <c r="DT178" s="100"/>
      <c r="DU178" s="100"/>
      <c r="DV178" s="100"/>
      <c r="DW178" s="100"/>
      <c r="DX178" s="100"/>
      <c r="DY178" s="100"/>
      <c r="DZ178" s="100"/>
      <c r="EA178" s="100"/>
      <c r="EB178" s="100"/>
      <c r="EC178" s="100"/>
      <c r="ED178" s="100"/>
      <c r="EE178" s="100"/>
      <c r="EF178" s="100"/>
      <c r="EG178" s="100"/>
      <c r="EH178" s="100"/>
      <c r="EI178" s="100"/>
      <c r="EJ178" s="100"/>
      <c r="EK178" s="100"/>
      <c r="EL178" s="100"/>
      <c r="EM178" s="100"/>
      <c r="EN178" s="100"/>
      <c r="EO178" s="100"/>
      <c r="EP178" s="100"/>
      <c r="EQ178" s="100"/>
      <c r="ER178" s="100"/>
      <c r="ES178" s="100"/>
      <c r="ET178" s="100"/>
      <c r="EU178" s="100"/>
      <c r="EV178" s="100"/>
      <c r="EW178" s="100"/>
      <c r="EX178" s="100"/>
      <c r="EY178" s="100"/>
      <c r="EZ178" s="100"/>
      <c r="FA178" s="100"/>
      <c r="FB178" s="100"/>
      <c r="FC178" s="100"/>
      <c r="FD178" s="100"/>
      <c r="FE178" s="100"/>
      <c r="FF178" s="100"/>
      <c r="FG178" s="100"/>
      <c r="FH178" s="100"/>
      <c r="FI178" s="100"/>
      <c r="FJ178" s="100"/>
      <c r="FK178" s="100"/>
      <c r="FL178" s="100"/>
      <c r="FM178" s="100"/>
      <c r="FN178" s="100"/>
      <c r="FO178" s="100"/>
      <c r="FP178" s="100"/>
      <c r="FQ178" s="100"/>
      <c r="FR178" s="100"/>
      <c r="FS178" s="100"/>
      <c r="FT178" s="100"/>
      <c r="FU178" s="100"/>
      <c r="FV178" s="100"/>
      <c r="FW178" s="100"/>
      <c r="FX178" s="100"/>
      <c r="FY178" s="100"/>
      <c r="FZ178" s="100"/>
      <c r="GA178" s="100"/>
      <c r="GB178" s="100"/>
      <c r="GC178" s="100"/>
      <c r="GD178" s="100"/>
      <c r="GE178" s="100"/>
      <c r="GF178" s="100"/>
      <c r="GG178" s="100"/>
      <c r="GH178" s="100"/>
      <c r="GI178" s="100"/>
      <c r="GJ178" s="100"/>
      <c r="GK178" s="100"/>
      <c r="GL178" s="100"/>
      <c r="GM178" s="100"/>
      <c r="GN178" s="100"/>
      <c r="GO178" s="100"/>
      <c r="GP178" s="100"/>
      <c r="GQ178" s="100"/>
      <c r="GR178" s="100"/>
      <c r="GS178" s="100"/>
      <c r="GT178" s="100"/>
      <c r="GU178" s="100"/>
      <c r="GV178" s="100"/>
      <c r="GW178" s="100"/>
      <c r="GX178" s="100"/>
      <c r="GY178" s="100"/>
      <c r="GZ178" s="100"/>
      <c r="HA178" s="100"/>
      <c r="HB178" s="100"/>
      <c r="HC178" s="100"/>
      <c r="HD178" s="100"/>
      <c r="HE178" s="100"/>
      <c r="HF178" s="100"/>
      <c r="HG178" s="100"/>
      <c r="HH178" s="100"/>
      <c r="HI178" s="100"/>
      <c r="HJ178" s="100"/>
      <c r="HK178" s="100"/>
      <c r="HL178" s="100"/>
      <c r="HM178" s="100"/>
      <c r="HN178" s="100"/>
      <c r="HO178" s="100"/>
      <c r="HP178" s="100"/>
      <c r="HQ178" s="100"/>
      <c r="HR178" s="100"/>
      <c r="HS178" s="100"/>
      <c r="HT178" s="100"/>
      <c r="HU178" s="100"/>
      <c r="HV178" s="100"/>
      <c r="HW178" s="100"/>
      <c r="HX178" s="100"/>
      <c r="HY178" s="100"/>
      <c r="HZ178" s="100"/>
      <c r="IA178" s="100"/>
      <c r="IB178" s="100"/>
      <c r="IC178" s="100"/>
      <c r="ID178" s="100"/>
      <c r="IE178" s="100"/>
      <c r="IF178" s="100"/>
      <c r="IG178" s="100"/>
      <c r="IH178" s="100"/>
      <c r="II178" s="100"/>
      <c r="IJ178" s="100"/>
      <c r="IK178" s="100"/>
      <c r="IL178" s="100"/>
      <c r="IM178" s="100"/>
      <c r="IN178" s="100"/>
      <c r="IO178" s="100"/>
    </row>
    <row r="179" spans="1:249" x14ac:dyDescent="0.25">
      <c r="A179" s="60">
        <v>284</v>
      </c>
      <c r="B179" s="62" t="s">
        <v>379</v>
      </c>
      <c r="C179" s="63" t="s">
        <v>10</v>
      </c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  <c r="CP179" s="101"/>
      <c r="CQ179" s="101"/>
      <c r="CR179" s="101"/>
      <c r="CS179" s="101"/>
      <c r="CT179" s="101"/>
      <c r="CU179" s="101"/>
      <c r="CV179" s="101"/>
      <c r="CW179" s="101"/>
      <c r="CX179" s="101"/>
      <c r="CY179" s="101"/>
      <c r="CZ179" s="101"/>
      <c r="DA179" s="101"/>
      <c r="DB179" s="101"/>
      <c r="DC179" s="101"/>
      <c r="DD179" s="101"/>
      <c r="DE179" s="101"/>
      <c r="DF179" s="101"/>
      <c r="DG179" s="101"/>
      <c r="DH179" s="101"/>
      <c r="DI179" s="101"/>
      <c r="DJ179" s="101"/>
      <c r="DK179" s="101"/>
      <c r="DL179" s="101"/>
      <c r="DM179" s="101"/>
      <c r="DN179" s="101"/>
      <c r="DO179" s="101"/>
      <c r="DP179" s="101"/>
      <c r="DQ179" s="101"/>
      <c r="DR179" s="101"/>
      <c r="DS179" s="101"/>
      <c r="DT179" s="101"/>
      <c r="DU179" s="101"/>
      <c r="DV179" s="101"/>
      <c r="DW179" s="101"/>
      <c r="DX179" s="101"/>
      <c r="DY179" s="101"/>
      <c r="DZ179" s="101"/>
      <c r="EA179" s="101"/>
      <c r="EB179" s="101"/>
      <c r="EC179" s="101"/>
      <c r="ED179" s="101"/>
      <c r="EE179" s="101"/>
      <c r="EF179" s="101"/>
      <c r="EG179" s="101"/>
      <c r="EH179" s="101"/>
      <c r="EI179" s="101"/>
      <c r="EJ179" s="101"/>
      <c r="EK179" s="101"/>
      <c r="EL179" s="101"/>
      <c r="EM179" s="101"/>
      <c r="EN179" s="101"/>
      <c r="EO179" s="101"/>
      <c r="EP179" s="101"/>
      <c r="EQ179" s="101"/>
      <c r="ER179" s="101"/>
      <c r="ES179" s="101"/>
      <c r="ET179" s="101"/>
      <c r="EU179" s="101"/>
      <c r="EV179" s="101"/>
      <c r="EW179" s="101"/>
      <c r="EX179" s="101"/>
      <c r="EY179" s="101"/>
      <c r="EZ179" s="101"/>
      <c r="FA179" s="101"/>
      <c r="FB179" s="101"/>
      <c r="FC179" s="101"/>
      <c r="FD179" s="101"/>
      <c r="FE179" s="101"/>
      <c r="FF179" s="101"/>
      <c r="FG179" s="101"/>
      <c r="FH179" s="101"/>
      <c r="FI179" s="101"/>
      <c r="FJ179" s="101"/>
      <c r="FK179" s="101"/>
      <c r="FL179" s="101"/>
      <c r="FM179" s="101"/>
      <c r="FN179" s="101"/>
      <c r="FO179" s="101"/>
      <c r="FP179" s="101"/>
      <c r="FQ179" s="101"/>
      <c r="FR179" s="101"/>
      <c r="FS179" s="101"/>
      <c r="FT179" s="101"/>
      <c r="FU179" s="101"/>
      <c r="FV179" s="101"/>
      <c r="FW179" s="101"/>
      <c r="FX179" s="101"/>
      <c r="FY179" s="101"/>
      <c r="FZ179" s="101"/>
      <c r="GA179" s="101"/>
      <c r="GB179" s="101"/>
      <c r="GC179" s="101"/>
      <c r="GD179" s="101"/>
      <c r="GE179" s="101"/>
      <c r="GF179" s="101"/>
      <c r="GG179" s="101"/>
      <c r="GH179" s="101"/>
      <c r="GI179" s="101"/>
      <c r="GJ179" s="101"/>
      <c r="GK179" s="101"/>
      <c r="GL179" s="101"/>
      <c r="GM179" s="101"/>
      <c r="GN179" s="101"/>
      <c r="GO179" s="101"/>
      <c r="GP179" s="101"/>
      <c r="GQ179" s="101"/>
      <c r="GR179" s="101"/>
      <c r="GS179" s="101"/>
      <c r="GT179" s="101"/>
      <c r="GU179" s="101"/>
      <c r="GV179" s="101"/>
      <c r="GW179" s="101"/>
      <c r="GX179" s="101"/>
      <c r="GY179" s="101"/>
      <c r="GZ179" s="101"/>
      <c r="HA179" s="101"/>
      <c r="HB179" s="101"/>
      <c r="HC179" s="101"/>
      <c r="HD179" s="101"/>
      <c r="HE179" s="101"/>
      <c r="HF179" s="101"/>
      <c r="HG179" s="101"/>
      <c r="HH179" s="101"/>
      <c r="HI179" s="101"/>
      <c r="HJ179" s="101"/>
      <c r="HK179" s="101"/>
      <c r="HL179" s="101"/>
      <c r="HM179" s="101"/>
      <c r="HN179" s="101"/>
      <c r="HO179" s="101"/>
      <c r="HP179" s="101"/>
      <c r="HQ179" s="101"/>
      <c r="HR179" s="101"/>
      <c r="HS179" s="101"/>
      <c r="HT179" s="101"/>
      <c r="HU179" s="101"/>
      <c r="HV179" s="101"/>
      <c r="HW179" s="101"/>
      <c r="HX179" s="101"/>
      <c r="HY179" s="101"/>
      <c r="HZ179" s="101"/>
      <c r="IA179" s="101"/>
      <c r="IB179" s="101"/>
      <c r="IC179" s="101"/>
      <c r="ID179" s="101"/>
      <c r="IE179" s="101"/>
      <c r="IF179" s="101"/>
      <c r="IG179" s="101"/>
      <c r="IH179" s="101"/>
      <c r="II179" s="101"/>
      <c r="IJ179" s="101"/>
      <c r="IK179" s="101"/>
      <c r="IL179" s="101"/>
      <c r="IM179" s="101"/>
      <c r="IN179" s="101"/>
      <c r="IO179" s="101"/>
    </row>
    <row r="180" spans="1:249" ht="31.5" x14ac:dyDescent="0.25">
      <c r="A180" s="60">
        <v>284</v>
      </c>
      <c r="B180" s="62" t="s">
        <v>380</v>
      </c>
      <c r="C180" s="63" t="s">
        <v>381</v>
      </c>
    </row>
    <row r="181" spans="1:249" ht="63" x14ac:dyDescent="0.25">
      <c r="A181" s="60">
        <v>284</v>
      </c>
      <c r="B181" s="62" t="s">
        <v>382</v>
      </c>
      <c r="C181" s="63" t="s">
        <v>383</v>
      </c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0"/>
      <c r="BR181" s="100"/>
      <c r="BS181" s="100"/>
      <c r="BT181" s="100"/>
      <c r="BU181" s="100"/>
      <c r="BV181" s="100"/>
      <c r="BW181" s="100"/>
      <c r="BX181" s="100"/>
      <c r="BY181" s="100"/>
      <c r="BZ181" s="100"/>
      <c r="CA181" s="100"/>
      <c r="CB181" s="100"/>
      <c r="CC181" s="100"/>
      <c r="CD181" s="100"/>
      <c r="CE181" s="100"/>
      <c r="CF181" s="100"/>
      <c r="CG181" s="100"/>
      <c r="CH181" s="100"/>
      <c r="CI181" s="100"/>
      <c r="CJ181" s="100"/>
      <c r="CK181" s="100"/>
      <c r="CL181" s="100"/>
      <c r="CM181" s="100"/>
      <c r="CN181" s="100"/>
      <c r="CO181" s="100"/>
      <c r="CP181" s="100"/>
      <c r="CQ181" s="100"/>
      <c r="CR181" s="100"/>
      <c r="CS181" s="100"/>
      <c r="CT181" s="100"/>
      <c r="CU181" s="100"/>
      <c r="CV181" s="100"/>
      <c r="CW181" s="100"/>
      <c r="CX181" s="100"/>
      <c r="CY181" s="100"/>
      <c r="CZ181" s="100"/>
      <c r="DA181" s="100"/>
      <c r="DB181" s="100"/>
      <c r="DC181" s="100"/>
      <c r="DD181" s="100"/>
      <c r="DE181" s="100"/>
      <c r="DF181" s="100"/>
      <c r="DG181" s="100"/>
      <c r="DH181" s="100"/>
      <c r="DI181" s="100"/>
      <c r="DJ181" s="100"/>
      <c r="DK181" s="100"/>
      <c r="DL181" s="100"/>
      <c r="DM181" s="100"/>
      <c r="DN181" s="100"/>
      <c r="DO181" s="100"/>
      <c r="DP181" s="100"/>
      <c r="DQ181" s="100"/>
      <c r="DR181" s="100"/>
      <c r="DS181" s="100"/>
      <c r="DT181" s="100"/>
      <c r="DU181" s="100"/>
      <c r="DV181" s="100"/>
      <c r="DW181" s="100"/>
      <c r="DX181" s="100"/>
      <c r="DY181" s="100"/>
      <c r="DZ181" s="100"/>
      <c r="EA181" s="100"/>
      <c r="EB181" s="100"/>
      <c r="EC181" s="100"/>
      <c r="ED181" s="100"/>
      <c r="EE181" s="100"/>
      <c r="EF181" s="100"/>
      <c r="EG181" s="100"/>
      <c r="EH181" s="100"/>
      <c r="EI181" s="100"/>
      <c r="EJ181" s="100"/>
      <c r="EK181" s="100"/>
      <c r="EL181" s="100"/>
      <c r="EM181" s="100"/>
      <c r="EN181" s="100"/>
      <c r="EO181" s="100"/>
      <c r="EP181" s="100"/>
      <c r="EQ181" s="100"/>
      <c r="ER181" s="100"/>
      <c r="ES181" s="100"/>
      <c r="ET181" s="100"/>
      <c r="EU181" s="100"/>
      <c r="EV181" s="100"/>
      <c r="EW181" s="100"/>
      <c r="EX181" s="100"/>
      <c r="EY181" s="100"/>
      <c r="EZ181" s="100"/>
      <c r="FA181" s="100"/>
      <c r="FB181" s="100"/>
      <c r="FC181" s="100"/>
      <c r="FD181" s="100"/>
      <c r="FE181" s="100"/>
      <c r="FF181" s="100"/>
      <c r="FG181" s="100"/>
      <c r="FH181" s="100"/>
      <c r="FI181" s="100"/>
      <c r="FJ181" s="100"/>
      <c r="FK181" s="100"/>
      <c r="FL181" s="100"/>
      <c r="FM181" s="100"/>
      <c r="FN181" s="100"/>
      <c r="FO181" s="100"/>
      <c r="FP181" s="100"/>
      <c r="FQ181" s="100"/>
      <c r="FR181" s="100"/>
      <c r="FS181" s="100"/>
      <c r="FT181" s="100"/>
      <c r="FU181" s="100"/>
      <c r="FV181" s="100"/>
      <c r="FW181" s="100"/>
      <c r="FX181" s="100"/>
      <c r="FY181" s="100"/>
      <c r="FZ181" s="100"/>
      <c r="GA181" s="100"/>
      <c r="GB181" s="100"/>
      <c r="GC181" s="100"/>
      <c r="GD181" s="100"/>
      <c r="GE181" s="100"/>
      <c r="GF181" s="100"/>
      <c r="GG181" s="100"/>
      <c r="GH181" s="100"/>
      <c r="GI181" s="100"/>
      <c r="GJ181" s="100"/>
      <c r="GK181" s="100"/>
      <c r="GL181" s="100"/>
      <c r="GM181" s="100"/>
      <c r="GN181" s="100"/>
      <c r="GO181" s="100"/>
      <c r="GP181" s="100"/>
      <c r="GQ181" s="100"/>
      <c r="GR181" s="100"/>
      <c r="GS181" s="100"/>
      <c r="GT181" s="100"/>
      <c r="GU181" s="100"/>
      <c r="GV181" s="100"/>
      <c r="GW181" s="100"/>
      <c r="GX181" s="100"/>
      <c r="GY181" s="100"/>
      <c r="GZ181" s="100"/>
      <c r="HA181" s="100"/>
      <c r="HB181" s="100"/>
      <c r="HC181" s="100"/>
      <c r="HD181" s="100"/>
      <c r="HE181" s="100"/>
      <c r="HF181" s="100"/>
      <c r="HG181" s="100"/>
      <c r="HH181" s="100"/>
      <c r="HI181" s="100"/>
      <c r="HJ181" s="100"/>
      <c r="HK181" s="100"/>
      <c r="HL181" s="100"/>
      <c r="HM181" s="100"/>
      <c r="HN181" s="100"/>
      <c r="HO181" s="100"/>
      <c r="HP181" s="100"/>
      <c r="HQ181" s="100"/>
      <c r="HR181" s="100"/>
      <c r="HS181" s="100"/>
      <c r="HT181" s="100"/>
      <c r="HU181" s="100"/>
      <c r="HV181" s="100"/>
      <c r="HW181" s="100"/>
      <c r="HX181" s="100"/>
      <c r="HY181" s="100"/>
      <c r="HZ181" s="100"/>
      <c r="IA181" s="100"/>
      <c r="IB181" s="100"/>
      <c r="IC181" s="100"/>
      <c r="ID181" s="100"/>
      <c r="IE181" s="100"/>
      <c r="IF181" s="100"/>
      <c r="IG181" s="100"/>
      <c r="IH181" s="100"/>
      <c r="II181" s="100"/>
      <c r="IJ181" s="100"/>
      <c r="IK181" s="100"/>
      <c r="IL181" s="100"/>
      <c r="IM181" s="100"/>
      <c r="IN181" s="100"/>
      <c r="IO181" s="100"/>
    </row>
    <row r="182" spans="1:249" ht="31.5" x14ac:dyDescent="0.25">
      <c r="A182" s="60">
        <v>284</v>
      </c>
      <c r="B182" s="62" t="s">
        <v>384</v>
      </c>
      <c r="C182" s="63" t="s">
        <v>385</v>
      </c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0"/>
      <c r="CE182" s="100"/>
      <c r="CF182" s="100"/>
      <c r="CG182" s="100"/>
      <c r="CH182" s="100"/>
      <c r="CI182" s="100"/>
      <c r="CJ182" s="100"/>
      <c r="CK182" s="100"/>
      <c r="CL182" s="100"/>
      <c r="CM182" s="100"/>
      <c r="CN182" s="100"/>
      <c r="CO182" s="100"/>
      <c r="CP182" s="100"/>
      <c r="CQ182" s="100"/>
      <c r="CR182" s="100"/>
      <c r="CS182" s="100"/>
      <c r="CT182" s="100"/>
      <c r="CU182" s="100"/>
      <c r="CV182" s="100"/>
      <c r="CW182" s="100"/>
      <c r="CX182" s="100"/>
      <c r="CY182" s="100"/>
      <c r="CZ182" s="100"/>
      <c r="DA182" s="100"/>
      <c r="DB182" s="100"/>
      <c r="DC182" s="100"/>
      <c r="DD182" s="100"/>
      <c r="DE182" s="100"/>
      <c r="DF182" s="100"/>
      <c r="DG182" s="100"/>
      <c r="DH182" s="100"/>
      <c r="DI182" s="100"/>
      <c r="DJ182" s="100"/>
      <c r="DK182" s="100"/>
      <c r="DL182" s="100"/>
      <c r="DM182" s="100"/>
      <c r="DN182" s="100"/>
      <c r="DO182" s="100"/>
      <c r="DP182" s="100"/>
      <c r="DQ182" s="100"/>
      <c r="DR182" s="100"/>
      <c r="DS182" s="100"/>
      <c r="DT182" s="100"/>
      <c r="DU182" s="100"/>
      <c r="DV182" s="100"/>
      <c r="DW182" s="100"/>
      <c r="DX182" s="100"/>
      <c r="DY182" s="100"/>
      <c r="DZ182" s="100"/>
      <c r="EA182" s="100"/>
      <c r="EB182" s="100"/>
      <c r="EC182" s="100"/>
      <c r="ED182" s="100"/>
      <c r="EE182" s="100"/>
      <c r="EF182" s="100"/>
      <c r="EG182" s="100"/>
      <c r="EH182" s="100"/>
      <c r="EI182" s="100"/>
      <c r="EJ182" s="100"/>
      <c r="EK182" s="100"/>
      <c r="EL182" s="100"/>
      <c r="EM182" s="100"/>
      <c r="EN182" s="100"/>
      <c r="EO182" s="100"/>
      <c r="EP182" s="100"/>
      <c r="EQ182" s="100"/>
      <c r="ER182" s="100"/>
      <c r="ES182" s="100"/>
      <c r="ET182" s="100"/>
      <c r="EU182" s="100"/>
      <c r="EV182" s="100"/>
      <c r="EW182" s="100"/>
      <c r="EX182" s="100"/>
      <c r="EY182" s="100"/>
      <c r="EZ182" s="100"/>
      <c r="FA182" s="100"/>
      <c r="FB182" s="100"/>
      <c r="FC182" s="100"/>
      <c r="FD182" s="100"/>
      <c r="FE182" s="100"/>
      <c r="FF182" s="100"/>
      <c r="FG182" s="100"/>
      <c r="FH182" s="100"/>
      <c r="FI182" s="100"/>
      <c r="FJ182" s="100"/>
      <c r="FK182" s="100"/>
      <c r="FL182" s="100"/>
      <c r="FM182" s="100"/>
      <c r="FN182" s="100"/>
      <c r="FO182" s="100"/>
      <c r="FP182" s="100"/>
      <c r="FQ182" s="100"/>
      <c r="FR182" s="100"/>
      <c r="FS182" s="100"/>
      <c r="FT182" s="100"/>
      <c r="FU182" s="100"/>
      <c r="FV182" s="100"/>
      <c r="FW182" s="100"/>
      <c r="FX182" s="100"/>
      <c r="FY182" s="100"/>
      <c r="FZ182" s="100"/>
      <c r="GA182" s="100"/>
      <c r="GB182" s="100"/>
      <c r="GC182" s="100"/>
      <c r="GD182" s="100"/>
      <c r="GE182" s="100"/>
      <c r="GF182" s="100"/>
      <c r="GG182" s="100"/>
      <c r="GH182" s="100"/>
      <c r="GI182" s="100"/>
      <c r="GJ182" s="100"/>
      <c r="GK182" s="100"/>
      <c r="GL182" s="100"/>
      <c r="GM182" s="100"/>
      <c r="GN182" s="100"/>
      <c r="GO182" s="100"/>
      <c r="GP182" s="100"/>
      <c r="GQ182" s="100"/>
      <c r="GR182" s="100"/>
      <c r="GS182" s="100"/>
      <c r="GT182" s="100"/>
      <c r="GU182" s="100"/>
      <c r="GV182" s="100"/>
      <c r="GW182" s="100"/>
      <c r="GX182" s="100"/>
      <c r="GY182" s="100"/>
      <c r="GZ182" s="100"/>
      <c r="HA182" s="100"/>
      <c r="HB182" s="100"/>
      <c r="HC182" s="100"/>
      <c r="HD182" s="100"/>
      <c r="HE182" s="100"/>
      <c r="HF182" s="100"/>
      <c r="HG182" s="100"/>
      <c r="HH182" s="100"/>
      <c r="HI182" s="100"/>
      <c r="HJ182" s="100"/>
      <c r="HK182" s="100"/>
      <c r="HL182" s="100"/>
      <c r="HM182" s="100"/>
      <c r="HN182" s="100"/>
      <c r="HO182" s="100"/>
      <c r="HP182" s="100"/>
      <c r="HQ182" s="100"/>
      <c r="HR182" s="100"/>
      <c r="HS182" s="100"/>
      <c r="HT182" s="100"/>
      <c r="HU182" s="100"/>
      <c r="HV182" s="100"/>
      <c r="HW182" s="100"/>
      <c r="HX182" s="100"/>
      <c r="HY182" s="100"/>
      <c r="HZ182" s="100"/>
      <c r="IA182" s="100"/>
      <c r="IB182" s="100"/>
      <c r="IC182" s="100"/>
      <c r="ID182" s="100"/>
      <c r="IE182" s="100"/>
      <c r="IF182" s="100"/>
      <c r="IG182" s="100"/>
      <c r="IH182" s="100"/>
      <c r="II182" s="100"/>
      <c r="IJ182" s="100"/>
      <c r="IK182" s="100"/>
      <c r="IL182" s="100"/>
      <c r="IM182" s="100"/>
      <c r="IN182" s="100"/>
      <c r="IO182" s="100"/>
    </row>
    <row r="183" spans="1:249" ht="31.5" x14ac:dyDescent="0.25">
      <c r="A183" s="60">
        <v>284</v>
      </c>
      <c r="B183" s="62" t="s">
        <v>386</v>
      </c>
      <c r="C183" s="63" t="s">
        <v>387</v>
      </c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0"/>
      <c r="BV183" s="100"/>
      <c r="BW183" s="100"/>
      <c r="BX183" s="100"/>
      <c r="BY183" s="100"/>
      <c r="BZ183" s="100"/>
      <c r="CA183" s="100"/>
      <c r="CB183" s="100"/>
      <c r="CC183" s="100"/>
      <c r="CD183" s="100"/>
      <c r="CE183" s="100"/>
      <c r="CF183" s="100"/>
      <c r="CG183" s="100"/>
      <c r="CH183" s="100"/>
      <c r="CI183" s="100"/>
      <c r="CJ183" s="100"/>
      <c r="CK183" s="100"/>
      <c r="CL183" s="100"/>
      <c r="CM183" s="100"/>
      <c r="CN183" s="100"/>
      <c r="CO183" s="100"/>
      <c r="CP183" s="100"/>
      <c r="CQ183" s="100"/>
      <c r="CR183" s="100"/>
      <c r="CS183" s="100"/>
      <c r="CT183" s="100"/>
      <c r="CU183" s="100"/>
      <c r="CV183" s="100"/>
      <c r="CW183" s="100"/>
      <c r="CX183" s="100"/>
      <c r="CY183" s="100"/>
      <c r="CZ183" s="100"/>
      <c r="DA183" s="100"/>
      <c r="DB183" s="100"/>
      <c r="DC183" s="100"/>
      <c r="DD183" s="100"/>
      <c r="DE183" s="100"/>
      <c r="DF183" s="100"/>
      <c r="DG183" s="100"/>
      <c r="DH183" s="100"/>
      <c r="DI183" s="100"/>
      <c r="DJ183" s="100"/>
      <c r="DK183" s="100"/>
      <c r="DL183" s="100"/>
      <c r="DM183" s="100"/>
      <c r="DN183" s="100"/>
      <c r="DO183" s="100"/>
      <c r="DP183" s="100"/>
      <c r="DQ183" s="100"/>
      <c r="DR183" s="100"/>
      <c r="DS183" s="100"/>
      <c r="DT183" s="100"/>
      <c r="DU183" s="100"/>
      <c r="DV183" s="100"/>
      <c r="DW183" s="100"/>
      <c r="DX183" s="100"/>
      <c r="DY183" s="100"/>
      <c r="DZ183" s="100"/>
      <c r="EA183" s="100"/>
      <c r="EB183" s="100"/>
      <c r="EC183" s="100"/>
      <c r="ED183" s="100"/>
      <c r="EE183" s="100"/>
      <c r="EF183" s="100"/>
      <c r="EG183" s="100"/>
      <c r="EH183" s="100"/>
      <c r="EI183" s="100"/>
      <c r="EJ183" s="100"/>
      <c r="EK183" s="100"/>
      <c r="EL183" s="100"/>
      <c r="EM183" s="100"/>
      <c r="EN183" s="100"/>
      <c r="EO183" s="100"/>
      <c r="EP183" s="100"/>
      <c r="EQ183" s="100"/>
      <c r="ER183" s="100"/>
      <c r="ES183" s="100"/>
      <c r="ET183" s="100"/>
      <c r="EU183" s="100"/>
      <c r="EV183" s="100"/>
      <c r="EW183" s="100"/>
      <c r="EX183" s="100"/>
      <c r="EY183" s="100"/>
      <c r="EZ183" s="100"/>
      <c r="FA183" s="100"/>
      <c r="FB183" s="100"/>
      <c r="FC183" s="100"/>
      <c r="FD183" s="100"/>
      <c r="FE183" s="100"/>
      <c r="FF183" s="100"/>
      <c r="FG183" s="100"/>
      <c r="FH183" s="100"/>
      <c r="FI183" s="100"/>
      <c r="FJ183" s="100"/>
      <c r="FK183" s="100"/>
      <c r="FL183" s="100"/>
      <c r="FM183" s="100"/>
      <c r="FN183" s="100"/>
      <c r="FO183" s="100"/>
      <c r="FP183" s="100"/>
      <c r="FQ183" s="100"/>
      <c r="FR183" s="100"/>
      <c r="FS183" s="100"/>
      <c r="FT183" s="100"/>
      <c r="FU183" s="100"/>
      <c r="FV183" s="100"/>
      <c r="FW183" s="100"/>
      <c r="FX183" s="100"/>
      <c r="FY183" s="100"/>
      <c r="FZ183" s="100"/>
      <c r="GA183" s="100"/>
      <c r="GB183" s="100"/>
      <c r="GC183" s="100"/>
      <c r="GD183" s="100"/>
      <c r="GE183" s="100"/>
      <c r="GF183" s="100"/>
      <c r="GG183" s="100"/>
      <c r="GH183" s="100"/>
      <c r="GI183" s="100"/>
      <c r="GJ183" s="100"/>
      <c r="GK183" s="100"/>
      <c r="GL183" s="100"/>
      <c r="GM183" s="100"/>
      <c r="GN183" s="100"/>
      <c r="GO183" s="100"/>
      <c r="GP183" s="100"/>
      <c r="GQ183" s="100"/>
      <c r="GR183" s="100"/>
      <c r="GS183" s="100"/>
      <c r="GT183" s="100"/>
      <c r="GU183" s="100"/>
      <c r="GV183" s="100"/>
      <c r="GW183" s="100"/>
      <c r="GX183" s="100"/>
      <c r="GY183" s="100"/>
      <c r="GZ183" s="100"/>
      <c r="HA183" s="100"/>
      <c r="HB183" s="100"/>
      <c r="HC183" s="100"/>
      <c r="HD183" s="100"/>
      <c r="HE183" s="100"/>
      <c r="HF183" s="100"/>
      <c r="HG183" s="100"/>
      <c r="HH183" s="100"/>
      <c r="HI183" s="100"/>
      <c r="HJ183" s="100"/>
      <c r="HK183" s="100"/>
      <c r="HL183" s="100"/>
      <c r="HM183" s="100"/>
      <c r="HN183" s="100"/>
      <c r="HO183" s="100"/>
      <c r="HP183" s="100"/>
      <c r="HQ183" s="100"/>
      <c r="HR183" s="100"/>
      <c r="HS183" s="100"/>
      <c r="HT183" s="100"/>
      <c r="HU183" s="100"/>
      <c r="HV183" s="100"/>
      <c r="HW183" s="100"/>
      <c r="HX183" s="100"/>
      <c r="HY183" s="100"/>
      <c r="HZ183" s="100"/>
      <c r="IA183" s="100"/>
      <c r="IB183" s="100"/>
      <c r="IC183" s="100"/>
      <c r="ID183" s="100"/>
      <c r="IE183" s="100"/>
      <c r="IF183" s="100"/>
      <c r="IG183" s="100"/>
      <c r="IH183" s="100"/>
      <c r="II183" s="100"/>
      <c r="IJ183" s="100"/>
      <c r="IK183" s="100"/>
      <c r="IL183" s="100"/>
      <c r="IM183" s="100"/>
      <c r="IN183" s="100"/>
      <c r="IO183" s="100"/>
    </row>
    <row r="184" spans="1:249" ht="31.5" x14ac:dyDescent="0.25">
      <c r="A184" s="60">
        <v>284</v>
      </c>
      <c r="B184" s="62" t="s">
        <v>388</v>
      </c>
      <c r="C184" s="63" t="s">
        <v>389</v>
      </c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  <c r="CD184" s="100"/>
      <c r="CE184" s="100"/>
      <c r="CF184" s="100"/>
      <c r="CG184" s="100"/>
      <c r="CH184" s="100"/>
      <c r="CI184" s="100"/>
      <c r="CJ184" s="100"/>
      <c r="CK184" s="100"/>
      <c r="CL184" s="100"/>
      <c r="CM184" s="100"/>
      <c r="CN184" s="100"/>
      <c r="CO184" s="100"/>
      <c r="CP184" s="100"/>
      <c r="CQ184" s="100"/>
      <c r="CR184" s="100"/>
      <c r="CS184" s="100"/>
      <c r="CT184" s="100"/>
      <c r="CU184" s="100"/>
      <c r="CV184" s="100"/>
      <c r="CW184" s="100"/>
      <c r="CX184" s="100"/>
      <c r="CY184" s="100"/>
      <c r="CZ184" s="100"/>
      <c r="DA184" s="100"/>
      <c r="DB184" s="100"/>
      <c r="DC184" s="100"/>
      <c r="DD184" s="100"/>
      <c r="DE184" s="100"/>
      <c r="DF184" s="100"/>
      <c r="DG184" s="100"/>
      <c r="DH184" s="100"/>
      <c r="DI184" s="100"/>
      <c r="DJ184" s="100"/>
      <c r="DK184" s="100"/>
      <c r="DL184" s="100"/>
      <c r="DM184" s="100"/>
      <c r="DN184" s="100"/>
      <c r="DO184" s="100"/>
      <c r="DP184" s="100"/>
      <c r="DQ184" s="100"/>
      <c r="DR184" s="100"/>
      <c r="DS184" s="100"/>
      <c r="DT184" s="100"/>
      <c r="DU184" s="100"/>
      <c r="DV184" s="100"/>
      <c r="DW184" s="100"/>
      <c r="DX184" s="100"/>
      <c r="DY184" s="100"/>
      <c r="DZ184" s="100"/>
      <c r="EA184" s="100"/>
      <c r="EB184" s="100"/>
      <c r="EC184" s="100"/>
      <c r="ED184" s="100"/>
      <c r="EE184" s="100"/>
      <c r="EF184" s="100"/>
      <c r="EG184" s="100"/>
      <c r="EH184" s="100"/>
      <c r="EI184" s="100"/>
      <c r="EJ184" s="100"/>
      <c r="EK184" s="100"/>
      <c r="EL184" s="100"/>
      <c r="EM184" s="100"/>
      <c r="EN184" s="100"/>
      <c r="EO184" s="100"/>
      <c r="EP184" s="100"/>
      <c r="EQ184" s="100"/>
      <c r="ER184" s="100"/>
      <c r="ES184" s="100"/>
      <c r="ET184" s="100"/>
      <c r="EU184" s="100"/>
      <c r="EV184" s="100"/>
      <c r="EW184" s="100"/>
      <c r="EX184" s="100"/>
      <c r="EY184" s="100"/>
      <c r="EZ184" s="100"/>
      <c r="FA184" s="100"/>
      <c r="FB184" s="100"/>
      <c r="FC184" s="100"/>
      <c r="FD184" s="100"/>
      <c r="FE184" s="100"/>
      <c r="FF184" s="100"/>
      <c r="FG184" s="100"/>
      <c r="FH184" s="100"/>
      <c r="FI184" s="100"/>
      <c r="FJ184" s="100"/>
      <c r="FK184" s="100"/>
      <c r="FL184" s="100"/>
      <c r="FM184" s="100"/>
      <c r="FN184" s="100"/>
      <c r="FO184" s="100"/>
      <c r="FP184" s="100"/>
      <c r="FQ184" s="100"/>
      <c r="FR184" s="100"/>
      <c r="FS184" s="100"/>
      <c r="FT184" s="100"/>
      <c r="FU184" s="100"/>
      <c r="FV184" s="100"/>
      <c r="FW184" s="100"/>
      <c r="FX184" s="100"/>
      <c r="FY184" s="100"/>
      <c r="FZ184" s="100"/>
      <c r="GA184" s="100"/>
      <c r="GB184" s="100"/>
      <c r="GC184" s="100"/>
      <c r="GD184" s="100"/>
      <c r="GE184" s="100"/>
      <c r="GF184" s="100"/>
      <c r="GG184" s="100"/>
      <c r="GH184" s="100"/>
      <c r="GI184" s="100"/>
      <c r="GJ184" s="100"/>
      <c r="GK184" s="100"/>
      <c r="GL184" s="100"/>
      <c r="GM184" s="100"/>
      <c r="GN184" s="100"/>
      <c r="GO184" s="100"/>
      <c r="GP184" s="100"/>
      <c r="GQ184" s="100"/>
      <c r="GR184" s="100"/>
      <c r="GS184" s="100"/>
      <c r="GT184" s="100"/>
      <c r="GU184" s="100"/>
      <c r="GV184" s="100"/>
      <c r="GW184" s="100"/>
      <c r="GX184" s="100"/>
      <c r="GY184" s="100"/>
      <c r="GZ184" s="100"/>
      <c r="HA184" s="100"/>
      <c r="HB184" s="100"/>
      <c r="HC184" s="100"/>
      <c r="HD184" s="100"/>
      <c r="HE184" s="100"/>
      <c r="HF184" s="100"/>
      <c r="HG184" s="100"/>
      <c r="HH184" s="100"/>
      <c r="HI184" s="100"/>
      <c r="HJ184" s="100"/>
      <c r="HK184" s="100"/>
      <c r="HL184" s="100"/>
      <c r="HM184" s="100"/>
      <c r="HN184" s="100"/>
      <c r="HO184" s="100"/>
      <c r="HP184" s="100"/>
      <c r="HQ184" s="100"/>
      <c r="HR184" s="100"/>
      <c r="HS184" s="100"/>
      <c r="HT184" s="100"/>
      <c r="HU184" s="100"/>
      <c r="HV184" s="100"/>
      <c r="HW184" s="100"/>
      <c r="HX184" s="100"/>
      <c r="HY184" s="100"/>
      <c r="HZ184" s="100"/>
      <c r="IA184" s="100"/>
      <c r="IB184" s="100"/>
      <c r="IC184" s="100"/>
      <c r="ID184" s="100"/>
      <c r="IE184" s="100"/>
      <c r="IF184" s="100"/>
      <c r="IG184" s="100"/>
      <c r="IH184" s="100"/>
      <c r="II184" s="100"/>
      <c r="IJ184" s="100"/>
      <c r="IK184" s="100"/>
      <c r="IL184" s="100"/>
      <c r="IM184" s="100"/>
      <c r="IN184" s="100"/>
      <c r="IO184" s="100"/>
    </row>
    <row r="185" spans="1:249" x14ac:dyDescent="0.25">
      <c r="A185" s="60">
        <v>284</v>
      </c>
      <c r="B185" s="62" t="s">
        <v>390</v>
      </c>
      <c r="C185" s="63" t="s">
        <v>391</v>
      </c>
    </row>
    <row r="186" spans="1:249" ht="78.75" x14ac:dyDescent="0.25">
      <c r="A186" s="60">
        <v>284</v>
      </c>
      <c r="B186" s="62" t="s">
        <v>392</v>
      </c>
      <c r="C186" s="63" t="s">
        <v>42</v>
      </c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0"/>
      <c r="BF186" s="100"/>
      <c r="BG186" s="100"/>
      <c r="BH186" s="100"/>
      <c r="BI186" s="100"/>
      <c r="BJ186" s="100"/>
      <c r="BK186" s="100"/>
      <c r="BL186" s="100"/>
      <c r="BM186" s="100"/>
      <c r="BN186" s="100"/>
      <c r="BO186" s="100"/>
      <c r="BP186" s="100"/>
      <c r="BQ186" s="100"/>
      <c r="BR186" s="100"/>
      <c r="BS186" s="100"/>
      <c r="BT186" s="100"/>
      <c r="BU186" s="100"/>
      <c r="BV186" s="100"/>
      <c r="BW186" s="100"/>
      <c r="BX186" s="100"/>
      <c r="BY186" s="100"/>
      <c r="BZ186" s="100"/>
      <c r="CA186" s="100"/>
      <c r="CB186" s="100"/>
      <c r="CC186" s="100"/>
      <c r="CD186" s="100"/>
      <c r="CE186" s="100"/>
      <c r="CF186" s="100"/>
      <c r="CG186" s="100"/>
      <c r="CH186" s="100"/>
      <c r="CI186" s="100"/>
      <c r="CJ186" s="100"/>
      <c r="CK186" s="100"/>
      <c r="CL186" s="100"/>
      <c r="CM186" s="100"/>
      <c r="CN186" s="100"/>
      <c r="CO186" s="100"/>
      <c r="CP186" s="100"/>
      <c r="CQ186" s="100"/>
      <c r="CR186" s="100"/>
      <c r="CS186" s="100"/>
      <c r="CT186" s="100"/>
      <c r="CU186" s="100"/>
      <c r="CV186" s="100"/>
      <c r="CW186" s="100"/>
      <c r="CX186" s="100"/>
      <c r="CY186" s="100"/>
      <c r="CZ186" s="100"/>
      <c r="DA186" s="100"/>
      <c r="DB186" s="100"/>
      <c r="DC186" s="100"/>
      <c r="DD186" s="100"/>
      <c r="DE186" s="100"/>
      <c r="DF186" s="100"/>
      <c r="DG186" s="100"/>
      <c r="DH186" s="100"/>
      <c r="DI186" s="100"/>
      <c r="DJ186" s="100"/>
      <c r="DK186" s="100"/>
      <c r="DL186" s="100"/>
      <c r="DM186" s="100"/>
      <c r="DN186" s="100"/>
      <c r="DO186" s="100"/>
      <c r="DP186" s="100"/>
      <c r="DQ186" s="100"/>
      <c r="DR186" s="100"/>
      <c r="DS186" s="100"/>
      <c r="DT186" s="100"/>
      <c r="DU186" s="100"/>
      <c r="DV186" s="100"/>
      <c r="DW186" s="100"/>
      <c r="DX186" s="100"/>
      <c r="DY186" s="100"/>
      <c r="DZ186" s="100"/>
      <c r="EA186" s="100"/>
      <c r="EB186" s="100"/>
      <c r="EC186" s="100"/>
      <c r="ED186" s="100"/>
      <c r="EE186" s="100"/>
      <c r="EF186" s="100"/>
      <c r="EG186" s="100"/>
      <c r="EH186" s="100"/>
      <c r="EI186" s="100"/>
      <c r="EJ186" s="100"/>
      <c r="EK186" s="100"/>
      <c r="EL186" s="100"/>
      <c r="EM186" s="100"/>
      <c r="EN186" s="100"/>
      <c r="EO186" s="100"/>
      <c r="EP186" s="100"/>
      <c r="EQ186" s="100"/>
      <c r="ER186" s="100"/>
      <c r="ES186" s="100"/>
      <c r="ET186" s="100"/>
      <c r="EU186" s="100"/>
      <c r="EV186" s="100"/>
      <c r="EW186" s="100"/>
      <c r="EX186" s="100"/>
      <c r="EY186" s="100"/>
      <c r="EZ186" s="100"/>
      <c r="FA186" s="100"/>
      <c r="FB186" s="100"/>
      <c r="FC186" s="100"/>
      <c r="FD186" s="100"/>
      <c r="FE186" s="100"/>
      <c r="FF186" s="100"/>
      <c r="FG186" s="100"/>
      <c r="FH186" s="100"/>
      <c r="FI186" s="100"/>
      <c r="FJ186" s="100"/>
      <c r="FK186" s="100"/>
      <c r="FL186" s="100"/>
      <c r="FM186" s="100"/>
      <c r="FN186" s="100"/>
      <c r="FO186" s="100"/>
      <c r="FP186" s="100"/>
      <c r="FQ186" s="100"/>
      <c r="FR186" s="100"/>
      <c r="FS186" s="100"/>
      <c r="FT186" s="100"/>
      <c r="FU186" s="100"/>
      <c r="FV186" s="100"/>
      <c r="FW186" s="100"/>
      <c r="FX186" s="100"/>
      <c r="FY186" s="100"/>
      <c r="FZ186" s="100"/>
      <c r="GA186" s="100"/>
      <c r="GB186" s="100"/>
      <c r="GC186" s="100"/>
      <c r="GD186" s="100"/>
      <c r="GE186" s="100"/>
      <c r="GF186" s="100"/>
      <c r="GG186" s="100"/>
      <c r="GH186" s="100"/>
      <c r="GI186" s="100"/>
      <c r="GJ186" s="100"/>
      <c r="GK186" s="100"/>
      <c r="GL186" s="100"/>
      <c r="GM186" s="100"/>
      <c r="GN186" s="100"/>
      <c r="GO186" s="100"/>
      <c r="GP186" s="100"/>
      <c r="GQ186" s="100"/>
      <c r="GR186" s="100"/>
      <c r="GS186" s="100"/>
      <c r="GT186" s="100"/>
      <c r="GU186" s="100"/>
      <c r="GV186" s="100"/>
      <c r="GW186" s="100"/>
      <c r="GX186" s="100"/>
      <c r="GY186" s="100"/>
      <c r="GZ186" s="100"/>
      <c r="HA186" s="100"/>
      <c r="HB186" s="100"/>
      <c r="HC186" s="100"/>
      <c r="HD186" s="100"/>
      <c r="HE186" s="100"/>
      <c r="HF186" s="100"/>
      <c r="HG186" s="100"/>
      <c r="HH186" s="100"/>
      <c r="HI186" s="100"/>
      <c r="HJ186" s="100"/>
      <c r="HK186" s="100"/>
      <c r="HL186" s="100"/>
      <c r="HM186" s="100"/>
      <c r="HN186" s="100"/>
      <c r="HO186" s="100"/>
      <c r="HP186" s="100"/>
      <c r="HQ186" s="100"/>
      <c r="HR186" s="100"/>
      <c r="HS186" s="100"/>
      <c r="HT186" s="100"/>
      <c r="HU186" s="100"/>
      <c r="HV186" s="100"/>
      <c r="HW186" s="100"/>
      <c r="HX186" s="100"/>
      <c r="HY186" s="100"/>
      <c r="HZ186" s="100"/>
      <c r="IA186" s="100"/>
      <c r="IB186" s="100"/>
      <c r="IC186" s="100"/>
      <c r="ID186" s="100"/>
      <c r="IE186" s="100"/>
      <c r="IF186" s="100"/>
      <c r="IG186" s="100"/>
      <c r="IH186" s="100"/>
      <c r="II186" s="100"/>
      <c r="IJ186" s="100"/>
      <c r="IK186" s="100"/>
      <c r="IL186" s="100"/>
      <c r="IM186" s="100"/>
      <c r="IN186" s="100"/>
      <c r="IO186" s="100"/>
    </row>
    <row r="187" spans="1:249" ht="31.5" x14ac:dyDescent="0.25">
      <c r="A187" s="296" t="s">
        <v>393</v>
      </c>
      <c r="B187" s="297"/>
      <c r="C187" s="64" t="s">
        <v>394</v>
      </c>
    </row>
    <row r="188" spans="1:249" ht="47.25" x14ac:dyDescent="0.25">
      <c r="A188" s="60">
        <v>285</v>
      </c>
      <c r="B188" s="62" t="s">
        <v>395</v>
      </c>
      <c r="C188" s="63" t="s">
        <v>396</v>
      </c>
    </row>
    <row r="189" spans="1:249" ht="31.5" x14ac:dyDescent="0.25">
      <c r="A189" s="60">
        <v>285</v>
      </c>
      <c r="B189" s="62" t="s">
        <v>397</v>
      </c>
      <c r="C189" s="63" t="s">
        <v>398</v>
      </c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  <c r="AV189" s="100"/>
      <c r="AW189" s="100"/>
      <c r="AX189" s="100"/>
      <c r="AY189" s="100"/>
      <c r="AZ189" s="100"/>
      <c r="BA189" s="100"/>
      <c r="BB189" s="100"/>
      <c r="BC189" s="100"/>
      <c r="BD189" s="100"/>
      <c r="BE189" s="100"/>
      <c r="BF189" s="100"/>
      <c r="BG189" s="100"/>
      <c r="BH189" s="100"/>
      <c r="BI189" s="100"/>
      <c r="BJ189" s="100"/>
      <c r="BK189" s="100"/>
      <c r="BL189" s="100"/>
      <c r="BM189" s="100"/>
      <c r="BN189" s="100"/>
      <c r="BO189" s="100"/>
      <c r="BP189" s="100"/>
      <c r="BQ189" s="100"/>
      <c r="BR189" s="100"/>
      <c r="BS189" s="100"/>
      <c r="BT189" s="100"/>
      <c r="BU189" s="100"/>
      <c r="BV189" s="100"/>
      <c r="BW189" s="100"/>
      <c r="BX189" s="100"/>
      <c r="BY189" s="100"/>
      <c r="BZ189" s="100"/>
      <c r="CA189" s="100"/>
      <c r="CB189" s="100"/>
      <c r="CC189" s="100"/>
      <c r="CD189" s="100"/>
      <c r="CE189" s="100"/>
      <c r="CF189" s="100"/>
      <c r="CG189" s="100"/>
      <c r="CH189" s="100"/>
      <c r="CI189" s="100"/>
      <c r="CJ189" s="100"/>
      <c r="CK189" s="100"/>
      <c r="CL189" s="100"/>
      <c r="CM189" s="100"/>
      <c r="CN189" s="100"/>
      <c r="CO189" s="100"/>
      <c r="CP189" s="100"/>
      <c r="CQ189" s="100"/>
      <c r="CR189" s="100"/>
      <c r="CS189" s="100"/>
      <c r="CT189" s="100"/>
      <c r="CU189" s="100"/>
      <c r="CV189" s="100"/>
      <c r="CW189" s="100"/>
      <c r="CX189" s="100"/>
      <c r="CY189" s="100"/>
      <c r="CZ189" s="100"/>
      <c r="DA189" s="100"/>
      <c r="DB189" s="100"/>
      <c r="DC189" s="100"/>
      <c r="DD189" s="100"/>
      <c r="DE189" s="100"/>
      <c r="DF189" s="100"/>
      <c r="DG189" s="100"/>
      <c r="DH189" s="100"/>
      <c r="DI189" s="100"/>
      <c r="DJ189" s="100"/>
      <c r="DK189" s="100"/>
      <c r="DL189" s="100"/>
      <c r="DM189" s="100"/>
      <c r="DN189" s="100"/>
      <c r="DO189" s="100"/>
      <c r="DP189" s="100"/>
      <c r="DQ189" s="100"/>
      <c r="DR189" s="100"/>
      <c r="DS189" s="100"/>
      <c r="DT189" s="100"/>
      <c r="DU189" s="100"/>
      <c r="DV189" s="100"/>
      <c r="DW189" s="100"/>
      <c r="DX189" s="100"/>
      <c r="DY189" s="100"/>
      <c r="DZ189" s="100"/>
      <c r="EA189" s="100"/>
      <c r="EB189" s="100"/>
      <c r="EC189" s="100"/>
      <c r="ED189" s="100"/>
      <c r="EE189" s="100"/>
      <c r="EF189" s="100"/>
      <c r="EG189" s="100"/>
      <c r="EH189" s="100"/>
      <c r="EI189" s="100"/>
      <c r="EJ189" s="100"/>
      <c r="EK189" s="100"/>
      <c r="EL189" s="100"/>
      <c r="EM189" s="100"/>
      <c r="EN189" s="100"/>
      <c r="EO189" s="100"/>
      <c r="EP189" s="100"/>
      <c r="EQ189" s="100"/>
      <c r="ER189" s="100"/>
      <c r="ES189" s="100"/>
      <c r="ET189" s="100"/>
      <c r="EU189" s="100"/>
      <c r="EV189" s="100"/>
      <c r="EW189" s="100"/>
      <c r="EX189" s="100"/>
      <c r="EY189" s="100"/>
      <c r="EZ189" s="100"/>
      <c r="FA189" s="100"/>
      <c r="FB189" s="100"/>
      <c r="FC189" s="100"/>
      <c r="FD189" s="100"/>
      <c r="FE189" s="100"/>
      <c r="FF189" s="100"/>
      <c r="FG189" s="100"/>
      <c r="FH189" s="100"/>
      <c r="FI189" s="100"/>
      <c r="FJ189" s="100"/>
      <c r="FK189" s="100"/>
      <c r="FL189" s="100"/>
      <c r="FM189" s="100"/>
      <c r="FN189" s="100"/>
      <c r="FO189" s="100"/>
      <c r="FP189" s="100"/>
      <c r="FQ189" s="100"/>
      <c r="FR189" s="100"/>
      <c r="FS189" s="100"/>
      <c r="FT189" s="100"/>
      <c r="FU189" s="100"/>
      <c r="FV189" s="100"/>
      <c r="FW189" s="100"/>
      <c r="FX189" s="100"/>
      <c r="FY189" s="100"/>
      <c r="FZ189" s="100"/>
      <c r="GA189" s="100"/>
      <c r="GB189" s="100"/>
      <c r="GC189" s="100"/>
      <c r="GD189" s="100"/>
      <c r="GE189" s="100"/>
      <c r="GF189" s="100"/>
      <c r="GG189" s="100"/>
      <c r="GH189" s="100"/>
      <c r="GI189" s="100"/>
      <c r="GJ189" s="100"/>
      <c r="GK189" s="100"/>
      <c r="GL189" s="100"/>
      <c r="GM189" s="100"/>
      <c r="GN189" s="100"/>
      <c r="GO189" s="100"/>
      <c r="GP189" s="100"/>
      <c r="GQ189" s="100"/>
      <c r="GR189" s="100"/>
      <c r="GS189" s="100"/>
      <c r="GT189" s="100"/>
      <c r="GU189" s="100"/>
      <c r="GV189" s="100"/>
      <c r="GW189" s="100"/>
      <c r="GX189" s="100"/>
      <c r="GY189" s="100"/>
      <c r="GZ189" s="100"/>
      <c r="HA189" s="100"/>
      <c r="HB189" s="100"/>
      <c r="HC189" s="100"/>
      <c r="HD189" s="100"/>
      <c r="HE189" s="100"/>
      <c r="HF189" s="100"/>
      <c r="HG189" s="100"/>
      <c r="HH189" s="100"/>
      <c r="HI189" s="100"/>
      <c r="HJ189" s="100"/>
      <c r="HK189" s="100"/>
      <c r="HL189" s="100"/>
      <c r="HM189" s="100"/>
      <c r="HN189" s="100"/>
      <c r="HO189" s="100"/>
      <c r="HP189" s="100"/>
      <c r="HQ189" s="100"/>
      <c r="HR189" s="100"/>
      <c r="HS189" s="100"/>
      <c r="HT189" s="100"/>
      <c r="HU189" s="100"/>
      <c r="HV189" s="100"/>
      <c r="HW189" s="100"/>
      <c r="HX189" s="100"/>
      <c r="HY189" s="100"/>
      <c r="HZ189" s="100"/>
      <c r="IA189" s="100"/>
      <c r="IB189" s="100"/>
      <c r="IC189" s="100"/>
      <c r="ID189" s="100"/>
      <c r="IE189" s="100"/>
      <c r="IF189" s="100"/>
      <c r="IG189" s="100"/>
      <c r="IH189" s="100"/>
      <c r="II189" s="100"/>
      <c r="IJ189" s="100"/>
      <c r="IK189" s="100"/>
      <c r="IL189" s="100"/>
      <c r="IM189" s="100"/>
      <c r="IN189" s="100"/>
      <c r="IO189" s="100"/>
    </row>
    <row r="190" spans="1:249" ht="31.5" x14ac:dyDescent="0.25">
      <c r="A190" s="60">
        <v>285</v>
      </c>
      <c r="B190" s="62" t="s">
        <v>399</v>
      </c>
      <c r="C190" s="63" t="s">
        <v>400</v>
      </c>
    </row>
    <row r="191" spans="1:249" ht="47.25" x14ac:dyDescent="0.25">
      <c r="A191" s="60">
        <v>285</v>
      </c>
      <c r="B191" s="73" t="s">
        <v>401</v>
      </c>
      <c r="C191" s="63" t="s">
        <v>402</v>
      </c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  <c r="AV191" s="100"/>
      <c r="AW191" s="100"/>
      <c r="AX191" s="100"/>
      <c r="AY191" s="100"/>
      <c r="AZ191" s="100"/>
      <c r="BA191" s="100"/>
      <c r="BB191" s="100"/>
      <c r="BC191" s="100"/>
      <c r="BD191" s="100"/>
      <c r="BE191" s="100"/>
      <c r="BF191" s="100"/>
      <c r="BG191" s="100"/>
      <c r="BH191" s="100"/>
      <c r="BI191" s="100"/>
      <c r="BJ191" s="100"/>
      <c r="BK191" s="100"/>
      <c r="BL191" s="100"/>
      <c r="BM191" s="100"/>
      <c r="BN191" s="100"/>
      <c r="BO191" s="100"/>
      <c r="BP191" s="100"/>
      <c r="BQ191" s="100"/>
      <c r="BR191" s="100"/>
      <c r="BS191" s="100"/>
      <c r="BT191" s="100"/>
      <c r="BU191" s="100"/>
      <c r="BV191" s="100"/>
      <c r="BW191" s="100"/>
      <c r="BX191" s="100"/>
      <c r="BY191" s="100"/>
      <c r="BZ191" s="100"/>
      <c r="CA191" s="100"/>
      <c r="CB191" s="100"/>
      <c r="CC191" s="100"/>
      <c r="CD191" s="100"/>
      <c r="CE191" s="100"/>
      <c r="CF191" s="100"/>
      <c r="CG191" s="100"/>
      <c r="CH191" s="100"/>
      <c r="CI191" s="100"/>
      <c r="CJ191" s="100"/>
      <c r="CK191" s="100"/>
      <c r="CL191" s="100"/>
      <c r="CM191" s="100"/>
      <c r="CN191" s="100"/>
      <c r="CO191" s="100"/>
      <c r="CP191" s="100"/>
      <c r="CQ191" s="100"/>
      <c r="CR191" s="100"/>
      <c r="CS191" s="100"/>
      <c r="CT191" s="100"/>
      <c r="CU191" s="100"/>
      <c r="CV191" s="100"/>
      <c r="CW191" s="100"/>
      <c r="CX191" s="100"/>
      <c r="CY191" s="100"/>
      <c r="CZ191" s="100"/>
      <c r="DA191" s="100"/>
      <c r="DB191" s="100"/>
      <c r="DC191" s="100"/>
      <c r="DD191" s="100"/>
      <c r="DE191" s="100"/>
      <c r="DF191" s="100"/>
      <c r="DG191" s="100"/>
      <c r="DH191" s="100"/>
      <c r="DI191" s="100"/>
      <c r="DJ191" s="100"/>
      <c r="DK191" s="100"/>
      <c r="DL191" s="100"/>
      <c r="DM191" s="100"/>
      <c r="DN191" s="100"/>
      <c r="DO191" s="100"/>
      <c r="DP191" s="100"/>
      <c r="DQ191" s="100"/>
      <c r="DR191" s="100"/>
      <c r="DS191" s="100"/>
      <c r="DT191" s="100"/>
      <c r="DU191" s="100"/>
      <c r="DV191" s="100"/>
      <c r="DW191" s="100"/>
      <c r="DX191" s="100"/>
      <c r="DY191" s="100"/>
      <c r="DZ191" s="100"/>
      <c r="EA191" s="100"/>
      <c r="EB191" s="100"/>
      <c r="EC191" s="100"/>
      <c r="ED191" s="100"/>
      <c r="EE191" s="100"/>
      <c r="EF191" s="100"/>
      <c r="EG191" s="100"/>
      <c r="EH191" s="100"/>
      <c r="EI191" s="100"/>
      <c r="EJ191" s="100"/>
      <c r="EK191" s="100"/>
      <c r="EL191" s="100"/>
      <c r="EM191" s="100"/>
      <c r="EN191" s="100"/>
      <c r="EO191" s="100"/>
      <c r="EP191" s="100"/>
      <c r="EQ191" s="100"/>
      <c r="ER191" s="100"/>
      <c r="ES191" s="100"/>
      <c r="ET191" s="100"/>
      <c r="EU191" s="100"/>
      <c r="EV191" s="100"/>
      <c r="EW191" s="100"/>
      <c r="EX191" s="100"/>
      <c r="EY191" s="100"/>
      <c r="EZ191" s="100"/>
      <c r="FA191" s="100"/>
      <c r="FB191" s="100"/>
      <c r="FC191" s="100"/>
      <c r="FD191" s="100"/>
      <c r="FE191" s="100"/>
      <c r="FF191" s="100"/>
      <c r="FG191" s="100"/>
      <c r="FH191" s="100"/>
      <c r="FI191" s="100"/>
      <c r="FJ191" s="100"/>
      <c r="FK191" s="100"/>
      <c r="FL191" s="100"/>
      <c r="FM191" s="100"/>
      <c r="FN191" s="100"/>
      <c r="FO191" s="100"/>
      <c r="FP191" s="100"/>
      <c r="FQ191" s="100"/>
      <c r="FR191" s="100"/>
      <c r="FS191" s="100"/>
      <c r="FT191" s="100"/>
      <c r="FU191" s="100"/>
      <c r="FV191" s="100"/>
      <c r="FW191" s="100"/>
      <c r="FX191" s="100"/>
      <c r="FY191" s="100"/>
      <c r="FZ191" s="100"/>
      <c r="GA191" s="100"/>
      <c r="GB191" s="100"/>
      <c r="GC191" s="100"/>
      <c r="GD191" s="100"/>
      <c r="GE191" s="100"/>
      <c r="GF191" s="100"/>
      <c r="GG191" s="100"/>
      <c r="GH191" s="100"/>
      <c r="GI191" s="100"/>
      <c r="GJ191" s="100"/>
      <c r="GK191" s="100"/>
      <c r="GL191" s="100"/>
      <c r="GM191" s="100"/>
      <c r="GN191" s="100"/>
      <c r="GO191" s="100"/>
      <c r="GP191" s="100"/>
      <c r="GQ191" s="100"/>
      <c r="GR191" s="100"/>
      <c r="GS191" s="100"/>
      <c r="GT191" s="100"/>
      <c r="GU191" s="100"/>
      <c r="GV191" s="100"/>
      <c r="GW191" s="100"/>
      <c r="GX191" s="100"/>
      <c r="GY191" s="100"/>
      <c r="GZ191" s="100"/>
      <c r="HA191" s="100"/>
      <c r="HB191" s="100"/>
      <c r="HC191" s="100"/>
      <c r="HD191" s="100"/>
      <c r="HE191" s="100"/>
      <c r="HF191" s="100"/>
      <c r="HG191" s="100"/>
      <c r="HH191" s="100"/>
      <c r="HI191" s="100"/>
      <c r="HJ191" s="100"/>
      <c r="HK191" s="100"/>
      <c r="HL191" s="100"/>
      <c r="HM191" s="100"/>
      <c r="HN191" s="100"/>
      <c r="HO191" s="100"/>
      <c r="HP191" s="100"/>
      <c r="HQ191" s="100"/>
      <c r="HR191" s="100"/>
      <c r="HS191" s="100"/>
      <c r="HT191" s="100"/>
      <c r="HU191" s="100"/>
      <c r="HV191" s="100"/>
      <c r="HW191" s="100"/>
      <c r="HX191" s="100"/>
      <c r="HY191" s="100"/>
      <c r="HZ191" s="100"/>
      <c r="IA191" s="100"/>
      <c r="IB191" s="100"/>
      <c r="IC191" s="100"/>
      <c r="ID191" s="100"/>
      <c r="IE191" s="100"/>
      <c r="IF191" s="100"/>
      <c r="IG191" s="100"/>
      <c r="IH191" s="100"/>
      <c r="II191" s="100"/>
      <c r="IJ191" s="100"/>
      <c r="IK191" s="100"/>
      <c r="IL191" s="100"/>
      <c r="IM191" s="100"/>
      <c r="IN191" s="100"/>
      <c r="IO191" s="100"/>
    </row>
    <row r="192" spans="1:249" ht="47.25" x14ac:dyDescent="0.25">
      <c r="A192" s="60">
        <v>285</v>
      </c>
      <c r="B192" s="73" t="s">
        <v>403</v>
      </c>
      <c r="C192" s="63" t="s">
        <v>404</v>
      </c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100"/>
      <c r="BR192" s="100"/>
      <c r="BS192" s="100"/>
      <c r="BT192" s="100"/>
      <c r="BU192" s="100"/>
      <c r="BV192" s="100"/>
      <c r="BW192" s="100"/>
      <c r="BX192" s="100"/>
      <c r="BY192" s="100"/>
      <c r="BZ192" s="100"/>
      <c r="CA192" s="100"/>
      <c r="CB192" s="100"/>
      <c r="CC192" s="100"/>
      <c r="CD192" s="100"/>
      <c r="CE192" s="100"/>
      <c r="CF192" s="100"/>
      <c r="CG192" s="100"/>
      <c r="CH192" s="100"/>
      <c r="CI192" s="100"/>
      <c r="CJ192" s="100"/>
      <c r="CK192" s="100"/>
      <c r="CL192" s="100"/>
      <c r="CM192" s="100"/>
      <c r="CN192" s="100"/>
      <c r="CO192" s="100"/>
      <c r="CP192" s="100"/>
      <c r="CQ192" s="100"/>
      <c r="CR192" s="100"/>
      <c r="CS192" s="100"/>
      <c r="CT192" s="100"/>
      <c r="CU192" s="100"/>
      <c r="CV192" s="100"/>
      <c r="CW192" s="100"/>
      <c r="CX192" s="100"/>
      <c r="CY192" s="100"/>
      <c r="CZ192" s="100"/>
      <c r="DA192" s="100"/>
      <c r="DB192" s="100"/>
      <c r="DC192" s="100"/>
      <c r="DD192" s="100"/>
      <c r="DE192" s="100"/>
      <c r="DF192" s="100"/>
      <c r="DG192" s="100"/>
      <c r="DH192" s="100"/>
      <c r="DI192" s="100"/>
      <c r="DJ192" s="100"/>
      <c r="DK192" s="100"/>
      <c r="DL192" s="100"/>
      <c r="DM192" s="100"/>
      <c r="DN192" s="100"/>
      <c r="DO192" s="100"/>
      <c r="DP192" s="100"/>
      <c r="DQ192" s="100"/>
      <c r="DR192" s="100"/>
      <c r="DS192" s="100"/>
      <c r="DT192" s="100"/>
      <c r="DU192" s="100"/>
      <c r="DV192" s="100"/>
      <c r="DW192" s="100"/>
      <c r="DX192" s="100"/>
      <c r="DY192" s="100"/>
      <c r="DZ192" s="100"/>
      <c r="EA192" s="100"/>
      <c r="EB192" s="100"/>
      <c r="EC192" s="100"/>
      <c r="ED192" s="100"/>
      <c r="EE192" s="100"/>
      <c r="EF192" s="100"/>
      <c r="EG192" s="100"/>
      <c r="EH192" s="100"/>
      <c r="EI192" s="100"/>
      <c r="EJ192" s="100"/>
      <c r="EK192" s="100"/>
      <c r="EL192" s="100"/>
      <c r="EM192" s="100"/>
      <c r="EN192" s="100"/>
      <c r="EO192" s="100"/>
      <c r="EP192" s="100"/>
      <c r="EQ192" s="100"/>
      <c r="ER192" s="100"/>
      <c r="ES192" s="100"/>
      <c r="ET192" s="100"/>
      <c r="EU192" s="100"/>
      <c r="EV192" s="100"/>
      <c r="EW192" s="100"/>
      <c r="EX192" s="100"/>
      <c r="EY192" s="100"/>
      <c r="EZ192" s="100"/>
      <c r="FA192" s="100"/>
      <c r="FB192" s="100"/>
      <c r="FC192" s="100"/>
      <c r="FD192" s="100"/>
      <c r="FE192" s="100"/>
      <c r="FF192" s="100"/>
      <c r="FG192" s="100"/>
      <c r="FH192" s="100"/>
      <c r="FI192" s="100"/>
      <c r="FJ192" s="100"/>
      <c r="FK192" s="100"/>
      <c r="FL192" s="100"/>
      <c r="FM192" s="100"/>
      <c r="FN192" s="100"/>
      <c r="FO192" s="100"/>
      <c r="FP192" s="100"/>
      <c r="FQ192" s="100"/>
      <c r="FR192" s="100"/>
      <c r="FS192" s="100"/>
      <c r="FT192" s="100"/>
      <c r="FU192" s="100"/>
      <c r="FV192" s="100"/>
      <c r="FW192" s="100"/>
      <c r="FX192" s="100"/>
      <c r="FY192" s="100"/>
      <c r="FZ192" s="100"/>
      <c r="GA192" s="100"/>
      <c r="GB192" s="100"/>
      <c r="GC192" s="100"/>
      <c r="GD192" s="100"/>
      <c r="GE192" s="100"/>
      <c r="GF192" s="100"/>
      <c r="GG192" s="100"/>
      <c r="GH192" s="100"/>
      <c r="GI192" s="100"/>
      <c r="GJ192" s="100"/>
      <c r="GK192" s="100"/>
      <c r="GL192" s="100"/>
      <c r="GM192" s="100"/>
      <c r="GN192" s="100"/>
      <c r="GO192" s="100"/>
      <c r="GP192" s="100"/>
      <c r="GQ192" s="100"/>
      <c r="GR192" s="100"/>
      <c r="GS192" s="100"/>
      <c r="GT192" s="100"/>
      <c r="GU192" s="100"/>
      <c r="GV192" s="100"/>
      <c r="GW192" s="100"/>
      <c r="GX192" s="100"/>
      <c r="GY192" s="100"/>
      <c r="GZ192" s="100"/>
      <c r="HA192" s="100"/>
      <c r="HB192" s="100"/>
      <c r="HC192" s="100"/>
      <c r="HD192" s="100"/>
      <c r="HE192" s="100"/>
      <c r="HF192" s="100"/>
      <c r="HG192" s="100"/>
      <c r="HH192" s="100"/>
      <c r="HI192" s="100"/>
      <c r="HJ192" s="100"/>
      <c r="HK192" s="100"/>
      <c r="HL192" s="100"/>
      <c r="HM192" s="100"/>
      <c r="HN192" s="100"/>
      <c r="HO192" s="100"/>
      <c r="HP192" s="100"/>
      <c r="HQ192" s="100"/>
      <c r="HR192" s="100"/>
      <c r="HS192" s="100"/>
      <c r="HT192" s="100"/>
      <c r="HU192" s="100"/>
      <c r="HV192" s="100"/>
      <c r="HW192" s="100"/>
      <c r="HX192" s="100"/>
      <c r="HY192" s="100"/>
      <c r="HZ192" s="100"/>
      <c r="IA192" s="100"/>
      <c r="IB192" s="100"/>
      <c r="IC192" s="100"/>
      <c r="ID192" s="100"/>
      <c r="IE192" s="100"/>
      <c r="IF192" s="100"/>
      <c r="IG192" s="100"/>
      <c r="IH192" s="100"/>
      <c r="II192" s="100"/>
      <c r="IJ192" s="100"/>
      <c r="IK192" s="100"/>
      <c r="IL192" s="100"/>
      <c r="IM192" s="100"/>
      <c r="IN192" s="100"/>
      <c r="IO192" s="100"/>
    </row>
    <row r="193" spans="1:249" ht="47.25" x14ac:dyDescent="0.25">
      <c r="A193" s="60">
        <v>285</v>
      </c>
      <c r="B193" s="62" t="s">
        <v>405</v>
      </c>
      <c r="C193" s="63" t="s">
        <v>406</v>
      </c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  <c r="BG193" s="100"/>
      <c r="BH193" s="100"/>
      <c r="BI193" s="100"/>
      <c r="BJ193" s="100"/>
      <c r="BK193" s="100"/>
      <c r="BL193" s="100"/>
      <c r="BM193" s="100"/>
      <c r="BN193" s="100"/>
      <c r="BO193" s="100"/>
      <c r="BP193" s="100"/>
      <c r="BQ193" s="100"/>
      <c r="BR193" s="100"/>
      <c r="BS193" s="100"/>
      <c r="BT193" s="100"/>
      <c r="BU193" s="100"/>
      <c r="BV193" s="100"/>
      <c r="BW193" s="100"/>
      <c r="BX193" s="100"/>
      <c r="BY193" s="100"/>
      <c r="BZ193" s="100"/>
      <c r="CA193" s="100"/>
      <c r="CB193" s="100"/>
      <c r="CC193" s="100"/>
      <c r="CD193" s="100"/>
      <c r="CE193" s="100"/>
      <c r="CF193" s="100"/>
      <c r="CG193" s="100"/>
      <c r="CH193" s="100"/>
      <c r="CI193" s="100"/>
      <c r="CJ193" s="100"/>
      <c r="CK193" s="100"/>
      <c r="CL193" s="100"/>
      <c r="CM193" s="100"/>
      <c r="CN193" s="100"/>
      <c r="CO193" s="100"/>
      <c r="CP193" s="100"/>
      <c r="CQ193" s="100"/>
      <c r="CR193" s="100"/>
      <c r="CS193" s="100"/>
      <c r="CT193" s="100"/>
      <c r="CU193" s="100"/>
      <c r="CV193" s="100"/>
      <c r="CW193" s="100"/>
      <c r="CX193" s="100"/>
      <c r="CY193" s="100"/>
      <c r="CZ193" s="100"/>
      <c r="DA193" s="100"/>
      <c r="DB193" s="100"/>
      <c r="DC193" s="100"/>
      <c r="DD193" s="100"/>
      <c r="DE193" s="100"/>
      <c r="DF193" s="100"/>
      <c r="DG193" s="100"/>
      <c r="DH193" s="100"/>
      <c r="DI193" s="100"/>
      <c r="DJ193" s="100"/>
      <c r="DK193" s="100"/>
      <c r="DL193" s="100"/>
      <c r="DM193" s="100"/>
      <c r="DN193" s="100"/>
      <c r="DO193" s="100"/>
      <c r="DP193" s="100"/>
      <c r="DQ193" s="100"/>
      <c r="DR193" s="100"/>
      <c r="DS193" s="100"/>
      <c r="DT193" s="100"/>
      <c r="DU193" s="100"/>
      <c r="DV193" s="100"/>
      <c r="DW193" s="100"/>
      <c r="DX193" s="100"/>
      <c r="DY193" s="100"/>
      <c r="DZ193" s="100"/>
      <c r="EA193" s="100"/>
      <c r="EB193" s="100"/>
      <c r="EC193" s="100"/>
      <c r="ED193" s="100"/>
      <c r="EE193" s="100"/>
      <c r="EF193" s="100"/>
      <c r="EG193" s="100"/>
      <c r="EH193" s="100"/>
      <c r="EI193" s="100"/>
      <c r="EJ193" s="100"/>
      <c r="EK193" s="100"/>
      <c r="EL193" s="100"/>
      <c r="EM193" s="100"/>
      <c r="EN193" s="100"/>
      <c r="EO193" s="100"/>
      <c r="EP193" s="100"/>
      <c r="EQ193" s="100"/>
      <c r="ER193" s="100"/>
      <c r="ES193" s="100"/>
      <c r="ET193" s="100"/>
      <c r="EU193" s="100"/>
      <c r="EV193" s="100"/>
      <c r="EW193" s="100"/>
      <c r="EX193" s="100"/>
      <c r="EY193" s="100"/>
      <c r="EZ193" s="100"/>
      <c r="FA193" s="100"/>
      <c r="FB193" s="100"/>
      <c r="FC193" s="100"/>
      <c r="FD193" s="100"/>
      <c r="FE193" s="100"/>
      <c r="FF193" s="100"/>
      <c r="FG193" s="100"/>
      <c r="FH193" s="100"/>
      <c r="FI193" s="100"/>
      <c r="FJ193" s="100"/>
      <c r="FK193" s="100"/>
      <c r="FL193" s="100"/>
      <c r="FM193" s="100"/>
      <c r="FN193" s="100"/>
      <c r="FO193" s="100"/>
      <c r="FP193" s="100"/>
      <c r="FQ193" s="100"/>
      <c r="FR193" s="100"/>
      <c r="FS193" s="100"/>
      <c r="FT193" s="100"/>
      <c r="FU193" s="100"/>
      <c r="FV193" s="100"/>
      <c r="FW193" s="100"/>
      <c r="FX193" s="100"/>
      <c r="FY193" s="100"/>
      <c r="FZ193" s="100"/>
      <c r="GA193" s="100"/>
      <c r="GB193" s="100"/>
      <c r="GC193" s="100"/>
      <c r="GD193" s="100"/>
      <c r="GE193" s="100"/>
      <c r="GF193" s="100"/>
      <c r="GG193" s="100"/>
      <c r="GH193" s="100"/>
      <c r="GI193" s="100"/>
      <c r="GJ193" s="100"/>
      <c r="GK193" s="100"/>
      <c r="GL193" s="100"/>
      <c r="GM193" s="100"/>
      <c r="GN193" s="100"/>
      <c r="GO193" s="100"/>
      <c r="GP193" s="100"/>
      <c r="GQ193" s="100"/>
      <c r="GR193" s="100"/>
      <c r="GS193" s="100"/>
      <c r="GT193" s="100"/>
      <c r="GU193" s="100"/>
      <c r="GV193" s="100"/>
      <c r="GW193" s="100"/>
      <c r="GX193" s="100"/>
      <c r="GY193" s="100"/>
      <c r="GZ193" s="100"/>
      <c r="HA193" s="100"/>
      <c r="HB193" s="100"/>
      <c r="HC193" s="100"/>
      <c r="HD193" s="100"/>
      <c r="HE193" s="100"/>
      <c r="HF193" s="100"/>
      <c r="HG193" s="100"/>
      <c r="HH193" s="100"/>
      <c r="HI193" s="100"/>
      <c r="HJ193" s="100"/>
      <c r="HK193" s="100"/>
      <c r="HL193" s="100"/>
      <c r="HM193" s="100"/>
      <c r="HN193" s="100"/>
      <c r="HO193" s="100"/>
      <c r="HP193" s="100"/>
      <c r="HQ193" s="100"/>
      <c r="HR193" s="100"/>
      <c r="HS193" s="100"/>
      <c r="HT193" s="100"/>
      <c r="HU193" s="100"/>
      <c r="HV193" s="100"/>
      <c r="HW193" s="100"/>
      <c r="HX193" s="100"/>
      <c r="HY193" s="100"/>
      <c r="HZ193" s="100"/>
      <c r="IA193" s="100"/>
      <c r="IB193" s="100"/>
      <c r="IC193" s="100"/>
      <c r="ID193" s="100"/>
      <c r="IE193" s="100"/>
      <c r="IF193" s="100"/>
      <c r="IG193" s="100"/>
      <c r="IH193" s="100"/>
      <c r="II193" s="100"/>
      <c r="IJ193" s="100"/>
      <c r="IK193" s="100"/>
      <c r="IL193" s="100"/>
      <c r="IM193" s="100"/>
      <c r="IN193" s="100"/>
      <c r="IO193" s="100"/>
    </row>
    <row r="194" spans="1:249" ht="31.5" x14ac:dyDescent="0.25">
      <c r="A194" s="60">
        <v>285</v>
      </c>
      <c r="B194" s="62" t="s">
        <v>407</v>
      </c>
      <c r="C194" s="63" t="s">
        <v>408</v>
      </c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  <c r="AZ194" s="100"/>
      <c r="BA194" s="100"/>
      <c r="BB194" s="100"/>
      <c r="BC194" s="100"/>
      <c r="BD194" s="100"/>
      <c r="BE194" s="100"/>
      <c r="BF194" s="100"/>
      <c r="BG194" s="100"/>
      <c r="BH194" s="100"/>
      <c r="BI194" s="100"/>
      <c r="BJ194" s="100"/>
      <c r="BK194" s="100"/>
      <c r="BL194" s="100"/>
      <c r="BM194" s="100"/>
      <c r="BN194" s="100"/>
      <c r="BO194" s="100"/>
      <c r="BP194" s="100"/>
      <c r="BQ194" s="100"/>
      <c r="BR194" s="100"/>
      <c r="BS194" s="100"/>
      <c r="BT194" s="100"/>
      <c r="BU194" s="100"/>
      <c r="BV194" s="100"/>
      <c r="BW194" s="100"/>
      <c r="BX194" s="100"/>
      <c r="BY194" s="100"/>
      <c r="BZ194" s="100"/>
      <c r="CA194" s="100"/>
      <c r="CB194" s="100"/>
      <c r="CC194" s="100"/>
      <c r="CD194" s="100"/>
      <c r="CE194" s="100"/>
      <c r="CF194" s="100"/>
      <c r="CG194" s="100"/>
      <c r="CH194" s="100"/>
      <c r="CI194" s="100"/>
      <c r="CJ194" s="100"/>
      <c r="CK194" s="100"/>
      <c r="CL194" s="100"/>
      <c r="CM194" s="100"/>
      <c r="CN194" s="100"/>
      <c r="CO194" s="100"/>
      <c r="CP194" s="100"/>
      <c r="CQ194" s="100"/>
      <c r="CR194" s="100"/>
      <c r="CS194" s="100"/>
      <c r="CT194" s="100"/>
      <c r="CU194" s="100"/>
      <c r="CV194" s="100"/>
      <c r="CW194" s="100"/>
      <c r="CX194" s="100"/>
      <c r="CY194" s="100"/>
      <c r="CZ194" s="100"/>
      <c r="DA194" s="100"/>
      <c r="DB194" s="100"/>
      <c r="DC194" s="100"/>
      <c r="DD194" s="100"/>
      <c r="DE194" s="100"/>
      <c r="DF194" s="100"/>
      <c r="DG194" s="100"/>
      <c r="DH194" s="100"/>
      <c r="DI194" s="100"/>
      <c r="DJ194" s="100"/>
      <c r="DK194" s="100"/>
      <c r="DL194" s="100"/>
      <c r="DM194" s="100"/>
      <c r="DN194" s="100"/>
      <c r="DO194" s="100"/>
      <c r="DP194" s="100"/>
      <c r="DQ194" s="100"/>
      <c r="DR194" s="100"/>
      <c r="DS194" s="100"/>
      <c r="DT194" s="100"/>
      <c r="DU194" s="100"/>
      <c r="DV194" s="100"/>
      <c r="DW194" s="100"/>
      <c r="DX194" s="100"/>
      <c r="DY194" s="100"/>
      <c r="DZ194" s="100"/>
      <c r="EA194" s="100"/>
      <c r="EB194" s="100"/>
      <c r="EC194" s="100"/>
      <c r="ED194" s="100"/>
      <c r="EE194" s="100"/>
      <c r="EF194" s="100"/>
      <c r="EG194" s="100"/>
      <c r="EH194" s="100"/>
      <c r="EI194" s="100"/>
      <c r="EJ194" s="100"/>
      <c r="EK194" s="100"/>
      <c r="EL194" s="100"/>
      <c r="EM194" s="100"/>
      <c r="EN194" s="100"/>
      <c r="EO194" s="100"/>
      <c r="EP194" s="100"/>
      <c r="EQ194" s="100"/>
      <c r="ER194" s="100"/>
      <c r="ES194" s="100"/>
      <c r="ET194" s="100"/>
      <c r="EU194" s="100"/>
      <c r="EV194" s="100"/>
      <c r="EW194" s="100"/>
      <c r="EX194" s="100"/>
      <c r="EY194" s="100"/>
      <c r="EZ194" s="100"/>
      <c r="FA194" s="100"/>
      <c r="FB194" s="100"/>
      <c r="FC194" s="100"/>
      <c r="FD194" s="100"/>
      <c r="FE194" s="100"/>
      <c r="FF194" s="100"/>
      <c r="FG194" s="100"/>
      <c r="FH194" s="100"/>
      <c r="FI194" s="100"/>
      <c r="FJ194" s="100"/>
      <c r="FK194" s="100"/>
      <c r="FL194" s="100"/>
      <c r="FM194" s="100"/>
      <c r="FN194" s="100"/>
      <c r="FO194" s="100"/>
      <c r="FP194" s="100"/>
      <c r="FQ194" s="100"/>
      <c r="FR194" s="100"/>
      <c r="FS194" s="100"/>
      <c r="FT194" s="100"/>
      <c r="FU194" s="100"/>
      <c r="FV194" s="100"/>
      <c r="FW194" s="100"/>
      <c r="FX194" s="100"/>
      <c r="FY194" s="100"/>
      <c r="FZ194" s="100"/>
      <c r="GA194" s="100"/>
      <c r="GB194" s="100"/>
      <c r="GC194" s="100"/>
      <c r="GD194" s="100"/>
      <c r="GE194" s="100"/>
      <c r="GF194" s="100"/>
      <c r="GG194" s="100"/>
      <c r="GH194" s="100"/>
      <c r="GI194" s="100"/>
      <c r="GJ194" s="100"/>
      <c r="GK194" s="100"/>
      <c r="GL194" s="100"/>
      <c r="GM194" s="100"/>
      <c r="GN194" s="100"/>
      <c r="GO194" s="100"/>
      <c r="GP194" s="100"/>
      <c r="GQ194" s="100"/>
      <c r="GR194" s="100"/>
      <c r="GS194" s="100"/>
      <c r="GT194" s="100"/>
      <c r="GU194" s="100"/>
      <c r="GV194" s="100"/>
      <c r="GW194" s="100"/>
      <c r="GX194" s="100"/>
      <c r="GY194" s="100"/>
      <c r="GZ194" s="100"/>
      <c r="HA194" s="100"/>
      <c r="HB194" s="100"/>
      <c r="HC194" s="100"/>
      <c r="HD194" s="100"/>
      <c r="HE194" s="100"/>
      <c r="HF194" s="100"/>
      <c r="HG194" s="100"/>
      <c r="HH194" s="100"/>
      <c r="HI194" s="100"/>
      <c r="HJ194" s="100"/>
      <c r="HK194" s="100"/>
      <c r="HL194" s="100"/>
      <c r="HM194" s="100"/>
      <c r="HN194" s="100"/>
      <c r="HO194" s="100"/>
      <c r="HP194" s="100"/>
      <c r="HQ194" s="100"/>
      <c r="HR194" s="100"/>
      <c r="HS194" s="100"/>
      <c r="HT194" s="100"/>
      <c r="HU194" s="100"/>
      <c r="HV194" s="100"/>
      <c r="HW194" s="100"/>
      <c r="HX194" s="100"/>
      <c r="HY194" s="100"/>
      <c r="HZ194" s="100"/>
      <c r="IA194" s="100"/>
      <c r="IB194" s="100"/>
      <c r="IC194" s="100"/>
      <c r="ID194" s="100"/>
      <c r="IE194" s="100"/>
      <c r="IF194" s="100"/>
      <c r="IG194" s="100"/>
      <c r="IH194" s="100"/>
      <c r="II194" s="100"/>
      <c r="IJ194" s="100"/>
      <c r="IK194" s="100"/>
      <c r="IL194" s="100"/>
      <c r="IM194" s="100"/>
      <c r="IN194" s="100"/>
      <c r="IO194" s="100"/>
    </row>
    <row r="195" spans="1:249" ht="47.25" x14ac:dyDescent="0.25">
      <c r="A195" s="60">
        <v>285</v>
      </c>
      <c r="B195" s="62" t="s">
        <v>409</v>
      </c>
      <c r="C195" s="63" t="s">
        <v>410</v>
      </c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  <c r="AV195" s="100"/>
      <c r="AW195" s="100"/>
      <c r="AX195" s="100"/>
      <c r="AY195" s="100"/>
      <c r="AZ195" s="100"/>
      <c r="BA195" s="100"/>
      <c r="BB195" s="100"/>
      <c r="BC195" s="100"/>
      <c r="BD195" s="100"/>
      <c r="BE195" s="100"/>
      <c r="BF195" s="100"/>
      <c r="BG195" s="100"/>
      <c r="BH195" s="100"/>
      <c r="BI195" s="100"/>
      <c r="BJ195" s="100"/>
      <c r="BK195" s="100"/>
      <c r="BL195" s="100"/>
      <c r="BM195" s="100"/>
      <c r="BN195" s="100"/>
      <c r="BO195" s="100"/>
      <c r="BP195" s="100"/>
      <c r="BQ195" s="100"/>
      <c r="BR195" s="100"/>
      <c r="BS195" s="100"/>
      <c r="BT195" s="100"/>
      <c r="BU195" s="100"/>
      <c r="BV195" s="100"/>
      <c r="BW195" s="100"/>
      <c r="BX195" s="100"/>
      <c r="BY195" s="100"/>
      <c r="BZ195" s="100"/>
      <c r="CA195" s="100"/>
      <c r="CB195" s="100"/>
      <c r="CC195" s="100"/>
      <c r="CD195" s="100"/>
      <c r="CE195" s="100"/>
      <c r="CF195" s="100"/>
      <c r="CG195" s="100"/>
      <c r="CH195" s="100"/>
      <c r="CI195" s="100"/>
      <c r="CJ195" s="100"/>
      <c r="CK195" s="100"/>
      <c r="CL195" s="100"/>
      <c r="CM195" s="100"/>
      <c r="CN195" s="100"/>
      <c r="CO195" s="100"/>
      <c r="CP195" s="100"/>
      <c r="CQ195" s="100"/>
      <c r="CR195" s="100"/>
      <c r="CS195" s="100"/>
      <c r="CT195" s="100"/>
      <c r="CU195" s="100"/>
      <c r="CV195" s="100"/>
      <c r="CW195" s="100"/>
      <c r="CX195" s="100"/>
      <c r="CY195" s="100"/>
      <c r="CZ195" s="100"/>
      <c r="DA195" s="100"/>
      <c r="DB195" s="100"/>
      <c r="DC195" s="100"/>
      <c r="DD195" s="100"/>
      <c r="DE195" s="100"/>
      <c r="DF195" s="100"/>
      <c r="DG195" s="100"/>
      <c r="DH195" s="100"/>
      <c r="DI195" s="100"/>
      <c r="DJ195" s="100"/>
      <c r="DK195" s="100"/>
      <c r="DL195" s="100"/>
      <c r="DM195" s="100"/>
      <c r="DN195" s="100"/>
      <c r="DO195" s="100"/>
      <c r="DP195" s="100"/>
      <c r="DQ195" s="100"/>
      <c r="DR195" s="100"/>
      <c r="DS195" s="100"/>
      <c r="DT195" s="100"/>
      <c r="DU195" s="100"/>
      <c r="DV195" s="100"/>
      <c r="DW195" s="100"/>
      <c r="DX195" s="100"/>
      <c r="DY195" s="100"/>
      <c r="DZ195" s="100"/>
      <c r="EA195" s="100"/>
      <c r="EB195" s="100"/>
      <c r="EC195" s="100"/>
      <c r="ED195" s="100"/>
      <c r="EE195" s="100"/>
      <c r="EF195" s="100"/>
      <c r="EG195" s="100"/>
      <c r="EH195" s="100"/>
      <c r="EI195" s="100"/>
      <c r="EJ195" s="100"/>
      <c r="EK195" s="100"/>
      <c r="EL195" s="100"/>
      <c r="EM195" s="100"/>
      <c r="EN195" s="100"/>
      <c r="EO195" s="100"/>
      <c r="EP195" s="100"/>
      <c r="EQ195" s="100"/>
      <c r="ER195" s="100"/>
      <c r="ES195" s="100"/>
      <c r="ET195" s="100"/>
      <c r="EU195" s="100"/>
      <c r="EV195" s="100"/>
      <c r="EW195" s="100"/>
      <c r="EX195" s="100"/>
      <c r="EY195" s="100"/>
      <c r="EZ195" s="100"/>
      <c r="FA195" s="100"/>
      <c r="FB195" s="100"/>
      <c r="FC195" s="100"/>
      <c r="FD195" s="100"/>
      <c r="FE195" s="100"/>
      <c r="FF195" s="100"/>
      <c r="FG195" s="100"/>
      <c r="FH195" s="100"/>
      <c r="FI195" s="100"/>
      <c r="FJ195" s="100"/>
      <c r="FK195" s="100"/>
      <c r="FL195" s="100"/>
      <c r="FM195" s="100"/>
      <c r="FN195" s="100"/>
      <c r="FO195" s="100"/>
      <c r="FP195" s="100"/>
      <c r="FQ195" s="100"/>
      <c r="FR195" s="100"/>
      <c r="FS195" s="100"/>
      <c r="FT195" s="100"/>
      <c r="FU195" s="100"/>
      <c r="FV195" s="100"/>
      <c r="FW195" s="100"/>
      <c r="FX195" s="100"/>
      <c r="FY195" s="100"/>
      <c r="FZ195" s="100"/>
      <c r="GA195" s="100"/>
      <c r="GB195" s="100"/>
      <c r="GC195" s="100"/>
      <c r="GD195" s="100"/>
      <c r="GE195" s="100"/>
      <c r="GF195" s="100"/>
      <c r="GG195" s="100"/>
      <c r="GH195" s="100"/>
      <c r="GI195" s="100"/>
      <c r="GJ195" s="100"/>
      <c r="GK195" s="100"/>
      <c r="GL195" s="100"/>
      <c r="GM195" s="100"/>
      <c r="GN195" s="100"/>
      <c r="GO195" s="100"/>
      <c r="GP195" s="100"/>
      <c r="GQ195" s="100"/>
      <c r="GR195" s="100"/>
      <c r="GS195" s="100"/>
      <c r="GT195" s="100"/>
      <c r="GU195" s="100"/>
      <c r="GV195" s="100"/>
      <c r="GW195" s="100"/>
      <c r="GX195" s="100"/>
      <c r="GY195" s="100"/>
      <c r="GZ195" s="100"/>
      <c r="HA195" s="100"/>
      <c r="HB195" s="100"/>
      <c r="HC195" s="100"/>
      <c r="HD195" s="100"/>
      <c r="HE195" s="100"/>
      <c r="HF195" s="100"/>
      <c r="HG195" s="100"/>
      <c r="HH195" s="100"/>
      <c r="HI195" s="100"/>
      <c r="HJ195" s="100"/>
      <c r="HK195" s="100"/>
      <c r="HL195" s="100"/>
      <c r="HM195" s="100"/>
      <c r="HN195" s="100"/>
      <c r="HO195" s="100"/>
      <c r="HP195" s="100"/>
      <c r="HQ195" s="100"/>
      <c r="HR195" s="100"/>
      <c r="HS195" s="100"/>
      <c r="HT195" s="100"/>
      <c r="HU195" s="100"/>
      <c r="HV195" s="100"/>
      <c r="HW195" s="100"/>
      <c r="HX195" s="100"/>
      <c r="HY195" s="100"/>
      <c r="HZ195" s="100"/>
      <c r="IA195" s="100"/>
      <c r="IB195" s="100"/>
      <c r="IC195" s="100"/>
      <c r="ID195" s="100"/>
      <c r="IE195" s="100"/>
      <c r="IF195" s="100"/>
      <c r="IG195" s="100"/>
      <c r="IH195" s="100"/>
      <c r="II195" s="100"/>
      <c r="IJ195" s="100"/>
      <c r="IK195" s="100"/>
      <c r="IL195" s="100"/>
      <c r="IM195" s="100"/>
      <c r="IN195" s="100"/>
      <c r="IO195" s="100"/>
    </row>
    <row r="196" spans="1:249" ht="78.75" x14ac:dyDescent="0.25">
      <c r="A196" s="60">
        <v>285</v>
      </c>
      <c r="B196" s="62" t="s">
        <v>411</v>
      </c>
      <c r="C196" s="63" t="s">
        <v>412</v>
      </c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0"/>
      <c r="BG196" s="100"/>
      <c r="BH196" s="100"/>
      <c r="BI196" s="100"/>
      <c r="BJ196" s="100"/>
      <c r="BK196" s="100"/>
      <c r="BL196" s="100"/>
      <c r="BM196" s="100"/>
      <c r="BN196" s="100"/>
      <c r="BO196" s="100"/>
      <c r="BP196" s="100"/>
      <c r="BQ196" s="100"/>
      <c r="BR196" s="100"/>
      <c r="BS196" s="100"/>
      <c r="BT196" s="100"/>
      <c r="BU196" s="100"/>
      <c r="BV196" s="100"/>
      <c r="BW196" s="100"/>
      <c r="BX196" s="100"/>
      <c r="BY196" s="100"/>
      <c r="BZ196" s="100"/>
      <c r="CA196" s="100"/>
      <c r="CB196" s="100"/>
      <c r="CC196" s="100"/>
      <c r="CD196" s="100"/>
      <c r="CE196" s="100"/>
      <c r="CF196" s="100"/>
      <c r="CG196" s="100"/>
      <c r="CH196" s="100"/>
      <c r="CI196" s="100"/>
      <c r="CJ196" s="100"/>
      <c r="CK196" s="100"/>
      <c r="CL196" s="100"/>
      <c r="CM196" s="100"/>
      <c r="CN196" s="100"/>
      <c r="CO196" s="100"/>
      <c r="CP196" s="100"/>
      <c r="CQ196" s="100"/>
      <c r="CR196" s="100"/>
      <c r="CS196" s="100"/>
      <c r="CT196" s="100"/>
      <c r="CU196" s="100"/>
      <c r="CV196" s="100"/>
      <c r="CW196" s="100"/>
      <c r="CX196" s="100"/>
      <c r="CY196" s="100"/>
      <c r="CZ196" s="100"/>
      <c r="DA196" s="100"/>
      <c r="DB196" s="100"/>
      <c r="DC196" s="100"/>
      <c r="DD196" s="100"/>
      <c r="DE196" s="100"/>
      <c r="DF196" s="100"/>
      <c r="DG196" s="100"/>
      <c r="DH196" s="100"/>
      <c r="DI196" s="100"/>
      <c r="DJ196" s="100"/>
      <c r="DK196" s="100"/>
      <c r="DL196" s="100"/>
      <c r="DM196" s="100"/>
      <c r="DN196" s="100"/>
      <c r="DO196" s="100"/>
      <c r="DP196" s="100"/>
      <c r="DQ196" s="100"/>
      <c r="DR196" s="100"/>
      <c r="DS196" s="100"/>
      <c r="DT196" s="100"/>
      <c r="DU196" s="100"/>
      <c r="DV196" s="100"/>
      <c r="DW196" s="100"/>
      <c r="DX196" s="100"/>
      <c r="DY196" s="100"/>
      <c r="DZ196" s="100"/>
      <c r="EA196" s="100"/>
      <c r="EB196" s="100"/>
      <c r="EC196" s="100"/>
      <c r="ED196" s="100"/>
      <c r="EE196" s="100"/>
      <c r="EF196" s="100"/>
      <c r="EG196" s="100"/>
      <c r="EH196" s="100"/>
      <c r="EI196" s="100"/>
      <c r="EJ196" s="100"/>
      <c r="EK196" s="100"/>
      <c r="EL196" s="100"/>
      <c r="EM196" s="100"/>
      <c r="EN196" s="100"/>
      <c r="EO196" s="100"/>
      <c r="EP196" s="100"/>
      <c r="EQ196" s="100"/>
      <c r="ER196" s="100"/>
      <c r="ES196" s="100"/>
      <c r="ET196" s="100"/>
      <c r="EU196" s="100"/>
      <c r="EV196" s="100"/>
      <c r="EW196" s="100"/>
      <c r="EX196" s="100"/>
      <c r="EY196" s="100"/>
      <c r="EZ196" s="100"/>
      <c r="FA196" s="100"/>
      <c r="FB196" s="100"/>
      <c r="FC196" s="100"/>
      <c r="FD196" s="100"/>
      <c r="FE196" s="100"/>
      <c r="FF196" s="100"/>
      <c r="FG196" s="100"/>
      <c r="FH196" s="100"/>
      <c r="FI196" s="100"/>
      <c r="FJ196" s="100"/>
      <c r="FK196" s="100"/>
      <c r="FL196" s="100"/>
      <c r="FM196" s="100"/>
      <c r="FN196" s="100"/>
      <c r="FO196" s="100"/>
      <c r="FP196" s="100"/>
      <c r="FQ196" s="100"/>
      <c r="FR196" s="100"/>
      <c r="FS196" s="100"/>
      <c r="FT196" s="100"/>
      <c r="FU196" s="100"/>
      <c r="FV196" s="100"/>
      <c r="FW196" s="100"/>
      <c r="FX196" s="100"/>
      <c r="FY196" s="100"/>
      <c r="FZ196" s="100"/>
      <c r="GA196" s="100"/>
      <c r="GB196" s="100"/>
      <c r="GC196" s="100"/>
      <c r="GD196" s="100"/>
      <c r="GE196" s="100"/>
      <c r="GF196" s="100"/>
      <c r="GG196" s="100"/>
      <c r="GH196" s="100"/>
      <c r="GI196" s="100"/>
      <c r="GJ196" s="100"/>
      <c r="GK196" s="100"/>
      <c r="GL196" s="100"/>
      <c r="GM196" s="100"/>
      <c r="GN196" s="100"/>
      <c r="GO196" s="100"/>
      <c r="GP196" s="100"/>
      <c r="GQ196" s="100"/>
      <c r="GR196" s="100"/>
      <c r="GS196" s="100"/>
      <c r="GT196" s="100"/>
      <c r="GU196" s="100"/>
      <c r="GV196" s="100"/>
      <c r="GW196" s="100"/>
      <c r="GX196" s="100"/>
      <c r="GY196" s="100"/>
      <c r="GZ196" s="100"/>
      <c r="HA196" s="100"/>
      <c r="HB196" s="100"/>
      <c r="HC196" s="100"/>
      <c r="HD196" s="100"/>
      <c r="HE196" s="100"/>
      <c r="HF196" s="100"/>
      <c r="HG196" s="100"/>
      <c r="HH196" s="100"/>
      <c r="HI196" s="100"/>
      <c r="HJ196" s="100"/>
      <c r="HK196" s="100"/>
      <c r="HL196" s="100"/>
      <c r="HM196" s="100"/>
      <c r="HN196" s="100"/>
      <c r="HO196" s="100"/>
      <c r="HP196" s="100"/>
      <c r="HQ196" s="100"/>
      <c r="HR196" s="100"/>
      <c r="HS196" s="100"/>
      <c r="HT196" s="100"/>
      <c r="HU196" s="100"/>
      <c r="HV196" s="100"/>
      <c r="HW196" s="100"/>
      <c r="HX196" s="100"/>
      <c r="HY196" s="100"/>
      <c r="HZ196" s="100"/>
      <c r="IA196" s="100"/>
      <c r="IB196" s="100"/>
      <c r="IC196" s="100"/>
      <c r="ID196" s="100"/>
      <c r="IE196" s="100"/>
      <c r="IF196" s="100"/>
      <c r="IG196" s="100"/>
      <c r="IH196" s="100"/>
      <c r="II196" s="100"/>
      <c r="IJ196" s="100"/>
      <c r="IK196" s="100"/>
      <c r="IL196" s="100"/>
      <c r="IM196" s="100"/>
      <c r="IN196" s="100"/>
      <c r="IO196" s="100"/>
    </row>
    <row r="197" spans="1:249" ht="47.25" x14ac:dyDescent="0.25">
      <c r="A197" s="60">
        <v>285</v>
      </c>
      <c r="B197" s="73" t="s">
        <v>413</v>
      </c>
      <c r="C197" s="63" t="s">
        <v>414</v>
      </c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  <c r="AV197" s="100"/>
      <c r="AW197" s="100"/>
      <c r="AX197" s="100"/>
      <c r="AY197" s="100"/>
      <c r="AZ197" s="100"/>
      <c r="BA197" s="100"/>
      <c r="BB197" s="100"/>
      <c r="BC197" s="100"/>
      <c r="BD197" s="100"/>
      <c r="BE197" s="100"/>
      <c r="BF197" s="100"/>
      <c r="BG197" s="100"/>
      <c r="BH197" s="100"/>
      <c r="BI197" s="100"/>
      <c r="BJ197" s="100"/>
      <c r="BK197" s="100"/>
      <c r="BL197" s="100"/>
      <c r="BM197" s="100"/>
      <c r="BN197" s="100"/>
      <c r="BO197" s="100"/>
      <c r="BP197" s="100"/>
      <c r="BQ197" s="100"/>
      <c r="BR197" s="100"/>
      <c r="BS197" s="100"/>
      <c r="BT197" s="100"/>
      <c r="BU197" s="100"/>
      <c r="BV197" s="100"/>
      <c r="BW197" s="100"/>
      <c r="BX197" s="100"/>
      <c r="BY197" s="100"/>
      <c r="BZ197" s="100"/>
      <c r="CA197" s="100"/>
      <c r="CB197" s="100"/>
      <c r="CC197" s="100"/>
      <c r="CD197" s="100"/>
      <c r="CE197" s="100"/>
      <c r="CF197" s="100"/>
      <c r="CG197" s="100"/>
      <c r="CH197" s="100"/>
      <c r="CI197" s="100"/>
      <c r="CJ197" s="100"/>
      <c r="CK197" s="100"/>
      <c r="CL197" s="100"/>
      <c r="CM197" s="100"/>
      <c r="CN197" s="100"/>
      <c r="CO197" s="100"/>
      <c r="CP197" s="100"/>
      <c r="CQ197" s="100"/>
      <c r="CR197" s="100"/>
      <c r="CS197" s="100"/>
      <c r="CT197" s="100"/>
      <c r="CU197" s="100"/>
      <c r="CV197" s="100"/>
      <c r="CW197" s="100"/>
      <c r="CX197" s="100"/>
      <c r="CY197" s="100"/>
      <c r="CZ197" s="100"/>
      <c r="DA197" s="100"/>
      <c r="DB197" s="100"/>
      <c r="DC197" s="100"/>
      <c r="DD197" s="100"/>
      <c r="DE197" s="100"/>
      <c r="DF197" s="100"/>
      <c r="DG197" s="100"/>
      <c r="DH197" s="100"/>
      <c r="DI197" s="100"/>
      <c r="DJ197" s="100"/>
      <c r="DK197" s="100"/>
      <c r="DL197" s="100"/>
      <c r="DM197" s="100"/>
      <c r="DN197" s="100"/>
      <c r="DO197" s="100"/>
      <c r="DP197" s="100"/>
      <c r="DQ197" s="100"/>
      <c r="DR197" s="100"/>
      <c r="DS197" s="100"/>
      <c r="DT197" s="100"/>
      <c r="DU197" s="100"/>
      <c r="DV197" s="100"/>
      <c r="DW197" s="100"/>
      <c r="DX197" s="100"/>
      <c r="DY197" s="100"/>
      <c r="DZ197" s="100"/>
      <c r="EA197" s="100"/>
      <c r="EB197" s="100"/>
      <c r="EC197" s="100"/>
      <c r="ED197" s="100"/>
      <c r="EE197" s="100"/>
      <c r="EF197" s="100"/>
      <c r="EG197" s="100"/>
      <c r="EH197" s="100"/>
      <c r="EI197" s="100"/>
      <c r="EJ197" s="100"/>
      <c r="EK197" s="100"/>
      <c r="EL197" s="100"/>
      <c r="EM197" s="100"/>
      <c r="EN197" s="100"/>
      <c r="EO197" s="100"/>
      <c r="EP197" s="100"/>
      <c r="EQ197" s="100"/>
      <c r="ER197" s="100"/>
      <c r="ES197" s="100"/>
      <c r="ET197" s="100"/>
      <c r="EU197" s="100"/>
      <c r="EV197" s="100"/>
      <c r="EW197" s="100"/>
      <c r="EX197" s="100"/>
      <c r="EY197" s="100"/>
      <c r="EZ197" s="100"/>
      <c r="FA197" s="100"/>
      <c r="FB197" s="100"/>
      <c r="FC197" s="100"/>
      <c r="FD197" s="100"/>
      <c r="FE197" s="100"/>
      <c r="FF197" s="100"/>
      <c r="FG197" s="100"/>
      <c r="FH197" s="100"/>
      <c r="FI197" s="100"/>
      <c r="FJ197" s="100"/>
      <c r="FK197" s="100"/>
      <c r="FL197" s="100"/>
      <c r="FM197" s="100"/>
      <c r="FN197" s="100"/>
      <c r="FO197" s="100"/>
      <c r="FP197" s="100"/>
      <c r="FQ197" s="100"/>
      <c r="FR197" s="100"/>
      <c r="FS197" s="100"/>
      <c r="FT197" s="100"/>
      <c r="FU197" s="100"/>
      <c r="FV197" s="100"/>
      <c r="FW197" s="100"/>
      <c r="FX197" s="100"/>
      <c r="FY197" s="100"/>
      <c r="FZ197" s="100"/>
      <c r="GA197" s="100"/>
      <c r="GB197" s="100"/>
      <c r="GC197" s="100"/>
      <c r="GD197" s="100"/>
      <c r="GE197" s="100"/>
      <c r="GF197" s="100"/>
      <c r="GG197" s="100"/>
      <c r="GH197" s="100"/>
      <c r="GI197" s="100"/>
      <c r="GJ197" s="100"/>
      <c r="GK197" s="100"/>
      <c r="GL197" s="100"/>
      <c r="GM197" s="100"/>
      <c r="GN197" s="100"/>
      <c r="GO197" s="100"/>
      <c r="GP197" s="100"/>
      <c r="GQ197" s="100"/>
      <c r="GR197" s="100"/>
      <c r="GS197" s="100"/>
      <c r="GT197" s="100"/>
      <c r="GU197" s="100"/>
      <c r="GV197" s="100"/>
      <c r="GW197" s="100"/>
      <c r="GX197" s="100"/>
      <c r="GY197" s="100"/>
      <c r="GZ197" s="100"/>
      <c r="HA197" s="100"/>
      <c r="HB197" s="100"/>
      <c r="HC197" s="100"/>
      <c r="HD197" s="100"/>
      <c r="HE197" s="100"/>
      <c r="HF197" s="100"/>
      <c r="HG197" s="100"/>
      <c r="HH197" s="100"/>
      <c r="HI197" s="100"/>
      <c r="HJ197" s="100"/>
      <c r="HK197" s="100"/>
      <c r="HL197" s="100"/>
      <c r="HM197" s="100"/>
      <c r="HN197" s="100"/>
      <c r="HO197" s="100"/>
      <c r="HP197" s="100"/>
      <c r="HQ197" s="100"/>
      <c r="HR197" s="100"/>
      <c r="HS197" s="100"/>
      <c r="HT197" s="100"/>
      <c r="HU197" s="100"/>
      <c r="HV197" s="100"/>
      <c r="HW197" s="100"/>
      <c r="HX197" s="100"/>
      <c r="HY197" s="100"/>
      <c r="HZ197" s="100"/>
      <c r="IA197" s="100"/>
      <c r="IB197" s="100"/>
      <c r="IC197" s="100"/>
      <c r="ID197" s="100"/>
      <c r="IE197" s="100"/>
      <c r="IF197" s="100"/>
      <c r="IG197" s="100"/>
      <c r="IH197" s="100"/>
      <c r="II197" s="100"/>
      <c r="IJ197" s="100"/>
      <c r="IK197" s="100"/>
      <c r="IL197" s="100"/>
      <c r="IM197" s="100"/>
      <c r="IN197" s="100"/>
      <c r="IO197" s="100"/>
    </row>
    <row r="198" spans="1:249" ht="47.25" x14ac:dyDescent="0.25">
      <c r="A198" s="60">
        <v>285</v>
      </c>
      <c r="B198" s="73" t="s">
        <v>415</v>
      </c>
      <c r="C198" s="63" t="s">
        <v>416</v>
      </c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  <c r="BJ198" s="100"/>
      <c r="BK198" s="100"/>
      <c r="BL198" s="100"/>
      <c r="BM198" s="100"/>
      <c r="BN198" s="100"/>
      <c r="BO198" s="100"/>
      <c r="BP198" s="100"/>
      <c r="BQ198" s="100"/>
      <c r="BR198" s="100"/>
      <c r="BS198" s="100"/>
      <c r="BT198" s="100"/>
      <c r="BU198" s="100"/>
      <c r="BV198" s="100"/>
      <c r="BW198" s="100"/>
      <c r="BX198" s="100"/>
      <c r="BY198" s="100"/>
      <c r="BZ198" s="100"/>
      <c r="CA198" s="100"/>
      <c r="CB198" s="100"/>
      <c r="CC198" s="100"/>
      <c r="CD198" s="100"/>
      <c r="CE198" s="100"/>
      <c r="CF198" s="100"/>
      <c r="CG198" s="100"/>
      <c r="CH198" s="100"/>
      <c r="CI198" s="100"/>
      <c r="CJ198" s="100"/>
      <c r="CK198" s="100"/>
      <c r="CL198" s="100"/>
      <c r="CM198" s="100"/>
      <c r="CN198" s="100"/>
      <c r="CO198" s="100"/>
      <c r="CP198" s="100"/>
      <c r="CQ198" s="100"/>
      <c r="CR198" s="100"/>
      <c r="CS198" s="100"/>
      <c r="CT198" s="100"/>
      <c r="CU198" s="100"/>
      <c r="CV198" s="100"/>
      <c r="CW198" s="100"/>
      <c r="CX198" s="100"/>
      <c r="CY198" s="100"/>
      <c r="CZ198" s="100"/>
      <c r="DA198" s="100"/>
      <c r="DB198" s="100"/>
      <c r="DC198" s="100"/>
      <c r="DD198" s="100"/>
      <c r="DE198" s="100"/>
      <c r="DF198" s="100"/>
      <c r="DG198" s="100"/>
      <c r="DH198" s="100"/>
      <c r="DI198" s="100"/>
      <c r="DJ198" s="100"/>
      <c r="DK198" s="100"/>
      <c r="DL198" s="100"/>
      <c r="DM198" s="100"/>
      <c r="DN198" s="100"/>
      <c r="DO198" s="100"/>
      <c r="DP198" s="100"/>
      <c r="DQ198" s="100"/>
      <c r="DR198" s="100"/>
      <c r="DS198" s="100"/>
      <c r="DT198" s="100"/>
      <c r="DU198" s="100"/>
      <c r="DV198" s="100"/>
      <c r="DW198" s="100"/>
      <c r="DX198" s="100"/>
      <c r="DY198" s="100"/>
      <c r="DZ198" s="100"/>
      <c r="EA198" s="100"/>
      <c r="EB198" s="100"/>
      <c r="EC198" s="100"/>
      <c r="ED198" s="100"/>
      <c r="EE198" s="100"/>
      <c r="EF198" s="100"/>
      <c r="EG198" s="100"/>
      <c r="EH198" s="100"/>
      <c r="EI198" s="100"/>
      <c r="EJ198" s="100"/>
      <c r="EK198" s="100"/>
      <c r="EL198" s="100"/>
      <c r="EM198" s="100"/>
      <c r="EN198" s="100"/>
      <c r="EO198" s="100"/>
      <c r="EP198" s="100"/>
      <c r="EQ198" s="100"/>
      <c r="ER198" s="100"/>
      <c r="ES198" s="100"/>
      <c r="ET198" s="100"/>
      <c r="EU198" s="100"/>
      <c r="EV198" s="100"/>
      <c r="EW198" s="100"/>
      <c r="EX198" s="100"/>
      <c r="EY198" s="100"/>
      <c r="EZ198" s="100"/>
      <c r="FA198" s="100"/>
      <c r="FB198" s="100"/>
      <c r="FC198" s="100"/>
      <c r="FD198" s="100"/>
      <c r="FE198" s="100"/>
      <c r="FF198" s="100"/>
      <c r="FG198" s="100"/>
      <c r="FH198" s="100"/>
      <c r="FI198" s="100"/>
      <c r="FJ198" s="100"/>
      <c r="FK198" s="100"/>
      <c r="FL198" s="100"/>
      <c r="FM198" s="100"/>
      <c r="FN198" s="100"/>
      <c r="FO198" s="100"/>
      <c r="FP198" s="100"/>
      <c r="FQ198" s="100"/>
      <c r="FR198" s="100"/>
      <c r="FS198" s="100"/>
      <c r="FT198" s="100"/>
      <c r="FU198" s="100"/>
      <c r="FV198" s="100"/>
      <c r="FW198" s="100"/>
      <c r="FX198" s="100"/>
      <c r="FY198" s="100"/>
      <c r="FZ198" s="100"/>
      <c r="GA198" s="100"/>
      <c r="GB198" s="100"/>
      <c r="GC198" s="100"/>
      <c r="GD198" s="100"/>
      <c r="GE198" s="100"/>
      <c r="GF198" s="100"/>
      <c r="GG198" s="100"/>
      <c r="GH198" s="100"/>
      <c r="GI198" s="100"/>
      <c r="GJ198" s="100"/>
      <c r="GK198" s="100"/>
      <c r="GL198" s="100"/>
      <c r="GM198" s="100"/>
      <c r="GN198" s="100"/>
      <c r="GO198" s="100"/>
      <c r="GP198" s="100"/>
      <c r="GQ198" s="100"/>
      <c r="GR198" s="100"/>
      <c r="GS198" s="100"/>
      <c r="GT198" s="100"/>
      <c r="GU198" s="100"/>
      <c r="GV198" s="100"/>
      <c r="GW198" s="100"/>
      <c r="GX198" s="100"/>
      <c r="GY198" s="100"/>
      <c r="GZ198" s="100"/>
      <c r="HA198" s="100"/>
      <c r="HB198" s="100"/>
      <c r="HC198" s="100"/>
      <c r="HD198" s="100"/>
      <c r="HE198" s="100"/>
      <c r="HF198" s="100"/>
      <c r="HG198" s="100"/>
      <c r="HH198" s="100"/>
      <c r="HI198" s="100"/>
      <c r="HJ198" s="100"/>
      <c r="HK198" s="100"/>
      <c r="HL198" s="100"/>
      <c r="HM198" s="100"/>
      <c r="HN198" s="100"/>
      <c r="HO198" s="100"/>
      <c r="HP198" s="100"/>
      <c r="HQ198" s="100"/>
      <c r="HR198" s="100"/>
      <c r="HS198" s="100"/>
      <c r="HT198" s="100"/>
      <c r="HU198" s="100"/>
      <c r="HV198" s="100"/>
      <c r="HW198" s="100"/>
      <c r="HX198" s="100"/>
      <c r="HY198" s="100"/>
      <c r="HZ198" s="100"/>
      <c r="IA198" s="100"/>
      <c r="IB198" s="100"/>
      <c r="IC198" s="100"/>
      <c r="ID198" s="100"/>
      <c r="IE198" s="100"/>
      <c r="IF198" s="100"/>
      <c r="IG198" s="100"/>
      <c r="IH198" s="100"/>
      <c r="II198" s="100"/>
      <c r="IJ198" s="100"/>
      <c r="IK198" s="100"/>
      <c r="IL198" s="100"/>
      <c r="IM198" s="100"/>
      <c r="IN198" s="100"/>
      <c r="IO198" s="100"/>
    </row>
    <row r="199" spans="1:249" ht="63" x14ac:dyDescent="0.25">
      <c r="A199" s="60">
        <v>285</v>
      </c>
      <c r="B199" s="73" t="s">
        <v>417</v>
      </c>
      <c r="C199" s="63" t="s">
        <v>418</v>
      </c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0"/>
      <c r="BE199" s="100"/>
      <c r="BF199" s="100"/>
      <c r="BG199" s="100"/>
      <c r="BH199" s="100"/>
      <c r="BI199" s="100"/>
      <c r="BJ199" s="100"/>
      <c r="BK199" s="100"/>
      <c r="BL199" s="100"/>
      <c r="BM199" s="100"/>
      <c r="BN199" s="100"/>
      <c r="BO199" s="100"/>
      <c r="BP199" s="100"/>
      <c r="BQ199" s="100"/>
      <c r="BR199" s="100"/>
      <c r="BS199" s="100"/>
      <c r="BT199" s="100"/>
      <c r="BU199" s="100"/>
      <c r="BV199" s="100"/>
      <c r="BW199" s="100"/>
      <c r="BX199" s="100"/>
      <c r="BY199" s="100"/>
      <c r="BZ199" s="100"/>
      <c r="CA199" s="100"/>
      <c r="CB199" s="100"/>
      <c r="CC199" s="100"/>
      <c r="CD199" s="100"/>
      <c r="CE199" s="100"/>
      <c r="CF199" s="100"/>
      <c r="CG199" s="100"/>
      <c r="CH199" s="100"/>
      <c r="CI199" s="100"/>
      <c r="CJ199" s="100"/>
      <c r="CK199" s="100"/>
      <c r="CL199" s="100"/>
      <c r="CM199" s="100"/>
      <c r="CN199" s="100"/>
      <c r="CO199" s="100"/>
      <c r="CP199" s="100"/>
      <c r="CQ199" s="100"/>
      <c r="CR199" s="100"/>
      <c r="CS199" s="100"/>
      <c r="CT199" s="100"/>
      <c r="CU199" s="100"/>
      <c r="CV199" s="100"/>
      <c r="CW199" s="100"/>
      <c r="CX199" s="100"/>
      <c r="CY199" s="100"/>
      <c r="CZ199" s="100"/>
      <c r="DA199" s="100"/>
      <c r="DB199" s="100"/>
      <c r="DC199" s="100"/>
      <c r="DD199" s="100"/>
      <c r="DE199" s="100"/>
      <c r="DF199" s="100"/>
      <c r="DG199" s="100"/>
      <c r="DH199" s="100"/>
      <c r="DI199" s="100"/>
      <c r="DJ199" s="100"/>
      <c r="DK199" s="100"/>
      <c r="DL199" s="100"/>
      <c r="DM199" s="100"/>
      <c r="DN199" s="100"/>
      <c r="DO199" s="100"/>
      <c r="DP199" s="100"/>
      <c r="DQ199" s="100"/>
      <c r="DR199" s="100"/>
      <c r="DS199" s="100"/>
      <c r="DT199" s="100"/>
      <c r="DU199" s="100"/>
      <c r="DV199" s="100"/>
      <c r="DW199" s="100"/>
      <c r="DX199" s="100"/>
      <c r="DY199" s="100"/>
      <c r="DZ199" s="100"/>
      <c r="EA199" s="100"/>
      <c r="EB199" s="100"/>
      <c r="EC199" s="100"/>
      <c r="ED199" s="100"/>
      <c r="EE199" s="100"/>
      <c r="EF199" s="100"/>
      <c r="EG199" s="100"/>
      <c r="EH199" s="100"/>
      <c r="EI199" s="100"/>
      <c r="EJ199" s="100"/>
      <c r="EK199" s="100"/>
      <c r="EL199" s="100"/>
      <c r="EM199" s="100"/>
      <c r="EN199" s="100"/>
      <c r="EO199" s="100"/>
      <c r="EP199" s="100"/>
      <c r="EQ199" s="100"/>
      <c r="ER199" s="100"/>
      <c r="ES199" s="100"/>
      <c r="ET199" s="100"/>
      <c r="EU199" s="100"/>
      <c r="EV199" s="100"/>
      <c r="EW199" s="100"/>
      <c r="EX199" s="100"/>
      <c r="EY199" s="100"/>
      <c r="EZ199" s="100"/>
      <c r="FA199" s="100"/>
      <c r="FB199" s="100"/>
      <c r="FC199" s="100"/>
      <c r="FD199" s="100"/>
      <c r="FE199" s="100"/>
      <c r="FF199" s="100"/>
      <c r="FG199" s="100"/>
      <c r="FH199" s="100"/>
      <c r="FI199" s="100"/>
      <c r="FJ199" s="100"/>
      <c r="FK199" s="100"/>
      <c r="FL199" s="100"/>
      <c r="FM199" s="100"/>
      <c r="FN199" s="100"/>
      <c r="FO199" s="100"/>
      <c r="FP199" s="100"/>
      <c r="FQ199" s="100"/>
      <c r="FR199" s="100"/>
      <c r="FS199" s="100"/>
      <c r="FT199" s="100"/>
      <c r="FU199" s="100"/>
      <c r="FV199" s="100"/>
      <c r="FW199" s="100"/>
      <c r="FX199" s="100"/>
      <c r="FY199" s="100"/>
      <c r="FZ199" s="100"/>
      <c r="GA199" s="100"/>
      <c r="GB199" s="100"/>
      <c r="GC199" s="100"/>
      <c r="GD199" s="100"/>
      <c r="GE199" s="100"/>
      <c r="GF199" s="100"/>
      <c r="GG199" s="100"/>
      <c r="GH199" s="100"/>
      <c r="GI199" s="100"/>
      <c r="GJ199" s="100"/>
      <c r="GK199" s="100"/>
      <c r="GL199" s="100"/>
      <c r="GM199" s="100"/>
      <c r="GN199" s="100"/>
      <c r="GO199" s="100"/>
      <c r="GP199" s="100"/>
      <c r="GQ199" s="100"/>
      <c r="GR199" s="100"/>
      <c r="GS199" s="100"/>
      <c r="GT199" s="100"/>
      <c r="GU199" s="100"/>
      <c r="GV199" s="100"/>
      <c r="GW199" s="100"/>
      <c r="GX199" s="100"/>
      <c r="GY199" s="100"/>
      <c r="GZ199" s="100"/>
      <c r="HA199" s="100"/>
      <c r="HB199" s="100"/>
      <c r="HC199" s="100"/>
      <c r="HD199" s="100"/>
      <c r="HE199" s="100"/>
      <c r="HF199" s="100"/>
      <c r="HG199" s="100"/>
      <c r="HH199" s="100"/>
      <c r="HI199" s="100"/>
      <c r="HJ199" s="100"/>
      <c r="HK199" s="100"/>
      <c r="HL199" s="100"/>
      <c r="HM199" s="100"/>
      <c r="HN199" s="100"/>
      <c r="HO199" s="100"/>
      <c r="HP199" s="100"/>
      <c r="HQ199" s="100"/>
      <c r="HR199" s="100"/>
      <c r="HS199" s="100"/>
      <c r="HT199" s="100"/>
      <c r="HU199" s="100"/>
      <c r="HV199" s="100"/>
      <c r="HW199" s="100"/>
      <c r="HX199" s="100"/>
      <c r="HY199" s="100"/>
      <c r="HZ199" s="100"/>
      <c r="IA199" s="100"/>
      <c r="IB199" s="100"/>
      <c r="IC199" s="100"/>
      <c r="ID199" s="100"/>
      <c r="IE199" s="100"/>
      <c r="IF199" s="100"/>
      <c r="IG199" s="100"/>
      <c r="IH199" s="100"/>
      <c r="II199" s="100"/>
      <c r="IJ199" s="100"/>
      <c r="IK199" s="100"/>
      <c r="IL199" s="100"/>
      <c r="IM199" s="100"/>
      <c r="IN199" s="100"/>
      <c r="IO199" s="100"/>
    </row>
    <row r="200" spans="1:249" ht="31.5" x14ac:dyDescent="0.25">
      <c r="A200" s="60">
        <v>285</v>
      </c>
      <c r="B200" s="73" t="s">
        <v>419</v>
      </c>
      <c r="C200" s="63" t="s">
        <v>420</v>
      </c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100"/>
      <c r="BN200" s="100"/>
      <c r="BO200" s="100"/>
      <c r="BP200" s="100"/>
      <c r="BQ200" s="100"/>
      <c r="BR200" s="100"/>
      <c r="BS200" s="100"/>
      <c r="BT200" s="100"/>
      <c r="BU200" s="100"/>
      <c r="BV200" s="100"/>
      <c r="BW200" s="100"/>
      <c r="BX200" s="100"/>
      <c r="BY200" s="100"/>
      <c r="BZ200" s="100"/>
      <c r="CA200" s="100"/>
      <c r="CB200" s="100"/>
      <c r="CC200" s="100"/>
      <c r="CD200" s="100"/>
      <c r="CE200" s="100"/>
      <c r="CF200" s="100"/>
      <c r="CG200" s="100"/>
      <c r="CH200" s="100"/>
      <c r="CI200" s="100"/>
      <c r="CJ200" s="100"/>
      <c r="CK200" s="100"/>
      <c r="CL200" s="100"/>
      <c r="CM200" s="100"/>
      <c r="CN200" s="100"/>
      <c r="CO200" s="100"/>
      <c r="CP200" s="100"/>
      <c r="CQ200" s="100"/>
      <c r="CR200" s="100"/>
      <c r="CS200" s="100"/>
      <c r="CT200" s="100"/>
      <c r="CU200" s="100"/>
      <c r="CV200" s="100"/>
      <c r="CW200" s="100"/>
      <c r="CX200" s="100"/>
      <c r="CY200" s="100"/>
      <c r="CZ200" s="100"/>
      <c r="DA200" s="100"/>
      <c r="DB200" s="100"/>
      <c r="DC200" s="100"/>
      <c r="DD200" s="100"/>
      <c r="DE200" s="100"/>
      <c r="DF200" s="100"/>
      <c r="DG200" s="100"/>
      <c r="DH200" s="100"/>
      <c r="DI200" s="100"/>
      <c r="DJ200" s="100"/>
      <c r="DK200" s="100"/>
      <c r="DL200" s="100"/>
      <c r="DM200" s="100"/>
      <c r="DN200" s="100"/>
      <c r="DO200" s="100"/>
      <c r="DP200" s="100"/>
      <c r="DQ200" s="100"/>
      <c r="DR200" s="100"/>
      <c r="DS200" s="100"/>
      <c r="DT200" s="100"/>
      <c r="DU200" s="100"/>
      <c r="DV200" s="100"/>
      <c r="DW200" s="100"/>
      <c r="DX200" s="100"/>
      <c r="DY200" s="100"/>
      <c r="DZ200" s="100"/>
      <c r="EA200" s="100"/>
      <c r="EB200" s="100"/>
      <c r="EC200" s="100"/>
      <c r="ED200" s="100"/>
      <c r="EE200" s="100"/>
      <c r="EF200" s="100"/>
      <c r="EG200" s="100"/>
      <c r="EH200" s="100"/>
      <c r="EI200" s="100"/>
      <c r="EJ200" s="100"/>
      <c r="EK200" s="100"/>
      <c r="EL200" s="100"/>
      <c r="EM200" s="100"/>
      <c r="EN200" s="100"/>
      <c r="EO200" s="100"/>
      <c r="EP200" s="100"/>
      <c r="EQ200" s="100"/>
      <c r="ER200" s="100"/>
      <c r="ES200" s="100"/>
      <c r="ET200" s="100"/>
      <c r="EU200" s="100"/>
      <c r="EV200" s="100"/>
      <c r="EW200" s="100"/>
      <c r="EX200" s="100"/>
      <c r="EY200" s="100"/>
      <c r="EZ200" s="100"/>
      <c r="FA200" s="100"/>
      <c r="FB200" s="100"/>
      <c r="FC200" s="100"/>
      <c r="FD200" s="100"/>
      <c r="FE200" s="100"/>
      <c r="FF200" s="100"/>
      <c r="FG200" s="100"/>
      <c r="FH200" s="100"/>
      <c r="FI200" s="100"/>
      <c r="FJ200" s="100"/>
      <c r="FK200" s="100"/>
      <c r="FL200" s="100"/>
      <c r="FM200" s="100"/>
      <c r="FN200" s="100"/>
      <c r="FO200" s="100"/>
      <c r="FP200" s="100"/>
      <c r="FQ200" s="100"/>
      <c r="FR200" s="100"/>
      <c r="FS200" s="100"/>
      <c r="FT200" s="100"/>
      <c r="FU200" s="100"/>
      <c r="FV200" s="100"/>
      <c r="FW200" s="100"/>
      <c r="FX200" s="100"/>
      <c r="FY200" s="100"/>
      <c r="FZ200" s="100"/>
      <c r="GA200" s="100"/>
      <c r="GB200" s="100"/>
      <c r="GC200" s="100"/>
      <c r="GD200" s="100"/>
      <c r="GE200" s="100"/>
      <c r="GF200" s="100"/>
      <c r="GG200" s="100"/>
      <c r="GH200" s="100"/>
      <c r="GI200" s="100"/>
      <c r="GJ200" s="100"/>
      <c r="GK200" s="100"/>
      <c r="GL200" s="100"/>
      <c r="GM200" s="100"/>
      <c r="GN200" s="100"/>
      <c r="GO200" s="100"/>
      <c r="GP200" s="100"/>
      <c r="GQ200" s="100"/>
      <c r="GR200" s="100"/>
      <c r="GS200" s="100"/>
      <c r="GT200" s="100"/>
      <c r="GU200" s="100"/>
      <c r="GV200" s="100"/>
      <c r="GW200" s="100"/>
      <c r="GX200" s="100"/>
      <c r="GY200" s="100"/>
      <c r="GZ200" s="100"/>
      <c r="HA200" s="100"/>
      <c r="HB200" s="100"/>
      <c r="HC200" s="100"/>
      <c r="HD200" s="100"/>
      <c r="HE200" s="100"/>
      <c r="HF200" s="100"/>
      <c r="HG200" s="100"/>
      <c r="HH200" s="100"/>
      <c r="HI200" s="100"/>
      <c r="HJ200" s="100"/>
      <c r="HK200" s="100"/>
      <c r="HL200" s="100"/>
      <c r="HM200" s="100"/>
      <c r="HN200" s="100"/>
      <c r="HO200" s="100"/>
      <c r="HP200" s="100"/>
      <c r="HQ200" s="100"/>
      <c r="HR200" s="100"/>
      <c r="HS200" s="100"/>
      <c r="HT200" s="100"/>
      <c r="HU200" s="100"/>
      <c r="HV200" s="100"/>
      <c r="HW200" s="100"/>
      <c r="HX200" s="100"/>
      <c r="HY200" s="100"/>
      <c r="HZ200" s="100"/>
      <c r="IA200" s="100"/>
      <c r="IB200" s="100"/>
      <c r="IC200" s="100"/>
      <c r="ID200" s="100"/>
      <c r="IE200" s="100"/>
      <c r="IF200" s="100"/>
      <c r="IG200" s="100"/>
      <c r="IH200" s="100"/>
      <c r="II200" s="100"/>
      <c r="IJ200" s="100"/>
      <c r="IK200" s="100"/>
      <c r="IL200" s="100"/>
      <c r="IM200" s="100"/>
      <c r="IN200" s="100"/>
      <c r="IO200" s="100"/>
    </row>
    <row r="201" spans="1:249" ht="47.25" x14ac:dyDescent="0.25">
      <c r="A201" s="60">
        <v>285</v>
      </c>
      <c r="B201" s="73" t="s">
        <v>421</v>
      </c>
      <c r="C201" s="63" t="s">
        <v>422</v>
      </c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100"/>
      <c r="BN201" s="100"/>
      <c r="BO201" s="100"/>
      <c r="BP201" s="100"/>
      <c r="BQ201" s="100"/>
      <c r="BR201" s="100"/>
      <c r="BS201" s="100"/>
      <c r="BT201" s="100"/>
      <c r="BU201" s="100"/>
      <c r="BV201" s="100"/>
      <c r="BW201" s="100"/>
      <c r="BX201" s="100"/>
      <c r="BY201" s="100"/>
      <c r="BZ201" s="100"/>
      <c r="CA201" s="100"/>
      <c r="CB201" s="100"/>
      <c r="CC201" s="100"/>
      <c r="CD201" s="100"/>
      <c r="CE201" s="100"/>
      <c r="CF201" s="100"/>
      <c r="CG201" s="100"/>
      <c r="CH201" s="100"/>
      <c r="CI201" s="100"/>
      <c r="CJ201" s="100"/>
      <c r="CK201" s="100"/>
      <c r="CL201" s="100"/>
      <c r="CM201" s="100"/>
      <c r="CN201" s="100"/>
      <c r="CO201" s="100"/>
      <c r="CP201" s="100"/>
      <c r="CQ201" s="100"/>
      <c r="CR201" s="100"/>
      <c r="CS201" s="100"/>
      <c r="CT201" s="100"/>
      <c r="CU201" s="100"/>
      <c r="CV201" s="100"/>
      <c r="CW201" s="100"/>
      <c r="CX201" s="100"/>
      <c r="CY201" s="100"/>
      <c r="CZ201" s="100"/>
      <c r="DA201" s="100"/>
      <c r="DB201" s="100"/>
      <c r="DC201" s="100"/>
      <c r="DD201" s="100"/>
      <c r="DE201" s="100"/>
      <c r="DF201" s="100"/>
      <c r="DG201" s="100"/>
      <c r="DH201" s="100"/>
      <c r="DI201" s="100"/>
      <c r="DJ201" s="100"/>
      <c r="DK201" s="100"/>
      <c r="DL201" s="100"/>
      <c r="DM201" s="100"/>
      <c r="DN201" s="100"/>
      <c r="DO201" s="100"/>
      <c r="DP201" s="100"/>
      <c r="DQ201" s="100"/>
      <c r="DR201" s="100"/>
      <c r="DS201" s="100"/>
      <c r="DT201" s="100"/>
      <c r="DU201" s="100"/>
      <c r="DV201" s="100"/>
      <c r="DW201" s="100"/>
      <c r="DX201" s="100"/>
      <c r="DY201" s="100"/>
      <c r="DZ201" s="100"/>
      <c r="EA201" s="100"/>
      <c r="EB201" s="100"/>
      <c r="EC201" s="100"/>
      <c r="ED201" s="100"/>
      <c r="EE201" s="100"/>
      <c r="EF201" s="100"/>
      <c r="EG201" s="100"/>
      <c r="EH201" s="100"/>
      <c r="EI201" s="100"/>
      <c r="EJ201" s="100"/>
      <c r="EK201" s="100"/>
      <c r="EL201" s="100"/>
      <c r="EM201" s="100"/>
      <c r="EN201" s="100"/>
      <c r="EO201" s="100"/>
      <c r="EP201" s="100"/>
      <c r="EQ201" s="100"/>
      <c r="ER201" s="100"/>
      <c r="ES201" s="100"/>
      <c r="ET201" s="100"/>
      <c r="EU201" s="100"/>
      <c r="EV201" s="100"/>
      <c r="EW201" s="100"/>
      <c r="EX201" s="100"/>
      <c r="EY201" s="100"/>
      <c r="EZ201" s="100"/>
      <c r="FA201" s="100"/>
      <c r="FB201" s="100"/>
      <c r="FC201" s="100"/>
      <c r="FD201" s="100"/>
      <c r="FE201" s="100"/>
      <c r="FF201" s="100"/>
      <c r="FG201" s="100"/>
      <c r="FH201" s="100"/>
      <c r="FI201" s="100"/>
      <c r="FJ201" s="100"/>
      <c r="FK201" s="100"/>
      <c r="FL201" s="100"/>
      <c r="FM201" s="100"/>
      <c r="FN201" s="100"/>
      <c r="FO201" s="100"/>
      <c r="FP201" s="100"/>
      <c r="FQ201" s="100"/>
      <c r="FR201" s="100"/>
      <c r="FS201" s="100"/>
      <c r="FT201" s="100"/>
      <c r="FU201" s="100"/>
      <c r="FV201" s="100"/>
      <c r="FW201" s="100"/>
      <c r="FX201" s="100"/>
      <c r="FY201" s="100"/>
      <c r="FZ201" s="100"/>
      <c r="GA201" s="100"/>
      <c r="GB201" s="100"/>
      <c r="GC201" s="100"/>
      <c r="GD201" s="100"/>
      <c r="GE201" s="100"/>
      <c r="GF201" s="100"/>
      <c r="GG201" s="100"/>
      <c r="GH201" s="100"/>
      <c r="GI201" s="100"/>
      <c r="GJ201" s="100"/>
      <c r="GK201" s="100"/>
      <c r="GL201" s="100"/>
      <c r="GM201" s="100"/>
      <c r="GN201" s="100"/>
      <c r="GO201" s="100"/>
      <c r="GP201" s="100"/>
      <c r="GQ201" s="100"/>
      <c r="GR201" s="100"/>
      <c r="GS201" s="100"/>
      <c r="GT201" s="100"/>
      <c r="GU201" s="100"/>
      <c r="GV201" s="100"/>
      <c r="GW201" s="100"/>
      <c r="GX201" s="100"/>
      <c r="GY201" s="100"/>
      <c r="GZ201" s="100"/>
      <c r="HA201" s="100"/>
      <c r="HB201" s="100"/>
      <c r="HC201" s="100"/>
      <c r="HD201" s="100"/>
      <c r="HE201" s="100"/>
      <c r="HF201" s="100"/>
      <c r="HG201" s="100"/>
      <c r="HH201" s="100"/>
      <c r="HI201" s="100"/>
      <c r="HJ201" s="100"/>
      <c r="HK201" s="100"/>
      <c r="HL201" s="100"/>
      <c r="HM201" s="100"/>
      <c r="HN201" s="100"/>
      <c r="HO201" s="100"/>
      <c r="HP201" s="100"/>
      <c r="HQ201" s="100"/>
      <c r="HR201" s="100"/>
      <c r="HS201" s="100"/>
      <c r="HT201" s="100"/>
      <c r="HU201" s="100"/>
      <c r="HV201" s="100"/>
      <c r="HW201" s="100"/>
      <c r="HX201" s="100"/>
      <c r="HY201" s="100"/>
      <c r="HZ201" s="100"/>
      <c r="IA201" s="100"/>
      <c r="IB201" s="100"/>
      <c r="IC201" s="100"/>
      <c r="ID201" s="100"/>
      <c r="IE201" s="100"/>
      <c r="IF201" s="100"/>
      <c r="IG201" s="100"/>
      <c r="IH201" s="100"/>
      <c r="II201" s="100"/>
      <c r="IJ201" s="100"/>
      <c r="IK201" s="100"/>
      <c r="IL201" s="100"/>
      <c r="IM201" s="100"/>
      <c r="IN201" s="100"/>
      <c r="IO201" s="100"/>
    </row>
    <row r="202" spans="1:249" ht="94.5" x14ac:dyDescent="0.25">
      <c r="A202" s="60">
        <v>285</v>
      </c>
      <c r="B202" s="73" t="s">
        <v>423</v>
      </c>
      <c r="C202" s="63" t="s">
        <v>424</v>
      </c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  <c r="BB202" s="100"/>
      <c r="BC202" s="100"/>
      <c r="BD202" s="100"/>
      <c r="BE202" s="100"/>
      <c r="BF202" s="100"/>
      <c r="BG202" s="100"/>
      <c r="BH202" s="100"/>
      <c r="BI202" s="100"/>
      <c r="BJ202" s="100"/>
      <c r="BK202" s="100"/>
      <c r="BL202" s="100"/>
      <c r="BM202" s="100"/>
      <c r="BN202" s="100"/>
      <c r="BO202" s="100"/>
      <c r="BP202" s="100"/>
      <c r="BQ202" s="100"/>
      <c r="BR202" s="100"/>
      <c r="BS202" s="100"/>
      <c r="BT202" s="100"/>
      <c r="BU202" s="100"/>
      <c r="BV202" s="100"/>
      <c r="BW202" s="100"/>
      <c r="BX202" s="100"/>
      <c r="BY202" s="100"/>
      <c r="BZ202" s="100"/>
      <c r="CA202" s="100"/>
      <c r="CB202" s="100"/>
      <c r="CC202" s="100"/>
      <c r="CD202" s="100"/>
      <c r="CE202" s="100"/>
      <c r="CF202" s="100"/>
      <c r="CG202" s="100"/>
      <c r="CH202" s="100"/>
      <c r="CI202" s="100"/>
      <c r="CJ202" s="100"/>
      <c r="CK202" s="100"/>
      <c r="CL202" s="100"/>
      <c r="CM202" s="100"/>
      <c r="CN202" s="100"/>
      <c r="CO202" s="100"/>
      <c r="CP202" s="100"/>
      <c r="CQ202" s="100"/>
      <c r="CR202" s="100"/>
      <c r="CS202" s="100"/>
      <c r="CT202" s="100"/>
      <c r="CU202" s="100"/>
      <c r="CV202" s="100"/>
      <c r="CW202" s="100"/>
      <c r="CX202" s="100"/>
      <c r="CY202" s="100"/>
      <c r="CZ202" s="100"/>
      <c r="DA202" s="100"/>
      <c r="DB202" s="100"/>
      <c r="DC202" s="100"/>
      <c r="DD202" s="100"/>
      <c r="DE202" s="100"/>
      <c r="DF202" s="100"/>
      <c r="DG202" s="100"/>
      <c r="DH202" s="100"/>
      <c r="DI202" s="100"/>
      <c r="DJ202" s="100"/>
      <c r="DK202" s="100"/>
      <c r="DL202" s="100"/>
      <c r="DM202" s="100"/>
      <c r="DN202" s="100"/>
      <c r="DO202" s="100"/>
      <c r="DP202" s="100"/>
      <c r="DQ202" s="100"/>
      <c r="DR202" s="100"/>
      <c r="DS202" s="100"/>
      <c r="DT202" s="100"/>
      <c r="DU202" s="100"/>
      <c r="DV202" s="100"/>
      <c r="DW202" s="100"/>
      <c r="DX202" s="100"/>
      <c r="DY202" s="100"/>
      <c r="DZ202" s="100"/>
      <c r="EA202" s="100"/>
      <c r="EB202" s="100"/>
      <c r="EC202" s="100"/>
      <c r="ED202" s="100"/>
      <c r="EE202" s="100"/>
      <c r="EF202" s="100"/>
      <c r="EG202" s="100"/>
      <c r="EH202" s="100"/>
      <c r="EI202" s="100"/>
      <c r="EJ202" s="100"/>
      <c r="EK202" s="100"/>
      <c r="EL202" s="100"/>
      <c r="EM202" s="100"/>
      <c r="EN202" s="100"/>
      <c r="EO202" s="100"/>
      <c r="EP202" s="100"/>
      <c r="EQ202" s="100"/>
      <c r="ER202" s="100"/>
      <c r="ES202" s="100"/>
      <c r="ET202" s="100"/>
      <c r="EU202" s="100"/>
      <c r="EV202" s="100"/>
      <c r="EW202" s="100"/>
      <c r="EX202" s="100"/>
      <c r="EY202" s="100"/>
      <c r="EZ202" s="100"/>
      <c r="FA202" s="100"/>
      <c r="FB202" s="100"/>
      <c r="FC202" s="100"/>
      <c r="FD202" s="100"/>
      <c r="FE202" s="100"/>
      <c r="FF202" s="100"/>
      <c r="FG202" s="100"/>
      <c r="FH202" s="100"/>
      <c r="FI202" s="100"/>
      <c r="FJ202" s="100"/>
      <c r="FK202" s="100"/>
      <c r="FL202" s="100"/>
      <c r="FM202" s="100"/>
      <c r="FN202" s="100"/>
      <c r="FO202" s="100"/>
      <c r="FP202" s="100"/>
      <c r="FQ202" s="100"/>
      <c r="FR202" s="100"/>
      <c r="FS202" s="100"/>
      <c r="FT202" s="100"/>
      <c r="FU202" s="100"/>
      <c r="FV202" s="100"/>
      <c r="FW202" s="100"/>
      <c r="FX202" s="100"/>
      <c r="FY202" s="100"/>
      <c r="FZ202" s="100"/>
      <c r="GA202" s="100"/>
      <c r="GB202" s="100"/>
      <c r="GC202" s="100"/>
      <c r="GD202" s="100"/>
      <c r="GE202" s="100"/>
      <c r="GF202" s="100"/>
      <c r="GG202" s="100"/>
      <c r="GH202" s="100"/>
      <c r="GI202" s="100"/>
      <c r="GJ202" s="100"/>
      <c r="GK202" s="100"/>
      <c r="GL202" s="100"/>
      <c r="GM202" s="100"/>
      <c r="GN202" s="100"/>
      <c r="GO202" s="100"/>
      <c r="GP202" s="100"/>
      <c r="GQ202" s="100"/>
      <c r="GR202" s="100"/>
      <c r="GS202" s="100"/>
      <c r="GT202" s="100"/>
      <c r="GU202" s="100"/>
      <c r="GV202" s="100"/>
      <c r="GW202" s="100"/>
      <c r="GX202" s="100"/>
      <c r="GY202" s="100"/>
      <c r="GZ202" s="100"/>
      <c r="HA202" s="100"/>
      <c r="HB202" s="100"/>
      <c r="HC202" s="100"/>
      <c r="HD202" s="100"/>
      <c r="HE202" s="100"/>
      <c r="HF202" s="100"/>
      <c r="HG202" s="100"/>
      <c r="HH202" s="100"/>
      <c r="HI202" s="100"/>
      <c r="HJ202" s="100"/>
      <c r="HK202" s="100"/>
      <c r="HL202" s="100"/>
      <c r="HM202" s="100"/>
      <c r="HN202" s="100"/>
      <c r="HO202" s="100"/>
      <c r="HP202" s="100"/>
      <c r="HQ202" s="100"/>
      <c r="HR202" s="100"/>
      <c r="HS202" s="100"/>
      <c r="HT202" s="100"/>
      <c r="HU202" s="100"/>
      <c r="HV202" s="100"/>
      <c r="HW202" s="100"/>
      <c r="HX202" s="100"/>
      <c r="HY202" s="100"/>
      <c r="HZ202" s="100"/>
      <c r="IA202" s="100"/>
      <c r="IB202" s="100"/>
      <c r="IC202" s="100"/>
      <c r="ID202" s="100"/>
      <c r="IE202" s="100"/>
      <c r="IF202" s="100"/>
      <c r="IG202" s="100"/>
      <c r="IH202" s="100"/>
      <c r="II202" s="100"/>
      <c r="IJ202" s="100"/>
      <c r="IK202" s="100"/>
      <c r="IL202" s="100"/>
      <c r="IM202" s="100"/>
      <c r="IN202" s="100"/>
      <c r="IO202" s="100"/>
    </row>
    <row r="203" spans="1:249" ht="94.5" x14ac:dyDescent="0.25">
      <c r="A203" s="60">
        <v>285</v>
      </c>
      <c r="B203" s="73" t="s">
        <v>425</v>
      </c>
      <c r="C203" s="63" t="s">
        <v>426</v>
      </c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0"/>
      <c r="BD203" s="100"/>
      <c r="BE203" s="100"/>
      <c r="BF203" s="100"/>
      <c r="BG203" s="100"/>
      <c r="BH203" s="100"/>
      <c r="BI203" s="100"/>
      <c r="BJ203" s="100"/>
      <c r="BK203" s="100"/>
      <c r="BL203" s="100"/>
      <c r="BM203" s="100"/>
      <c r="BN203" s="100"/>
      <c r="BO203" s="100"/>
      <c r="BP203" s="100"/>
      <c r="BQ203" s="100"/>
      <c r="BR203" s="100"/>
      <c r="BS203" s="100"/>
      <c r="BT203" s="100"/>
      <c r="BU203" s="100"/>
      <c r="BV203" s="100"/>
      <c r="BW203" s="100"/>
      <c r="BX203" s="100"/>
      <c r="BY203" s="100"/>
      <c r="BZ203" s="100"/>
      <c r="CA203" s="100"/>
      <c r="CB203" s="100"/>
      <c r="CC203" s="100"/>
      <c r="CD203" s="100"/>
      <c r="CE203" s="100"/>
      <c r="CF203" s="100"/>
      <c r="CG203" s="100"/>
      <c r="CH203" s="100"/>
      <c r="CI203" s="100"/>
      <c r="CJ203" s="100"/>
      <c r="CK203" s="100"/>
      <c r="CL203" s="100"/>
      <c r="CM203" s="100"/>
      <c r="CN203" s="100"/>
      <c r="CO203" s="100"/>
      <c r="CP203" s="100"/>
      <c r="CQ203" s="100"/>
      <c r="CR203" s="100"/>
      <c r="CS203" s="100"/>
      <c r="CT203" s="100"/>
      <c r="CU203" s="100"/>
      <c r="CV203" s="100"/>
      <c r="CW203" s="100"/>
      <c r="CX203" s="100"/>
      <c r="CY203" s="100"/>
      <c r="CZ203" s="100"/>
      <c r="DA203" s="100"/>
      <c r="DB203" s="100"/>
      <c r="DC203" s="100"/>
      <c r="DD203" s="100"/>
      <c r="DE203" s="100"/>
      <c r="DF203" s="100"/>
      <c r="DG203" s="100"/>
      <c r="DH203" s="100"/>
      <c r="DI203" s="100"/>
      <c r="DJ203" s="100"/>
      <c r="DK203" s="100"/>
      <c r="DL203" s="100"/>
      <c r="DM203" s="100"/>
      <c r="DN203" s="100"/>
      <c r="DO203" s="100"/>
      <c r="DP203" s="100"/>
      <c r="DQ203" s="100"/>
      <c r="DR203" s="100"/>
      <c r="DS203" s="100"/>
      <c r="DT203" s="100"/>
      <c r="DU203" s="100"/>
      <c r="DV203" s="100"/>
      <c r="DW203" s="100"/>
      <c r="DX203" s="100"/>
      <c r="DY203" s="100"/>
      <c r="DZ203" s="100"/>
      <c r="EA203" s="100"/>
      <c r="EB203" s="100"/>
      <c r="EC203" s="100"/>
      <c r="ED203" s="100"/>
      <c r="EE203" s="100"/>
      <c r="EF203" s="100"/>
      <c r="EG203" s="100"/>
      <c r="EH203" s="100"/>
      <c r="EI203" s="100"/>
      <c r="EJ203" s="100"/>
      <c r="EK203" s="100"/>
      <c r="EL203" s="100"/>
      <c r="EM203" s="100"/>
      <c r="EN203" s="100"/>
      <c r="EO203" s="100"/>
      <c r="EP203" s="100"/>
      <c r="EQ203" s="100"/>
      <c r="ER203" s="100"/>
      <c r="ES203" s="100"/>
      <c r="ET203" s="100"/>
      <c r="EU203" s="100"/>
      <c r="EV203" s="100"/>
      <c r="EW203" s="100"/>
      <c r="EX203" s="100"/>
      <c r="EY203" s="100"/>
      <c r="EZ203" s="100"/>
      <c r="FA203" s="100"/>
      <c r="FB203" s="100"/>
      <c r="FC203" s="100"/>
      <c r="FD203" s="100"/>
      <c r="FE203" s="100"/>
      <c r="FF203" s="100"/>
      <c r="FG203" s="100"/>
      <c r="FH203" s="100"/>
      <c r="FI203" s="100"/>
      <c r="FJ203" s="100"/>
      <c r="FK203" s="100"/>
      <c r="FL203" s="100"/>
      <c r="FM203" s="100"/>
      <c r="FN203" s="100"/>
      <c r="FO203" s="100"/>
      <c r="FP203" s="100"/>
      <c r="FQ203" s="100"/>
      <c r="FR203" s="100"/>
      <c r="FS203" s="100"/>
      <c r="FT203" s="100"/>
      <c r="FU203" s="100"/>
      <c r="FV203" s="100"/>
      <c r="FW203" s="100"/>
      <c r="FX203" s="100"/>
      <c r="FY203" s="100"/>
      <c r="FZ203" s="100"/>
      <c r="GA203" s="100"/>
      <c r="GB203" s="100"/>
      <c r="GC203" s="100"/>
      <c r="GD203" s="100"/>
      <c r="GE203" s="100"/>
      <c r="GF203" s="100"/>
      <c r="GG203" s="100"/>
      <c r="GH203" s="100"/>
      <c r="GI203" s="100"/>
      <c r="GJ203" s="100"/>
      <c r="GK203" s="100"/>
      <c r="GL203" s="100"/>
      <c r="GM203" s="100"/>
      <c r="GN203" s="100"/>
      <c r="GO203" s="100"/>
      <c r="GP203" s="100"/>
      <c r="GQ203" s="100"/>
      <c r="GR203" s="100"/>
      <c r="GS203" s="100"/>
      <c r="GT203" s="100"/>
      <c r="GU203" s="100"/>
      <c r="GV203" s="100"/>
      <c r="GW203" s="100"/>
      <c r="GX203" s="100"/>
      <c r="GY203" s="100"/>
      <c r="GZ203" s="100"/>
      <c r="HA203" s="100"/>
      <c r="HB203" s="100"/>
      <c r="HC203" s="100"/>
      <c r="HD203" s="100"/>
      <c r="HE203" s="100"/>
      <c r="HF203" s="100"/>
      <c r="HG203" s="100"/>
      <c r="HH203" s="100"/>
      <c r="HI203" s="100"/>
      <c r="HJ203" s="100"/>
      <c r="HK203" s="100"/>
      <c r="HL203" s="100"/>
      <c r="HM203" s="100"/>
      <c r="HN203" s="100"/>
      <c r="HO203" s="100"/>
      <c r="HP203" s="100"/>
      <c r="HQ203" s="100"/>
      <c r="HR203" s="100"/>
      <c r="HS203" s="100"/>
      <c r="HT203" s="100"/>
      <c r="HU203" s="100"/>
      <c r="HV203" s="100"/>
      <c r="HW203" s="100"/>
      <c r="HX203" s="100"/>
      <c r="HY203" s="100"/>
      <c r="HZ203" s="100"/>
      <c r="IA203" s="100"/>
      <c r="IB203" s="100"/>
      <c r="IC203" s="100"/>
      <c r="ID203" s="100"/>
      <c r="IE203" s="100"/>
      <c r="IF203" s="100"/>
      <c r="IG203" s="100"/>
      <c r="IH203" s="100"/>
      <c r="II203" s="100"/>
      <c r="IJ203" s="100"/>
      <c r="IK203" s="100"/>
      <c r="IL203" s="100"/>
      <c r="IM203" s="100"/>
      <c r="IN203" s="100"/>
      <c r="IO203" s="100"/>
    </row>
    <row r="204" spans="1:249" ht="110.25" x14ac:dyDescent="0.25">
      <c r="A204" s="60">
        <v>285</v>
      </c>
      <c r="B204" s="73" t="s">
        <v>427</v>
      </c>
      <c r="C204" s="63" t="s">
        <v>428</v>
      </c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0"/>
      <c r="BD204" s="100"/>
      <c r="BE204" s="100"/>
      <c r="BF204" s="100"/>
      <c r="BG204" s="100"/>
      <c r="BH204" s="100"/>
      <c r="BI204" s="100"/>
      <c r="BJ204" s="100"/>
      <c r="BK204" s="100"/>
      <c r="BL204" s="100"/>
      <c r="BM204" s="100"/>
      <c r="BN204" s="100"/>
      <c r="BO204" s="100"/>
      <c r="BP204" s="100"/>
      <c r="BQ204" s="100"/>
      <c r="BR204" s="100"/>
      <c r="BS204" s="100"/>
      <c r="BT204" s="100"/>
      <c r="BU204" s="100"/>
      <c r="BV204" s="100"/>
      <c r="BW204" s="100"/>
      <c r="BX204" s="100"/>
      <c r="BY204" s="100"/>
      <c r="BZ204" s="100"/>
      <c r="CA204" s="100"/>
      <c r="CB204" s="100"/>
      <c r="CC204" s="100"/>
      <c r="CD204" s="100"/>
      <c r="CE204" s="100"/>
      <c r="CF204" s="100"/>
      <c r="CG204" s="100"/>
      <c r="CH204" s="100"/>
      <c r="CI204" s="100"/>
      <c r="CJ204" s="100"/>
      <c r="CK204" s="100"/>
      <c r="CL204" s="100"/>
      <c r="CM204" s="100"/>
      <c r="CN204" s="100"/>
      <c r="CO204" s="100"/>
      <c r="CP204" s="100"/>
      <c r="CQ204" s="100"/>
      <c r="CR204" s="100"/>
      <c r="CS204" s="100"/>
      <c r="CT204" s="100"/>
      <c r="CU204" s="100"/>
      <c r="CV204" s="100"/>
      <c r="CW204" s="100"/>
      <c r="CX204" s="100"/>
      <c r="CY204" s="100"/>
      <c r="CZ204" s="100"/>
      <c r="DA204" s="100"/>
      <c r="DB204" s="100"/>
      <c r="DC204" s="100"/>
      <c r="DD204" s="100"/>
      <c r="DE204" s="100"/>
      <c r="DF204" s="100"/>
      <c r="DG204" s="100"/>
      <c r="DH204" s="100"/>
      <c r="DI204" s="100"/>
      <c r="DJ204" s="100"/>
      <c r="DK204" s="100"/>
      <c r="DL204" s="100"/>
      <c r="DM204" s="100"/>
      <c r="DN204" s="100"/>
      <c r="DO204" s="100"/>
      <c r="DP204" s="100"/>
      <c r="DQ204" s="100"/>
      <c r="DR204" s="100"/>
      <c r="DS204" s="100"/>
      <c r="DT204" s="100"/>
      <c r="DU204" s="100"/>
      <c r="DV204" s="100"/>
      <c r="DW204" s="100"/>
      <c r="DX204" s="100"/>
      <c r="DY204" s="100"/>
      <c r="DZ204" s="100"/>
      <c r="EA204" s="100"/>
      <c r="EB204" s="100"/>
      <c r="EC204" s="100"/>
      <c r="ED204" s="100"/>
      <c r="EE204" s="100"/>
      <c r="EF204" s="100"/>
      <c r="EG204" s="100"/>
      <c r="EH204" s="100"/>
      <c r="EI204" s="100"/>
      <c r="EJ204" s="100"/>
      <c r="EK204" s="100"/>
      <c r="EL204" s="100"/>
      <c r="EM204" s="100"/>
      <c r="EN204" s="100"/>
      <c r="EO204" s="100"/>
      <c r="EP204" s="100"/>
      <c r="EQ204" s="100"/>
      <c r="ER204" s="100"/>
      <c r="ES204" s="100"/>
      <c r="ET204" s="100"/>
      <c r="EU204" s="100"/>
      <c r="EV204" s="100"/>
      <c r="EW204" s="100"/>
      <c r="EX204" s="100"/>
      <c r="EY204" s="100"/>
      <c r="EZ204" s="100"/>
      <c r="FA204" s="100"/>
      <c r="FB204" s="100"/>
      <c r="FC204" s="100"/>
      <c r="FD204" s="100"/>
      <c r="FE204" s="100"/>
      <c r="FF204" s="100"/>
      <c r="FG204" s="100"/>
      <c r="FH204" s="100"/>
      <c r="FI204" s="100"/>
      <c r="FJ204" s="100"/>
      <c r="FK204" s="100"/>
      <c r="FL204" s="100"/>
      <c r="FM204" s="100"/>
      <c r="FN204" s="100"/>
      <c r="FO204" s="100"/>
      <c r="FP204" s="100"/>
      <c r="FQ204" s="100"/>
      <c r="FR204" s="100"/>
      <c r="FS204" s="100"/>
      <c r="FT204" s="100"/>
      <c r="FU204" s="100"/>
      <c r="FV204" s="100"/>
      <c r="FW204" s="100"/>
      <c r="FX204" s="100"/>
      <c r="FY204" s="100"/>
      <c r="FZ204" s="100"/>
      <c r="GA204" s="100"/>
      <c r="GB204" s="100"/>
      <c r="GC204" s="100"/>
      <c r="GD204" s="100"/>
      <c r="GE204" s="100"/>
      <c r="GF204" s="100"/>
      <c r="GG204" s="100"/>
      <c r="GH204" s="100"/>
      <c r="GI204" s="100"/>
      <c r="GJ204" s="100"/>
      <c r="GK204" s="100"/>
      <c r="GL204" s="100"/>
      <c r="GM204" s="100"/>
      <c r="GN204" s="100"/>
      <c r="GO204" s="100"/>
      <c r="GP204" s="100"/>
      <c r="GQ204" s="100"/>
      <c r="GR204" s="100"/>
      <c r="GS204" s="100"/>
      <c r="GT204" s="100"/>
      <c r="GU204" s="100"/>
      <c r="GV204" s="100"/>
      <c r="GW204" s="100"/>
      <c r="GX204" s="100"/>
      <c r="GY204" s="100"/>
      <c r="GZ204" s="100"/>
      <c r="HA204" s="100"/>
      <c r="HB204" s="100"/>
      <c r="HC204" s="100"/>
      <c r="HD204" s="100"/>
      <c r="HE204" s="100"/>
      <c r="HF204" s="100"/>
      <c r="HG204" s="100"/>
      <c r="HH204" s="100"/>
      <c r="HI204" s="100"/>
      <c r="HJ204" s="100"/>
      <c r="HK204" s="100"/>
      <c r="HL204" s="100"/>
      <c r="HM204" s="100"/>
      <c r="HN204" s="100"/>
      <c r="HO204" s="100"/>
      <c r="HP204" s="100"/>
      <c r="HQ204" s="100"/>
      <c r="HR204" s="100"/>
      <c r="HS204" s="100"/>
      <c r="HT204" s="100"/>
      <c r="HU204" s="100"/>
      <c r="HV204" s="100"/>
      <c r="HW204" s="100"/>
      <c r="HX204" s="100"/>
      <c r="HY204" s="100"/>
      <c r="HZ204" s="100"/>
      <c r="IA204" s="100"/>
      <c r="IB204" s="100"/>
      <c r="IC204" s="100"/>
      <c r="ID204" s="100"/>
      <c r="IE204" s="100"/>
      <c r="IF204" s="100"/>
      <c r="IG204" s="100"/>
      <c r="IH204" s="100"/>
      <c r="II204" s="100"/>
      <c r="IJ204" s="100"/>
      <c r="IK204" s="100"/>
      <c r="IL204" s="100"/>
      <c r="IM204" s="100"/>
      <c r="IN204" s="100"/>
      <c r="IO204" s="100"/>
    </row>
    <row r="205" spans="1:249" ht="47.25" x14ac:dyDescent="0.25">
      <c r="A205" s="60">
        <v>285</v>
      </c>
      <c r="B205" s="73" t="s">
        <v>429</v>
      </c>
      <c r="C205" s="63" t="s">
        <v>430</v>
      </c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0"/>
      <c r="BD205" s="100"/>
      <c r="BE205" s="100"/>
      <c r="BF205" s="100"/>
      <c r="BG205" s="100"/>
      <c r="BH205" s="100"/>
      <c r="BI205" s="100"/>
      <c r="BJ205" s="100"/>
      <c r="BK205" s="100"/>
      <c r="BL205" s="100"/>
      <c r="BM205" s="100"/>
      <c r="BN205" s="100"/>
      <c r="BO205" s="100"/>
      <c r="BP205" s="100"/>
      <c r="BQ205" s="100"/>
      <c r="BR205" s="100"/>
      <c r="BS205" s="100"/>
      <c r="BT205" s="100"/>
      <c r="BU205" s="100"/>
      <c r="BV205" s="100"/>
      <c r="BW205" s="100"/>
      <c r="BX205" s="100"/>
      <c r="BY205" s="100"/>
      <c r="BZ205" s="100"/>
      <c r="CA205" s="100"/>
      <c r="CB205" s="100"/>
      <c r="CC205" s="100"/>
      <c r="CD205" s="100"/>
      <c r="CE205" s="100"/>
      <c r="CF205" s="100"/>
      <c r="CG205" s="100"/>
      <c r="CH205" s="100"/>
      <c r="CI205" s="100"/>
      <c r="CJ205" s="100"/>
      <c r="CK205" s="100"/>
      <c r="CL205" s="100"/>
      <c r="CM205" s="100"/>
      <c r="CN205" s="100"/>
      <c r="CO205" s="100"/>
      <c r="CP205" s="100"/>
      <c r="CQ205" s="100"/>
      <c r="CR205" s="100"/>
      <c r="CS205" s="100"/>
      <c r="CT205" s="100"/>
      <c r="CU205" s="100"/>
      <c r="CV205" s="100"/>
      <c r="CW205" s="100"/>
      <c r="CX205" s="100"/>
      <c r="CY205" s="100"/>
      <c r="CZ205" s="100"/>
      <c r="DA205" s="100"/>
      <c r="DB205" s="100"/>
      <c r="DC205" s="100"/>
      <c r="DD205" s="100"/>
      <c r="DE205" s="100"/>
      <c r="DF205" s="100"/>
      <c r="DG205" s="100"/>
      <c r="DH205" s="100"/>
      <c r="DI205" s="100"/>
      <c r="DJ205" s="100"/>
      <c r="DK205" s="100"/>
      <c r="DL205" s="100"/>
      <c r="DM205" s="100"/>
      <c r="DN205" s="100"/>
      <c r="DO205" s="100"/>
      <c r="DP205" s="100"/>
      <c r="DQ205" s="100"/>
      <c r="DR205" s="100"/>
      <c r="DS205" s="100"/>
      <c r="DT205" s="100"/>
      <c r="DU205" s="100"/>
      <c r="DV205" s="100"/>
      <c r="DW205" s="100"/>
      <c r="DX205" s="100"/>
      <c r="DY205" s="100"/>
      <c r="DZ205" s="100"/>
      <c r="EA205" s="100"/>
      <c r="EB205" s="100"/>
      <c r="EC205" s="100"/>
      <c r="ED205" s="100"/>
      <c r="EE205" s="100"/>
      <c r="EF205" s="100"/>
      <c r="EG205" s="100"/>
      <c r="EH205" s="100"/>
      <c r="EI205" s="100"/>
      <c r="EJ205" s="100"/>
      <c r="EK205" s="100"/>
      <c r="EL205" s="100"/>
      <c r="EM205" s="100"/>
      <c r="EN205" s="100"/>
      <c r="EO205" s="100"/>
      <c r="EP205" s="100"/>
      <c r="EQ205" s="100"/>
      <c r="ER205" s="100"/>
      <c r="ES205" s="100"/>
      <c r="ET205" s="100"/>
      <c r="EU205" s="100"/>
      <c r="EV205" s="100"/>
      <c r="EW205" s="100"/>
      <c r="EX205" s="100"/>
      <c r="EY205" s="100"/>
      <c r="EZ205" s="100"/>
      <c r="FA205" s="100"/>
      <c r="FB205" s="100"/>
      <c r="FC205" s="100"/>
      <c r="FD205" s="100"/>
      <c r="FE205" s="100"/>
      <c r="FF205" s="100"/>
      <c r="FG205" s="100"/>
      <c r="FH205" s="100"/>
      <c r="FI205" s="100"/>
      <c r="FJ205" s="100"/>
      <c r="FK205" s="100"/>
      <c r="FL205" s="100"/>
      <c r="FM205" s="100"/>
      <c r="FN205" s="100"/>
      <c r="FO205" s="100"/>
      <c r="FP205" s="100"/>
      <c r="FQ205" s="100"/>
      <c r="FR205" s="100"/>
      <c r="FS205" s="100"/>
      <c r="FT205" s="100"/>
      <c r="FU205" s="100"/>
      <c r="FV205" s="100"/>
      <c r="FW205" s="100"/>
      <c r="FX205" s="100"/>
      <c r="FY205" s="100"/>
      <c r="FZ205" s="100"/>
      <c r="GA205" s="100"/>
      <c r="GB205" s="100"/>
      <c r="GC205" s="100"/>
      <c r="GD205" s="100"/>
      <c r="GE205" s="100"/>
      <c r="GF205" s="100"/>
      <c r="GG205" s="100"/>
      <c r="GH205" s="100"/>
      <c r="GI205" s="100"/>
      <c r="GJ205" s="100"/>
      <c r="GK205" s="100"/>
      <c r="GL205" s="100"/>
      <c r="GM205" s="100"/>
      <c r="GN205" s="100"/>
      <c r="GO205" s="100"/>
      <c r="GP205" s="100"/>
      <c r="GQ205" s="100"/>
      <c r="GR205" s="100"/>
      <c r="GS205" s="100"/>
      <c r="GT205" s="100"/>
      <c r="GU205" s="100"/>
      <c r="GV205" s="100"/>
      <c r="GW205" s="100"/>
      <c r="GX205" s="100"/>
      <c r="GY205" s="100"/>
      <c r="GZ205" s="100"/>
      <c r="HA205" s="100"/>
      <c r="HB205" s="100"/>
      <c r="HC205" s="100"/>
      <c r="HD205" s="100"/>
      <c r="HE205" s="100"/>
      <c r="HF205" s="100"/>
      <c r="HG205" s="100"/>
      <c r="HH205" s="100"/>
      <c r="HI205" s="100"/>
      <c r="HJ205" s="100"/>
      <c r="HK205" s="100"/>
      <c r="HL205" s="100"/>
      <c r="HM205" s="100"/>
      <c r="HN205" s="100"/>
      <c r="HO205" s="100"/>
      <c r="HP205" s="100"/>
      <c r="HQ205" s="100"/>
      <c r="HR205" s="100"/>
      <c r="HS205" s="100"/>
      <c r="HT205" s="100"/>
      <c r="HU205" s="100"/>
      <c r="HV205" s="100"/>
      <c r="HW205" s="100"/>
      <c r="HX205" s="100"/>
      <c r="HY205" s="100"/>
      <c r="HZ205" s="100"/>
      <c r="IA205" s="100"/>
      <c r="IB205" s="100"/>
      <c r="IC205" s="100"/>
      <c r="ID205" s="100"/>
      <c r="IE205" s="100"/>
      <c r="IF205" s="100"/>
      <c r="IG205" s="100"/>
      <c r="IH205" s="100"/>
      <c r="II205" s="100"/>
      <c r="IJ205" s="100"/>
      <c r="IK205" s="100"/>
      <c r="IL205" s="100"/>
      <c r="IM205" s="100"/>
      <c r="IN205" s="100"/>
      <c r="IO205" s="100"/>
    </row>
    <row r="206" spans="1:249" ht="31.5" x14ac:dyDescent="0.25">
      <c r="A206" s="294">
        <v>287</v>
      </c>
      <c r="B206" s="295"/>
      <c r="C206" s="64" t="s">
        <v>431</v>
      </c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0"/>
      <c r="BD206" s="100"/>
      <c r="BE206" s="100"/>
      <c r="BF206" s="100"/>
      <c r="BG206" s="100"/>
      <c r="BH206" s="100"/>
      <c r="BI206" s="100"/>
      <c r="BJ206" s="100"/>
      <c r="BK206" s="100"/>
      <c r="BL206" s="100"/>
      <c r="BM206" s="100"/>
      <c r="BN206" s="100"/>
      <c r="BO206" s="100"/>
      <c r="BP206" s="100"/>
      <c r="BQ206" s="100"/>
      <c r="BR206" s="100"/>
      <c r="BS206" s="100"/>
      <c r="BT206" s="100"/>
      <c r="BU206" s="100"/>
      <c r="BV206" s="100"/>
      <c r="BW206" s="100"/>
      <c r="BX206" s="100"/>
      <c r="BY206" s="100"/>
      <c r="BZ206" s="100"/>
      <c r="CA206" s="100"/>
      <c r="CB206" s="100"/>
      <c r="CC206" s="100"/>
      <c r="CD206" s="100"/>
      <c r="CE206" s="100"/>
      <c r="CF206" s="100"/>
      <c r="CG206" s="100"/>
      <c r="CH206" s="100"/>
      <c r="CI206" s="100"/>
      <c r="CJ206" s="100"/>
      <c r="CK206" s="100"/>
      <c r="CL206" s="100"/>
      <c r="CM206" s="100"/>
      <c r="CN206" s="100"/>
      <c r="CO206" s="100"/>
      <c r="CP206" s="100"/>
      <c r="CQ206" s="100"/>
      <c r="CR206" s="100"/>
      <c r="CS206" s="100"/>
      <c r="CT206" s="100"/>
      <c r="CU206" s="100"/>
      <c r="CV206" s="100"/>
      <c r="CW206" s="100"/>
      <c r="CX206" s="100"/>
      <c r="CY206" s="100"/>
      <c r="CZ206" s="100"/>
      <c r="DA206" s="100"/>
      <c r="DB206" s="100"/>
      <c r="DC206" s="100"/>
      <c r="DD206" s="100"/>
      <c r="DE206" s="100"/>
      <c r="DF206" s="100"/>
      <c r="DG206" s="100"/>
      <c r="DH206" s="100"/>
      <c r="DI206" s="100"/>
      <c r="DJ206" s="100"/>
      <c r="DK206" s="100"/>
      <c r="DL206" s="100"/>
      <c r="DM206" s="100"/>
      <c r="DN206" s="100"/>
      <c r="DO206" s="100"/>
      <c r="DP206" s="100"/>
      <c r="DQ206" s="100"/>
      <c r="DR206" s="100"/>
      <c r="DS206" s="100"/>
      <c r="DT206" s="100"/>
      <c r="DU206" s="100"/>
      <c r="DV206" s="100"/>
      <c r="DW206" s="100"/>
      <c r="DX206" s="100"/>
      <c r="DY206" s="100"/>
      <c r="DZ206" s="100"/>
      <c r="EA206" s="100"/>
      <c r="EB206" s="100"/>
      <c r="EC206" s="100"/>
      <c r="ED206" s="100"/>
      <c r="EE206" s="100"/>
      <c r="EF206" s="100"/>
      <c r="EG206" s="100"/>
      <c r="EH206" s="100"/>
      <c r="EI206" s="100"/>
      <c r="EJ206" s="100"/>
      <c r="EK206" s="100"/>
      <c r="EL206" s="100"/>
      <c r="EM206" s="100"/>
      <c r="EN206" s="100"/>
      <c r="EO206" s="100"/>
      <c r="EP206" s="100"/>
      <c r="EQ206" s="100"/>
      <c r="ER206" s="100"/>
      <c r="ES206" s="100"/>
      <c r="ET206" s="100"/>
      <c r="EU206" s="100"/>
      <c r="EV206" s="100"/>
      <c r="EW206" s="100"/>
      <c r="EX206" s="100"/>
      <c r="EY206" s="100"/>
      <c r="EZ206" s="100"/>
      <c r="FA206" s="100"/>
      <c r="FB206" s="100"/>
      <c r="FC206" s="100"/>
      <c r="FD206" s="100"/>
      <c r="FE206" s="100"/>
      <c r="FF206" s="100"/>
      <c r="FG206" s="100"/>
      <c r="FH206" s="100"/>
      <c r="FI206" s="100"/>
      <c r="FJ206" s="100"/>
      <c r="FK206" s="100"/>
      <c r="FL206" s="100"/>
      <c r="FM206" s="100"/>
      <c r="FN206" s="100"/>
      <c r="FO206" s="100"/>
      <c r="FP206" s="100"/>
      <c r="FQ206" s="100"/>
      <c r="FR206" s="100"/>
      <c r="FS206" s="100"/>
      <c r="FT206" s="100"/>
      <c r="FU206" s="100"/>
      <c r="FV206" s="100"/>
      <c r="FW206" s="100"/>
      <c r="FX206" s="100"/>
      <c r="FY206" s="100"/>
      <c r="FZ206" s="100"/>
      <c r="GA206" s="100"/>
      <c r="GB206" s="100"/>
      <c r="GC206" s="100"/>
      <c r="GD206" s="100"/>
      <c r="GE206" s="100"/>
      <c r="GF206" s="100"/>
      <c r="GG206" s="100"/>
      <c r="GH206" s="100"/>
      <c r="GI206" s="100"/>
      <c r="GJ206" s="100"/>
      <c r="GK206" s="100"/>
      <c r="GL206" s="100"/>
      <c r="GM206" s="100"/>
      <c r="GN206" s="100"/>
      <c r="GO206" s="100"/>
      <c r="GP206" s="100"/>
      <c r="GQ206" s="100"/>
      <c r="GR206" s="100"/>
      <c r="GS206" s="100"/>
      <c r="GT206" s="100"/>
      <c r="GU206" s="100"/>
      <c r="GV206" s="100"/>
      <c r="GW206" s="100"/>
      <c r="GX206" s="100"/>
      <c r="GY206" s="100"/>
      <c r="GZ206" s="100"/>
      <c r="HA206" s="100"/>
      <c r="HB206" s="100"/>
      <c r="HC206" s="100"/>
      <c r="HD206" s="100"/>
      <c r="HE206" s="100"/>
      <c r="HF206" s="100"/>
      <c r="HG206" s="100"/>
      <c r="HH206" s="100"/>
      <c r="HI206" s="100"/>
      <c r="HJ206" s="100"/>
      <c r="HK206" s="100"/>
      <c r="HL206" s="100"/>
      <c r="HM206" s="100"/>
      <c r="HN206" s="100"/>
      <c r="HO206" s="100"/>
      <c r="HP206" s="100"/>
      <c r="HQ206" s="100"/>
      <c r="HR206" s="100"/>
      <c r="HS206" s="100"/>
      <c r="HT206" s="100"/>
      <c r="HU206" s="100"/>
      <c r="HV206" s="100"/>
      <c r="HW206" s="100"/>
      <c r="HX206" s="100"/>
      <c r="HY206" s="100"/>
      <c r="HZ206" s="100"/>
      <c r="IA206" s="100"/>
      <c r="IB206" s="100"/>
      <c r="IC206" s="100"/>
      <c r="ID206" s="100"/>
      <c r="IE206" s="100"/>
      <c r="IF206" s="100"/>
      <c r="IG206" s="100"/>
      <c r="IH206" s="100"/>
      <c r="II206" s="100"/>
      <c r="IJ206" s="100"/>
      <c r="IK206" s="100"/>
      <c r="IL206" s="100"/>
      <c r="IM206" s="100"/>
      <c r="IN206" s="100"/>
      <c r="IO206" s="100"/>
    </row>
    <row r="207" spans="1:249" ht="31.5" x14ac:dyDescent="0.25">
      <c r="A207" s="60">
        <v>287</v>
      </c>
      <c r="B207" s="62" t="s">
        <v>432</v>
      </c>
      <c r="C207" s="63" t="s">
        <v>342</v>
      </c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  <c r="AX207" s="100"/>
      <c r="AY207" s="100"/>
      <c r="AZ207" s="100"/>
      <c r="BA207" s="100"/>
      <c r="BB207" s="100"/>
      <c r="BC207" s="100"/>
      <c r="BD207" s="100"/>
      <c r="BE207" s="100"/>
      <c r="BF207" s="100"/>
      <c r="BG207" s="100"/>
      <c r="BH207" s="100"/>
      <c r="BI207" s="100"/>
      <c r="BJ207" s="100"/>
      <c r="BK207" s="100"/>
      <c r="BL207" s="100"/>
      <c r="BM207" s="100"/>
      <c r="BN207" s="100"/>
      <c r="BO207" s="100"/>
      <c r="BP207" s="100"/>
      <c r="BQ207" s="100"/>
      <c r="BR207" s="100"/>
      <c r="BS207" s="100"/>
      <c r="BT207" s="100"/>
      <c r="BU207" s="100"/>
      <c r="BV207" s="100"/>
      <c r="BW207" s="100"/>
      <c r="BX207" s="100"/>
      <c r="BY207" s="100"/>
      <c r="BZ207" s="100"/>
      <c r="CA207" s="100"/>
      <c r="CB207" s="100"/>
      <c r="CC207" s="100"/>
      <c r="CD207" s="100"/>
      <c r="CE207" s="100"/>
      <c r="CF207" s="100"/>
      <c r="CG207" s="100"/>
      <c r="CH207" s="100"/>
      <c r="CI207" s="100"/>
      <c r="CJ207" s="100"/>
      <c r="CK207" s="100"/>
      <c r="CL207" s="100"/>
      <c r="CM207" s="100"/>
      <c r="CN207" s="100"/>
      <c r="CO207" s="100"/>
      <c r="CP207" s="100"/>
      <c r="CQ207" s="100"/>
      <c r="CR207" s="100"/>
      <c r="CS207" s="100"/>
      <c r="CT207" s="100"/>
      <c r="CU207" s="100"/>
      <c r="CV207" s="100"/>
      <c r="CW207" s="100"/>
      <c r="CX207" s="100"/>
      <c r="CY207" s="100"/>
      <c r="CZ207" s="100"/>
      <c r="DA207" s="100"/>
      <c r="DB207" s="100"/>
      <c r="DC207" s="100"/>
      <c r="DD207" s="100"/>
      <c r="DE207" s="100"/>
      <c r="DF207" s="100"/>
      <c r="DG207" s="100"/>
      <c r="DH207" s="100"/>
      <c r="DI207" s="100"/>
      <c r="DJ207" s="100"/>
      <c r="DK207" s="100"/>
      <c r="DL207" s="100"/>
      <c r="DM207" s="100"/>
      <c r="DN207" s="100"/>
      <c r="DO207" s="100"/>
      <c r="DP207" s="100"/>
      <c r="DQ207" s="100"/>
      <c r="DR207" s="100"/>
      <c r="DS207" s="100"/>
      <c r="DT207" s="100"/>
      <c r="DU207" s="100"/>
      <c r="DV207" s="100"/>
      <c r="DW207" s="100"/>
      <c r="DX207" s="100"/>
      <c r="DY207" s="100"/>
      <c r="DZ207" s="100"/>
      <c r="EA207" s="100"/>
      <c r="EB207" s="100"/>
      <c r="EC207" s="100"/>
      <c r="ED207" s="100"/>
      <c r="EE207" s="100"/>
      <c r="EF207" s="100"/>
      <c r="EG207" s="100"/>
      <c r="EH207" s="100"/>
      <c r="EI207" s="100"/>
      <c r="EJ207" s="100"/>
      <c r="EK207" s="100"/>
      <c r="EL207" s="100"/>
      <c r="EM207" s="100"/>
      <c r="EN207" s="100"/>
      <c r="EO207" s="100"/>
      <c r="EP207" s="100"/>
      <c r="EQ207" s="100"/>
      <c r="ER207" s="100"/>
      <c r="ES207" s="100"/>
      <c r="ET207" s="100"/>
      <c r="EU207" s="100"/>
      <c r="EV207" s="100"/>
      <c r="EW207" s="100"/>
      <c r="EX207" s="100"/>
      <c r="EY207" s="100"/>
      <c r="EZ207" s="100"/>
      <c r="FA207" s="100"/>
      <c r="FB207" s="100"/>
      <c r="FC207" s="100"/>
      <c r="FD207" s="100"/>
      <c r="FE207" s="100"/>
      <c r="FF207" s="100"/>
      <c r="FG207" s="100"/>
      <c r="FH207" s="100"/>
      <c r="FI207" s="100"/>
      <c r="FJ207" s="100"/>
      <c r="FK207" s="100"/>
      <c r="FL207" s="100"/>
      <c r="FM207" s="100"/>
      <c r="FN207" s="100"/>
      <c r="FO207" s="100"/>
      <c r="FP207" s="100"/>
      <c r="FQ207" s="100"/>
      <c r="FR207" s="100"/>
      <c r="FS207" s="100"/>
      <c r="FT207" s="100"/>
      <c r="FU207" s="100"/>
      <c r="FV207" s="100"/>
      <c r="FW207" s="100"/>
      <c r="FX207" s="100"/>
      <c r="FY207" s="100"/>
      <c r="FZ207" s="100"/>
      <c r="GA207" s="100"/>
      <c r="GB207" s="100"/>
      <c r="GC207" s="100"/>
      <c r="GD207" s="100"/>
      <c r="GE207" s="100"/>
      <c r="GF207" s="100"/>
      <c r="GG207" s="100"/>
      <c r="GH207" s="100"/>
      <c r="GI207" s="100"/>
      <c r="GJ207" s="100"/>
      <c r="GK207" s="100"/>
      <c r="GL207" s="100"/>
      <c r="GM207" s="100"/>
      <c r="GN207" s="100"/>
      <c r="GO207" s="100"/>
      <c r="GP207" s="100"/>
      <c r="GQ207" s="100"/>
      <c r="GR207" s="100"/>
      <c r="GS207" s="100"/>
      <c r="GT207" s="100"/>
      <c r="GU207" s="100"/>
      <c r="GV207" s="100"/>
      <c r="GW207" s="100"/>
      <c r="GX207" s="100"/>
      <c r="GY207" s="100"/>
      <c r="GZ207" s="100"/>
      <c r="HA207" s="100"/>
      <c r="HB207" s="100"/>
      <c r="HC207" s="100"/>
      <c r="HD207" s="100"/>
      <c r="HE207" s="100"/>
      <c r="HF207" s="100"/>
      <c r="HG207" s="100"/>
      <c r="HH207" s="100"/>
      <c r="HI207" s="100"/>
      <c r="HJ207" s="100"/>
      <c r="HK207" s="100"/>
      <c r="HL207" s="100"/>
      <c r="HM207" s="100"/>
      <c r="HN207" s="100"/>
      <c r="HO207" s="100"/>
      <c r="HP207" s="100"/>
      <c r="HQ207" s="100"/>
      <c r="HR207" s="100"/>
      <c r="HS207" s="100"/>
      <c r="HT207" s="100"/>
      <c r="HU207" s="100"/>
      <c r="HV207" s="100"/>
      <c r="HW207" s="100"/>
      <c r="HX207" s="100"/>
      <c r="HY207" s="100"/>
      <c r="HZ207" s="100"/>
      <c r="IA207" s="100"/>
      <c r="IB207" s="100"/>
      <c r="IC207" s="100"/>
      <c r="ID207" s="100"/>
      <c r="IE207" s="100"/>
      <c r="IF207" s="100"/>
      <c r="IG207" s="100"/>
      <c r="IH207" s="100"/>
      <c r="II207" s="100"/>
      <c r="IJ207" s="100"/>
      <c r="IK207" s="100"/>
      <c r="IL207" s="100"/>
      <c r="IM207" s="100"/>
      <c r="IN207" s="100"/>
      <c r="IO207" s="100"/>
    </row>
    <row r="208" spans="1:249" ht="47.25" x14ac:dyDescent="0.25">
      <c r="A208" s="60">
        <v>287</v>
      </c>
      <c r="B208" s="62" t="s">
        <v>433</v>
      </c>
      <c r="C208" s="63" t="s">
        <v>434</v>
      </c>
    </row>
    <row r="209" spans="1:3" ht="31.5" x14ac:dyDescent="0.25">
      <c r="A209" s="60">
        <v>287</v>
      </c>
      <c r="B209" s="73" t="s">
        <v>435</v>
      </c>
      <c r="C209" s="63" t="s">
        <v>436</v>
      </c>
    </row>
    <row r="210" spans="1:3" x14ac:dyDescent="0.25">
      <c r="A210" s="294">
        <v>288</v>
      </c>
      <c r="B210" s="295"/>
      <c r="C210" s="64" t="s">
        <v>437</v>
      </c>
    </row>
    <row r="211" spans="1:3" ht="47.25" x14ac:dyDescent="0.25">
      <c r="A211" s="88">
        <v>288</v>
      </c>
      <c r="B211" s="89" t="s">
        <v>298</v>
      </c>
      <c r="C211" s="63" t="s">
        <v>299</v>
      </c>
    </row>
    <row r="212" spans="1:3" ht="31.5" x14ac:dyDescent="0.25">
      <c r="A212" s="60">
        <v>288</v>
      </c>
      <c r="B212" s="62" t="s">
        <v>438</v>
      </c>
      <c r="C212" s="63" t="s">
        <v>439</v>
      </c>
    </row>
    <row r="213" spans="1:3" ht="31.5" x14ac:dyDescent="0.25">
      <c r="A213" s="60">
        <v>288</v>
      </c>
      <c r="B213" s="62" t="s">
        <v>353</v>
      </c>
      <c r="C213" s="63" t="s">
        <v>354</v>
      </c>
    </row>
    <row r="214" spans="1:3" ht="47.25" x14ac:dyDescent="0.25">
      <c r="A214" s="60">
        <v>288</v>
      </c>
      <c r="B214" s="62" t="s">
        <v>440</v>
      </c>
      <c r="C214" s="63" t="s">
        <v>441</v>
      </c>
    </row>
    <row r="215" spans="1:3" ht="47.25" x14ac:dyDescent="0.25">
      <c r="A215" s="60">
        <v>288</v>
      </c>
      <c r="B215" s="62" t="s">
        <v>442</v>
      </c>
      <c r="C215" s="63" t="s">
        <v>443</v>
      </c>
    </row>
    <row r="216" spans="1:3" ht="47.25" x14ac:dyDescent="0.25">
      <c r="A216" s="60">
        <v>288</v>
      </c>
      <c r="B216" s="62" t="s">
        <v>444</v>
      </c>
      <c r="C216" s="63" t="s">
        <v>445</v>
      </c>
    </row>
    <row r="217" spans="1:3" ht="47.25" x14ac:dyDescent="0.25">
      <c r="A217" s="60">
        <v>288</v>
      </c>
      <c r="B217" s="62" t="s">
        <v>446</v>
      </c>
      <c r="C217" s="63" t="s">
        <v>447</v>
      </c>
    </row>
    <row r="218" spans="1:3" ht="31.5" x14ac:dyDescent="0.25">
      <c r="A218" s="60">
        <v>288</v>
      </c>
      <c r="B218" s="62" t="s">
        <v>448</v>
      </c>
      <c r="C218" s="63" t="s">
        <v>449</v>
      </c>
    </row>
    <row r="219" spans="1:3" ht="63" x14ac:dyDescent="0.25">
      <c r="A219" s="60">
        <v>288</v>
      </c>
      <c r="B219" s="62" t="s">
        <v>450</v>
      </c>
      <c r="C219" s="63" t="s">
        <v>451</v>
      </c>
    </row>
    <row r="220" spans="1:3" ht="47.25" x14ac:dyDescent="0.25">
      <c r="A220" s="60">
        <v>288</v>
      </c>
      <c r="B220" s="62" t="s">
        <v>452</v>
      </c>
      <c r="C220" s="63" t="s">
        <v>453</v>
      </c>
    </row>
    <row r="221" spans="1:3" ht="47.25" x14ac:dyDescent="0.25">
      <c r="A221" s="94">
        <v>288</v>
      </c>
      <c r="B221" s="62" t="s">
        <v>454</v>
      </c>
      <c r="C221" s="63" t="s">
        <v>455</v>
      </c>
    </row>
    <row r="222" spans="1:3" x14ac:dyDescent="0.25">
      <c r="A222" s="294">
        <v>289</v>
      </c>
      <c r="B222" s="295"/>
      <c r="C222" s="64" t="s">
        <v>456</v>
      </c>
    </row>
    <row r="223" spans="1:3" x14ac:dyDescent="0.25">
      <c r="A223" s="60">
        <v>289</v>
      </c>
      <c r="B223" s="95" t="s">
        <v>457</v>
      </c>
      <c r="C223" s="63" t="s">
        <v>458</v>
      </c>
    </row>
    <row r="224" spans="1:3" ht="31.5" x14ac:dyDescent="0.25">
      <c r="A224" s="94">
        <v>289</v>
      </c>
      <c r="B224" s="95" t="s">
        <v>459</v>
      </c>
      <c r="C224" s="92" t="s">
        <v>460</v>
      </c>
    </row>
    <row r="225" spans="1:3" x14ac:dyDescent="0.25">
      <c r="A225" s="294">
        <v>291</v>
      </c>
      <c r="B225" s="295"/>
      <c r="C225" s="64" t="s">
        <v>461</v>
      </c>
    </row>
    <row r="226" spans="1:3" x14ac:dyDescent="0.25">
      <c r="A226" s="294">
        <v>292</v>
      </c>
      <c r="B226" s="295"/>
      <c r="C226" s="64" t="s">
        <v>462</v>
      </c>
    </row>
    <row r="227" spans="1:3" ht="31.5" x14ac:dyDescent="0.25">
      <c r="A227" s="294">
        <v>318</v>
      </c>
      <c r="B227" s="295"/>
      <c r="C227" s="64" t="s">
        <v>463</v>
      </c>
    </row>
    <row r="228" spans="1:3" ht="63" x14ac:dyDescent="0.25">
      <c r="A228" s="94">
        <v>318</v>
      </c>
      <c r="B228" s="85" t="s">
        <v>137</v>
      </c>
      <c r="C228" s="75" t="s">
        <v>464</v>
      </c>
    </row>
    <row r="229" spans="1:3" ht="31.5" x14ac:dyDescent="0.25">
      <c r="A229" s="294">
        <v>321</v>
      </c>
      <c r="B229" s="295"/>
      <c r="C229" s="64" t="s">
        <v>465</v>
      </c>
    </row>
    <row r="230" spans="1:3" ht="31.5" x14ac:dyDescent="0.25">
      <c r="A230" s="60">
        <v>321</v>
      </c>
      <c r="B230" s="60" t="s">
        <v>466</v>
      </c>
      <c r="C230" s="63" t="s">
        <v>467</v>
      </c>
    </row>
    <row r="231" spans="1:3" ht="31.5" x14ac:dyDescent="0.25">
      <c r="A231" s="60">
        <v>321</v>
      </c>
      <c r="B231" s="60" t="s">
        <v>468</v>
      </c>
      <c r="C231" s="63" t="s">
        <v>469</v>
      </c>
    </row>
    <row r="232" spans="1:3" ht="63" x14ac:dyDescent="0.25">
      <c r="A232" s="60">
        <v>321</v>
      </c>
      <c r="B232" s="62" t="s">
        <v>470</v>
      </c>
      <c r="C232" s="63" t="s">
        <v>471</v>
      </c>
    </row>
    <row r="233" spans="1:3" ht="63" x14ac:dyDescent="0.25">
      <c r="A233" s="60">
        <v>321</v>
      </c>
      <c r="B233" s="62" t="s">
        <v>472</v>
      </c>
      <c r="C233" s="63" t="s">
        <v>473</v>
      </c>
    </row>
    <row r="234" spans="1:3" ht="63" x14ac:dyDescent="0.25">
      <c r="A234" s="60">
        <v>321</v>
      </c>
      <c r="B234" s="62" t="s">
        <v>145</v>
      </c>
      <c r="C234" s="63" t="s">
        <v>146</v>
      </c>
    </row>
    <row r="235" spans="1:3" ht="78.75" x14ac:dyDescent="0.25">
      <c r="A235" s="60">
        <v>321</v>
      </c>
      <c r="B235" s="62" t="s">
        <v>152</v>
      </c>
      <c r="C235" s="63" t="s">
        <v>153</v>
      </c>
    </row>
    <row r="236" spans="1:3" ht="63" x14ac:dyDescent="0.25">
      <c r="A236" s="94">
        <v>321</v>
      </c>
      <c r="B236" s="85" t="s">
        <v>137</v>
      </c>
      <c r="C236" s="75" t="s">
        <v>464</v>
      </c>
    </row>
    <row r="237" spans="1:3" x14ac:dyDescent="0.25">
      <c r="A237" s="294">
        <v>322</v>
      </c>
      <c r="B237" s="295"/>
      <c r="C237" s="64" t="s">
        <v>474</v>
      </c>
    </row>
    <row r="238" spans="1:3" ht="63" x14ac:dyDescent="0.25">
      <c r="A238" s="60">
        <v>322</v>
      </c>
      <c r="B238" s="74" t="s">
        <v>475</v>
      </c>
      <c r="C238" s="63" t="s">
        <v>464</v>
      </c>
    </row>
    <row r="239" spans="1:3" ht="31.5" x14ac:dyDescent="0.25">
      <c r="A239" s="294">
        <v>388</v>
      </c>
      <c r="B239" s="295"/>
      <c r="C239" s="64" t="s">
        <v>476</v>
      </c>
    </row>
    <row r="240" spans="1:3" x14ac:dyDescent="0.25">
      <c r="A240" s="294">
        <v>415</v>
      </c>
      <c r="B240" s="295"/>
      <c r="C240" s="64" t="s">
        <v>477</v>
      </c>
    </row>
    <row r="241" spans="1:249" ht="63" x14ac:dyDescent="0.25">
      <c r="A241" s="94">
        <v>415</v>
      </c>
      <c r="B241" s="16" t="s">
        <v>475</v>
      </c>
      <c r="C241" s="63" t="s">
        <v>464</v>
      </c>
    </row>
    <row r="242" spans="1:249" ht="31.5" x14ac:dyDescent="0.25">
      <c r="A242" s="294">
        <v>498</v>
      </c>
      <c r="B242" s="295"/>
      <c r="C242" s="64" t="s">
        <v>478</v>
      </c>
    </row>
    <row r="243" spans="1:249" ht="63" x14ac:dyDescent="0.25">
      <c r="A243" s="290"/>
      <c r="B243" s="291"/>
      <c r="C243" s="64" t="s">
        <v>479</v>
      </c>
    </row>
    <row r="244" spans="1:249" ht="47.25" x14ac:dyDescent="0.25">
      <c r="A244" s="88"/>
      <c r="B244" s="89" t="s">
        <v>298</v>
      </c>
      <c r="C244" s="63" t="s">
        <v>480</v>
      </c>
    </row>
    <row r="245" spans="1:249" ht="31.5" x14ac:dyDescent="0.25">
      <c r="A245" s="94"/>
      <c r="B245" s="62" t="s">
        <v>481</v>
      </c>
      <c r="C245" s="63" t="s">
        <v>13</v>
      </c>
    </row>
    <row r="246" spans="1:249" ht="47.25" x14ac:dyDescent="0.25">
      <c r="A246" s="94"/>
      <c r="B246" s="62" t="s">
        <v>317</v>
      </c>
      <c r="C246" s="63" t="s">
        <v>14</v>
      </c>
    </row>
    <row r="247" spans="1:249" ht="31.5" x14ac:dyDescent="0.25">
      <c r="A247" s="94"/>
      <c r="B247" s="62" t="s">
        <v>438</v>
      </c>
      <c r="C247" s="63" t="s">
        <v>15</v>
      </c>
    </row>
    <row r="248" spans="1:249" ht="31.5" x14ac:dyDescent="0.25">
      <c r="A248" s="94"/>
      <c r="B248" s="62" t="s">
        <v>482</v>
      </c>
      <c r="C248" s="63" t="s">
        <v>16</v>
      </c>
    </row>
    <row r="249" spans="1:249" x14ac:dyDescent="0.25">
      <c r="A249" s="94"/>
      <c r="B249" s="62" t="s">
        <v>483</v>
      </c>
      <c r="C249" s="63" t="s">
        <v>17</v>
      </c>
    </row>
    <row r="250" spans="1:249" ht="63" x14ac:dyDescent="0.25">
      <c r="A250" s="94"/>
      <c r="B250" s="62" t="s">
        <v>484</v>
      </c>
      <c r="C250" s="63" t="s">
        <v>485</v>
      </c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  <c r="AZ250" s="100"/>
      <c r="BA250" s="100"/>
      <c r="BB250" s="100"/>
      <c r="BC250" s="100"/>
      <c r="BD250" s="100"/>
      <c r="BE250" s="100"/>
      <c r="BF250" s="100"/>
      <c r="BG250" s="100"/>
      <c r="BH250" s="100"/>
      <c r="BI250" s="100"/>
      <c r="BJ250" s="100"/>
      <c r="BK250" s="100"/>
      <c r="BL250" s="100"/>
      <c r="BM250" s="100"/>
      <c r="BN250" s="100"/>
      <c r="BO250" s="100"/>
      <c r="BP250" s="100"/>
      <c r="BQ250" s="100"/>
      <c r="BR250" s="100"/>
      <c r="BS250" s="100"/>
      <c r="BT250" s="100"/>
      <c r="BU250" s="100"/>
      <c r="BV250" s="100"/>
      <c r="BW250" s="100"/>
      <c r="BX250" s="100"/>
      <c r="BY250" s="100"/>
      <c r="BZ250" s="100"/>
      <c r="CA250" s="100"/>
      <c r="CB250" s="100"/>
      <c r="CC250" s="100"/>
      <c r="CD250" s="100"/>
      <c r="CE250" s="100"/>
      <c r="CF250" s="100"/>
      <c r="CG250" s="100"/>
      <c r="CH250" s="100"/>
      <c r="CI250" s="100"/>
      <c r="CJ250" s="100"/>
      <c r="CK250" s="100"/>
      <c r="CL250" s="100"/>
      <c r="CM250" s="100"/>
      <c r="CN250" s="100"/>
      <c r="CO250" s="100"/>
      <c r="CP250" s="100"/>
      <c r="CQ250" s="100"/>
      <c r="CR250" s="100"/>
      <c r="CS250" s="100"/>
      <c r="CT250" s="100"/>
      <c r="CU250" s="100"/>
      <c r="CV250" s="100"/>
      <c r="CW250" s="100"/>
      <c r="CX250" s="100"/>
      <c r="CY250" s="100"/>
      <c r="CZ250" s="100"/>
      <c r="DA250" s="100"/>
      <c r="DB250" s="100"/>
      <c r="DC250" s="100"/>
      <c r="DD250" s="100"/>
      <c r="DE250" s="100"/>
      <c r="DF250" s="100"/>
      <c r="DG250" s="100"/>
      <c r="DH250" s="100"/>
      <c r="DI250" s="100"/>
      <c r="DJ250" s="100"/>
      <c r="DK250" s="100"/>
      <c r="DL250" s="100"/>
      <c r="DM250" s="100"/>
      <c r="DN250" s="100"/>
      <c r="DO250" s="100"/>
      <c r="DP250" s="100"/>
      <c r="DQ250" s="100"/>
      <c r="DR250" s="100"/>
      <c r="DS250" s="100"/>
      <c r="DT250" s="100"/>
      <c r="DU250" s="100"/>
      <c r="DV250" s="100"/>
      <c r="DW250" s="100"/>
      <c r="DX250" s="100"/>
      <c r="DY250" s="100"/>
      <c r="DZ250" s="100"/>
      <c r="EA250" s="100"/>
      <c r="EB250" s="100"/>
      <c r="EC250" s="100"/>
      <c r="ED250" s="100"/>
      <c r="EE250" s="100"/>
      <c r="EF250" s="100"/>
      <c r="EG250" s="100"/>
      <c r="EH250" s="100"/>
      <c r="EI250" s="100"/>
      <c r="EJ250" s="100"/>
      <c r="EK250" s="100"/>
      <c r="EL250" s="100"/>
      <c r="EM250" s="100"/>
      <c r="EN250" s="100"/>
      <c r="EO250" s="100"/>
      <c r="EP250" s="100"/>
      <c r="EQ250" s="100"/>
      <c r="ER250" s="100"/>
      <c r="ES250" s="100"/>
      <c r="ET250" s="100"/>
      <c r="EU250" s="100"/>
      <c r="EV250" s="100"/>
      <c r="EW250" s="100"/>
      <c r="EX250" s="100"/>
      <c r="EY250" s="100"/>
      <c r="EZ250" s="100"/>
      <c r="FA250" s="100"/>
      <c r="FB250" s="100"/>
      <c r="FC250" s="100"/>
      <c r="FD250" s="100"/>
      <c r="FE250" s="100"/>
      <c r="FF250" s="100"/>
      <c r="FG250" s="100"/>
      <c r="FH250" s="100"/>
      <c r="FI250" s="100"/>
      <c r="FJ250" s="100"/>
      <c r="FK250" s="100"/>
      <c r="FL250" s="100"/>
      <c r="FM250" s="100"/>
      <c r="FN250" s="100"/>
      <c r="FO250" s="100"/>
      <c r="FP250" s="100"/>
      <c r="FQ250" s="100"/>
      <c r="FR250" s="100"/>
      <c r="FS250" s="100"/>
      <c r="FT250" s="100"/>
      <c r="FU250" s="100"/>
      <c r="FV250" s="100"/>
      <c r="FW250" s="100"/>
      <c r="FX250" s="100"/>
      <c r="FY250" s="100"/>
      <c r="FZ250" s="100"/>
      <c r="GA250" s="100"/>
      <c r="GB250" s="100"/>
      <c r="GC250" s="100"/>
      <c r="GD250" s="100"/>
      <c r="GE250" s="100"/>
      <c r="GF250" s="100"/>
      <c r="GG250" s="100"/>
      <c r="GH250" s="100"/>
      <c r="GI250" s="100"/>
      <c r="GJ250" s="100"/>
      <c r="GK250" s="100"/>
      <c r="GL250" s="100"/>
      <c r="GM250" s="100"/>
      <c r="GN250" s="100"/>
      <c r="GO250" s="100"/>
      <c r="GP250" s="100"/>
      <c r="GQ250" s="100"/>
      <c r="GR250" s="100"/>
      <c r="GS250" s="100"/>
      <c r="GT250" s="100"/>
      <c r="GU250" s="100"/>
      <c r="GV250" s="100"/>
      <c r="GW250" s="100"/>
      <c r="GX250" s="100"/>
      <c r="GY250" s="100"/>
      <c r="GZ250" s="100"/>
      <c r="HA250" s="100"/>
      <c r="HB250" s="100"/>
      <c r="HC250" s="100"/>
      <c r="HD250" s="100"/>
      <c r="HE250" s="100"/>
      <c r="HF250" s="100"/>
      <c r="HG250" s="100"/>
      <c r="HH250" s="100"/>
      <c r="HI250" s="100"/>
      <c r="HJ250" s="100"/>
      <c r="HK250" s="100"/>
      <c r="HL250" s="100"/>
      <c r="HM250" s="100"/>
      <c r="HN250" s="100"/>
      <c r="HO250" s="100"/>
      <c r="HP250" s="100"/>
      <c r="HQ250" s="100"/>
      <c r="HR250" s="100"/>
      <c r="HS250" s="100"/>
      <c r="HT250" s="100"/>
      <c r="HU250" s="100"/>
      <c r="HV250" s="100"/>
      <c r="HW250" s="100"/>
      <c r="HX250" s="100"/>
      <c r="HY250" s="100"/>
      <c r="HZ250" s="100"/>
      <c r="IA250" s="100"/>
      <c r="IB250" s="100"/>
      <c r="IC250" s="100"/>
      <c r="ID250" s="100"/>
      <c r="IE250" s="100"/>
      <c r="IF250" s="100"/>
      <c r="IG250" s="100"/>
      <c r="IH250" s="100"/>
      <c r="II250" s="100"/>
      <c r="IJ250" s="100"/>
      <c r="IK250" s="100"/>
      <c r="IL250" s="100"/>
      <c r="IM250" s="100"/>
      <c r="IN250" s="100"/>
      <c r="IO250" s="100"/>
    </row>
    <row r="251" spans="1:249" ht="63" x14ac:dyDescent="0.25">
      <c r="A251" s="94"/>
      <c r="B251" s="62" t="s">
        <v>486</v>
      </c>
      <c r="C251" s="63" t="s">
        <v>487</v>
      </c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  <c r="AZ251" s="100"/>
      <c r="BA251" s="100"/>
      <c r="BB251" s="100"/>
      <c r="BC251" s="100"/>
      <c r="BD251" s="100"/>
      <c r="BE251" s="100"/>
      <c r="BF251" s="100"/>
      <c r="BG251" s="100"/>
      <c r="BH251" s="100"/>
      <c r="BI251" s="100"/>
      <c r="BJ251" s="100"/>
      <c r="BK251" s="100"/>
      <c r="BL251" s="100"/>
      <c r="BM251" s="100"/>
      <c r="BN251" s="100"/>
      <c r="BO251" s="100"/>
      <c r="BP251" s="100"/>
      <c r="BQ251" s="100"/>
      <c r="BR251" s="100"/>
      <c r="BS251" s="100"/>
      <c r="BT251" s="100"/>
      <c r="BU251" s="100"/>
      <c r="BV251" s="100"/>
      <c r="BW251" s="100"/>
      <c r="BX251" s="100"/>
      <c r="BY251" s="100"/>
      <c r="BZ251" s="100"/>
      <c r="CA251" s="100"/>
      <c r="CB251" s="100"/>
      <c r="CC251" s="100"/>
      <c r="CD251" s="100"/>
      <c r="CE251" s="100"/>
      <c r="CF251" s="100"/>
      <c r="CG251" s="100"/>
      <c r="CH251" s="100"/>
      <c r="CI251" s="100"/>
      <c r="CJ251" s="100"/>
      <c r="CK251" s="100"/>
      <c r="CL251" s="100"/>
      <c r="CM251" s="100"/>
      <c r="CN251" s="100"/>
      <c r="CO251" s="100"/>
      <c r="CP251" s="100"/>
      <c r="CQ251" s="100"/>
      <c r="CR251" s="100"/>
      <c r="CS251" s="100"/>
      <c r="CT251" s="100"/>
      <c r="CU251" s="100"/>
      <c r="CV251" s="100"/>
      <c r="CW251" s="100"/>
      <c r="CX251" s="100"/>
      <c r="CY251" s="100"/>
      <c r="CZ251" s="100"/>
      <c r="DA251" s="100"/>
      <c r="DB251" s="100"/>
      <c r="DC251" s="100"/>
      <c r="DD251" s="100"/>
      <c r="DE251" s="100"/>
      <c r="DF251" s="100"/>
      <c r="DG251" s="100"/>
      <c r="DH251" s="100"/>
      <c r="DI251" s="100"/>
      <c r="DJ251" s="100"/>
      <c r="DK251" s="100"/>
      <c r="DL251" s="100"/>
      <c r="DM251" s="100"/>
      <c r="DN251" s="100"/>
      <c r="DO251" s="100"/>
      <c r="DP251" s="100"/>
      <c r="DQ251" s="100"/>
      <c r="DR251" s="100"/>
      <c r="DS251" s="100"/>
      <c r="DT251" s="100"/>
      <c r="DU251" s="100"/>
      <c r="DV251" s="100"/>
      <c r="DW251" s="100"/>
      <c r="DX251" s="100"/>
      <c r="DY251" s="100"/>
      <c r="DZ251" s="100"/>
      <c r="EA251" s="100"/>
      <c r="EB251" s="100"/>
      <c r="EC251" s="100"/>
      <c r="ED251" s="100"/>
      <c r="EE251" s="100"/>
      <c r="EF251" s="100"/>
      <c r="EG251" s="100"/>
      <c r="EH251" s="100"/>
      <c r="EI251" s="100"/>
      <c r="EJ251" s="100"/>
      <c r="EK251" s="100"/>
      <c r="EL251" s="100"/>
      <c r="EM251" s="100"/>
      <c r="EN251" s="100"/>
      <c r="EO251" s="100"/>
      <c r="EP251" s="100"/>
      <c r="EQ251" s="100"/>
      <c r="ER251" s="100"/>
      <c r="ES251" s="100"/>
      <c r="ET251" s="100"/>
      <c r="EU251" s="100"/>
      <c r="EV251" s="100"/>
      <c r="EW251" s="100"/>
      <c r="EX251" s="100"/>
      <c r="EY251" s="100"/>
      <c r="EZ251" s="100"/>
      <c r="FA251" s="100"/>
      <c r="FB251" s="100"/>
      <c r="FC251" s="100"/>
      <c r="FD251" s="100"/>
      <c r="FE251" s="100"/>
      <c r="FF251" s="100"/>
      <c r="FG251" s="100"/>
      <c r="FH251" s="100"/>
      <c r="FI251" s="100"/>
      <c r="FJ251" s="100"/>
      <c r="FK251" s="100"/>
      <c r="FL251" s="100"/>
      <c r="FM251" s="100"/>
      <c r="FN251" s="100"/>
      <c r="FO251" s="100"/>
      <c r="FP251" s="100"/>
      <c r="FQ251" s="100"/>
      <c r="FR251" s="100"/>
      <c r="FS251" s="100"/>
      <c r="FT251" s="100"/>
      <c r="FU251" s="100"/>
      <c r="FV251" s="100"/>
      <c r="FW251" s="100"/>
      <c r="FX251" s="100"/>
      <c r="FY251" s="100"/>
      <c r="FZ251" s="100"/>
      <c r="GA251" s="100"/>
      <c r="GB251" s="100"/>
      <c r="GC251" s="100"/>
      <c r="GD251" s="100"/>
      <c r="GE251" s="100"/>
      <c r="GF251" s="100"/>
      <c r="GG251" s="100"/>
      <c r="GH251" s="100"/>
      <c r="GI251" s="100"/>
      <c r="GJ251" s="100"/>
      <c r="GK251" s="100"/>
      <c r="GL251" s="100"/>
      <c r="GM251" s="100"/>
      <c r="GN251" s="100"/>
      <c r="GO251" s="100"/>
      <c r="GP251" s="100"/>
      <c r="GQ251" s="100"/>
      <c r="GR251" s="100"/>
      <c r="GS251" s="100"/>
      <c r="GT251" s="100"/>
      <c r="GU251" s="100"/>
      <c r="GV251" s="100"/>
      <c r="GW251" s="100"/>
      <c r="GX251" s="100"/>
      <c r="GY251" s="100"/>
      <c r="GZ251" s="100"/>
      <c r="HA251" s="100"/>
      <c r="HB251" s="100"/>
      <c r="HC251" s="100"/>
      <c r="HD251" s="100"/>
      <c r="HE251" s="100"/>
      <c r="HF251" s="100"/>
      <c r="HG251" s="100"/>
      <c r="HH251" s="100"/>
      <c r="HI251" s="100"/>
      <c r="HJ251" s="100"/>
      <c r="HK251" s="100"/>
      <c r="HL251" s="100"/>
      <c r="HM251" s="100"/>
      <c r="HN251" s="100"/>
      <c r="HO251" s="100"/>
      <c r="HP251" s="100"/>
      <c r="HQ251" s="100"/>
      <c r="HR251" s="100"/>
      <c r="HS251" s="100"/>
      <c r="HT251" s="100"/>
      <c r="HU251" s="100"/>
      <c r="HV251" s="100"/>
      <c r="HW251" s="100"/>
      <c r="HX251" s="100"/>
      <c r="HY251" s="100"/>
      <c r="HZ251" s="100"/>
      <c r="IA251" s="100"/>
      <c r="IB251" s="100"/>
      <c r="IC251" s="100"/>
      <c r="ID251" s="100"/>
      <c r="IE251" s="100"/>
      <c r="IF251" s="100"/>
      <c r="IG251" s="100"/>
      <c r="IH251" s="100"/>
      <c r="II251" s="100"/>
      <c r="IJ251" s="100"/>
      <c r="IK251" s="100"/>
      <c r="IL251" s="100"/>
      <c r="IM251" s="100"/>
      <c r="IN251" s="100"/>
      <c r="IO251" s="100"/>
    </row>
    <row r="252" spans="1:249" ht="47.25" x14ac:dyDescent="0.25">
      <c r="A252" s="94"/>
      <c r="B252" s="62" t="s">
        <v>488</v>
      </c>
      <c r="C252" s="63" t="s">
        <v>489</v>
      </c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N252" s="102"/>
      <c r="AO252" s="102"/>
      <c r="AP252" s="102"/>
      <c r="AQ252" s="102"/>
      <c r="AR252" s="102"/>
      <c r="AS252" s="102"/>
      <c r="AT252" s="102"/>
      <c r="AU252" s="102"/>
      <c r="AV252" s="102"/>
      <c r="AW252" s="102"/>
      <c r="AX252" s="102"/>
      <c r="AY252" s="102"/>
      <c r="AZ252" s="102"/>
      <c r="BA252" s="102"/>
      <c r="BB252" s="102"/>
      <c r="BC252" s="102"/>
      <c r="BD252" s="102"/>
      <c r="BE252" s="102"/>
      <c r="BF252" s="102"/>
      <c r="BG252" s="102"/>
      <c r="BH252" s="102"/>
      <c r="BI252" s="102"/>
      <c r="BJ252" s="102"/>
      <c r="BK252" s="102"/>
      <c r="BL252" s="102"/>
      <c r="BM252" s="102"/>
      <c r="BN252" s="102"/>
      <c r="BO252" s="102"/>
      <c r="BP252" s="102"/>
      <c r="BQ252" s="102"/>
      <c r="BR252" s="102"/>
      <c r="BS252" s="102"/>
      <c r="BT252" s="102"/>
      <c r="BU252" s="102"/>
      <c r="BV252" s="102"/>
      <c r="BW252" s="102"/>
      <c r="BX252" s="102"/>
      <c r="BY252" s="102"/>
      <c r="BZ252" s="102"/>
      <c r="CA252" s="102"/>
      <c r="CB252" s="102"/>
      <c r="CC252" s="102"/>
      <c r="CD252" s="102"/>
      <c r="CE252" s="102"/>
      <c r="CF252" s="102"/>
      <c r="CG252" s="102"/>
      <c r="CH252" s="102"/>
      <c r="CI252" s="102"/>
      <c r="CJ252" s="102"/>
      <c r="CK252" s="102"/>
      <c r="CL252" s="102"/>
      <c r="CM252" s="102"/>
      <c r="CN252" s="102"/>
      <c r="CO252" s="102"/>
      <c r="CP252" s="102"/>
      <c r="CQ252" s="102"/>
      <c r="CR252" s="102"/>
      <c r="CS252" s="102"/>
      <c r="CT252" s="102"/>
      <c r="CU252" s="102"/>
      <c r="CV252" s="102"/>
      <c r="CW252" s="102"/>
      <c r="CX252" s="102"/>
      <c r="CY252" s="102"/>
      <c r="CZ252" s="102"/>
      <c r="DA252" s="102"/>
      <c r="DB252" s="102"/>
      <c r="DC252" s="102"/>
      <c r="DD252" s="102"/>
      <c r="DE252" s="102"/>
      <c r="DF252" s="102"/>
      <c r="DG252" s="102"/>
      <c r="DH252" s="102"/>
      <c r="DI252" s="102"/>
      <c r="DJ252" s="102"/>
      <c r="DK252" s="102"/>
      <c r="DL252" s="102"/>
      <c r="DM252" s="102"/>
      <c r="DN252" s="102"/>
      <c r="DO252" s="102"/>
      <c r="DP252" s="102"/>
      <c r="DQ252" s="102"/>
      <c r="DR252" s="102"/>
      <c r="DS252" s="102"/>
      <c r="DT252" s="102"/>
      <c r="DU252" s="102"/>
      <c r="DV252" s="102"/>
      <c r="DW252" s="102"/>
      <c r="DX252" s="102"/>
      <c r="DY252" s="102"/>
      <c r="DZ252" s="102"/>
      <c r="EA252" s="102"/>
      <c r="EB252" s="102"/>
      <c r="EC252" s="102"/>
      <c r="ED252" s="102"/>
      <c r="EE252" s="102"/>
      <c r="EF252" s="102"/>
      <c r="EG252" s="102"/>
      <c r="EH252" s="102"/>
      <c r="EI252" s="102"/>
      <c r="EJ252" s="102"/>
      <c r="EK252" s="102"/>
      <c r="EL252" s="102"/>
      <c r="EM252" s="102"/>
      <c r="EN252" s="102"/>
      <c r="EO252" s="102"/>
      <c r="EP252" s="102"/>
      <c r="EQ252" s="102"/>
      <c r="ER252" s="102"/>
      <c r="ES252" s="102"/>
      <c r="ET252" s="102"/>
      <c r="EU252" s="102"/>
      <c r="EV252" s="102"/>
      <c r="EW252" s="102"/>
      <c r="EX252" s="102"/>
      <c r="EY252" s="102"/>
      <c r="EZ252" s="102"/>
      <c r="FA252" s="102"/>
      <c r="FB252" s="102"/>
      <c r="FC252" s="102"/>
      <c r="FD252" s="102"/>
      <c r="FE252" s="102"/>
      <c r="FF252" s="102"/>
      <c r="FG252" s="102"/>
      <c r="FH252" s="102"/>
      <c r="FI252" s="102"/>
      <c r="FJ252" s="102"/>
      <c r="FK252" s="102"/>
      <c r="FL252" s="102"/>
      <c r="FM252" s="102"/>
      <c r="FN252" s="102"/>
      <c r="FO252" s="102"/>
      <c r="FP252" s="102"/>
      <c r="FQ252" s="102"/>
      <c r="FR252" s="102"/>
      <c r="FS252" s="102"/>
      <c r="FT252" s="102"/>
      <c r="FU252" s="102"/>
      <c r="FV252" s="102"/>
      <c r="FW252" s="102"/>
      <c r="FX252" s="102"/>
      <c r="FY252" s="102"/>
      <c r="FZ252" s="102"/>
      <c r="GA252" s="102"/>
      <c r="GB252" s="102"/>
      <c r="GC252" s="102"/>
      <c r="GD252" s="102"/>
      <c r="GE252" s="102"/>
      <c r="GF252" s="102"/>
      <c r="GG252" s="102"/>
      <c r="GH252" s="102"/>
      <c r="GI252" s="102"/>
      <c r="GJ252" s="102"/>
      <c r="GK252" s="102"/>
      <c r="GL252" s="102"/>
      <c r="GM252" s="102"/>
      <c r="GN252" s="102"/>
      <c r="GO252" s="102"/>
      <c r="GP252" s="102"/>
      <c r="GQ252" s="102"/>
      <c r="GR252" s="102"/>
      <c r="GS252" s="102"/>
      <c r="GT252" s="102"/>
      <c r="GU252" s="102"/>
      <c r="GV252" s="102"/>
      <c r="GW252" s="102"/>
      <c r="GX252" s="102"/>
      <c r="GY252" s="102"/>
      <c r="GZ252" s="102"/>
      <c r="HA252" s="102"/>
      <c r="HB252" s="102"/>
      <c r="HC252" s="102"/>
      <c r="HD252" s="102"/>
      <c r="HE252" s="102"/>
      <c r="HF252" s="102"/>
      <c r="HG252" s="102"/>
      <c r="HH252" s="102"/>
      <c r="HI252" s="102"/>
      <c r="HJ252" s="102"/>
      <c r="HK252" s="102"/>
      <c r="HL252" s="102"/>
      <c r="HM252" s="102"/>
      <c r="HN252" s="102"/>
      <c r="HO252" s="102"/>
      <c r="HP252" s="102"/>
      <c r="HQ252" s="102"/>
      <c r="HR252" s="102"/>
      <c r="HS252" s="102"/>
      <c r="HT252" s="102"/>
      <c r="HU252" s="102"/>
      <c r="HV252" s="102"/>
      <c r="HW252" s="102"/>
      <c r="HX252" s="102"/>
      <c r="HY252" s="102"/>
      <c r="HZ252" s="102"/>
      <c r="IA252" s="102"/>
      <c r="IB252" s="102"/>
      <c r="IC252" s="102"/>
      <c r="ID252" s="102"/>
      <c r="IE252" s="102"/>
      <c r="IF252" s="102"/>
      <c r="IG252" s="102"/>
      <c r="IH252" s="102"/>
      <c r="II252" s="102"/>
      <c r="IJ252" s="102"/>
      <c r="IK252" s="102"/>
      <c r="IL252" s="102"/>
      <c r="IM252" s="102"/>
      <c r="IN252" s="102"/>
      <c r="IO252" s="102"/>
    </row>
    <row r="253" spans="1:249" ht="47.25" x14ac:dyDescent="0.25">
      <c r="A253" s="60"/>
      <c r="B253" s="62" t="s">
        <v>490</v>
      </c>
      <c r="C253" s="63" t="s">
        <v>491</v>
      </c>
    </row>
    <row r="254" spans="1:249" ht="47.25" x14ac:dyDescent="0.25">
      <c r="A254" s="60"/>
      <c r="B254" s="62" t="s">
        <v>492</v>
      </c>
      <c r="C254" s="63" t="s">
        <v>493</v>
      </c>
    </row>
    <row r="255" spans="1:249" ht="31.5" x14ac:dyDescent="0.25">
      <c r="A255" s="60"/>
      <c r="B255" s="62" t="s">
        <v>494</v>
      </c>
      <c r="C255" s="63" t="s">
        <v>495</v>
      </c>
    </row>
    <row r="256" spans="1:249" ht="63" x14ac:dyDescent="0.25">
      <c r="A256" s="94"/>
      <c r="B256" s="62" t="s">
        <v>496</v>
      </c>
      <c r="C256" s="63" t="s">
        <v>497</v>
      </c>
    </row>
    <row r="257" spans="1:3" ht="78.75" x14ac:dyDescent="0.25">
      <c r="A257" s="94"/>
      <c r="B257" s="62" t="s">
        <v>498</v>
      </c>
      <c r="C257" s="63" t="s">
        <v>499</v>
      </c>
    </row>
    <row r="258" spans="1:3" ht="63" x14ac:dyDescent="0.25">
      <c r="A258" s="94"/>
      <c r="B258" s="62" t="s">
        <v>470</v>
      </c>
      <c r="C258" s="63" t="s">
        <v>500</v>
      </c>
    </row>
    <row r="259" spans="1:3" ht="63" x14ac:dyDescent="0.25">
      <c r="A259" s="94"/>
      <c r="B259" s="62" t="s">
        <v>472</v>
      </c>
      <c r="C259" s="63" t="s">
        <v>501</v>
      </c>
    </row>
    <row r="260" spans="1:3" ht="63" x14ac:dyDescent="0.25">
      <c r="A260" s="94"/>
      <c r="B260" s="62" t="s">
        <v>502</v>
      </c>
      <c r="C260" s="63" t="s">
        <v>503</v>
      </c>
    </row>
    <row r="261" spans="1:3" ht="63" x14ac:dyDescent="0.25">
      <c r="A261" s="94"/>
      <c r="B261" s="62" t="s">
        <v>504</v>
      </c>
      <c r="C261" s="63" t="s">
        <v>505</v>
      </c>
    </row>
    <row r="262" spans="1:3" ht="63" x14ac:dyDescent="0.25">
      <c r="A262" s="94"/>
      <c r="B262" s="62" t="s">
        <v>506</v>
      </c>
      <c r="C262" s="63" t="s">
        <v>507</v>
      </c>
    </row>
    <row r="263" spans="1:3" ht="78.75" x14ac:dyDescent="0.25">
      <c r="A263" s="94"/>
      <c r="B263" s="62" t="s">
        <v>508</v>
      </c>
      <c r="C263" s="63" t="s">
        <v>509</v>
      </c>
    </row>
    <row r="264" spans="1:3" ht="94.5" x14ac:dyDescent="0.25">
      <c r="A264" s="94"/>
      <c r="B264" s="62" t="s">
        <v>510</v>
      </c>
      <c r="C264" s="63" t="s">
        <v>511</v>
      </c>
    </row>
    <row r="265" spans="1:3" ht="63" x14ac:dyDescent="0.25">
      <c r="A265" s="65"/>
      <c r="B265" s="62" t="s">
        <v>512</v>
      </c>
      <c r="C265" s="63" t="s">
        <v>513</v>
      </c>
    </row>
    <row r="266" spans="1:3" ht="78.75" x14ac:dyDescent="0.25">
      <c r="A266" s="94"/>
      <c r="B266" s="62" t="s">
        <v>514</v>
      </c>
      <c r="C266" s="63" t="s">
        <v>515</v>
      </c>
    </row>
    <row r="267" spans="1:3" ht="47.25" x14ac:dyDescent="0.25">
      <c r="A267" s="94"/>
      <c r="B267" s="62" t="s">
        <v>516</v>
      </c>
      <c r="C267" s="63" t="s">
        <v>517</v>
      </c>
    </row>
    <row r="268" spans="1:3" ht="63" x14ac:dyDescent="0.25">
      <c r="A268" s="94"/>
      <c r="B268" s="62" t="s">
        <v>382</v>
      </c>
      <c r="C268" s="63" t="s">
        <v>383</v>
      </c>
    </row>
    <row r="269" spans="1:3" ht="57.75" customHeight="1" x14ac:dyDescent="0.25">
      <c r="A269" s="94"/>
      <c r="B269" s="62" t="s">
        <v>518</v>
      </c>
      <c r="C269" s="63" t="s">
        <v>519</v>
      </c>
    </row>
    <row r="270" spans="1:3" ht="57.75" customHeight="1" x14ac:dyDescent="0.25">
      <c r="A270" s="94"/>
      <c r="B270" s="62" t="s">
        <v>336</v>
      </c>
      <c r="C270" s="63" t="s">
        <v>520</v>
      </c>
    </row>
    <row r="271" spans="1:3" ht="15.75" customHeight="1" x14ac:dyDescent="0.25">
      <c r="A271" s="94"/>
      <c r="B271" s="62" t="s">
        <v>521</v>
      </c>
      <c r="C271" s="63" t="s">
        <v>522</v>
      </c>
    </row>
    <row r="272" spans="1:3" ht="47.25" x14ac:dyDescent="0.25">
      <c r="A272" s="94"/>
      <c r="B272" s="62" t="s">
        <v>523</v>
      </c>
      <c r="C272" s="63" t="s">
        <v>524</v>
      </c>
    </row>
    <row r="273" spans="1:3" ht="63" x14ac:dyDescent="0.25">
      <c r="A273" s="94"/>
      <c r="B273" s="62" t="s">
        <v>525</v>
      </c>
      <c r="C273" s="63" t="s">
        <v>526</v>
      </c>
    </row>
    <row r="274" spans="1:3" ht="47.25" x14ac:dyDescent="0.25">
      <c r="A274" s="94"/>
      <c r="B274" s="62" t="s">
        <v>527</v>
      </c>
      <c r="C274" s="63" t="s">
        <v>528</v>
      </c>
    </row>
    <row r="275" spans="1:3" ht="47.25" x14ac:dyDescent="0.25">
      <c r="A275" s="94"/>
      <c r="B275" s="62" t="s">
        <v>280</v>
      </c>
      <c r="C275" s="63" t="s">
        <v>529</v>
      </c>
    </row>
    <row r="276" spans="1:3" ht="126" x14ac:dyDescent="0.25">
      <c r="A276" s="94"/>
      <c r="B276" s="62" t="s">
        <v>530</v>
      </c>
      <c r="C276" s="63" t="s">
        <v>531</v>
      </c>
    </row>
    <row r="277" spans="1:3" ht="110.25" x14ac:dyDescent="0.25">
      <c r="A277" s="94"/>
      <c r="B277" s="62" t="s">
        <v>532</v>
      </c>
      <c r="C277" s="63" t="s">
        <v>533</v>
      </c>
    </row>
    <row r="278" spans="1:3" ht="78.75" x14ac:dyDescent="0.25">
      <c r="A278" s="94"/>
      <c r="B278" s="62" t="s">
        <v>534</v>
      </c>
      <c r="C278" s="63" t="s">
        <v>535</v>
      </c>
    </row>
    <row r="279" spans="1:3" ht="63" x14ac:dyDescent="0.25">
      <c r="A279" s="94"/>
      <c r="B279" s="62" t="s">
        <v>536</v>
      </c>
      <c r="C279" s="63" t="s">
        <v>537</v>
      </c>
    </row>
    <row r="280" spans="1:3" ht="47.25" x14ac:dyDescent="0.25">
      <c r="A280" s="94"/>
      <c r="B280" s="62" t="s">
        <v>523</v>
      </c>
      <c r="C280" s="63" t="s">
        <v>524</v>
      </c>
    </row>
    <row r="281" spans="1:3" ht="63" x14ac:dyDescent="0.25">
      <c r="A281" s="94"/>
      <c r="B281" s="62" t="s">
        <v>137</v>
      </c>
      <c r="C281" s="63" t="s">
        <v>147</v>
      </c>
    </row>
    <row r="282" spans="1:3" ht="63" x14ac:dyDescent="0.25">
      <c r="A282" s="94"/>
      <c r="B282" s="62" t="s">
        <v>538</v>
      </c>
      <c r="C282" s="63" t="s">
        <v>539</v>
      </c>
    </row>
    <row r="283" spans="1:3" x14ac:dyDescent="0.25">
      <c r="A283" s="94"/>
      <c r="B283" s="62" t="s">
        <v>540</v>
      </c>
      <c r="C283" s="63" t="s">
        <v>25</v>
      </c>
    </row>
    <row r="284" spans="1:3" x14ac:dyDescent="0.25">
      <c r="A284" s="94"/>
      <c r="B284" s="62" t="s">
        <v>338</v>
      </c>
      <c r="C284" s="63" t="s">
        <v>27</v>
      </c>
    </row>
    <row r="285" spans="1:3" x14ac:dyDescent="0.25">
      <c r="A285" s="94"/>
      <c r="B285" s="62" t="s">
        <v>541</v>
      </c>
      <c r="C285" s="63" t="s">
        <v>28</v>
      </c>
    </row>
    <row r="286" spans="1:3" x14ac:dyDescent="0.25">
      <c r="A286" s="94"/>
      <c r="B286" s="62" t="s">
        <v>542</v>
      </c>
      <c r="C286" s="96" t="s">
        <v>29</v>
      </c>
    </row>
    <row r="287" spans="1:3" ht="31.5" x14ac:dyDescent="0.25">
      <c r="A287" s="60"/>
      <c r="B287" s="62" t="s">
        <v>341</v>
      </c>
      <c r="C287" s="63" t="s">
        <v>342</v>
      </c>
    </row>
    <row r="288" spans="1:3" x14ac:dyDescent="0.25">
      <c r="A288" s="94"/>
      <c r="B288" s="62" t="s">
        <v>543</v>
      </c>
      <c r="C288" s="63" t="s">
        <v>544</v>
      </c>
    </row>
    <row r="289" spans="1:3" ht="31.5" x14ac:dyDescent="0.25">
      <c r="A289" s="97"/>
      <c r="B289" s="62" t="s">
        <v>545</v>
      </c>
      <c r="C289" s="63" t="s">
        <v>546</v>
      </c>
    </row>
    <row r="290" spans="1:3" x14ac:dyDescent="0.25">
      <c r="A290" s="94"/>
      <c r="B290" s="62" t="s">
        <v>547</v>
      </c>
      <c r="C290" s="63" t="s">
        <v>548</v>
      </c>
    </row>
    <row r="291" spans="1:3" x14ac:dyDescent="0.25">
      <c r="A291" s="94"/>
      <c r="B291" s="62" t="s">
        <v>549</v>
      </c>
      <c r="C291" s="63" t="s">
        <v>550</v>
      </c>
    </row>
    <row r="292" spans="1:3" ht="31.5" x14ac:dyDescent="0.25">
      <c r="A292" s="94"/>
      <c r="B292" s="62" t="s">
        <v>551</v>
      </c>
      <c r="C292" s="63" t="s">
        <v>552</v>
      </c>
    </row>
    <row r="293" spans="1:3" ht="31.5" x14ac:dyDescent="0.25">
      <c r="A293" s="94"/>
      <c r="B293" s="62" t="s">
        <v>553</v>
      </c>
      <c r="C293" s="63" t="s">
        <v>554</v>
      </c>
    </row>
    <row r="294" spans="1:3" ht="31.5" x14ac:dyDescent="0.25">
      <c r="A294" s="94"/>
      <c r="B294" s="62" t="s">
        <v>555</v>
      </c>
      <c r="C294" s="63" t="s">
        <v>556</v>
      </c>
    </row>
    <row r="295" spans="1:3" ht="63" x14ac:dyDescent="0.25">
      <c r="A295" s="94"/>
      <c r="B295" s="62" t="s">
        <v>557</v>
      </c>
      <c r="C295" s="63" t="s">
        <v>558</v>
      </c>
    </row>
    <row r="296" spans="1:3" ht="31.5" x14ac:dyDescent="0.25">
      <c r="A296" s="94"/>
      <c r="B296" s="62" t="s">
        <v>559</v>
      </c>
      <c r="C296" s="63" t="s">
        <v>560</v>
      </c>
    </row>
    <row r="297" spans="1:3" x14ac:dyDescent="0.25">
      <c r="A297" s="94"/>
      <c r="B297" s="62" t="s">
        <v>561</v>
      </c>
      <c r="C297" s="63" t="s">
        <v>35</v>
      </c>
    </row>
    <row r="298" spans="1:3" ht="31.5" x14ac:dyDescent="0.25">
      <c r="A298" s="94"/>
      <c r="B298" s="62" t="s">
        <v>562</v>
      </c>
      <c r="C298" s="63" t="s">
        <v>563</v>
      </c>
    </row>
    <row r="299" spans="1:3" ht="31.5" x14ac:dyDescent="0.25">
      <c r="A299" s="94"/>
      <c r="B299" s="62" t="s">
        <v>564</v>
      </c>
      <c r="C299" s="63" t="s">
        <v>565</v>
      </c>
    </row>
    <row r="300" spans="1:3" ht="31.5" x14ac:dyDescent="0.25">
      <c r="A300" s="94"/>
      <c r="B300" s="62" t="s">
        <v>566</v>
      </c>
      <c r="C300" s="63" t="s">
        <v>567</v>
      </c>
    </row>
    <row r="301" spans="1:3" ht="47.25" x14ac:dyDescent="0.25">
      <c r="A301" s="94"/>
      <c r="B301" s="62" t="s">
        <v>568</v>
      </c>
      <c r="C301" s="63" t="s">
        <v>569</v>
      </c>
    </row>
    <row r="302" spans="1:3" ht="31.5" x14ac:dyDescent="0.25">
      <c r="A302" s="94"/>
      <c r="B302" s="62" t="s">
        <v>570</v>
      </c>
      <c r="C302" s="63" t="s">
        <v>571</v>
      </c>
    </row>
    <row r="303" spans="1:3" x14ac:dyDescent="0.25">
      <c r="A303" s="292" t="s">
        <v>572</v>
      </c>
      <c r="B303" s="292"/>
      <c r="C303" s="292"/>
    </row>
    <row r="304" spans="1:3" ht="65.25" customHeight="1" x14ac:dyDescent="0.25">
      <c r="A304" s="293" t="s">
        <v>573</v>
      </c>
      <c r="B304" s="293"/>
      <c r="C304" s="293"/>
    </row>
    <row r="305" spans="1:3" ht="55.5" customHeight="1" x14ac:dyDescent="0.25">
      <c r="A305" s="293" t="s">
        <v>574</v>
      </c>
      <c r="B305" s="293"/>
      <c r="C305" s="293"/>
    </row>
    <row r="306" spans="1:3" ht="23.25" customHeight="1" x14ac:dyDescent="0.25">
      <c r="A306" s="293" t="s">
        <v>575</v>
      </c>
      <c r="B306" s="293"/>
      <c r="C306" s="293"/>
    </row>
  </sheetData>
  <mergeCells count="47">
    <mergeCell ref="A13:B13"/>
    <mergeCell ref="A3:C3"/>
    <mergeCell ref="A4:B4"/>
    <mergeCell ref="C4:C5"/>
    <mergeCell ref="A6:B6"/>
    <mergeCell ref="A8:B8"/>
    <mergeCell ref="A81:B81"/>
    <mergeCell ref="A19:B19"/>
    <mergeCell ref="A22:B22"/>
    <mergeCell ref="A36:B36"/>
    <mergeCell ref="A39:B39"/>
    <mergeCell ref="A56:B56"/>
    <mergeCell ref="A61:B61"/>
    <mergeCell ref="A66:B66"/>
    <mergeCell ref="A72:B72"/>
    <mergeCell ref="A74:B74"/>
    <mergeCell ref="A78:B78"/>
    <mergeCell ref="A79:B79"/>
    <mergeCell ref="A178:B178"/>
    <mergeCell ref="A82:B82"/>
    <mergeCell ref="A90:B90"/>
    <mergeCell ref="A91:B91"/>
    <mergeCell ref="A95:B95"/>
    <mergeCell ref="A101:B101"/>
    <mergeCell ref="A103:B103"/>
    <mergeCell ref="A104:B104"/>
    <mergeCell ref="A105:B105"/>
    <mergeCell ref="A107:B107"/>
    <mergeCell ref="A120:B120"/>
    <mergeCell ref="A126:B126"/>
    <mergeCell ref="A242:B242"/>
    <mergeCell ref="A187:B187"/>
    <mergeCell ref="A206:B206"/>
    <mergeCell ref="A210:B210"/>
    <mergeCell ref="A222:B222"/>
    <mergeCell ref="A225:B225"/>
    <mergeCell ref="A226:B226"/>
    <mergeCell ref="A227:B227"/>
    <mergeCell ref="A229:B229"/>
    <mergeCell ref="A237:B237"/>
    <mergeCell ref="A239:B239"/>
    <mergeCell ref="A240:B240"/>
    <mergeCell ref="A243:B243"/>
    <mergeCell ref="A303:C303"/>
    <mergeCell ref="A304:C304"/>
    <mergeCell ref="A305:C305"/>
    <mergeCell ref="A306:C306"/>
  </mergeCells>
  <hyperlinks>
    <hyperlink ref="C40" r:id="rId1" display="consultantplus://offline/ref=0F3B78C7FC6FEDA8DD034BF95C01BDBB5A3AD0523E2123E99B365CC999E7862C2758A8033624A2155BCA81463EE34975E724685CF7BE806AY4U4M"/>
    <hyperlink ref="C41" r:id="rId2" display="consultantplus://offline/ref=3C3A831E8FE65CCC71179544A7880CE78FA04D3B38A54BF794E1ADB658ABB577AE4CF8BB66C649D49699DAFC0918A6405056C44F012E3C81xBU6M"/>
    <hyperlink ref="C42" r:id="rId3" display="consultantplus://offline/ref=D42EAC7BD398020209D35F6AF6672FBA6F13F77B84F225875A8095FA102A9B2D8E358CD609751112B9E7A4869E64DFF883BAA8D38BAB06D8YDV9M"/>
    <hyperlink ref="C48" r:id="rId4" display="consultantplus://offline/ref=A5C545EE8C1C93B0B058E1FFE19DF454C219EB0B98198F2DC0D7B691EFFF64CC26DC8ECE4D9F7B181B1727911B979A94C0CB426D4AE9j9HFG"/>
    <hyperlink ref="C51" r:id="rId5" display="consultantplus://offline/ref=64FC3C9F96C0230A0CECA4E56C028B5E86A06F799E50F1FABBE4A6CFAC6E9A2AB2A69A82FE33DE9CACC0441FC29EF02FFBFA7ABCF960A970JDh7G"/>
    <hyperlink ref="C53" r:id="rId6" display="consultantplus://offline/ref=64FC3C9F96C0230A0CECA4E56C028B5E86A06F799E50F1FABBE4A6CFAC6E9A2AB2A69A82FE33DE9CACC0441FC29EF02FFBFA7ABCF960A970JDh7G"/>
    <hyperlink ref="C54" r:id="rId7" display="consultantplus://offline/ref=7F466C8183FCA1E10C6849D20779ACC8DB2916DF44B451973DCE5E74F2176D41EFC7BB21006FF632C7EAA866C589DB8115B3B41C71482D1CUEWFM"/>
    <hyperlink ref="C57" r:id="rId8" display="consultantplus://offline/ref=0F3B78C7FC6FEDA8DD034BF95C01BDBB5A3AD0523E2123E99B365CC999E7862C2758A8033624A2155BCA81463EE34975E724685CF7BE806AY4U4M"/>
    <hyperlink ref="C44" r:id="rId9" display="consultantplus://offline/ref=988EC015ECBBF128B41797C3F93EFEE418A639455C871F0F56FDEF5480375203D55CBFEB8F11FA2C863F8EB8F7B01CF71C7C854735E60A15i2XAK"/>
  </hyperlinks>
  <pageMargins left="0.86614173228346458" right="0.23622047244094491" top="0.43307086614173229" bottom="0.27559055118110237" header="0.43307086614173229" footer="0.31496062992125984"/>
  <pageSetup paperSize="9" scale="66" fitToHeight="14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6"/>
  <sheetViews>
    <sheetView view="pageBreakPreview" zoomScale="90" zoomScaleNormal="100" zoomScaleSheetLayoutView="90" workbookViewId="0">
      <selection activeCell="A3" sqref="A3:C3"/>
    </sheetView>
  </sheetViews>
  <sheetFormatPr defaultRowHeight="15.75" x14ac:dyDescent="0.25"/>
  <cols>
    <col min="1" max="1" width="17.7109375" style="22" customWidth="1"/>
    <col min="2" max="2" width="25.42578125" style="21" customWidth="1"/>
    <col min="3" max="3" width="88.5703125" style="20" customWidth="1"/>
    <col min="4" max="16384" width="9.140625" style="19"/>
  </cols>
  <sheetData>
    <row r="1" spans="1:3" ht="19.5" customHeight="1" x14ac:dyDescent="0.25">
      <c r="A1" s="28"/>
      <c r="B1" s="28"/>
      <c r="C1" s="27" t="s">
        <v>92</v>
      </c>
    </row>
    <row r="2" spans="1:3" ht="19.5" customHeight="1" x14ac:dyDescent="0.25">
      <c r="A2" s="28"/>
      <c r="B2" s="28"/>
      <c r="C2" s="27" t="s">
        <v>1908</v>
      </c>
    </row>
    <row r="3" spans="1:3" ht="55.5" customHeight="1" x14ac:dyDescent="0.25">
      <c r="A3" s="303" t="s">
        <v>91</v>
      </c>
      <c r="B3" s="303"/>
      <c r="C3" s="303"/>
    </row>
    <row r="4" spans="1:3" x14ac:dyDescent="0.25">
      <c r="A4" s="26"/>
      <c r="B4" s="25"/>
      <c r="C4" s="24"/>
    </row>
    <row r="5" spans="1:3" ht="35.25" customHeight="1" x14ac:dyDescent="0.25">
      <c r="A5" s="304" t="s">
        <v>90</v>
      </c>
      <c r="B5" s="304"/>
      <c r="C5" s="304" t="s">
        <v>89</v>
      </c>
    </row>
    <row r="6" spans="1:3" ht="90" customHeight="1" x14ac:dyDescent="0.25">
      <c r="A6" s="23" t="s">
        <v>88</v>
      </c>
      <c r="B6" s="23" t="s">
        <v>87</v>
      </c>
      <c r="C6" s="304"/>
    </row>
    <row r="7" spans="1:3" ht="23.25" customHeight="1" x14ac:dyDescent="0.25">
      <c r="A7" s="305">
        <v>283</v>
      </c>
      <c r="B7" s="305"/>
      <c r="C7" s="53" t="s">
        <v>86</v>
      </c>
    </row>
    <row r="8" spans="1:3" ht="36.75" customHeight="1" x14ac:dyDescent="0.25">
      <c r="A8" s="54">
        <v>283</v>
      </c>
      <c r="B8" s="55" t="s">
        <v>85</v>
      </c>
      <c r="C8" s="56" t="s">
        <v>84</v>
      </c>
    </row>
    <row r="9" spans="1:3" ht="23.25" customHeight="1" x14ac:dyDescent="0.25">
      <c r="A9" s="305">
        <v>284</v>
      </c>
      <c r="B9" s="305"/>
      <c r="C9" s="53" t="s">
        <v>121</v>
      </c>
    </row>
    <row r="10" spans="1:3" ht="37.5" customHeight="1" x14ac:dyDescent="0.25">
      <c r="A10" s="54">
        <v>284</v>
      </c>
      <c r="B10" s="55" t="s">
        <v>82</v>
      </c>
      <c r="C10" s="56" t="s">
        <v>122</v>
      </c>
    </row>
    <row r="11" spans="1:3" ht="42" customHeight="1" x14ac:dyDescent="0.25">
      <c r="A11" s="54">
        <v>284</v>
      </c>
      <c r="B11" s="55" t="s">
        <v>81</v>
      </c>
      <c r="C11" s="56" t="s">
        <v>80</v>
      </c>
    </row>
    <row r="12" spans="1:3" ht="37.5" customHeight="1" x14ac:dyDescent="0.25">
      <c r="A12" s="54">
        <v>284</v>
      </c>
      <c r="B12" s="55" t="s">
        <v>79</v>
      </c>
      <c r="C12" s="56" t="s">
        <v>111</v>
      </c>
    </row>
    <row r="13" spans="1:3" ht="37.5" customHeight="1" x14ac:dyDescent="0.25">
      <c r="A13" s="54">
        <v>284</v>
      </c>
      <c r="B13" s="55" t="s">
        <v>78</v>
      </c>
      <c r="C13" s="56" t="s">
        <v>77</v>
      </c>
    </row>
    <row r="14" spans="1:3" ht="31.5" x14ac:dyDescent="0.25">
      <c r="A14" s="54">
        <v>284</v>
      </c>
      <c r="B14" s="55" t="s">
        <v>76</v>
      </c>
      <c r="C14" s="56" t="s">
        <v>123</v>
      </c>
    </row>
    <row r="15" spans="1:3" ht="31.5" x14ac:dyDescent="0.25">
      <c r="A15" s="54">
        <v>284</v>
      </c>
      <c r="B15" s="55" t="s">
        <v>75</v>
      </c>
      <c r="C15" s="56" t="s">
        <v>74</v>
      </c>
    </row>
    <row r="16" spans="1:3" ht="31.5" x14ac:dyDescent="0.25">
      <c r="A16" s="54">
        <v>284</v>
      </c>
      <c r="B16" s="55" t="s">
        <v>73</v>
      </c>
      <c r="C16" s="56" t="s">
        <v>72</v>
      </c>
    </row>
    <row r="17" spans="1:3" ht="31.5" x14ac:dyDescent="0.25">
      <c r="A17" s="54">
        <v>284</v>
      </c>
      <c r="B17" s="55" t="s">
        <v>71</v>
      </c>
      <c r="C17" s="56" t="s">
        <v>70</v>
      </c>
    </row>
    <row r="18" spans="1:3" ht="31.5" x14ac:dyDescent="0.25">
      <c r="A18" s="54">
        <v>284</v>
      </c>
      <c r="B18" s="55" t="s">
        <v>69</v>
      </c>
      <c r="C18" s="56" t="s">
        <v>68</v>
      </c>
    </row>
    <row r="19" spans="1:3" ht="31.5" x14ac:dyDescent="0.25">
      <c r="A19" s="54">
        <v>284</v>
      </c>
      <c r="B19" s="55" t="s">
        <v>67</v>
      </c>
      <c r="C19" s="56" t="s">
        <v>66</v>
      </c>
    </row>
    <row r="20" spans="1:3" ht="21.75" customHeight="1" x14ac:dyDescent="0.25">
      <c r="A20" s="54">
        <v>284</v>
      </c>
      <c r="B20" s="55" t="s">
        <v>65</v>
      </c>
      <c r="C20" s="56" t="s">
        <v>124</v>
      </c>
    </row>
    <row r="21" spans="1:3" ht="27" customHeight="1" x14ac:dyDescent="0.25">
      <c r="A21" s="54">
        <v>284</v>
      </c>
      <c r="B21" s="55" t="s">
        <v>64</v>
      </c>
      <c r="C21" s="56" t="s">
        <v>63</v>
      </c>
    </row>
    <row r="22" spans="1:3" ht="31.5" x14ac:dyDescent="0.25">
      <c r="A22" s="54">
        <v>284</v>
      </c>
      <c r="B22" s="55" t="s">
        <v>62</v>
      </c>
      <c r="C22" s="56" t="s">
        <v>61</v>
      </c>
    </row>
    <row r="23" spans="1:3" ht="31.5" x14ac:dyDescent="0.25">
      <c r="A23" s="54">
        <v>284</v>
      </c>
      <c r="B23" s="55" t="s">
        <v>60</v>
      </c>
      <c r="C23" s="56" t="s">
        <v>59</v>
      </c>
    </row>
    <row r="24" spans="1:3" ht="63" x14ac:dyDescent="0.25">
      <c r="A24" s="54">
        <v>284</v>
      </c>
      <c r="B24" s="55" t="s">
        <v>58</v>
      </c>
      <c r="C24" s="56" t="s">
        <v>57</v>
      </c>
    </row>
    <row r="25" spans="1:3" ht="37.5" customHeight="1" x14ac:dyDescent="0.25">
      <c r="A25" s="54">
        <v>284</v>
      </c>
      <c r="B25" s="55" t="s">
        <v>56</v>
      </c>
      <c r="C25" s="56" t="s">
        <v>125</v>
      </c>
    </row>
    <row r="26" spans="1:3" ht="39" customHeight="1" x14ac:dyDescent="0.25">
      <c r="A26" s="54">
        <v>284</v>
      </c>
      <c r="B26" s="55" t="s">
        <v>55</v>
      </c>
      <c r="C26" s="56" t="s">
        <v>126</v>
      </c>
    </row>
    <row r="27" spans="1:3" ht="19.5" customHeight="1" x14ac:dyDescent="0.25">
      <c r="A27" s="54">
        <v>284</v>
      </c>
      <c r="B27" s="55" t="s">
        <v>54</v>
      </c>
      <c r="C27" s="56" t="s">
        <v>127</v>
      </c>
    </row>
    <row r="28" spans="1:3" ht="19.5" customHeight="1" x14ac:dyDescent="0.25">
      <c r="A28" s="54">
        <v>284</v>
      </c>
      <c r="B28" s="55" t="s">
        <v>53</v>
      </c>
      <c r="C28" s="56" t="s">
        <v>128</v>
      </c>
    </row>
    <row r="29" spans="1:3" ht="31.5" x14ac:dyDescent="0.25">
      <c r="A29" s="54">
        <v>284</v>
      </c>
      <c r="B29" s="55" t="s">
        <v>52</v>
      </c>
      <c r="C29" s="56" t="s">
        <v>51</v>
      </c>
    </row>
    <row r="30" spans="1:3" ht="31.5" x14ac:dyDescent="0.25">
      <c r="A30" s="54">
        <v>284</v>
      </c>
      <c r="B30" s="55" t="s">
        <v>50</v>
      </c>
      <c r="C30" s="56" t="s">
        <v>49</v>
      </c>
    </row>
    <row r="31" spans="1:3" ht="133.5" customHeight="1" x14ac:dyDescent="0.25">
      <c r="A31" s="54">
        <v>284</v>
      </c>
      <c r="B31" s="55" t="s">
        <v>48</v>
      </c>
      <c r="C31" s="57" t="s">
        <v>129</v>
      </c>
    </row>
    <row r="35" ht="66.75" customHeight="1" x14ac:dyDescent="0.25"/>
    <row r="50" ht="66.75" customHeight="1" x14ac:dyDescent="0.25"/>
    <row r="51" ht="67.5" customHeight="1" x14ac:dyDescent="0.25"/>
    <row r="83" ht="63" customHeight="1" x14ac:dyDescent="0.25"/>
    <row r="84" ht="66.75" customHeight="1" x14ac:dyDescent="0.25"/>
    <row r="85" ht="63" customHeight="1" x14ac:dyDescent="0.25"/>
    <row r="86" ht="84.75" customHeight="1" x14ac:dyDescent="0.25"/>
    <row r="87" ht="65.25" customHeight="1" x14ac:dyDescent="0.25"/>
    <row r="88" ht="65.25" customHeight="1" x14ac:dyDescent="0.25"/>
    <row r="93" ht="65.25" customHeight="1" x14ac:dyDescent="0.25"/>
    <row r="94" ht="54.75" customHeight="1" x14ac:dyDescent="0.25"/>
    <row r="95" ht="22.5" customHeight="1" x14ac:dyDescent="0.25"/>
    <row r="239" ht="21.75" customHeight="1" x14ac:dyDescent="0.25"/>
    <row r="245" ht="32.25" customHeight="1" x14ac:dyDescent="0.25"/>
    <row r="273" ht="19.5" customHeight="1" x14ac:dyDescent="0.25"/>
    <row r="274" ht="19.5" customHeight="1" x14ac:dyDescent="0.25"/>
    <row r="275" ht="18" customHeight="1" x14ac:dyDescent="0.25"/>
    <row r="276" ht="18.75" customHeight="1" x14ac:dyDescent="0.25"/>
    <row r="294" ht="66" customHeight="1" x14ac:dyDescent="0.25"/>
    <row r="295" ht="55.5" customHeight="1" x14ac:dyDescent="0.25"/>
    <row r="296" ht="26.25" customHeight="1" x14ac:dyDescent="0.25"/>
  </sheetData>
  <mergeCells count="5">
    <mergeCell ref="A3:C3"/>
    <mergeCell ref="A5:B5"/>
    <mergeCell ref="C5:C6"/>
    <mergeCell ref="A7:B7"/>
    <mergeCell ref="A9:B9"/>
  </mergeCells>
  <pageMargins left="0.7" right="0.24" top="0.35" bottom="0.28999999999999998" header="0.3" footer="0.2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264"/>
  <sheetViews>
    <sheetView topLeftCell="A94" zoomScaleNormal="100" workbookViewId="0">
      <selection activeCell="B100" sqref="B100"/>
    </sheetView>
  </sheetViews>
  <sheetFormatPr defaultColWidth="9.140625" defaultRowHeight="15.75" x14ac:dyDescent="0.25"/>
  <cols>
    <col min="1" max="1" width="31.42578125" style="103" customWidth="1"/>
    <col min="2" max="2" width="67.5703125" style="104" customWidth="1"/>
    <col min="3" max="3" width="16" style="103" customWidth="1"/>
    <col min="4" max="4" width="15.5703125" style="103" bestFit="1" customWidth="1"/>
    <col min="5" max="5" width="15.7109375" style="103" customWidth="1"/>
    <col min="6" max="7" width="22.5703125" style="103" customWidth="1"/>
    <col min="8" max="8" width="22.5703125" style="105" customWidth="1"/>
    <col min="9" max="9" width="73.28515625" style="105" customWidth="1"/>
    <col min="10" max="10" width="15.85546875" style="105" customWidth="1"/>
    <col min="11" max="11" width="11" style="105" customWidth="1"/>
    <col min="12" max="16384" width="9.140625" style="105"/>
  </cols>
  <sheetData>
    <row r="1" spans="1:239" x14ac:dyDescent="0.25">
      <c r="D1" s="311" t="s">
        <v>103</v>
      </c>
      <c r="E1" s="311"/>
    </row>
    <row r="2" spans="1:239" x14ac:dyDescent="0.25">
      <c r="D2" s="273"/>
      <c r="E2" s="273" t="s">
        <v>1908</v>
      </c>
    </row>
    <row r="3" spans="1:239" ht="15.75" customHeight="1" x14ac:dyDescent="0.25">
      <c r="A3" s="312" t="s">
        <v>576</v>
      </c>
      <c r="B3" s="312"/>
      <c r="C3" s="312"/>
      <c r="D3" s="312"/>
      <c r="E3" s="312"/>
      <c r="F3" s="106"/>
      <c r="G3" s="106"/>
    </row>
    <row r="4" spans="1:239" x14ac:dyDescent="0.25">
      <c r="A4" s="107"/>
      <c r="B4" s="108"/>
      <c r="C4" s="109"/>
      <c r="D4" s="110" t="s">
        <v>95</v>
      </c>
      <c r="E4" s="111"/>
      <c r="F4" s="106"/>
      <c r="G4" s="106"/>
    </row>
    <row r="5" spans="1:239" ht="15.75" customHeight="1" x14ac:dyDescent="0.25">
      <c r="A5" s="313" t="s">
        <v>577</v>
      </c>
      <c r="B5" s="313" t="s">
        <v>578</v>
      </c>
      <c r="C5" s="315" t="s">
        <v>838</v>
      </c>
      <c r="D5" s="313" t="s">
        <v>839</v>
      </c>
      <c r="E5" s="313" t="s">
        <v>579</v>
      </c>
      <c r="F5" s="112"/>
      <c r="G5" s="112"/>
    </row>
    <row r="6" spans="1:239" ht="49.5" customHeight="1" x14ac:dyDescent="0.25">
      <c r="A6" s="314"/>
      <c r="B6" s="314"/>
      <c r="C6" s="316"/>
      <c r="D6" s="317"/>
      <c r="E6" s="317"/>
      <c r="F6" s="113"/>
      <c r="G6" s="113"/>
    </row>
    <row r="7" spans="1:239" s="117" customFormat="1" x14ac:dyDescent="0.25">
      <c r="A7" s="114" t="s">
        <v>580</v>
      </c>
      <c r="B7" s="115" t="s">
        <v>581</v>
      </c>
      <c r="C7" s="116">
        <f>SUM(C8:C13)</f>
        <v>1131660.7999999998</v>
      </c>
      <c r="D7" s="116">
        <f>SUM(D8:D13)</f>
        <v>1144851.9000000001</v>
      </c>
      <c r="E7" s="116">
        <f>D7/C7*100</f>
        <v>101.16564079978738</v>
      </c>
    </row>
    <row r="8" spans="1:239" s="122" customFormat="1" ht="81" customHeight="1" x14ac:dyDescent="0.25">
      <c r="A8" s="118" t="s">
        <v>582</v>
      </c>
      <c r="B8" s="119" t="s">
        <v>583</v>
      </c>
      <c r="C8" s="120">
        <v>1034059.9</v>
      </c>
      <c r="D8" s="120">
        <v>1041593.4</v>
      </c>
      <c r="E8" s="121">
        <f t="shared" ref="E8:E72" si="0">D8/C8*100</f>
        <v>100.72853613219117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</row>
    <row r="9" spans="1:239" ht="110.25" x14ac:dyDescent="0.25">
      <c r="A9" s="123" t="s">
        <v>584</v>
      </c>
      <c r="B9" s="124" t="s">
        <v>585</v>
      </c>
      <c r="C9" s="120">
        <v>20000</v>
      </c>
      <c r="D9" s="120">
        <v>19942.2</v>
      </c>
      <c r="E9" s="121">
        <f t="shared" si="0"/>
        <v>99.710999999999999</v>
      </c>
      <c r="F9" s="105"/>
      <c r="G9" s="105"/>
    </row>
    <row r="10" spans="1:239" ht="47.25" x14ac:dyDescent="0.25">
      <c r="A10" s="123" t="s">
        <v>586</v>
      </c>
      <c r="B10" s="119" t="s">
        <v>587</v>
      </c>
      <c r="C10" s="120">
        <v>13400.9</v>
      </c>
      <c r="D10" s="120">
        <v>13058.3</v>
      </c>
      <c r="E10" s="121">
        <f t="shared" si="0"/>
        <v>97.443455290316322</v>
      </c>
      <c r="F10" s="105"/>
      <c r="G10" s="105"/>
    </row>
    <row r="11" spans="1:239" ht="94.5" x14ac:dyDescent="0.25">
      <c r="A11" s="123" t="s">
        <v>588</v>
      </c>
      <c r="B11" s="124" t="s">
        <v>589</v>
      </c>
      <c r="C11" s="120">
        <v>4000</v>
      </c>
      <c r="D11" s="120">
        <v>4068.9</v>
      </c>
      <c r="E11" s="121">
        <f t="shared" si="0"/>
        <v>101.72250000000001</v>
      </c>
      <c r="F11" s="105"/>
      <c r="G11" s="105"/>
    </row>
    <row r="12" spans="1:239" ht="63" x14ac:dyDescent="0.25">
      <c r="A12" s="123" t="s">
        <v>590</v>
      </c>
      <c r="B12" s="124" t="s">
        <v>591</v>
      </c>
      <c r="C12" s="120">
        <v>0</v>
      </c>
      <c r="D12" s="120">
        <v>0.1</v>
      </c>
      <c r="E12" s="121" t="s">
        <v>592</v>
      </c>
      <c r="F12" s="105"/>
      <c r="G12" s="105"/>
    </row>
    <row r="13" spans="1:239" ht="47.25" x14ac:dyDescent="0.25">
      <c r="A13" s="123" t="s">
        <v>593</v>
      </c>
      <c r="B13" s="124" t="s">
        <v>594</v>
      </c>
      <c r="C13" s="120">
        <v>60200</v>
      </c>
      <c r="D13" s="120">
        <v>66189</v>
      </c>
      <c r="E13" s="121">
        <f t="shared" si="0"/>
        <v>109.9485049833887</v>
      </c>
      <c r="F13" s="125"/>
      <c r="G13" s="125"/>
    </row>
    <row r="14" spans="1:239" s="117" customFormat="1" ht="31.5" x14ac:dyDescent="0.25">
      <c r="A14" s="126" t="s">
        <v>595</v>
      </c>
      <c r="B14" s="127" t="s">
        <v>596</v>
      </c>
      <c r="C14" s="116">
        <f>SUM(C15:C18)</f>
        <v>27742.7</v>
      </c>
      <c r="D14" s="116">
        <f>SUM(D15:D18)</f>
        <v>28051.200000000001</v>
      </c>
      <c r="E14" s="116">
        <f t="shared" si="0"/>
        <v>101.11200423895295</v>
      </c>
    </row>
    <row r="15" spans="1:239" ht="78.75" x14ac:dyDescent="0.25">
      <c r="A15" s="123" t="s">
        <v>597</v>
      </c>
      <c r="B15" s="124" t="s">
        <v>598</v>
      </c>
      <c r="C15" s="121">
        <v>12743.2</v>
      </c>
      <c r="D15" s="121">
        <v>12950.1</v>
      </c>
      <c r="E15" s="121">
        <f t="shared" si="0"/>
        <v>101.62361102391864</v>
      </c>
      <c r="F15" s="105"/>
      <c r="G15" s="105"/>
    </row>
    <row r="16" spans="1:239" ht="94.5" x14ac:dyDescent="0.25">
      <c r="A16" s="123" t="s">
        <v>599</v>
      </c>
      <c r="B16" s="124" t="s">
        <v>600</v>
      </c>
      <c r="C16" s="121">
        <v>90</v>
      </c>
      <c r="D16" s="121">
        <v>91.1</v>
      </c>
      <c r="E16" s="121">
        <f t="shared" si="0"/>
        <v>101.22222222222221</v>
      </c>
      <c r="F16" s="105"/>
      <c r="G16" s="105"/>
    </row>
    <row r="17" spans="1:239" ht="78.75" x14ac:dyDescent="0.25">
      <c r="A17" s="123" t="s">
        <v>601</v>
      </c>
      <c r="B17" s="124" t="s">
        <v>602</v>
      </c>
      <c r="C17" s="121">
        <v>17100</v>
      </c>
      <c r="D17" s="121">
        <v>17218.3</v>
      </c>
      <c r="E17" s="121">
        <f t="shared" si="0"/>
        <v>100.69181286549707</v>
      </c>
      <c r="F17" s="105"/>
      <c r="G17" s="105"/>
    </row>
    <row r="18" spans="1:239" ht="78.75" x14ac:dyDescent="0.25">
      <c r="A18" s="123" t="s">
        <v>603</v>
      </c>
      <c r="B18" s="124" t="s">
        <v>604</v>
      </c>
      <c r="C18" s="121">
        <v>-2190.5</v>
      </c>
      <c r="D18" s="121">
        <v>-2208.3000000000002</v>
      </c>
      <c r="E18" s="121">
        <f t="shared" si="0"/>
        <v>100.81259986304498</v>
      </c>
      <c r="F18" s="105"/>
      <c r="G18" s="105"/>
    </row>
    <row r="19" spans="1:239" s="117" customFormat="1" x14ac:dyDescent="0.25">
      <c r="A19" s="114" t="s">
        <v>605</v>
      </c>
      <c r="B19" s="128" t="s">
        <v>606</v>
      </c>
      <c r="C19" s="116">
        <f>C20+C21+C22+C23</f>
        <v>344848.1</v>
      </c>
      <c r="D19" s="116">
        <f>D20+D21+D22+D23</f>
        <v>351382.30000000005</v>
      </c>
      <c r="E19" s="116">
        <f t="shared" si="0"/>
        <v>101.89480527803403</v>
      </c>
    </row>
    <row r="20" spans="1:239" ht="31.5" x14ac:dyDescent="0.25">
      <c r="A20" s="129" t="s">
        <v>607</v>
      </c>
      <c r="B20" s="130" t="s">
        <v>608</v>
      </c>
      <c r="C20" s="121">
        <v>315000</v>
      </c>
      <c r="D20" s="121">
        <v>318682.90000000002</v>
      </c>
      <c r="E20" s="121">
        <f t="shared" si="0"/>
        <v>101.16917460317461</v>
      </c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</row>
    <row r="21" spans="1:239" ht="31.5" x14ac:dyDescent="0.25">
      <c r="A21" s="129" t="s">
        <v>609</v>
      </c>
      <c r="B21" s="131" t="s">
        <v>610</v>
      </c>
      <c r="C21" s="121">
        <v>13350</v>
      </c>
      <c r="D21" s="121">
        <v>13295.4</v>
      </c>
      <c r="E21" s="121">
        <f t="shared" si="0"/>
        <v>99.591011235955051</v>
      </c>
      <c r="F21" s="105"/>
      <c r="G21" s="105"/>
    </row>
    <row r="22" spans="1:239" x14ac:dyDescent="0.25">
      <c r="A22" s="129" t="s">
        <v>611</v>
      </c>
      <c r="B22" s="119" t="s">
        <v>258</v>
      </c>
      <c r="C22" s="121">
        <v>198.1</v>
      </c>
      <c r="D22" s="121">
        <v>198.3</v>
      </c>
      <c r="E22" s="121">
        <f t="shared" si="0"/>
        <v>100.10095911155983</v>
      </c>
      <c r="F22" s="105"/>
      <c r="G22" s="105"/>
    </row>
    <row r="23" spans="1:239" ht="31.5" x14ac:dyDescent="0.25">
      <c r="A23" s="129" t="s">
        <v>612</v>
      </c>
      <c r="B23" s="119" t="s">
        <v>260</v>
      </c>
      <c r="C23" s="121">
        <v>16300</v>
      </c>
      <c r="D23" s="121">
        <v>19205.7</v>
      </c>
      <c r="E23" s="121">
        <f t="shared" si="0"/>
        <v>117.82638036809816</v>
      </c>
      <c r="F23" s="105"/>
      <c r="G23" s="105"/>
    </row>
    <row r="24" spans="1:239" x14ac:dyDescent="0.25">
      <c r="A24" s="114" t="s">
        <v>613</v>
      </c>
      <c r="B24" s="132" t="s">
        <v>614</v>
      </c>
      <c r="C24" s="116">
        <f>C25+C26</f>
        <v>164000</v>
      </c>
      <c r="D24" s="116">
        <f>D25+D26</f>
        <v>170167.1</v>
      </c>
      <c r="E24" s="116">
        <f t="shared" si="0"/>
        <v>103.7604268292683</v>
      </c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  <c r="HH24" s="117"/>
      <c r="HI24" s="117"/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7"/>
      <c r="HU24" s="117"/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</row>
    <row r="25" spans="1:239" ht="47.25" x14ac:dyDescent="0.25">
      <c r="A25" s="129" t="s">
        <v>615</v>
      </c>
      <c r="B25" s="119" t="s">
        <v>616</v>
      </c>
      <c r="C25" s="121">
        <v>67000</v>
      </c>
      <c r="D25" s="121">
        <v>70055.600000000006</v>
      </c>
      <c r="E25" s="121">
        <f t="shared" si="0"/>
        <v>104.56059701492538</v>
      </c>
      <c r="F25" s="105"/>
      <c r="G25" s="105"/>
    </row>
    <row r="26" spans="1:239" x14ac:dyDescent="0.25">
      <c r="A26" s="129" t="s">
        <v>617</v>
      </c>
      <c r="B26" s="133" t="s">
        <v>618</v>
      </c>
      <c r="C26" s="116">
        <f>SUM(C27:C28)</f>
        <v>97000</v>
      </c>
      <c r="D26" s="116">
        <f>SUM(D27:D28)</f>
        <v>100111.5</v>
      </c>
      <c r="E26" s="116">
        <f t="shared" si="0"/>
        <v>103.20773195876289</v>
      </c>
      <c r="F26" s="105"/>
      <c r="G26" s="105"/>
    </row>
    <row r="27" spans="1:239" s="117" customFormat="1" ht="31.5" x14ac:dyDescent="0.25">
      <c r="A27" s="129" t="s">
        <v>619</v>
      </c>
      <c r="B27" s="119" t="s">
        <v>620</v>
      </c>
      <c r="C27" s="121">
        <v>77500</v>
      </c>
      <c r="D27" s="121">
        <v>79661.399999999994</v>
      </c>
      <c r="E27" s="121">
        <f t="shared" si="0"/>
        <v>102.78890322580645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</row>
    <row r="28" spans="1:239" ht="31.5" x14ac:dyDescent="0.25">
      <c r="A28" s="129" t="s">
        <v>621</v>
      </c>
      <c r="B28" s="119" t="s">
        <v>622</v>
      </c>
      <c r="C28" s="121">
        <v>19500</v>
      </c>
      <c r="D28" s="121">
        <v>20450.099999999999</v>
      </c>
      <c r="E28" s="121">
        <f t="shared" si="0"/>
        <v>104.87230769230769</v>
      </c>
      <c r="F28" s="105"/>
      <c r="G28" s="105"/>
    </row>
    <row r="29" spans="1:239" s="117" customFormat="1" x14ac:dyDescent="0.25">
      <c r="A29" s="114" t="s">
        <v>623</v>
      </c>
      <c r="B29" s="133" t="s">
        <v>624</v>
      </c>
      <c r="C29" s="116">
        <f>SUM(C30:C38)</f>
        <v>23500</v>
      </c>
      <c r="D29" s="116">
        <f>SUM(D30:D38)</f>
        <v>24046.2</v>
      </c>
      <c r="E29" s="116">
        <f t="shared" si="0"/>
        <v>102.32425531914895</v>
      </c>
    </row>
    <row r="30" spans="1:239" s="117" customFormat="1" ht="47.25" x14ac:dyDescent="0.25">
      <c r="A30" s="129" t="s">
        <v>625</v>
      </c>
      <c r="B30" s="119" t="s">
        <v>626</v>
      </c>
      <c r="C30" s="121">
        <v>23441</v>
      </c>
      <c r="D30" s="121">
        <v>23987.200000000001</v>
      </c>
      <c r="E30" s="121">
        <f t="shared" si="0"/>
        <v>102.33010537093128</v>
      </c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</row>
    <row r="31" spans="1:239" s="117" customFormat="1" ht="78.75" x14ac:dyDescent="0.25">
      <c r="A31" s="129" t="s">
        <v>627</v>
      </c>
      <c r="B31" s="119" t="s">
        <v>628</v>
      </c>
      <c r="C31" s="121">
        <v>0</v>
      </c>
      <c r="D31" s="121">
        <v>0</v>
      </c>
      <c r="E31" s="121" t="s">
        <v>592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</row>
    <row r="32" spans="1:239" s="117" customFormat="1" ht="94.5" x14ac:dyDescent="0.25">
      <c r="A32" s="129" t="s">
        <v>629</v>
      </c>
      <c r="B32" s="119" t="s">
        <v>268</v>
      </c>
      <c r="C32" s="121">
        <v>0</v>
      </c>
      <c r="D32" s="121">
        <v>0</v>
      </c>
      <c r="E32" s="121" t="s">
        <v>592</v>
      </c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</row>
    <row r="33" spans="1:239" s="117" customFormat="1" ht="47.25" x14ac:dyDescent="0.25">
      <c r="A33" s="129" t="s">
        <v>630</v>
      </c>
      <c r="B33" s="119" t="s">
        <v>631</v>
      </c>
      <c r="C33" s="121">
        <v>0</v>
      </c>
      <c r="D33" s="121">
        <v>0</v>
      </c>
      <c r="E33" s="121" t="s">
        <v>592</v>
      </c>
    </row>
    <row r="34" spans="1:239" ht="31.5" x14ac:dyDescent="0.25">
      <c r="A34" s="129" t="s">
        <v>632</v>
      </c>
      <c r="B34" s="119" t="s">
        <v>633</v>
      </c>
      <c r="C34" s="121">
        <v>0</v>
      </c>
      <c r="D34" s="121">
        <v>0</v>
      </c>
      <c r="E34" s="121" t="s">
        <v>592</v>
      </c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  <c r="HG34" s="117"/>
      <c r="HH34" s="117"/>
      <c r="HI34" s="117"/>
      <c r="HJ34" s="117"/>
      <c r="HK34" s="117"/>
      <c r="HL34" s="117"/>
      <c r="HM34" s="117"/>
      <c r="HN34" s="117"/>
      <c r="HO34" s="117"/>
      <c r="HP34" s="117"/>
      <c r="HQ34" s="117"/>
      <c r="HR34" s="117"/>
      <c r="HS34" s="117"/>
      <c r="HT34" s="117"/>
      <c r="HU34" s="117"/>
      <c r="HV34" s="117"/>
      <c r="HW34" s="117"/>
      <c r="HX34" s="117"/>
      <c r="HY34" s="117"/>
      <c r="HZ34" s="117"/>
      <c r="IA34" s="117"/>
      <c r="IB34" s="117"/>
      <c r="IC34" s="117"/>
      <c r="ID34" s="117"/>
      <c r="IE34" s="117"/>
    </row>
    <row r="35" spans="1:239" ht="78.75" x14ac:dyDescent="0.25">
      <c r="A35" s="129" t="s">
        <v>634</v>
      </c>
      <c r="B35" s="119" t="s">
        <v>635</v>
      </c>
      <c r="C35" s="121">
        <v>0</v>
      </c>
      <c r="D35" s="121">
        <v>0</v>
      </c>
      <c r="E35" s="121" t="s">
        <v>592</v>
      </c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  <c r="HG35" s="117"/>
      <c r="HH35" s="117"/>
      <c r="HI35" s="117"/>
      <c r="HJ35" s="117"/>
      <c r="HK35" s="117"/>
      <c r="HL35" s="117"/>
      <c r="HM35" s="117"/>
      <c r="HN35" s="117"/>
      <c r="HO35" s="117"/>
      <c r="HP35" s="117"/>
      <c r="HQ35" s="117"/>
      <c r="HR35" s="117"/>
      <c r="HS35" s="117"/>
      <c r="HT35" s="117"/>
      <c r="HU35" s="117"/>
      <c r="HV35" s="117"/>
      <c r="HW35" s="117"/>
      <c r="HX35" s="117"/>
      <c r="HY35" s="117"/>
      <c r="HZ35" s="117"/>
      <c r="IA35" s="117"/>
      <c r="IB35" s="117"/>
      <c r="IC35" s="117"/>
      <c r="ID35" s="117"/>
      <c r="IE35" s="117"/>
    </row>
    <row r="36" spans="1:239" s="117" customFormat="1" ht="31.5" x14ac:dyDescent="0.25">
      <c r="A36" s="129" t="s">
        <v>636</v>
      </c>
      <c r="B36" s="119" t="s">
        <v>637</v>
      </c>
      <c r="C36" s="121">
        <v>35</v>
      </c>
      <c r="D36" s="121">
        <v>35</v>
      </c>
      <c r="E36" s="121">
        <f t="shared" si="0"/>
        <v>100</v>
      </c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</row>
    <row r="37" spans="1:239" s="117" customFormat="1" ht="94.5" x14ac:dyDescent="0.25">
      <c r="A37" s="129" t="s">
        <v>638</v>
      </c>
      <c r="B37" s="119" t="s">
        <v>639</v>
      </c>
      <c r="C37" s="121">
        <v>24</v>
      </c>
      <c r="D37" s="121">
        <v>24</v>
      </c>
      <c r="E37" s="121">
        <f t="shared" si="0"/>
        <v>100</v>
      </c>
    </row>
    <row r="38" spans="1:239" ht="31.5" x14ac:dyDescent="0.25">
      <c r="A38" s="123" t="s">
        <v>640</v>
      </c>
      <c r="B38" s="119" t="s">
        <v>641</v>
      </c>
      <c r="C38" s="121">
        <v>0</v>
      </c>
      <c r="D38" s="121">
        <v>0</v>
      </c>
      <c r="E38" s="121" t="s">
        <v>592</v>
      </c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  <c r="FY38" s="117"/>
      <c r="FZ38" s="117"/>
      <c r="GA38" s="117"/>
      <c r="GB38" s="117"/>
      <c r="GC38" s="117"/>
      <c r="GD38" s="117"/>
      <c r="GE38" s="117"/>
      <c r="GF38" s="117"/>
      <c r="GG38" s="117"/>
      <c r="GH38" s="117"/>
      <c r="GI38" s="117"/>
      <c r="GJ38" s="117"/>
      <c r="GK38" s="117"/>
      <c r="GL38" s="117"/>
      <c r="GM38" s="117"/>
      <c r="GN38" s="117"/>
      <c r="GO38" s="117"/>
      <c r="GP38" s="117"/>
      <c r="GQ38" s="117"/>
      <c r="GR38" s="117"/>
      <c r="GS38" s="117"/>
      <c r="GT38" s="117"/>
      <c r="GU38" s="117"/>
      <c r="GV38" s="117"/>
      <c r="GW38" s="117"/>
      <c r="GX38" s="117"/>
      <c r="GY38" s="117"/>
      <c r="GZ38" s="117"/>
      <c r="HA38" s="117"/>
      <c r="HB38" s="117"/>
      <c r="HC38" s="117"/>
      <c r="HD38" s="117"/>
      <c r="HE38" s="117"/>
      <c r="HF38" s="117"/>
      <c r="HG38" s="117"/>
      <c r="HH38" s="117"/>
      <c r="HI38" s="117"/>
      <c r="HJ38" s="117"/>
      <c r="HK38" s="117"/>
      <c r="HL38" s="117"/>
      <c r="HM38" s="117"/>
      <c r="HN38" s="117"/>
      <c r="HO38" s="117"/>
      <c r="HP38" s="117"/>
      <c r="HQ38" s="117"/>
      <c r="HR38" s="117"/>
      <c r="HS38" s="117"/>
      <c r="HT38" s="117"/>
      <c r="HU38" s="117"/>
      <c r="HV38" s="117"/>
      <c r="HW38" s="117"/>
      <c r="HX38" s="117"/>
      <c r="HY38" s="117"/>
      <c r="HZ38" s="117"/>
      <c r="IA38" s="117"/>
      <c r="IB38" s="117"/>
      <c r="IC38" s="117"/>
      <c r="ID38" s="117"/>
      <c r="IE38" s="117"/>
    </row>
    <row r="39" spans="1:239" ht="31.5" x14ac:dyDescent="0.25">
      <c r="A39" s="129" t="s">
        <v>642</v>
      </c>
      <c r="B39" s="134" t="s">
        <v>643</v>
      </c>
      <c r="C39" s="121">
        <v>0</v>
      </c>
      <c r="D39" s="121">
        <v>-62.4</v>
      </c>
      <c r="E39" s="121" t="s">
        <v>592</v>
      </c>
      <c r="F39" s="105"/>
      <c r="G39" s="105"/>
    </row>
    <row r="40" spans="1:239" ht="46.5" customHeight="1" x14ac:dyDescent="0.25">
      <c r="A40" s="306" t="s">
        <v>644</v>
      </c>
      <c r="B40" s="307"/>
      <c r="C40" s="116">
        <f>C7+C14+C19+C24+C29+C39</f>
        <v>1691751.5999999996</v>
      </c>
      <c r="D40" s="116">
        <f>D7+D14+D19+D24+D29+D39</f>
        <v>1718436.3000000003</v>
      </c>
      <c r="E40" s="116">
        <f t="shared" si="0"/>
        <v>101.57734149623387</v>
      </c>
      <c r="F40" s="105"/>
      <c r="G40" s="105"/>
    </row>
    <row r="41" spans="1:239" ht="31.5" x14ac:dyDescent="0.25">
      <c r="A41" s="114" t="s">
        <v>645</v>
      </c>
      <c r="B41" s="128" t="s">
        <v>9</v>
      </c>
      <c r="C41" s="116">
        <f>SUM(C42:C51)</f>
        <v>68290.399999999994</v>
      </c>
      <c r="D41" s="116">
        <f>SUM(D42:D51)</f>
        <v>67817.199999999983</v>
      </c>
      <c r="E41" s="116">
        <f t="shared" si="0"/>
        <v>99.307076836568513</v>
      </c>
      <c r="F41" s="105"/>
      <c r="G41" s="105"/>
    </row>
    <row r="42" spans="1:239" ht="78.75" x14ac:dyDescent="0.25">
      <c r="A42" s="135" t="s">
        <v>646</v>
      </c>
      <c r="B42" s="136" t="s">
        <v>293</v>
      </c>
      <c r="C42" s="121">
        <v>40000</v>
      </c>
      <c r="D42" s="121">
        <v>37500.699999999997</v>
      </c>
      <c r="E42" s="121">
        <f t="shared" si="0"/>
        <v>93.751749999999987</v>
      </c>
      <c r="F42" s="105"/>
      <c r="G42" s="105"/>
    </row>
    <row r="43" spans="1:239" ht="78.75" x14ac:dyDescent="0.25">
      <c r="A43" s="135" t="s">
        <v>647</v>
      </c>
      <c r="B43" s="136" t="s">
        <v>295</v>
      </c>
      <c r="C43" s="121">
        <v>8104.3</v>
      </c>
      <c r="D43" s="121">
        <v>11342.7</v>
      </c>
      <c r="E43" s="121">
        <f t="shared" si="0"/>
        <v>139.95903409301235</v>
      </c>
      <c r="F43" s="105"/>
      <c r="G43" s="105"/>
    </row>
    <row r="44" spans="1:239" ht="63" x14ac:dyDescent="0.25">
      <c r="A44" s="135" t="s">
        <v>648</v>
      </c>
      <c r="B44" s="136" t="s">
        <v>299</v>
      </c>
      <c r="C44" s="121">
        <v>333.5</v>
      </c>
      <c r="D44" s="121">
        <v>330.9</v>
      </c>
      <c r="E44" s="121">
        <f t="shared" si="0"/>
        <v>99.22038980509744</v>
      </c>
      <c r="F44" s="105"/>
      <c r="G44" s="105"/>
    </row>
    <row r="45" spans="1:239" ht="63" x14ac:dyDescent="0.25">
      <c r="A45" s="135" t="s">
        <v>649</v>
      </c>
      <c r="B45" s="136" t="s">
        <v>299</v>
      </c>
      <c r="C45" s="121">
        <v>10.199999999999999</v>
      </c>
      <c r="D45" s="121">
        <v>10.199999999999999</v>
      </c>
      <c r="E45" s="121">
        <f t="shared" si="0"/>
        <v>100</v>
      </c>
      <c r="F45" s="105"/>
      <c r="G45" s="105"/>
    </row>
    <row r="46" spans="1:239" s="117" customFormat="1" ht="63" x14ac:dyDescent="0.25">
      <c r="A46" s="135" t="s">
        <v>650</v>
      </c>
      <c r="B46" s="136" t="s">
        <v>299</v>
      </c>
      <c r="C46" s="121">
        <v>1100</v>
      </c>
      <c r="D46" s="121">
        <v>986.3</v>
      </c>
      <c r="E46" s="121">
        <f t="shared" si="0"/>
        <v>89.663636363636357</v>
      </c>
    </row>
    <row r="47" spans="1:239" s="117" customFormat="1" ht="63" x14ac:dyDescent="0.25">
      <c r="A47" s="135" t="s">
        <v>651</v>
      </c>
      <c r="B47" s="136" t="s">
        <v>299</v>
      </c>
      <c r="C47" s="121">
        <v>176.2</v>
      </c>
      <c r="D47" s="121">
        <v>176.2</v>
      </c>
      <c r="E47" s="121">
        <f t="shared" si="0"/>
        <v>100</v>
      </c>
    </row>
    <row r="48" spans="1:239" s="117" customFormat="1" ht="31.5" x14ac:dyDescent="0.25">
      <c r="A48" s="135" t="s">
        <v>652</v>
      </c>
      <c r="B48" s="137" t="s">
        <v>301</v>
      </c>
      <c r="C48" s="121">
        <v>8925</v>
      </c>
      <c r="D48" s="121">
        <v>8319</v>
      </c>
      <c r="E48" s="121">
        <f t="shared" si="0"/>
        <v>93.210084033613455</v>
      </c>
    </row>
    <row r="49" spans="1:238" s="117" customFormat="1" ht="110.25" x14ac:dyDescent="0.25">
      <c r="A49" s="135" t="s">
        <v>653</v>
      </c>
      <c r="B49" s="137" t="s">
        <v>654</v>
      </c>
      <c r="C49" s="121">
        <v>0.1</v>
      </c>
      <c r="D49" s="121">
        <v>0.1</v>
      </c>
      <c r="E49" s="121">
        <f t="shared" si="0"/>
        <v>100</v>
      </c>
    </row>
    <row r="50" spans="1:238" s="117" customFormat="1" ht="47.25" x14ac:dyDescent="0.25">
      <c r="A50" s="135" t="s">
        <v>655</v>
      </c>
      <c r="B50" s="136" t="s">
        <v>309</v>
      </c>
      <c r="C50" s="121">
        <v>641.1</v>
      </c>
      <c r="D50" s="121">
        <v>641.1</v>
      </c>
      <c r="E50" s="121">
        <f t="shared" si="0"/>
        <v>100</v>
      </c>
    </row>
    <row r="51" spans="1:238" s="117" customFormat="1" ht="78.75" x14ac:dyDescent="0.25">
      <c r="A51" s="135" t="s">
        <v>656</v>
      </c>
      <c r="B51" s="119" t="s">
        <v>657</v>
      </c>
      <c r="C51" s="121">
        <v>9000</v>
      </c>
      <c r="D51" s="121">
        <v>8510</v>
      </c>
      <c r="E51" s="121">
        <f t="shared" si="0"/>
        <v>94.555555555555557</v>
      </c>
    </row>
    <row r="52" spans="1:238" s="117" customFormat="1" x14ac:dyDescent="0.25">
      <c r="A52" s="114" t="s">
        <v>658</v>
      </c>
      <c r="B52" s="133" t="s">
        <v>659</v>
      </c>
      <c r="C52" s="116">
        <f>SUM(C53:C55)</f>
        <v>3200</v>
      </c>
      <c r="D52" s="116">
        <f>SUM(D53:D55)</f>
        <v>3188.9</v>
      </c>
      <c r="E52" s="116">
        <f t="shared" si="0"/>
        <v>99.653125000000003</v>
      </c>
    </row>
    <row r="53" spans="1:238" s="138" customFormat="1" ht="31.5" x14ac:dyDescent="0.25">
      <c r="A53" s="129" t="s">
        <v>660</v>
      </c>
      <c r="B53" s="119" t="s">
        <v>661</v>
      </c>
      <c r="C53" s="121">
        <v>1578</v>
      </c>
      <c r="D53" s="121">
        <v>1573</v>
      </c>
      <c r="E53" s="121">
        <f t="shared" si="0"/>
        <v>99.683143219264892</v>
      </c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105"/>
      <c r="DM53" s="105"/>
      <c r="DN53" s="105"/>
      <c r="DO53" s="105"/>
      <c r="DP53" s="105"/>
      <c r="DQ53" s="105"/>
      <c r="DR53" s="105"/>
      <c r="DS53" s="105"/>
      <c r="DT53" s="105"/>
      <c r="DU53" s="105"/>
      <c r="DV53" s="105"/>
      <c r="DW53" s="105"/>
      <c r="DX53" s="105"/>
      <c r="DY53" s="105"/>
      <c r="DZ53" s="105"/>
      <c r="EA53" s="105"/>
      <c r="EB53" s="105"/>
      <c r="EC53" s="105"/>
      <c r="ED53" s="105"/>
      <c r="EE53" s="105"/>
      <c r="EF53" s="105"/>
      <c r="EG53" s="105"/>
      <c r="EH53" s="105"/>
      <c r="EI53" s="105"/>
      <c r="EJ53" s="105"/>
      <c r="EK53" s="105"/>
      <c r="EL53" s="105"/>
      <c r="EM53" s="105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105"/>
      <c r="FC53" s="105"/>
      <c r="FD53" s="105"/>
      <c r="FE53" s="105"/>
      <c r="FF53" s="105"/>
      <c r="FG53" s="105"/>
      <c r="FH53" s="105"/>
      <c r="FI53" s="105"/>
      <c r="FJ53" s="105"/>
      <c r="FK53" s="105"/>
      <c r="FL53" s="105"/>
      <c r="FM53" s="105"/>
      <c r="FN53" s="105"/>
      <c r="FO53" s="105"/>
      <c r="FP53" s="105"/>
      <c r="FQ53" s="105"/>
      <c r="FR53" s="105"/>
      <c r="FS53" s="105"/>
      <c r="FT53" s="105"/>
      <c r="FU53" s="105"/>
      <c r="FV53" s="105"/>
      <c r="FW53" s="105"/>
      <c r="FX53" s="105"/>
      <c r="FY53" s="105"/>
      <c r="FZ53" s="105"/>
      <c r="GA53" s="105"/>
      <c r="GB53" s="105"/>
      <c r="GC53" s="105"/>
      <c r="GD53" s="105"/>
      <c r="GE53" s="105"/>
      <c r="GF53" s="105"/>
      <c r="GG53" s="105"/>
      <c r="GH53" s="105"/>
      <c r="GI53" s="105"/>
      <c r="GJ53" s="105"/>
      <c r="GK53" s="105"/>
      <c r="GL53" s="105"/>
      <c r="GM53" s="105"/>
      <c r="GN53" s="105"/>
      <c r="GO53" s="105"/>
      <c r="GP53" s="105"/>
      <c r="GQ53" s="105"/>
      <c r="GR53" s="105"/>
      <c r="GS53" s="105"/>
      <c r="GT53" s="105"/>
      <c r="GU53" s="105"/>
      <c r="GV53" s="105"/>
      <c r="GW53" s="105"/>
      <c r="GX53" s="105"/>
      <c r="GY53" s="105"/>
      <c r="GZ53" s="105"/>
      <c r="HA53" s="105"/>
      <c r="HB53" s="105"/>
      <c r="HC53" s="105"/>
      <c r="HD53" s="105"/>
      <c r="HE53" s="105"/>
      <c r="HF53" s="105"/>
      <c r="HG53" s="105"/>
      <c r="HH53" s="105"/>
      <c r="HI53" s="105"/>
      <c r="HJ53" s="105"/>
      <c r="HK53" s="105"/>
      <c r="HL53" s="105"/>
      <c r="HM53" s="105"/>
      <c r="HN53" s="105"/>
      <c r="HO53" s="105"/>
      <c r="HP53" s="105"/>
      <c r="HQ53" s="105"/>
      <c r="HR53" s="105"/>
      <c r="HS53" s="105"/>
      <c r="HT53" s="105"/>
      <c r="HU53" s="105"/>
      <c r="HV53" s="105"/>
      <c r="HW53" s="105"/>
      <c r="HX53" s="105"/>
      <c r="HY53" s="105"/>
      <c r="HZ53" s="105"/>
      <c r="IA53" s="105"/>
      <c r="IB53" s="105"/>
      <c r="IC53" s="105"/>
      <c r="ID53" s="105"/>
    </row>
    <row r="54" spans="1:238" s="138" customFormat="1" x14ac:dyDescent="0.25">
      <c r="A54" s="129" t="s">
        <v>662</v>
      </c>
      <c r="B54" s="139" t="s">
        <v>663</v>
      </c>
      <c r="C54" s="121">
        <v>492</v>
      </c>
      <c r="D54" s="121">
        <v>490.8</v>
      </c>
      <c r="E54" s="121">
        <f t="shared" si="0"/>
        <v>99.756097560975604</v>
      </c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05"/>
      <c r="DQ54" s="105"/>
      <c r="DR54" s="105"/>
      <c r="DS54" s="105"/>
      <c r="DT54" s="105"/>
      <c r="DU54" s="105"/>
      <c r="DV54" s="105"/>
      <c r="DW54" s="105"/>
      <c r="DX54" s="105"/>
      <c r="DY54" s="105"/>
      <c r="DZ54" s="105"/>
      <c r="EA54" s="105"/>
      <c r="EB54" s="105"/>
      <c r="EC54" s="105"/>
      <c r="ED54" s="105"/>
      <c r="EE54" s="105"/>
      <c r="EF54" s="105"/>
      <c r="EG54" s="105"/>
      <c r="EH54" s="105"/>
      <c r="EI54" s="105"/>
      <c r="EJ54" s="105"/>
      <c r="EK54" s="105"/>
      <c r="EL54" s="105"/>
      <c r="EM54" s="105"/>
      <c r="EN54" s="105"/>
      <c r="EO54" s="105"/>
      <c r="EP54" s="105"/>
      <c r="EQ54" s="105"/>
      <c r="ER54" s="105"/>
      <c r="ES54" s="105"/>
      <c r="ET54" s="105"/>
      <c r="EU54" s="105"/>
      <c r="EV54" s="105"/>
      <c r="EW54" s="105"/>
      <c r="EX54" s="105"/>
      <c r="EY54" s="105"/>
      <c r="EZ54" s="105"/>
      <c r="FA54" s="105"/>
      <c r="FB54" s="105"/>
      <c r="FC54" s="105"/>
      <c r="FD54" s="105"/>
      <c r="FE54" s="105"/>
      <c r="FF54" s="105"/>
      <c r="FG54" s="105"/>
      <c r="FH54" s="105"/>
      <c r="FI54" s="105"/>
      <c r="FJ54" s="105"/>
      <c r="FK54" s="105"/>
      <c r="FL54" s="105"/>
      <c r="FM54" s="105"/>
      <c r="FN54" s="105"/>
      <c r="FO54" s="105"/>
      <c r="FP54" s="105"/>
      <c r="FQ54" s="105"/>
      <c r="FR54" s="105"/>
      <c r="FS54" s="105"/>
      <c r="FT54" s="105"/>
      <c r="FU54" s="105"/>
      <c r="FV54" s="105"/>
      <c r="FW54" s="105"/>
      <c r="FX54" s="105"/>
      <c r="FY54" s="105"/>
      <c r="FZ54" s="105"/>
      <c r="GA54" s="105"/>
      <c r="GB54" s="105"/>
      <c r="GC54" s="105"/>
      <c r="GD54" s="105"/>
      <c r="GE54" s="105"/>
      <c r="GF54" s="105"/>
      <c r="GG54" s="105"/>
      <c r="GH54" s="105"/>
      <c r="GI54" s="105"/>
      <c r="GJ54" s="105"/>
      <c r="GK54" s="105"/>
      <c r="GL54" s="105"/>
      <c r="GM54" s="105"/>
      <c r="GN54" s="105"/>
      <c r="GO54" s="105"/>
      <c r="GP54" s="105"/>
      <c r="GQ54" s="105"/>
      <c r="GR54" s="105"/>
      <c r="GS54" s="105"/>
      <c r="GT54" s="105"/>
      <c r="GU54" s="105"/>
      <c r="GV54" s="105"/>
      <c r="GW54" s="105"/>
      <c r="GX54" s="105"/>
      <c r="GY54" s="105"/>
      <c r="GZ54" s="105"/>
      <c r="HA54" s="105"/>
      <c r="HB54" s="105"/>
      <c r="HC54" s="105"/>
      <c r="HD54" s="105"/>
      <c r="HE54" s="105"/>
      <c r="HF54" s="105"/>
      <c r="HG54" s="105"/>
      <c r="HH54" s="105"/>
      <c r="HI54" s="105"/>
      <c r="HJ54" s="105"/>
      <c r="HK54" s="105"/>
      <c r="HL54" s="105"/>
      <c r="HM54" s="105"/>
      <c r="HN54" s="105"/>
      <c r="HO54" s="105"/>
      <c r="HP54" s="105"/>
      <c r="HQ54" s="105"/>
      <c r="HR54" s="105"/>
      <c r="HS54" s="105"/>
      <c r="HT54" s="105"/>
      <c r="HU54" s="105"/>
      <c r="HV54" s="105"/>
      <c r="HW54" s="105"/>
      <c r="HX54" s="105"/>
      <c r="HY54" s="105"/>
      <c r="HZ54" s="105"/>
      <c r="IA54" s="105"/>
      <c r="IB54" s="105"/>
      <c r="IC54" s="105"/>
      <c r="ID54" s="105"/>
    </row>
    <row r="55" spans="1:238" s="138" customFormat="1" x14ac:dyDescent="0.25">
      <c r="A55" s="129" t="s">
        <v>664</v>
      </c>
      <c r="B55" s="139" t="s">
        <v>665</v>
      </c>
      <c r="C55" s="121">
        <v>1130</v>
      </c>
      <c r="D55" s="121">
        <v>1125.0999999999999</v>
      </c>
      <c r="E55" s="121">
        <f t="shared" si="0"/>
        <v>99.566371681415916</v>
      </c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105"/>
      <c r="DS55" s="105"/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  <c r="EF55" s="105"/>
      <c r="EG55" s="105"/>
      <c r="EH55" s="105"/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5"/>
      <c r="EW55" s="105"/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  <c r="FJ55" s="105"/>
      <c r="FK55" s="105"/>
      <c r="FL55" s="105"/>
      <c r="FM55" s="105"/>
      <c r="FN55" s="105"/>
      <c r="FO55" s="105"/>
      <c r="FP55" s="105"/>
      <c r="FQ55" s="105"/>
      <c r="FR55" s="105"/>
      <c r="FS55" s="105"/>
      <c r="FT55" s="105"/>
      <c r="FU55" s="105"/>
      <c r="FV55" s="105"/>
      <c r="FW55" s="105"/>
      <c r="FX55" s="105"/>
      <c r="FY55" s="105"/>
      <c r="FZ55" s="105"/>
      <c r="GA55" s="105"/>
      <c r="GB55" s="105"/>
      <c r="GC55" s="105"/>
      <c r="GD55" s="105"/>
      <c r="GE55" s="105"/>
      <c r="GF55" s="105"/>
      <c r="GG55" s="105"/>
      <c r="GH55" s="105"/>
      <c r="GI55" s="105"/>
      <c r="GJ55" s="105"/>
      <c r="GK55" s="105"/>
      <c r="GL55" s="105"/>
      <c r="GM55" s="105"/>
      <c r="GN55" s="105"/>
      <c r="GO55" s="105"/>
      <c r="GP55" s="105"/>
      <c r="GQ55" s="105"/>
      <c r="GR55" s="105"/>
      <c r="GS55" s="105"/>
      <c r="GT55" s="105"/>
      <c r="GU55" s="105"/>
      <c r="GV55" s="105"/>
      <c r="GW55" s="105"/>
      <c r="GX55" s="105"/>
      <c r="GY55" s="105"/>
      <c r="GZ55" s="105"/>
      <c r="HA55" s="105"/>
      <c r="HB55" s="105"/>
      <c r="HC55" s="105"/>
      <c r="HD55" s="105"/>
      <c r="HE55" s="105"/>
      <c r="HF55" s="105"/>
      <c r="HG55" s="105"/>
      <c r="HH55" s="105"/>
      <c r="HI55" s="105"/>
      <c r="HJ55" s="105"/>
      <c r="HK55" s="105"/>
      <c r="HL55" s="105"/>
      <c r="HM55" s="105"/>
      <c r="HN55" s="105"/>
      <c r="HO55" s="105"/>
      <c r="HP55" s="105"/>
      <c r="HQ55" s="105"/>
      <c r="HR55" s="105"/>
      <c r="HS55" s="105"/>
      <c r="HT55" s="105"/>
      <c r="HU55" s="105"/>
      <c r="HV55" s="105"/>
      <c r="HW55" s="105"/>
      <c r="HX55" s="105"/>
      <c r="HY55" s="105"/>
      <c r="HZ55" s="105"/>
      <c r="IA55" s="105"/>
      <c r="IB55" s="105"/>
      <c r="IC55" s="105"/>
      <c r="ID55" s="105"/>
    </row>
    <row r="56" spans="1:238" s="138" customFormat="1" ht="31.5" x14ac:dyDescent="0.25">
      <c r="A56" s="114" t="s">
        <v>666</v>
      </c>
      <c r="B56" s="115" t="s">
        <v>667</v>
      </c>
      <c r="C56" s="116">
        <f>C57+C60+C59</f>
        <v>15138.5</v>
      </c>
      <c r="D56" s="116">
        <f>D57+D60+D59</f>
        <v>15389.300000000001</v>
      </c>
      <c r="E56" s="116">
        <f t="shared" si="0"/>
        <v>101.65670310796975</v>
      </c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105"/>
      <c r="DS56" s="105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  <c r="EF56" s="105"/>
      <c r="EG56" s="105"/>
      <c r="EH56" s="105"/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5"/>
      <c r="EW56" s="105"/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  <c r="FJ56" s="105"/>
      <c r="FK56" s="105"/>
      <c r="FL56" s="105"/>
      <c r="FM56" s="105"/>
      <c r="FN56" s="105"/>
      <c r="FO56" s="105"/>
      <c r="FP56" s="105"/>
      <c r="FQ56" s="105"/>
      <c r="FR56" s="105"/>
      <c r="FS56" s="105"/>
      <c r="FT56" s="105"/>
      <c r="FU56" s="105"/>
      <c r="FV56" s="105"/>
      <c r="FW56" s="105"/>
      <c r="FX56" s="105"/>
      <c r="FY56" s="105"/>
      <c r="FZ56" s="105"/>
      <c r="GA56" s="105"/>
      <c r="GB56" s="105"/>
      <c r="GC56" s="105"/>
      <c r="GD56" s="105"/>
      <c r="GE56" s="105"/>
      <c r="GF56" s="105"/>
      <c r="GG56" s="105"/>
      <c r="GH56" s="105"/>
      <c r="GI56" s="105"/>
      <c r="GJ56" s="105"/>
      <c r="GK56" s="105"/>
      <c r="GL56" s="105"/>
      <c r="GM56" s="105"/>
      <c r="GN56" s="105"/>
      <c r="GO56" s="105"/>
      <c r="GP56" s="105"/>
      <c r="GQ56" s="105"/>
      <c r="GR56" s="105"/>
      <c r="GS56" s="105"/>
      <c r="GT56" s="105"/>
      <c r="GU56" s="105"/>
      <c r="GV56" s="105"/>
      <c r="GW56" s="105"/>
      <c r="GX56" s="105"/>
      <c r="GY56" s="105"/>
      <c r="GZ56" s="105"/>
      <c r="HA56" s="105"/>
      <c r="HB56" s="105"/>
      <c r="HC56" s="105"/>
      <c r="HD56" s="105"/>
      <c r="HE56" s="105"/>
      <c r="HF56" s="105"/>
      <c r="HG56" s="105"/>
      <c r="HH56" s="105"/>
      <c r="HI56" s="105"/>
      <c r="HJ56" s="105"/>
      <c r="HK56" s="105"/>
      <c r="HL56" s="105"/>
      <c r="HM56" s="105"/>
      <c r="HN56" s="105"/>
      <c r="HO56" s="105"/>
      <c r="HP56" s="105"/>
      <c r="HQ56" s="105"/>
      <c r="HR56" s="105"/>
      <c r="HS56" s="105"/>
      <c r="HT56" s="105"/>
      <c r="HU56" s="105"/>
      <c r="HV56" s="105"/>
      <c r="HW56" s="105"/>
      <c r="HX56" s="105"/>
      <c r="HY56" s="105"/>
      <c r="HZ56" s="105"/>
      <c r="IA56" s="105"/>
      <c r="IB56" s="105"/>
      <c r="IC56" s="105"/>
      <c r="ID56" s="105"/>
    </row>
    <row r="57" spans="1:238" s="138" customFormat="1" ht="31.5" x14ac:dyDescent="0.25">
      <c r="A57" s="129" t="s">
        <v>668</v>
      </c>
      <c r="B57" s="119" t="s">
        <v>15</v>
      </c>
      <c r="C57" s="121">
        <v>11304.2</v>
      </c>
      <c r="D57" s="121">
        <v>11141.6</v>
      </c>
      <c r="E57" s="121">
        <f t="shared" si="0"/>
        <v>98.561596574724433</v>
      </c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5"/>
      <c r="DC57" s="105"/>
      <c r="DD57" s="105"/>
      <c r="DE57" s="105"/>
      <c r="DF57" s="105"/>
      <c r="DG57" s="105"/>
      <c r="DH57" s="105"/>
      <c r="DI57" s="105"/>
      <c r="DJ57" s="105"/>
      <c r="DK57" s="105"/>
      <c r="DL57" s="105"/>
      <c r="DM57" s="105"/>
      <c r="DN57" s="105"/>
      <c r="DO57" s="105"/>
      <c r="DP57" s="105"/>
      <c r="DQ57" s="105"/>
      <c r="DR57" s="105"/>
      <c r="DS57" s="105"/>
      <c r="DT57" s="105"/>
      <c r="DU57" s="105"/>
      <c r="DV57" s="105"/>
      <c r="DW57" s="105"/>
      <c r="DX57" s="105"/>
      <c r="DY57" s="105"/>
      <c r="DZ57" s="105"/>
      <c r="EA57" s="105"/>
      <c r="EB57" s="105"/>
      <c r="EC57" s="105"/>
      <c r="ED57" s="105"/>
      <c r="EE57" s="105"/>
      <c r="EF57" s="105"/>
      <c r="EG57" s="105"/>
      <c r="EH57" s="105"/>
      <c r="EI57" s="105"/>
      <c r="EJ57" s="105"/>
      <c r="EK57" s="105"/>
      <c r="EL57" s="105"/>
      <c r="EM57" s="105"/>
      <c r="EN57" s="105"/>
      <c r="EO57" s="105"/>
      <c r="EP57" s="105"/>
      <c r="EQ57" s="105"/>
      <c r="ER57" s="105"/>
      <c r="ES57" s="105"/>
      <c r="ET57" s="105"/>
      <c r="EU57" s="105"/>
      <c r="EV57" s="105"/>
      <c r="EW57" s="105"/>
      <c r="EX57" s="105"/>
      <c r="EY57" s="105"/>
      <c r="EZ57" s="105"/>
      <c r="FA57" s="105"/>
      <c r="FB57" s="105"/>
      <c r="FC57" s="105"/>
      <c r="FD57" s="105"/>
      <c r="FE57" s="105"/>
      <c r="FF57" s="105"/>
      <c r="FG57" s="105"/>
      <c r="FH57" s="105"/>
      <c r="FI57" s="105"/>
      <c r="FJ57" s="105"/>
      <c r="FK57" s="105"/>
      <c r="FL57" s="105"/>
      <c r="FM57" s="105"/>
      <c r="FN57" s="105"/>
      <c r="FO57" s="105"/>
      <c r="FP57" s="105"/>
      <c r="FQ57" s="105"/>
      <c r="FR57" s="105"/>
      <c r="FS57" s="105"/>
      <c r="FT57" s="105"/>
      <c r="FU57" s="105"/>
      <c r="FV57" s="105"/>
      <c r="FW57" s="105"/>
      <c r="FX57" s="105"/>
      <c r="FY57" s="105"/>
      <c r="FZ57" s="105"/>
      <c r="GA57" s="105"/>
      <c r="GB57" s="105"/>
      <c r="GC57" s="105"/>
      <c r="GD57" s="105"/>
      <c r="GE57" s="105"/>
      <c r="GF57" s="105"/>
      <c r="GG57" s="105"/>
      <c r="GH57" s="105"/>
      <c r="GI57" s="105"/>
      <c r="GJ57" s="105"/>
      <c r="GK57" s="105"/>
      <c r="GL57" s="105"/>
      <c r="GM57" s="105"/>
      <c r="GN57" s="105"/>
      <c r="GO57" s="105"/>
      <c r="GP57" s="105"/>
      <c r="GQ57" s="105"/>
      <c r="GR57" s="105"/>
      <c r="GS57" s="105"/>
      <c r="GT57" s="105"/>
      <c r="GU57" s="105"/>
      <c r="GV57" s="105"/>
      <c r="GW57" s="105"/>
      <c r="GX57" s="105"/>
      <c r="GY57" s="105"/>
      <c r="GZ57" s="105"/>
      <c r="HA57" s="105"/>
      <c r="HB57" s="105"/>
      <c r="HC57" s="105"/>
      <c r="HD57" s="105"/>
      <c r="HE57" s="105"/>
      <c r="HF57" s="105"/>
      <c r="HG57" s="105"/>
      <c r="HH57" s="105"/>
      <c r="HI57" s="105"/>
      <c r="HJ57" s="105"/>
      <c r="HK57" s="105"/>
      <c r="HL57" s="105"/>
      <c r="HM57" s="105"/>
      <c r="HN57" s="105"/>
      <c r="HO57" s="105"/>
      <c r="HP57" s="105"/>
      <c r="HQ57" s="105"/>
      <c r="HR57" s="105"/>
      <c r="HS57" s="105"/>
      <c r="HT57" s="105"/>
      <c r="HU57" s="105"/>
      <c r="HV57" s="105"/>
      <c r="HW57" s="105"/>
      <c r="HX57" s="105"/>
      <c r="HY57" s="105"/>
      <c r="HZ57" s="105"/>
      <c r="IA57" s="105"/>
      <c r="IB57" s="105"/>
      <c r="IC57" s="105"/>
      <c r="ID57" s="105"/>
    </row>
    <row r="58" spans="1:238" s="138" customFormat="1" ht="78.75" x14ac:dyDescent="0.25">
      <c r="A58" s="129" t="s">
        <v>669</v>
      </c>
      <c r="B58" s="119" t="s">
        <v>670</v>
      </c>
      <c r="C58" s="121">
        <v>7843</v>
      </c>
      <c r="D58" s="121">
        <v>7713.4</v>
      </c>
      <c r="E58" s="121">
        <f t="shared" si="0"/>
        <v>98.347571082493928</v>
      </c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05"/>
      <c r="DK58" s="105"/>
      <c r="DL58" s="105"/>
      <c r="DM58" s="105"/>
      <c r="DN58" s="105"/>
      <c r="DO58" s="105"/>
      <c r="DP58" s="105"/>
      <c r="DQ58" s="105"/>
      <c r="DR58" s="105"/>
      <c r="DS58" s="105"/>
      <c r="DT58" s="105"/>
      <c r="DU58" s="105"/>
      <c r="DV58" s="105"/>
      <c r="DW58" s="105"/>
      <c r="DX58" s="105"/>
      <c r="DY58" s="105"/>
      <c r="DZ58" s="105"/>
      <c r="EA58" s="105"/>
      <c r="EB58" s="105"/>
      <c r="EC58" s="105"/>
      <c r="ED58" s="105"/>
      <c r="EE58" s="105"/>
      <c r="EF58" s="105"/>
      <c r="EG58" s="105"/>
      <c r="EH58" s="105"/>
      <c r="EI58" s="105"/>
      <c r="EJ58" s="105"/>
      <c r="EK58" s="105"/>
      <c r="EL58" s="105"/>
      <c r="EM58" s="105"/>
      <c r="EN58" s="105"/>
      <c r="EO58" s="105"/>
      <c r="EP58" s="105"/>
      <c r="EQ58" s="105"/>
      <c r="ER58" s="105"/>
      <c r="ES58" s="105"/>
      <c r="ET58" s="105"/>
      <c r="EU58" s="105"/>
      <c r="EV58" s="105"/>
      <c r="EW58" s="105"/>
      <c r="EX58" s="105"/>
      <c r="EY58" s="105"/>
      <c r="EZ58" s="105"/>
      <c r="FA58" s="105"/>
      <c r="FB58" s="105"/>
      <c r="FC58" s="105"/>
      <c r="FD58" s="105"/>
      <c r="FE58" s="105"/>
      <c r="FF58" s="105"/>
      <c r="FG58" s="105"/>
      <c r="FH58" s="105"/>
      <c r="FI58" s="105"/>
      <c r="FJ58" s="105"/>
      <c r="FK58" s="105"/>
      <c r="FL58" s="105"/>
      <c r="FM58" s="105"/>
      <c r="FN58" s="105"/>
      <c r="FO58" s="105"/>
      <c r="FP58" s="105"/>
      <c r="FQ58" s="105"/>
      <c r="FR58" s="105"/>
      <c r="FS58" s="105"/>
      <c r="FT58" s="105"/>
      <c r="FU58" s="105"/>
      <c r="FV58" s="105"/>
      <c r="FW58" s="105"/>
      <c r="FX58" s="105"/>
      <c r="FY58" s="105"/>
      <c r="FZ58" s="105"/>
      <c r="GA58" s="105"/>
      <c r="GB58" s="105"/>
      <c r="GC58" s="105"/>
      <c r="GD58" s="105"/>
      <c r="GE58" s="105"/>
      <c r="GF58" s="105"/>
      <c r="GG58" s="105"/>
      <c r="GH58" s="105"/>
      <c r="GI58" s="105"/>
      <c r="GJ58" s="105"/>
      <c r="GK58" s="105"/>
      <c r="GL58" s="105"/>
      <c r="GM58" s="105"/>
      <c r="GN58" s="105"/>
      <c r="GO58" s="105"/>
      <c r="GP58" s="105"/>
      <c r="GQ58" s="105"/>
      <c r="GR58" s="105"/>
      <c r="GS58" s="105"/>
      <c r="GT58" s="105"/>
      <c r="GU58" s="105"/>
      <c r="GV58" s="105"/>
      <c r="GW58" s="105"/>
      <c r="GX58" s="105"/>
      <c r="GY58" s="105"/>
      <c r="GZ58" s="105"/>
      <c r="HA58" s="105"/>
      <c r="HB58" s="105"/>
      <c r="HC58" s="105"/>
      <c r="HD58" s="105"/>
      <c r="HE58" s="105"/>
      <c r="HF58" s="105"/>
      <c r="HG58" s="105"/>
      <c r="HH58" s="105"/>
      <c r="HI58" s="105"/>
      <c r="HJ58" s="105"/>
      <c r="HK58" s="105"/>
      <c r="HL58" s="105"/>
      <c r="HM58" s="105"/>
      <c r="HN58" s="105"/>
      <c r="HO58" s="105"/>
      <c r="HP58" s="105"/>
      <c r="HQ58" s="105"/>
      <c r="HR58" s="105"/>
      <c r="HS58" s="105"/>
      <c r="HT58" s="105"/>
      <c r="HU58" s="105"/>
      <c r="HV58" s="105"/>
      <c r="HW58" s="105"/>
      <c r="HX58" s="105"/>
      <c r="HY58" s="105"/>
      <c r="HZ58" s="105"/>
      <c r="IA58" s="105"/>
      <c r="IB58" s="105"/>
      <c r="IC58" s="105"/>
      <c r="ID58" s="105"/>
    </row>
    <row r="59" spans="1:238" s="138" customFormat="1" ht="47.25" x14ac:dyDescent="0.25">
      <c r="A59" s="140" t="s">
        <v>671</v>
      </c>
      <c r="B59" s="119" t="s">
        <v>16</v>
      </c>
      <c r="C59" s="121">
        <v>1473.5</v>
      </c>
      <c r="D59" s="121">
        <v>1819.9</v>
      </c>
      <c r="E59" s="121">
        <f t="shared" si="0"/>
        <v>123.50865286732271</v>
      </c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05"/>
      <c r="DK59" s="105"/>
      <c r="DL59" s="105"/>
      <c r="DM59" s="105"/>
      <c r="DN59" s="105"/>
      <c r="DO59" s="105"/>
      <c r="DP59" s="105"/>
      <c r="DQ59" s="105"/>
      <c r="DR59" s="105"/>
      <c r="DS59" s="105"/>
      <c r="DT59" s="105"/>
      <c r="DU59" s="105"/>
      <c r="DV59" s="105"/>
      <c r="DW59" s="105"/>
      <c r="DX59" s="105"/>
      <c r="DY59" s="105"/>
      <c r="DZ59" s="105"/>
      <c r="EA59" s="105"/>
      <c r="EB59" s="105"/>
      <c r="EC59" s="105"/>
      <c r="ED59" s="105"/>
      <c r="EE59" s="105"/>
      <c r="EF59" s="105"/>
      <c r="EG59" s="105"/>
      <c r="EH59" s="105"/>
      <c r="EI59" s="105"/>
      <c r="EJ59" s="105"/>
      <c r="EK59" s="105"/>
      <c r="EL59" s="105"/>
      <c r="EM59" s="105"/>
      <c r="EN59" s="105"/>
      <c r="EO59" s="105"/>
      <c r="EP59" s="105"/>
      <c r="EQ59" s="105"/>
      <c r="ER59" s="105"/>
      <c r="ES59" s="105"/>
      <c r="ET59" s="105"/>
      <c r="EU59" s="105"/>
      <c r="EV59" s="105"/>
      <c r="EW59" s="105"/>
      <c r="EX59" s="105"/>
      <c r="EY59" s="105"/>
      <c r="EZ59" s="105"/>
      <c r="FA59" s="105"/>
      <c r="FB59" s="105"/>
      <c r="FC59" s="105"/>
      <c r="FD59" s="105"/>
      <c r="FE59" s="105"/>
      <c r="FF59" s="105"/>
      <c r="FG59" s="105"/>
      <c r="FH59" s="105"/>
      <c r="FI59" s="105"/>
      <c r="FJ59" s="105"/>
      <c r="FK59" s="105"/>
      <c r="FL59" s="105"/>
      <c r="FM59" s="105"/>
      <c r="FN59" s="105"/>
      <c r="FO59" s="105"/>
      <c r="FP59" s="105"/>
      <c r="FQ59" s="105"/>
      <c r="FR59" s="105"/>
      <c r="FS59" s="105"/>
      <c r="FT59" s="105"/>
      <c r="FU59" s="105"/>
      <c r="FV59" s="105"/>
      <c r="FW59" s="105"/>
      <c r="FX59" s="105"/>
      <c r="FY59" s="105"/>
      <c r="FZ59" s="105"/>
      <c r="GA59" s="105"/>
      <c r="GB59" s="105"/>
      <c r="GC59" s="105"/>
      <c r="GD59" s="105"/>
      <c r="GE59" s="105"/>
      <c r="GF59" s="105"/>
      <c r="GG59" s="105"/>
      <c r="GH59" s="105"/>
      <c r="GI59" s="105"/>
      <c r="GJ59" s="105"/>
      <c r="GK59" s="105"/>
      <c r="GL59" s="105"/>
      <c r="GM59" s="105"/>
      <c r="GN59" s="105"/>
      <c r="GO59" s="105"/>
      <c r="GP59" s="105"/>
      <c r="GQ59" s="105"/>
      <c r="GR59" s="105"/>
      <c r="GS59" s="105"/>
      <c r="GT59" s="105"/>
      <c r="GU59" s="105"/>
      <c r="GV59" s="105"/>
      <c r="GW59" s="105"/>
      <c r="GX59" s="105"/>
      <c r="GY59" s="105"/>
      <c r="GZ59" s="105"/>
      <c r="HA59" s="105"/>
      <c r="HB59" s="105"/>
      <c r="HC59" s="105"/>
      <c r="HD59" s="105"/>
      <c r="HE59" s="105"/>
      <c r="HF59" s="105"/>
      <c r="HG59" s="105"/>
      <c r="HH59" s="105"/>
      <c r="HI59" s="105"/>
      <c r="HJ59" s="105"/>
      <c r="HK59" s="105"/>
      <c r="HL59" s="105"/>
      <c r="HM59" s="105"/>
      <c r="HN59" s="105"/>
      <c r="HO59" s="105"/>
      <c r="HP59" s="105"/>
      <c r="HQ59" s="105"/>
      <c r="HR59" s="105"/>
      <c r="HS59" s="105"/>
      <c r="HT59" s="105"/>
      <c r="HU59" s="105"/>
      <c r="HV59" s="105"/>
      <c r="HW59" s="105"/>
      <c r="HX59" s="105"/>
      <c r="HY59" s="105"/>
      <c r="HZ59" s="105"/>
      <c r="IA59" s="105"/>
      <c r="IB59" s="105"/>
      <c r="IC59" s="105"/>
      <c r="ID59" s="105"/>
    </row>
    <row r="60" spans="1:238" s="138" customFormat="1" ht="31.5" x14ac:dyDescent="0.25">
      <c r="A60" s="140" t="s">
        <v>672</v>
      </c>
      <c r="B60" s="119" t="s">
        <v>17</v>
      </c>
      <c r="C60" s="121">
        <v>2360.8000000000002</v>
      </c>
      <c r="D60" s="121">
        <v>2427.8000000000002</v>
      </c>
      <c r="E60" s="121">
        <f t="shared" si="0"/>
        <v>102.83802100982717</v>
      </c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</row>
    <row r="61" spans="1:238" s="138" customFormat="1" ht="31.5" x14ac:dyDescent="0.25">
      <c r="A61" s="114" t="s">
        <v>673</v>
      </c>
      <c r="B61" s="133" t="s">
        <v>674</v>
      </c>
      <c r="C61" s="116">
        <f>SUM(C62:C72)</f>
        <v>45847.7</v>
      </c>
      <c r="D61" s="116">
        <f>SUM(D62:D72)</f>
        <v>45688.100000000006</v>
      </c>
      <c r="E61" s="116">
        <f t="shared" si="0"/>
        <v>99.651890934550707</v>
      </c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  <c r="CR61" s="105"/>
      <c r="CS61" s="105"/>
      <c r="CT61" s="105"/>
      <c r="CU61" s="105"/>
      <c r="CV61" s="105"/>
      <c r="CW61" s="105"/>
      <c r="CX61" s="105"/>
      <c r="CY61" s="105"/>
      <c r="CZ61" s="105"/>
      <c r="DA61" s="105"/>
      <c r="DB61" s="105"/>
      <c r="DC61" s="105"/>
      <c r="DD61" s="105"/>
      <c r="DE61" s="105"/>
      <c r="DF61" s="105"/>
      <c r="DG61" s="105"/>
      <c r="DH61" s="105"/>
      <c r="DI61" s="105"/>
      <c r="DJ61" s="105"/>
      <c r="DK61" s="105"/>
      <c r="DL61" s="105"/>
      <c r="DM61" s="105"/>
      <c r="DN61" s="105"/>
      <c r="DO61" s="105"/>
      <c r="DP61" s="105"/>
      <c r="DQ61" s="105"/>
      <c r="DR61" s="105"/>
      <c r="DS61" s="105"/>
      <c r="DT61" s="105"/>
      <c r="DU61" s="105"/>
      <c r="DV61" s="105"/>
      <c r="DW61" s="105"/>
      <c r="DX61" s="105"/>
      <c r="DY61" s="105"/>
      <c r="DZ61" s="105"/>
      <c r="EA61" s="105"/>
      <c r="EB61" s="105"/>
      <c r="EC61" s="105"/>
      <c r="ED61" s="105"/>
      <c r="EE61" s="105"/>
      <c r="EF61" s="105"/>
      <c r="EG61" s="105"/>
      <c r="EH61" s="105"/>
      <c r="EI61" s="105"/>
      <c r="EJ61" s="105"/>
      <c r="EK61" s="105"/>
      <c r="EL61" s="105"/>
      <c r="EM61" s="105"/>
      <c r="EN61" s="105"/>
      <c r="EO61" s="105"/>
      <c r="EP61" s="105"/>
      <c r="EQ61" s="105"/>
      <c r="ER61" s="105"/>
      <c r="ES61" s="105"/>
      <c r="ET61" s="105"/>
      <c r="EU61" s="105"/>
      <c r="EV61" s="105"/>
      <c r="EW61" s="105"/>
      <c r="EX61" s="105"/>
      <c r="EY61" s="105"/>
      <c r="EZ61" s="105"/>
      <c r="FA61" s="105"/>
      <c r="FB61" s="105"/>
      <c r="FC61" s="105"/>
      <c r="FD61" s="105"/>
      <c r="FE61" s="105"/>
      <c r="FF61" s="105"/>
      <c r="FG61" s="105"/>
      <c r="FH61" s="105"/>
      <c r="FI61" s="105"/>
      <c r="FJ61" s="105"/>
      <c r="FK61" s="105"/>
      <c r="FL61" s="105"/>
      <c r="FM61" s="105"/>
      <c r="FN61" s="105"/>
      <c r="FO61" s="105"/>
      <c r="FP61" s="105"/>
      <c r="FQ61" s="105"/>
      <c r="FR61" s="105"/>
      <c r="FS61" s="105"/>
      <c r="FT61" s="105"/>
      <c r="FU61" s="105"/>
      <c r="FV61" s="105"/>
      <c r="FW61" s="105"/>
      <c r="FX61" s="105"/>
      <c r="FY61" s="105"/>
      <c r="FZ61" s="105"/>
      <c r="GA61" s="105"/>
      <c r="GB61" s="105"/>
      <c r="GC61" s="105"/>
      <c r="GD61" s="105"/>
      <c r="GE61" s="105"/>
      <c r="GF61" s="105"/>
      <c r="GG61" s="105"/>
      <c r="GH61" s="105"/>
      <c r="GI61" s="105"/>
      <c r="GJ61" s="105"/>
      <c r="GK61" s="105"/>
      <c r="GL61" s="105"/>
      <c r="GM61" s="105"/>
      <c r="GN61" s="105"/>
      <c r="GO61" s="105"/>
      <c r="GP61" s="105"/>
      <c r="GQ61" s="105"/>
      <c r="GR61" s="105"/>
      <c r="GS61" s="105"/>
      <c r="GT61" s="105"/>
      <c r="GU61" s="105"/>
      <c r="GV61" s="105"/>
      <c r="GW61" s="105"/>
      <c r="GX61" s="105"/>
      <c r="GY61" s="105"/>
      <c r="GZ61" s="105"/>
      <c r="HA61" s="105"/>
      <c r="HB61" s="105"/>
      <c r="HC61" s="105"/>
      <c r="HD61" s="105"/>
      <c r="HE61" s="105"/>
      <c r="HF61" s="105"/>
      <c r="HG61" s="105"/>
      <c r="HH61" s="105"/>
      <c r="HI61" s="105"/>
      <c r="HJ61" s="105"/>
      <c r="HK61" s="105"/>
      <c r="HL61" s="105"/>
      <c r="HM61" s="105"/>
      <c r="HN61" s="105"/>
      <c r="HO61" s="105"/>
      <c r="HP61" s="105"/>
      <c r="HQ61" s="105"/>
      <c r="HR61" s="105"/>
      <c r="HS61" s="105"/>
      <c r="HT61" s="105"/>
      <c r="HU61" s="105"/>
      <c r="HV61" s="105"/>
      <c r="HW61" s="105"/>
      <c r="HX61" s="105"/>
      <c r="HY61" s="105"/>
      <c r="HZ61" s="105"/>
      <c r="IA61" s="105"/>
      <c r="IB61" s="105"/>
      <c r="IC61" s="105"/>
      <c r="ID61" s="105"/>
    </row>
    <row r="62" spans="1:238" s="138" customFormat="1" ht="78.75" x14ac:dyDescent="0.25">
      <c r="A62" s="129" t="s">
        <v>675</v>
      </c>
      <c r="B62" s="119" t="s">
        <v>485</v>
      </c>
      <c r="C62" s="121">
        <v>7.9</v>
      </c>
      <c r="D62" s="121">
        <v>7.9</v>
      </c>
      <c r="E62" s="121">
        <f t="shared" si="0"/>
        <v>100</v>
      </c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</row>
    <row r="63" spans="1:238" s="138" customFormat="1" ht="78.75" x14ac:dyDescent="0.25">
      <c r="A63" s="129" t="s">
        <v>676</v>
      </c>
      <c r="B63" s="119" t="s">
        <v>485</v>
      </c>
      <c r="C63" s="121">
        <v>3.5</v>
      </c>
      <c r="D63" s="121">
        <v>3.5</v>
      </c>
      <c r="E63" s="121">
        <f t="shared" si="0"/>
        <v>100</v>
      </c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  <c r="BZ63" s="105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5"/>
      <c r="CM63" s="105"/>
      <c r="CN63" s="105"/>
      <c r="CO63" s="105"/>
      <c r="CP63" s="105"/>
      <c r="CQ63" s="105"/>
      <c r="CR63" s="105"/>
      <c r="CS63" s="105"/>
      <c r="CT63" s="105"/>
      <c r="CU63" s="105"/>
      <c r="CV63" s="105"/>
      <c r="CW63" s="105"/>
      <c r="CX63" s="105"/>
      <c r="CY63" s="105"/>
      <c r="CZ63" s="105"/>
      <c r="DA63" s="105"/>
      <c r="DB63" s="105"/>
      <c r="DC63" s="105"/>
      <c r="DD63" s="105"/>
      <c r="DE63" s="105"/>
      <c r="DF63" s="105"/>
      <c r="DG63" s="105"/>
      <c r="DH63" s="105"/>
      <c r="DI63" s="105"/>
      <c r="DJ63" s="105"/>
      <c r="DK63" s="105"/>
      <c r="DL63" s="105"/>
      <c r="DM63" s="105"/>
      <c r="DN63" s="105"/>
      <c r="DO63" s="105"/>
      <c r="DP63" s="105"/>
      <c r="DQ63" s="105"/>
      <c r="DR63" s="105"/>
      <c r="DS63" s="105"/>
      <c r="DT63" s="105"/>
      <c r="DU63" s="105"/>
      <c r="DV63" s="105"/>
      <c r="DW63" s="105"/>
      <c r="DX63" s="105"/>
      <c r="DY63" s="105"/>
      <c r="DZ63" s="105"/>
      <c r="EA63" s="105"/>
      <c r="EB63" s="105"/>
      <c r="EC63" s="105"/>
      <c r="ED63" s="105"/>
      <c r="EE63" s="105"/>
      <c r="EF63" s="105"/>
      <c r="EG63" s="105"/>
      <c r="EH63" s="105"/>
      <c r="EI63" s="105"/>
      <c r="EJ63" s="105"/>
      <c r="EK63" s="105"/>
      <c r="EL63" s="105"/>
      <c r="EM63" s="105"/>
      <c r="EN63" s="105"/>
      <c r="EO63" s="105"/>
      <c r="EP63" s="105"/>
      <c r="EQ63" s="105"/>
      <c r="ER63" s="105"/>
      <c r="ES63" s="105"/>
      <c r="ET63" s="105"/>
      <c r="EU63" s="105"/>
      <c r="EV63" s="105"/>
      <c r="EW63" s="105"/>
      <c r="EX63" s="105"/>
      <c r="EY63" s="105"/>
      <c r="EZ63" s="105"/>
      <c r="FA63" s="105"/>
      <c r="FB63" s="105"/>
      <c r="FC63" s="105"/>
      <c r="FD63" s="105"/>
      <c r="FE63" s="105"/>
      <c r="FF63" s="105"/>
      <c r="FG63" s="105"/>
      <c r="FH63" s="105"/>
      <c r="FI63" s="105"/>
      <c r="FJ63" s="105"/>
      <c r="FK63" s="105"/>
      <c r="FL63" s="105"/>
      <c r="FM63" s="105"/>
      <c r="FN63" s="105"/>
      <c r="FO63" s="105"/>
      <c r="FP63" s="105"/>
      <c r="FQ63" s="105"/>
      <c r="FR63" s="105"/>
      <c r="FS63" s="105"/>
      <c r="FT63" s="105"/>
      <c r="FU63" s="105"/>
      <c r="FV63" s="105"/>
      <c r="FW63" s="105"/>
      <c r="FX63" s="105"/>
      <c r="FY63" s="105"/>
      <c r="FZ63" s="105"/>
      <c r="GA63" s="105"/>
      <c r="GB63" s="105"/>
      <c r="GC63" s="105"/>
      <c r="GD63" s="105"/>
      <c r="GE63" s="105"/>
      <c r="GF63" s="105"/>
      <c r="GG63" s="105"/>
      <c r="GH63" s="105"/>
      <c r="GI63" s="105"/>
      <c r="GJ63" s="105"/>
      <c r="GK63" s="105"/>
      <c r="GL63" s="105"/>
      <c r="GM63" s="105"/>
      <c r="GN63" s="105"/>
      <c r="GO63" s="105"/>
      <c r="GP63" s="105"/>
      <c r="GQ63" s="105"/>
      <c r="GR63" s="105"/>
      <c r="GS63" s="105"/>
      <c r="GT63" s="105"/>
      <c r="GU63" s="105"/>
      <c r="GV63" s="105"/>
      <c r="GW63" s="105"/>
      <c r="GX63" s="105"/>
      <c r="GY63" s="105"/>
      <c r="GZ63" s="105"/>
      <c r="HA63" s="105"/>
      <c r="HB63" s="105"/>
      <c r="HC63" s="105"/>
      <c r="HD63" s="105"/>
      <c r="HE63" s="105"/>
      <c r="HF63" s="105"/>
      <c r="HG63" s="105"/>
      <c r="HH63" s="105"/>
      <c r="HI63" s="105"/>
      <c r="HJ63" s="105"/>
      <c r="HK63" s="105"/>
      <c r="HL63" s="105"/>
      <c r="HM63" s="105"/>
      <c r="HN63" s="105"/>
      <c r="HO63" s="105"/>
      <c r="HP63" s="105"/>
      <c r="HQ63" s="105"/>
      <c r="HR63" s="105"/>
      <c r="HS63" s="105"/>
      <c r="HT63" s="105"/>
      <c r="HU63" s="105"/>
      <c r="HV63" s="105"/>
      <c r="HW63" s="105"/>
      <c r="HX63" s="105"/>
      <c r="HY63" s="105"/>
      <c r="HZ63" s="105"/>
      <c r="IA63" s="105"/>
      <c r="IB63" s="105"/>
      <c r="IC63" s="105"/>
      <c r="ID63" s="105"/>
    </row>
    <row r="64" spans="1:238" s="138" customFormat="1" ht="94.5" x14ac:dyDescent="0.25">
      <c r="A64" s="129" t="s">
        <v>677</v>
      </c>
      <c r="B64" s="119" t="s">
        <v>321</v>
      </c>
      <c r="C64" s="121">
        <v>6643.8</v>
      </c>
      <c r="D64" s="121">
        <v>6824.3</v>
      </c>
      <c r="E64" s="121">
        <f t="shared" si="0"/>
        <v>102.71681868810019</v>
      </c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105"/>
      <c r="BV64" s="105"/>
      <c r="BW64" s="105"/>
      <c r="BX64" s="105"/>
      <c r="BY64" s="105"/>
      <c r="BZ64" s="105"/>
      <c r="CA64" s="105"/>
      <c r="CB64" s="105"/>
      <c r="CC64" s="105"/>
      <c r="CD64" s="105"/>
      <c r="CE64" s="105"/>
      <c r="CF64" s="105"/>
      <c r="CG64" s="105"/>
      <c r="CH64" s="105"/>
      <c r="CI64" s="105"/>
      <c r="CJ64" s="105"/>
      <c r="CK64" s="105"/>
      <c r="CL64" s="105"/>
      <c r="CM64" s="105"/>
      <c r="CN64" s="105"/>
      <c r="CO64" s="105"/>
      <c r="CP64" s="105"/>
      <c r="CQ64" s="105"/>
      <c r="CR64" s="105"/>
      <c r="CS64" s="105"/>
      <c r="CT64" s="105"/>
      <c r="CU64" s="105"/>
      <c r="CV64" s="105"/>
      <c r="CW64" s="105"/>
      <c r="CX64" s="105"/>
      <c r="CY64" s="105"/>
      <c r="CZ64" s="105"/>
      <c r="DA64" s="105"/>
      <c r="DB64" s="105"/>
      <c r="DC64" s="105"/>
      <c r="DD64" s="105"/>
      <c r="DE64" s="105"/>
      <c r="DF64" s="105"/>
      <c r="DG64" s="105"/>
      <c r="DH64" s="105"/>
      <c r="DI64" s="105"/>
      <c r="DJ64" s="105"/>
      <c r="DK64" s="105"/>
      <c r="DL64" s="105"/>
      <c r="DM64" s="105"/>
      <c r="DN64" s="105"/>
      <c r="DO64" s="105"/>
      <c r="DP64" s="105"/>
      <c r="DQ64" s="105"/>
      <c r="DR64" s="105"/>
      <c r="DS64" s="105"/>
      <c r="DT64" s="105"/>
      <c r="DU64" s="105"/>
      <c r="DV64" s="105"/>
      <c r="DW64" s="105"/>
      <c r="DX64" s="105"/>
      <c r="DY64" s="105"/>
      <c r="DZ64" s="105"/>
      <c r="EA64" s="105"/>
      <c r="EB64" s="105"/>
      <c r="EC64" s="105"/>
      <c r="ED64" s="105"/>
      <c r="EE64" s="105"/>
      <c r="EF64" s="105"/>
      <c r="EG64" s="105"/>
      <c r="EH64" s="105"/>
      <c r="EI64" s="105"/>
      <c r="EJ64" s="105"/>
      <c r="EK64" s="105"/>
      <c r="EL64" s="105"/>
      <c r="EM64" s="105"/>
      <c r="EN64" s="105"/>
      <c r="EO64" s="105"/>
      <c r="EP64" s="105"/>
      <c r="EQ64" s="105"/>
      <c r="ER64" s="105"/>
      <c r="ES64" s="105"/>
      <c r="ET64" s="105"/>
      <c r="EU64" s="105"/>
      <c r="EV64" s="105"/>
      <c r="EW64" s="105"/>
      <c r="EX64" s="105"/>
      <c r="EY64" s="105"/>
      <c r="EZ64" s="105"/>
      <c r="FA64" s="105"/>
      <c r="FB64" s="105"/>
      <c r="FC64" s="105"/>
      <c r="FD64" s="105"/>
      <c r="FE64" s="105"/>
      <c r="FF64" s="105"/>
      <c r="FG64" s="105"/>
      <c r="FH64" s="105"/>
      <c r="FI64" s="105"/>
      <c r="FJ64" s="105"/>
      <c r="FK64" s="105"/>
      <c r="FL64" s="105"/>
      <c r="FM64" s="105"/>
      <c r="FN64" s="105"/>
      <c r="FO64" s="105"/>
      <c r="FP64" s="105"/>
      <c r="FQ64" s="105"/>
      <c r="FR64" s="105"/>
      <c r="FS64" s="105"/>
      <c r="FT64" s="105"/>
      <c r="FU64" s="105"/>
      <c r="FV64" s="105"/>
      <c r="FW64" s="105"/>
      <c r="FX64" s="105"/>
      <c r="FY64" s="105"/>
      <c r="FZ64" s="105"/>
      <c r="GA64" s="105"/>
      <c r="GB64" s="105"/>
      <c r="GC64" s="105"/>
      <c r="GD64" s="105"/>
      <c r="GE64" s="105"/>
      <c r="GF64" s="105"/>
      <c r="GG64" s="105"/>
      <c r="GH64" s="105"/>
      <c r="GI64" s="105"/>
      <c r="GJ64" s="105"/>
      <c r="GK64" s="105"/>
      <c r="GL64" s="105"/>
      <c r="GM64" s="105"/>
      <c r="GN64" s="105"/>
      <c r="GO64" s="105"/>
      <c r="GP64" s="105"/>
      <c r="GQ64" s="105"/>
      <c r="GR64" s="105"/>
      <c r="GS64" s="105"/>
      <c r="GT64" s="105"/>
      <c r="GU64" s="105"/>
      <c r="GV64" s="105"/>
      <c r="GW64" s="105"/>
      <c r="GX64" s="105"/>
      <c r="GY64" s="105"/>
      <c r="GZ64" s="105"/>
      <c r="HA64" s="105"/>
      <c r="HB64" s="105"/>
      <c r="HC64" s="105"/>
      <c r="HD64" s="105"/>
      <c r="HE64" s="105"/>
      <c r="HF64" s="105"/>
      <c r="HG64" s="105"/>
      <c r="HH64" s="105"/>
      <c r="HI64" s="105"/>
      <c r="HJ64" s="105"/>
      <c r="HK64" s="105"/>
      <c r="HL64" s="105"/>
      <c r="HM64" s="105"/>
      <c r="HN64" s="105"/>
      <c r="HO64" s="105"/>
      <c r="HP64" s="105"/>
      <c r="HQ64" s="105"/>
      <c r="HR64" s="105"/>
      <c r="HS64" s="105"/>
      <c r="HT64" s="105"/>
      <c r="HU64" s="105"/>
      <c r="HV64" s="105"/>
      <c r="HW64" s="105"/>
      <c r="HX64" s="105"/>
      <c r="HY64" s="105"/>
      <c r="HZ64" s="105"/>
      <c r="IA64" s="105"/>
      <c r="IB64" s="105"/>
      <c r="IC64" s="105"/>
      <c r="ID64" s="105"/>
    </row>
    <row r="65" spans="1:238" s="138" customFormat="1" ht="78.75" x14ac:dyDescent="0.25">
      <c r="A65" s="129" t="s">
        <v>678</v>
      </c>
      <c r="B65" s="119" t="s">
        <v>487</v>
      </c>
      <c r="C65" s="121">
        <v>0</v>
      </c>
      <c r="D65" s="121">
        <v>0</v>
      </c>
      <c r="E65" s="121" t="s">
        <v>592</v>
      </c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5"/>
      <c r="BZ65" s="105"/>
      <c r="CA65" s="105"/>
      <c r="CB65" s="105"/>
      <c r="CC65" s="105"/>
      <c r="CD65" s="105"/>
      <c r="CE65" s="105"/>
      <c r="CF65" s="105"/>
      <c r="CG65" s="105"/>
      <c r="CH65" s="105"/>
      <c r="CI65" s="105"/>
      <c r="CJ65" s="105"/>
      <c r="CK65" s="105"/>
      <c r="CL65" s="105"/>
      <c r="CM65" s="105"/>
      <c r="CN65" s="105"/>
      <c r="CO65" s="105"/>
      <c r="CP65" s="105"/>
      <c r="CQ65" s="105"/>
      <c r="CR65" s="105"/>
      <c r="CS65" s="105"/>
      <c r="CT65" s="105"/>
      <c r="CU65" s="105"/>
      <c r="CV65" s="105"/>
      <c r="CW65" s="105"/>
      <c r="CX65" s="105"/>
      <c r="CY65" s="105"/>
      <c r="CZ65" s="105"/>
      <c r="DA65" s="105"/>
      <c r="DB65" s="105"/>
      <c r="DC65" s="105"/>
      <c r="DD65" s="105"/>
      <c r="DE65" s="105"/>
      <c r="DF65" s="105"/>
      <c r="DG65" s="105"/>
      <c r="DH65" s="105"/>
      <c r="DI65" s="105"/>
      <c r="DJ65" s="105"/>
      <c r="DK65" s="105"/>
      <c r="DL65" s="105"/>
      <c r="DM65" s="105"/>
      <c r="DN65" s="105"/>
      <c r="DO65" s="105"/>
      <c r="DP65" s="105"/>
      <c r="DQ65" s="105"/>
      <c r="DR65" s="105"/>
      <c r="DS65" s="105"/>
      <c r="DT65" s="105"/>
      <c r="DU65" s="105"/>
      <c r="DV65" s="105"/>
      <c r="DW65" s="105"/>
      <c r="DX65" s="105"/>
      <c r="DY65" s="105"/>
      <c r="DZ65" s="105"/>
      <c r="EA65" s="105"/>
      <c r="EB65" s="105"/>
      <c r="EC65" s="105"/>
      <c r="ED65" s="105"/>
      <c r="EE65" s="105"/>
      <c r="EF65" s="105"/>
      <c r="EG65" s="105"/>
      <c r="EH65" s="105"/>
      <c r="EI65" s="105"/>
      <c r="EJ65" s="105"/>
      <c r="EK65" s="105"/>
      <c r="EL65" s="105"/>
      <c r="EM65" s="105"/>
      <c r="EN65" s="105"/>
      <c r="EO65" s="105"/>
      <c r="EP65" s="105"/>
      <c r="EQ65" s="105"/>
      <c r="ER65" s="105"/>
      <c r="ES65" s="105"/>
      <c r="ET65" s="105"/>
      <c r="EU65" s="105"/>
      <c r="EV65" s="105"/>
      <c r="EW65" s="105"/>
      <c r="EX65" s="105"/>
      <c r="EY65" s="105"/>
      <c r="EZ65" s="105"/>
      <c r="FA65" s="105"/>
      <c r="FB65" s="105"/>
      <c r="FC65" s="105"/>
      <c r="FD65" s="105"/>
      <c r="FE65" s="105"/>
      <c r="FF65" s="105"/>
      <c r="FG65" s="105"/>
      <c r="FH65" s="105"/>
      <c r="FI65" s="105"/>
      <c r="FJ65" s="105"/>
      <c r="FK65" s="105"/>
      <c r="FL65" s="105"/>
      <c r="FM65" s="105"/>
      <c r="FN65" s="105"/>
      <c r="FO65" s="105"/>
      <c r="FP65" s="105"/>
      <c r="FQ65" s="105"/>
      <c r="FR65" s="105"/>
      <c r="FS65" s="105"/>
      <c r="FT65" s="105"/>
      <c r="FU65" s="105"/>
      <c r="FV65" s="105"/>
      <c r="FW65" s="105"/>
      <c r="FX65" s="105"/>
      <c r="FY65" s="105"/>
      <c r="FZ65" s="105"/>
      <c r="GA65" s="105"/>
      <c r="GB65" s="105"/>
      <c r="GC65" s="105"/>
      <c r="GD65" s="105"/>
      <c r="GE65" s="105"/>
      <c r="GF65" s="105"/>
      <c r="GG65" s="105"/>
      <c r="GH65" s="105"/>
      <c r="GI65" s="105"/>
      <c r="GJ65" s="105"/>
      <c r="GK65" s="105"/>
      <c r="GL65" s="105"/>
      <c r="GM65" s="105"/>
      <c r="GN65" s="105"/>
      <c r="GO65" s="105"/>
      <c r="GP65" s="105"/>
      <c r="GQ65" s="105"/>
      <c r="GR65" s="105"/>
      <c r="GS65" s="105"/>
      <c r="GT65" s="105"/>
      <c r="GU65" s="105"/>
      <c r="GV65" s="105"/>
      <c r="GW65" s="105"/>
      <c r="GX65" s="105"/>
      <c r="GY65" s="105"/>
      <c r="GZ65" s="105"/>
      <c r="HA65" s="105"/>
      <c r="HB65" s="105"/>
      <c r="HC65" s="105"/>
      <c r="HD65" s="105"/>
      <c r="HE65" s="105"/>
      <c r="HF65" s="105"/>
      <c r="HG65" s="105"/>
      <c r="HH65" s="105"/>
      <c r="HI65" s="105"/>
      <c r="HJ65" s="105"/>
      <c r="HK65" s="105"/>
      <c r="HL65" s="105"/>
      <c r="HM65" s="105"/>
      <c r="HN65" s="105"/>
      <c r="HO65" s="105"/>
      <c r="HP65" s="105"/>
      <c r="HQ65" s="105"/>
      <c r="HR65" s="105"/>
      <c r="HS65" s="105"/>
      <c r="HT65" s="105"/>
      <c r="HU65" s="105"/>
      <c r="HV65" s="105"/>
      <c r="HW65" s="105"/>
      <c r="HX65" s="105"/>
      <c r="HY65" s="105"/>
      <c r="HZ65" s="105"/>
      <c r="IA65" s="105"/>
      <c r="IB65" s="105"/>
      <c r="IC65" s="105"/>
      <c r="ID65" s="105"/>
    </row>
    <row r="66" spans="1:238" ht="78.75" x14ac:dyDescent="0.25">
      <c r="A66" s="129" t="s">
        <v>679</v>
      </c>
      <c r="B66" s="119" t="s">
        <v>487</v>
      </c>
      <c r="C66" s="121">
        <v>50.4</v>
      </c>
      <c r="D66" s="121">
        <v>106.2</v>
      </c>
      <c r="E66" s="121">
        <f t="shared" si="0"/>
        <v>210.71428571428572</v>
      </c>
      <c r="F66" s="105"/>
      <c r="G66" s="105"/>
    </row>
    <row r="67" spans="1:238" ht="78" customHeight="1" x14ac:dyDescent="0.25">
      <c r="A67" s="129" t="s">
        <v>680</v>
      </c>
      <c r="B67" s="119" t="s">
        <v>487</v>
      </c>
      <c r="C67" s="121">
        <v>19.5</v>
      </c>
      <c r="D67" s="121">
        <v>19.5</v>
      </c>
      <c r="E67" s="121">
        <f t="shared" si="0"/>
        <v>100</v>
      </c>
      <c r="F67" s="105"/>
      <c r="G67" s="105"/>
    </row>
    <row r="68" spans="1:238" ht="78" customHeight="1" x14ac:dyDescent="0.25">
      <c r="A68" s="129" t="s">
        <v>681</v>
      </c>
      <c r="B68" s="119" t="s">
        <v>323</v>
      </c>
      <c r="C68" s="121">
        <v>85.6</v>
      </c>
      <c r="D68" s="121">
        <v>85.6</v>
      </c>
      <c r="E68" s="121">
        <f t="shared" si="0"/>
        <v>100</v>
      </c>
      <c r="F68" s="105"/>
      <c r="G68" s="105"/>
    </row>
    <row r="69" spans="1:238" ht="51.75" customHeight="1" x14ac:dyDescent="0.25">
      <c r="A69" s="135" t="s">
        <v>682</v>
      </c>
      <c r="B69" s="119" t="s">
        <v>327</v>
      </c>
      <c r="C69" s="121">
        <v>29230</v>
      </c>
      <c r="D69" s="121">
        <v>28797.8</v>
      </c>
      <c r="E69" s="121">
        <f t="shared" si="0"/>
        <v>98.5213821416353</v>
      </c>
      <c r="F69" s="105"/>
      <c r="G69" s="105"/>
    </row>
    <row r="70" spans="1:238" ht="60.75" customHeight="1" x14ac:dyDescent="0.25">
      <c r="A70" s="135" t="s">
        <v>683</v>
      </c>
      <c r="B70" s="119" t="s">
        <v>329</v>
      </c>
      <c r="C70" s="121">
        <v>2400</v>
      </c>
      <c r="D70" s="121">
        <v>2354.8000000000002</v>
      </c>
      <c r="E70" s="121">
        <f t="shared" si="0"/>
        <v>98.116666666666674</v>
      </c>
      <c r="F70" s="105"/>
      <c r="G70" s="105"/>
    </row>
    <row r="71" spans="1:238" ht="78" customHeight="1" x14ac:dyDescent="0.25">
      <c r="A71" s="135" t="s">
        <v>684</v>
      </c>
      <c r="B71" s="137" t="s">
        <v>331</v>
      </c>
      <c r="C71" s="121">
        <v>7100</v>
      </c>
      <c r="D71" s="121">
        <v>7181.5</v>
      </c>
      <c r="E71" s="121">
        <f t="shared" si="0"/>
        <v>101.14788732394366</v>
      </c>
      <c r="F71" s="105"/>
      <c r="G71" s="105"/>
    </row>
    <row r="72" spans="1:238" ht="81" customHeight="1" x14ac:dyDescent="0.25">
      <c r="A72" s="135" t="s">
        <v>685</v>
      </c>
      <c r="B72" s="137" t="s">
        <v>335</v>
      </c>
      <c r="C72" s="121">
        <v>307</v>
      </c>
      <c r="D72" s="121">
        <v>307</v>
      </c>
      <c r="E72" s="121">
        <f t="shared" si="0"/>
        <v>100</v>
      </c>
      <c r="F72" s="105"/>
      <c r="G72" s="105"/>
    </row>
    <row r="73" spans="1:238" ht="21" customHeight="1" x14ac:dyDescent="0.25">
      <c r="A73" s="114" t="s">
        <v>686</v>
      </c>
      <c r="B73" s="133" t="s">
        <v>687</v>
      </c>
      <c r="C73" s="116">
        <f>SUM(C74:C98)</f>
        <v>11570.199999999999</v>
      </c>
      <c r="D73" s="116">
        <f>SUM(D74:D98)</f>
        <v>12383.7</v>
      </c>
      <c r="E73" s="116">
        <f t="shared" ref="E73:E138" si="1">D73/C73*100</f>
        <v>107.0309934141156</v>
      </c>
      <c r="F73" s="105"/>
      <c r="G73" s="105"/>
    </row>
    <row r="74" spans="1:238" ht="91.5" customHeight="1" x14ac:dyDescent="0.25">
      <c r="A74" s="129" t="s">
        <v>688</v>
      </c>
      <c r="B74" s="141" t="s">
        <v>689</v>
      </c>
      <c r="C74" s="121">
        <v>120</v>
      </c>
      <c r="D74" s="121">
        <v>121.7</v>
      </c>
      <c r="E74" s="121">
        <f t="shared" si="1"/>
        <v>101.41666666666667</v>
      </c>
      <c r="F74" s="105"/>
      <c r="G74" s="105"/>
    </row>
    <row r="75" spans="1:238" ht="94.5" x14ac:dyDescent="0.25">
      <c r="A75" s="129" t="s">
        <v>690</v>
      </c>
      <c r="B75" s="141" t="s">
        <v>691</v>
      </c>
      <c r="C75" s="121">
        <v>147</v>
      </c>
      <c r="D75" s="121">
        <v>164.2</v>
      </c>
      <c r="E75" s="121">
        <f t="shared" si="1"/>
        <v>111.70068027210884</v>
      </c>
      <c r="F75" s="105"/>
      <c r="G75" s="105"/>
    </row>
    <row r="76" spans="1:238" ht="78.75" x14ac:dyDescent="0.25">
      <c r="A76" s="129" t="s">
        <v>692</v>
      </c>
      <c r="B76" s="137" t="s">
        <v>693</v>
      </c>
      <c r="C76" s="121">
        <v>23.8</v>
      </c>
      <c r="D76" s="121">
        <v>22.7</v>
      </c>
      <c r="E76" s="121">
        <f t="shared" si="1"/>
        <v>95.378151260504197</v>
      </c>
      <c r="F76" s="105"/>
      <c r="G76" s="105"/>
    </row>
    <row r="77" spans="1:238" ht="78.75" x14ac:dyDescent="0.25">
      <c r="A77" s="129" t="s">
        <v>694</v>
      </c>
      <c r="B77" s="142" t="s">
        <v>695</v>
      </c>
      <c r="C77" s="143">
        <v>265</v>
      </c>
      <c r="D77" s="143">
        <v>260</v>
      </c>
      <c r="E77" s="121">
        <f t="shared" si="1"/>
        <v>98.113207547169807</v>
      </c>
      <c r="F77" s="105"/>
      <c r="G77" s="105"/>
    </row>
    <row r="78" spans="1:238" ht="94.5" x14ac:dyDescent="0.25">
      <c r="A78" s="123" t="s">
        <v>696</v>
      </c>
      <c r="B78" s="144" t="s">
        <v>697</v>
      </c>
      <c r="C78" s="143">
        <v>17.5</v>
      </c>
      <c r="D78" s="143">
        <v>17.5</v>
      </c>
      <c r="E78" s="121">
        <f t="shared" si="1"/>
        <v>100</v>
      </c>
      <c r="F78" s="105"/>
      <c r="G78" s="105"/>
    </row>
    <row r="79" spans="1:238" ht="78.75" x14ac:dyDescent="0.25">
      <c r="A79" s="129" t="s">
        <v>698</v>
      </c>
      <c r="B79" s="119" t="s">
        <v>699</v>
      </c>
      <c r="C79" s="143">
        <v>90</v>
      </c>
      <c r="D79" s="143">
        <v>90</v>
      </c>
      <c r="E79" s="121">
        <f t="shared" si="1"/>
        <v>100</v>
      </c>
      <c r="F79" s="105"/>
      <c r="G79" s="105"/>
    </row>
    <row r="80" spans="1:238" ht="78.75" x14ac:dyDescent="0.25">
      <c r="A80" s="123" t="s">
        <v>700</v>
      </c>
      <c r="B80" s="119" t="s">
        <v>701</v>
      </c>
      <c r="C80" s="121">
        <v>7.4</v>
      </c>
      <c r="D80" s="121">
        <v>7.4</v>
      </c>
      <c r="E80" s="121">
        <f t="shared" si="1"/>
        <v>100</v>
      </c>
      <c r="F80" s="105"/>
      <c r="G80" s="105"/>
    </row>
    <row r="81" spans="1:7" ht="63" x14ac:dyDescent="0.25">
      <c r="A81" s="135" t="s">
        <v>702</v>
      </c>
      <c r="B81" s="136" t="s">
        <v>703</v>
      </c>
      <c r="C81" s="121">
        <v>1.5</v>
      </c>
      <c r="D81" s="121">
        <v>1.5</v>
      </c>
      <c r="E81" s="121">
        <f t="shared" si="1"/>
        <v>100</v>
      </c>
      <c r="F81" s="105"/>
      <c r="G81" s="105"/>
    </row>
    <row r="82" spans="1:7" ht="78.75" x14ac:dyDescent="0.25">
      <c r="A82" s="123" t="s">
        <v>704</v>
      </c>
      <c r="B82" s="119" t="s">
        <v>705</v>
      </c>
      <c r="C82" s="121">
        <v>16.7</v>
      </c>
      <c r="D82" s="121">
        <v>16.7</v>
      </c>
      <c r="E82" s="121">
        <f t="shared" si="1"/>
        <v>100</v>
      </c>
      <c r="F82" s="105"/>
      <c r="G82" s="105"/>
    </row>
    <row r="83" spans="1:7" ht="94.5" x14ac:dyDescent="0.25">
      <c r="A83" s="129" t="s">
        <v>706</v>
      </c>
      <c r="B83" s="119" t="s">
        <v>707</v>
      </c>
      <c r="C83" s="121">
        <v>365.5</v>
      </c>
      <c r="D83" s="121">
        <v>390.9</v>
      </c>
      <c r="E83" s="121">
        <f t="shared" si="1"/>
        <v>106.94938440492476</v>
      </c>
      <c r="F83" s="105"/>
      <c r="G83" s="105"/>
    </row>
    <row r="84" spans="1:7" ht="126" x14ac:dyDescent="0.25">
      <c r="A84" s="123" t="s">
        <v>708</v>
      </c>
      <c r="B84" s="119" t="s">
        <v>709</v>
      </c>
      <c r="C84" s="121">
        <v>27.7</v>
      </c>
      <c r="D84" s="121">
        <v>21.6</v>
      </c>
      <c r="E84" s="121">
        <f t="shared" si="1"/>
        <v>77.978339350180519</v>
      </c>
      <c r="F84" s="105"/>
      <c r="G84" s="105"/>
    </row>
    <row r="85" spans="1:7" ht="110.25" x14ac:dyDescent="0.25">
      <c r="A85" s="123" t="s">
        <v>710</v>
      </c>
      <c r="B85" s="119" t="s">
        <v>711</v>
      </c>
      <c r="C85" s="121">
        <v>0</v>
      </c>
      <c r="D85" s="121">
        <v>15</v>
      </c>
      <c r="E85" s="121" t="s">
        <v>592</v>
      </c>
      <c r="F85" s="105"/>
      <c r="G85" s="105"/>
    </row>
    <row r="86" spans="1:7" ht="94.5" x14ac:dyDescent="0.25">
      <c r="A86" s="123" t="s">
        <v>712</v>
      </c>
      <c r="B86" s="137" t="s">
        <v>713</v>
      </c>
      <c r="C86" s="121">
        <v>10.1</v>
      </c>
      <c r="D86" s="121">
        <v>11.2</v>
      </c>
      <c r="E86" s="121">
        <f t="shared" si="1"/>
        <v>110.89108910891088</v>
      </c>
      <c r="F86" s="105"/>
      <c r="G86" s="105"/>
    </row>
    <row r="87" spans="1:7" ht="126" x14ac:dyDescent="0.25">
      <c r="A87" s="129" t="s">
        <v>714</v>
      </c>
      <c r="B87" s="119" t="s">
        <v>715</v>
      </c>
      <c r="C87" s="121">
        <v>0</v>
      </c>
      <c r="D87" s="121">
        <v>0</v>
      </c>
      <c r="E87" s="121" t="s">
        <v>592</v>
      </c>
      <c r="F87" s="105"/>
      <c r="G87" s="105"/>
    </row>
    <row r="88" spans="1:7" ht="78.75" x14ac:dyDescent="0.25">
      <c r="A88" s="129" t="s">
        <v>716</v>
      </c>
      <c r="B88" s="119" t="s">
        <v>717</v>
      </c>
      <c r="C88" s="121">
        <v>351.2</v>
      </c>
      <c r="D88" s="121">
        <v>601.20000000000005</v>
      </c>
      <c r="E88" s="121">
        <f t="shared" si="1"/>
        <v>171.18451025056947</v>
      </c>
      <c r="F88" s="105"/>
      <c r="G88" s="105"/>
    </row>
    <row r="89" spans="1:7" ht="94.5" x14ac:dyDescent="0.25">
      <c r="A89" s="129" t="s">
        <v>718</v>
      </c>
      <c r="B89" s="119" t="s">
        <v>719</v>
      </c>
      <c r="C89" s="121">
        <v>716</v>
      </c>
      <c r="D89" s="121">
        <v>748.8</v>
      </c>
      <c r="E89" s="121">
        <f t="shared" si="1"/>
        <v>104.58100558659218</v>
      </c>
      <c r="F89" s="105"/>
      <c r="G89" s="105"/>
    </row>
    <row r="90" spans="1:7" ht="47.25" x14ac:dyDescent="0.25">
      <c r="A90" s="129" t="s">
        <v>720</v>
      </c>
      <c r="B90" s="119" t="s">
        <v>721</v>
      </c>
      <c r="C90" s="121">
        <v>76.099999999999994</v>
      </c>
      <c r="D90" s="121">
        <v>81.099999999999994</v>
      </c>
      <c r="E90" s="121">
        <f t="shared" si="1"/>
        <v>106.57030223390277</v>
      </c>
      <c r="F90" s="105"/>
      <c r="G90" s="105"/>
    </row>
    <row r="91" spans="1:7" ht="78.75" x14ac:dyDescent="0.25">
      <c r="A91" s="129" t="s">
        <v>722</v>
      </c>
      <c r="B91" s="119" t="s">
        <v>723</v>
      </c>
      <c r="C91" s="121">
        <v>961.4</v>
      </c>
      <c r="D91" s="121">
        <v>1239.7</v>
      </c>
      <c r="E91" s="121">
        <f t="shared" si="1"/>
        <v>128.94736842105263</v>
      </c>
      <c r="F91" s="105"/>
      <c r="G91" s="105"/>
    </row>
    <row r="92" spans="1:7" ht="94.5" x14ac:dyDescent="0.25">
      <c r="A92" s="123" t="s">
        <v>724</v>
      </c>
      <c r="B92" s="119" t="s">
        <v>725</v>
      </c>
      <c r="C92" s="121">
        <v>7343.5</v>
      </c>
      <c r="D92" s="121">
        <v>7526</v>
      </c>
      <c r="E92" s="121">
        <f t="shared" si="1"/>
        <v>102.48519098522505</v>
      </c>
      <c r="F92" s="105"/>
      <c r="G92" s="105"/>
    </row>
    <row r="93" spans="1:7" ht="47.25" x14ac:dyDescent="0.25">
      <c r="A93" s="123" t="s">
        <v>726</v>
      </c>
      <c r="B93" s="119" t="s">
        <v>727</v>
      </c>
      <c r="C93" s="121">
        <v>25.4</v>
      </c>
      <c r="D93" s="121">
        <v>25.4</v>
      </c>
      <c r="E93" s="121">
        <f t="shared" si="1"/>
        <v>100</v>
      </c>
      <c r="F93" s="105"/>
      <c r="G93" s="105"/>
    </row>
    <row r="94" spans="1:7" ht="31.5" x14ac:dyDescent="0.25">
      <c r="A94" s="123" t="s">
        <v>728</v>
      </c>
      <c r="B94" s="119" t="s">
        <v>729</v>
      </c>
      <c r="C94" s="121">
        <v>135.9</v>
      </c>
      <c r="D94" s="121">
        <v>135.9</v>
      </c>
      <c r="E94" s="121">
        <f t="shared" si="1"/>
        <v>100</v>
      </c>
      <c r="F94" s="105"/>
      <c r="G94" s="105"/>
    </row>
    <row r="95" spans="1:7" ht="63" x14ac:dyDescent="0.25">
      <c r="A95" s="123" t="s">
        <v>730</v>
      </c>
      <c r="B95" s="119" t="s">
        <v>23</v>
      </c>
      <c r="C95" s="121">
        <v>96.8</v>
      </c>
      <c r="D95" s="121">
        <v>109.7</v>
      </c>
      <c r="E95" s="121">
        <f t="shared" si="1"/>
        <v>113.32644628099173</v>
      </c>
      <c r="F95" s="105"/>
      <c r="G95" s="105"/>
    </row>
    <row r="96" spans="1:7" ht="63" x14ac:dyDescent="0.25">
      <c r="A96" s="129" t="s">
        <v>731</v>
      </c>
      <c r="B96" s="119" t="s">
        <v>732</v>
      </c>
      <c r="C96" s="121">
        <v>221.2</v>
      </c>
      <c r="D96" s="121">
        <v>194.3</v>
      </c>
      <c r="E96" s="121">
        <f t="shared" si="1"/>
        <v>87.839059674502721</v>
      </c>
      <c r="F96" s="105"/>
      <c r="G96" s="105"/>
    </row>
    <row r="97" spans="1:7" ht="78.75" x14ac:dyDescent="0.25">
      <c r="A97" s="123" t="s">
        <v>733</v>
      </c>
      <c r="B97" s="119" t="s">
        <v>734</v>
      </c>
      <c r="C97" s="121">
        <v>115</v>
      </c>
      <c r="D97" s="121">
        <v>137</v>
      </c>
      <c r="E97" s="121">
        <f t="shared" si="1"/>
        <v>119.1304347826087</v>
      </c>
      <c r="F97" s="105"/>
      <c r="G97" s="105"/>
    </row>
    <row r="98" spans="1:7" ht="94.5" x14ac:dyDescent="0.25">
      <c r="A98" s="123" t="s">
        <v>735</v>
      </c>
      <c r="B98" s="119" t="s">
        <v>736</v>
      </c>
      <c r="C98" s="121">
        <v>435.5</v>
      </c>
      <c r="D98" s="121">
        <v>444.2</v>
      </c>
      <c r="E98" s="121">
        <f t="shared" si="1"/>
        <v>101.99770378874857</v>
      </c>
      <c r="F98" s="105"/>
      <c r="G98" s="105"/>
    </row>
    <row r="99" spans="1:7" ht="28.5" customHeight="1" x14ac:dyDescent="0.25">
      <c r="A99" s="114" t="s">
        <v>737</v>
      </c>
      <c r="B99" s="115" t="s">
        <v>738</v>
      </c>
      <c r="C99" s="116">
        <f>C100+C101</f>
        <v>5141.8</v>
      </c>
      <c r="D99" s="116">
        <f>D100+D101</f>
        <v>5114.7999999999993</v>
      </c>
      <c r="E99" s="116">
        <f t="shared" si="1"/>
        <v>99.47489206114588</v>
      </c>
      <c r="F99" s="105"/>
      <c r="G99" s="105"/>
    </row>
    <row r="100" spans="1:7" ht="28.5" customHeight="1" x14ac:dyDescent="0.25">
      <c r="A100" s="129" t="s">
        <v>739</v>
      </c>
      <c r="B100" s="139" t="s">
        <v>740</v>
      </c>
      <c r="C100" s="121">
        <v>0</v>
      </c>
      <c r="D100" s="121">
        <v>-25.6</v>
      </c>
      <c r="E100" s="121" t="s">
        <v>592</v>
      </c>
      <c r="F100" s="105"/>
      <c r="G100" s="105"/>
    </row>
    <row r="101" spans="1:7" ht="28.5" customHeight="1" x14ac:dyDescent="0.25">
      <c r="A101" s="129" t="s">
        <v>741</v>
      </c>
      <c r="B101" s="139" t="s">
        <v>738</v>
      </c>
      <c r="C101" s="145">
        <v>5141.8</v>
      </c>
      <c r="D101" s="145">
        <v>5140.3999999999996</v>
      </c>
      <c r="E101" s="121">
        <f t="shared" si="1"/>
        <v>99.972772180948297</v>
      </c>
      <c r="F101" s="105"/>
      <c r="G101" s="105"/>
    </row>
    <row r="102" spans="1:7" ht="26.25" customHeight="1" x14ac:dyDescent="0.25">
      <c r="A102" s="306" t="s">
        <v>742</v>
      </c>
      <c r="B102" s="307"/>
      <c r="C102" s="116">
        <f>C41+C52+C56+C61+C73+C99</f>
        <v>149188.59999999998</v>
      </c>
      <c r="D102" s="116">
        <f>D41+D52+D56+D61+D73+D99</f>
        <v>149582</v>
      </c>
      <c r="E102" s="116">
        <f t="shared" si="1"/>
        <v>100.26369307038208</v>
      </c>
      <c r="F102" s="105"/>
      <c r="G102" s="105"/>
    </row>
    <row r="103" spans="1:7" x14ac:dyDescent="0.25">
      <c r="A103" s="114" t="s">
        <v>743</v>
      </c>
      <c r="B103" s="146" t="s">
        <v>744</v>
      </c>
      <c r="C103" s="116">
        <f>C40+C102</f>
        <v>1840940.1999999997</v>
      </c>
      <c r="D103" s="116">
        <f>D40+D102</f>
        <v>1868018.3000000003</v>
      </c>
      <c r="E103" s="116">
        <f t="shared" si="1"/>
        <v>101.47088427967408</v>
      </c>
      <c r="F103" s="105"/>
      <c r="G103" s="105"/>
    </row>
    <row r="104" spans="1:7" ht="47.25" x14ac:dyDescent="0.25">
      <c r="A104" s="114" t="s">
        <v>745</v>
      </c>
      <c r="B104" s="147" t="s">
        <v>746</v>
      </c>
      <c r="C104" s="116">
        <f>C105+C110+C132+C151</f>
        <v>4065740.1999999993</v>
      </c>
      <c r="D104" s="116">
        <f>D105+D110+D132+D151</f>
        <v>4105577.4</v>
      </c>
      <c r="E104" s="116">
        <f t="shared" si="1"/>
        <v>100.97982650244106</v>
      </c>
      <c r="F104" s="105"/>
      <c r="G104" s="105"/>
    </row>
    <row r="105" spans="1:7" ht="31.5" x14ac:dyDescent="0.25">
      <c r="A105" s="114" t="s">
        <v>747</v>
      </c>
      <c r="B105" s="148" t="s">
        <v>748</v>
      </c>
      <c r="C105" s="116">
        <f>SUM(C106:C109)</f>
        <v>473601.2</v>
      </c>
      <c r="D105" s="116">
        <f>SUM(D106:D109)</f>
        <v>478670.8</v>
      </c>
      <c r="E105" s="116">
        <f t="shared" si="1"/>
        <v>101.07043647693459</v>
      </c>
      <c r="F105" s="105"/>
      <c r="G105" s="105"/>
    </row>
    <row r="106" spans="1:7" ht="31.5" x14ac:dyDescent="0.25">
      <c r="A106" s="129" t="s">
        <v>749</v>
      </c>
      <c r="B106" s="149" t="s">
        <v>750</v>
      </c>
      <c r="C106" s="121">
        <v>253653</v>
      </c>
      <c r="D106" s="121">
        <v>253653</v>
      </c>
      <c r="E106" s="121">
        <f t="shared" si="1"/>
        <v>100</v>
      </c>
      <c r="F106" s="105"/>
      <c r="G106" s="105"/>
    </row>
    <row r="107" spans="1:7" ht="31.5" x14ac:dyDescent="0.25">
      <c r="A107" s="129" t="s">
        <v>751</v>
      </c>
      <c r="B107" s="149" t="s">
        <v>752</v>
      </c>
      <c r="C107" s="121">
        <v>154035.20000000001</v>
      </c>
      <c r="D107" s="121">
        <v>159104.79999999999</v>
      </c>
      <c r="E107" s="121">
        <f t="shared" si="1"/>
        <v>103.2911957786272</v>
      </c>
      <c r="F107" s="105"/>
      <c r="G107" s="105"/>
    </row>
    <row r="108" spans="1:7" ht="47.25" x14ac:dyDescent="0.25">
      <c r="A108" s="129" t="s">
        <v>753</v>
      </c>
      <c r="B108" s="149" t="s">
        <v>754</v>
      </c>
      <c r="C108" s="121">
        <v>59971.8</v>
      </c>
      <c r="D108" s="121">
        <v>59971.8</v>
      </c>
      <c r="E108" s="121">
        <f t="shared" si="1"/>
        <v>100</v>
      </c>
      <c r="F108" s="105"/>
      <c r="G108" s="105"/>
    </row>
    <row r="109" spans="1:7" x14ac:dyDescent="0.25">
      <c r="A109" s="129" t="s">
        <v>755</v>
      </c>
      <c r="B109" s="150" t="s">
        <v>391</v>
      </c>
      <c r="C109" s="121">
        <v>5941.2</v>
      </c>
      <c r="D109" s="121">
        <v>5941.2</v>
      </c>
      <c r="E109" s="121">
        <f>D109/C109*100</f>
        <v>100</v>
      </c>
      <c r="F109" s="105"/>
      <c r="G109" s="105"/>
    </row>
    <row r="110" spans="1:7" ht="31.5" x14ac:dyDescent="0.25">
      <c r="A110" s="151" t="s">
        <v>756</v>
      </c>
      <c r="B110" s="152" t="s">
        <v>757</v>
      </c>
      <c r="C110" s="116">
        <f>SUM(C111:C131)</f>
        <v>674335.39999999979</v>
      </c>
      <c r="D110" s="116">
        <f>SUM(D111:D131)</f>
        <v>618581.79999999981</v>
      </c>
      <c r="E110" s="116">
        <f t="shared" si="1"/>
        <v>91.732066861683364</v>
      </c>
      <c r="F110" s="105"/>
      <c r="G110" s="105"/>
    </row>
    <row r="111" spans="1:7" ht="63" x14ac:dyDescent="0.25">
      <c r="A111" s="129" t="s">
        <v>758</v>
      </c>
      <c r="B111" s="119" t="s">
        <v>759</v>
      </c>
      <c r="C111" s="121">
        <v>128111.5</v>
      </c>
      <c r="D111" s="121">
        <v>127914.8</v>
      </c>
      <c r="E111" s="121">
        <f t="shared" si="1"/>
        <v>99.846461871104481</v>
      </c>
      <c r="F111" s="105"/>
      <c r="G111" s="105"/>
    </row>
    <row r="112" spans="1:7" ht="47.25" x14ac:dyDescent="0.25">
      <c r="A112" s="153" t="s">
        <v>760</v>
      </c>
      <c r="B112" s="119" t="s">
        <v>761</v>
      </c>
      <c r="C112" s="121">
        <v>0</v>
      </c>
      <c r="D112" s="121">
        <v>0</v>
      </c>
      <c r="E112" s="121" t="s">
        <v>592</v>
      </c>
      <c r="F112" s="105"/>
      <c r="G112" s="105"/>
    </row>
    <row r="113" spans="1:7" ht="110.25" x14ac:dyDescent="0.25">
      <c r="A113" s="153" t="s">
        <v>762</v>
      </c>
      <c r="B113" s="119" t="s">
        <v>348</v>
      </c>
      <c r="C113" s="121">
        <v>167254.5</v>
      </c>
      <c r="D113" s="121">
        <v>113346.9</v>
      </c>
      <c r="E113" s="121">
        <f t="shared" si="1"/>
        <v>67.769118319686456</v>
      </c>
      <c r="F113" s="105"/>
      <c r="G113" s="105"/>
    </row>
    <row r="114" spans="1:7" ht="94.5" x14ac:dyDescent="0.25">
      <c r="A114" s="153" t="s">
        <v>763</v>
      </c>
      <c r="B114" s="119" t="s">
        <v>352</v>
      </c>
      <c r="C114" s="121">
        <v>30095.599999999999</v>
      </c>
      <c r="D114" s="121">
        <v>30095.599999999999</v>
      </c>
      <c r="E114" s="121">
        <f t="shared" si="1"/>
        <v>100</v>
      </c>
      <c r="F114" s="105"/>
      <c r="G114" s="105"/>
    </row>
    <row r="115" spans="1:7" ht="47.25" x14ac:dyDescent="0.25">
      <c r="A115" s="123" t="s">
        <v>764</v>
      </c>
      <c r="B115" s="119" t="s">
        <v>765</v>
      </c>
      <c r="C115" s="121">
        <v>0</v>
      </c>
      <c r="D115" s="121">
        <v>0</v>
      </c>
      <c r="E115" s="121" t="s">
        <v>592</v>
      </c>
      <c r="F115" s="105"/>
      <c r="G115" s="105"/>
    </row>
    <row r="116" spans="1:7" ht="63" x14ac:dyDescent="0.25">
      <c r="A116" s="129" t="s">
        <v>766</v>
      </c>
      <c r="B116" s="119" t="s">
        <v>767</v>
      </c>
      <c r="C116" s="121">
        <v>2346.5</v>
      </c>
      <c r="D116" s="121">
        <v>2346.5</v>
      </c>
      <c r="E116" s="121">
        <f t="shared" si="1"/>
        <v>100</v>
      </c>
      <c r="F116" s="105"/>
      <c r="G116" s="105"/>
    </row>
    <row r="117" spans="1:7" ht="63" x14ac:dyDescent="0.25">
      <c r="A117" s="129" t="s">
        <v>768</v>
      </c>
      <c r="B117" s="119" t="s">
        <v>443</v>
      </c>
      <c r="C117" s="121">
        <v>0</v>
      </c>
      <c r="D117" s="121">
        <v>0</v>
      </c>
      <c r="E117" s="121" t="s">
        <v>592</v>
      </c>
      <c r="F117" s="105"/>
      <c r="G117" s="105"/>
    </row>
    <row r="118" spans="1:7" ht="47.25" x14ac:dyDescent="0.25">
      <c r="A118" s="129" t="s">
        <v>769</v>
      </c>
      <c r="B118" s="119" t="s">
        <v>436</v>
      </c>
      <c r="C118" s="121">
        <v>0</v>
      </c>
      <c r="D118" s="121">
        <v>0</v>
      </c>
      <c r="E118" s="121" t="s">
        <v>592</v>
      </c>
      <c r="F118" s="105"/>
      <c r="G118" s="105"/>
    </row>
    <row r="119" spans="1:7" ht="31.5" x14ac:dyDescent="0.25">
      <c r="A119" s="123" t="s">
        <v>770</v>
      </c>
      <c r="B119" s="119" t="s">
        <v>771</v>
      </c>
      <c r="C119" s="121">
        <v>2670.9</v>
      </c>
      <c r="D119" s="121">
        <v>2670.9</v>
      </c>
      <c r="E119" s="121">
        <f t="shared" si="1"/>
        <v>100</v>
      </c>
      <c r="F119" s="105"/>
      <c r="G119" s="105"/>
    </row>
    <row r="120" spans="1:7" ht="63" x14ac:dyDescent="0.25">
      <c r="A120" s="129" t="s">
        <v>772</v>
      </c>
      <c r="B120" s="119" t="s">
        <v>445</v>
      </c>
      <c r="C120" s="121">
        <v>96837.7</v>
      </c>
      <c r="D120" s="121">
        <v>96457</v>
      </c>
      <c r="E120" s="121">
        <f t="shared" si="1"/>
        <v>99.606867986331764</v>
      </c>
      <c r="F120" s="105"/>
      <c r="G120" s="105"/>
    </row>
    <row r="121" spans="1:7" ht="63" x14ac:dyDescent="0.25">
      <c r="A121" s="129" t="s">
        <v>773</v>
      </c>
      <c r="B121" s="119" t="s">
        <v>447</v>
      </c>
      <c r="C121" s="121">
        <v>0</v>
      </c>
      <c r="D121" s="121">
        <v>0</v>
      </c>
      <c r="E121" s="121" t="s">
        <v>592</v>
      </c>
      <c r="F121" s="105"/>
      <c r="G121" s="105"/>
    </row>
    <row r="122" spans="1:7" ht="31.5" x14ac:dyDescent="0.25">
      <c r="A122" s="123" t="s">
        <v>774</v>
      </c>
      <c r="B122" s="119" t="s">
        <v>358</v>
      </c>
      <c r="C122" s="121">
        <v>8581.7000000000007</v>
      </c>
      <c r="D122" s="121">
        <v>8581.7000000000007</v>
      </c>
      <c r="E122" s="121">
        <f t="shared" si="1"/>
        <v>100</v>
      </c>
      <c r="F122" s="105"/>
      <c r="G122" s="105"/>
    </row>
    <row r="123" spans="1:7" ht="31.5" x14ac:dyDescent="0.25">
      <c r="A123" s="123" t="s">
        <v>775</v>
      </c>
      <c r="B123" s="119" t="s">
        <v>776</v>
      </c>
      <c r="C123" s="121">
        <v>399.6</v>
      </c>
      <c r="D123" s="121">
        <v>399.6</v>
      </c>
      <c r="E123" s="121">
        <f t="shared" si="1"/>
        <v>100</v>
      </c>
      <c r="F123" s="105"/>
      <c r="G123" s="105"/>
    </row>
    <row r="124" spans="1:7" ht="47.25" x14ac:dyDescent="0.25">
      <c r="A124" s="129" t="s">
        <v>777</v>
      </c>
      <c r="B124" s="119" t="s">
        <v>778</v>
      </c>
      <c r="C124" s="121">
        <v>10880.8</v>
      </c>
      <c r="D124" s="121">
        <v>10880.8</v>
      </c>
      <c r="E124" s="121">
        <f t="shared" si="1"/>
        <v>100</v>
      </c>
      <c r="F124" s="105"/>
      <c r="G124" s="105"/>
    </row>
    <row r="125" spans="1:7" ht="63" x14ac:dyDescent="0.25">
      <c r="A125" s="129" t="s">
        <v>779</v>
      </c>
      <c r="B125" s="119" t="s">
        <v>780</v>
      </c>
      <c r="C125" s="121">
        <v>46953.599999999999</v>
      </c>
      <c r="D125" s="121">
        <v>46953.1</v>
      </c>
      <c r="E125" s="121">
        <f t="shared" si="1"/>
        <v>99.998935118925914</v>
      </c>
      <c r="F125" s="105"/>
      <c r="G125" s="105"/>
    </row>
    <row r="126" spans="1:7" ht="31.5" x14ac:dyDescent="0.25">
      <c r="A126" s="129" t="s">
        <v>781</v>
      </c>
      <c r="B126" s="119" t="s">
        <v>782</v>
      </c>
      <c r="C126" s="121">
        <v>47500</v>
      </c>
      <c r="D126" s="121">
        <v>47456.6</v>
      </c>
      <c r="E126" s="121">
        <f t="shared" si="1"/>
        <v>99.908631578947364</v>
      </c>
      <c r="F126" s="105"/>
      <c r="G126" s="105"/>
    </row>
    <row r="127" spans="1:7" x14ac:dyDescent="0.25">
      <c r="A127" s="129" t="s">
        <v>783</v>
      </c>
      <c r="B127" s="119" t="s">
        <v>784</v>
      </c>
      <c r="C127" s="121">
        <v>56487.3</v>
      </c>
      <c r="D127" s="121">
        <v>55506.3</v>
      </c>
      <c r="E127" s="121">
        <f t="shared" si="1"/>
        <v>98.263326446829652</v>
      </c>
      <c r="F127" s="105"/>
      <c r="G127" s="105"/>
    </row>
    <row r="128" spans="1:7" x14ac:dyDescent="0.25">
      <c r="A128" s="129" t="s">
        <v>785</v>
      </c>
      <c r="B128" s="139" t="s">
        <v>786</v>
      </c>
      <c r="C128" s="121">
        <v>22878.7</v>
      </c>
      <c r="D128" s="121">
        <v>22878.7</v>
      </c>
      <c r="E128" s="121">
        <f t="shared" si="1"/>
        <v>100</v>
      </c>
      <c r="F128" s="105"/>
      <c r="G128" s="105"/>
    </row>
    <row r="129" spans="1:239" x14ac:dyDescent="0.25">
      <c r="A129" s="129" t="s">
        <v>787</v>
      </c>
      <c r="B129" s="139" t="s">
        <v>784</v>
      </c>
      <c r="C129" s="121">
        <v>7550.7</v>
      </c>
      <c r="D129" s="121">
        <v>7550.7</v>
      </c>
      <c r="E129" s="121">
        <f t="shared" si="1"/>
        <v>100</v>
      </c>
      <c r="F129" s="105"/>
      <c r="G129" s="105"/>
    </row>
    <row r="130" spans="1:239" x14ac:dyDescent="0.25">
      <c r="A130" s="129" t="s">
        <v>788</v>
      </c>
      <c r="B130" s="139" t="s">
        <v>784</v>
      </c>
      <c r="C130" s="121">
        <v>39934.699999999997</v>
      </c>
      <c r="D130" s="121">
        <v>39691</v>
      </c>
      <c r="E130" s="121">
        <f t="shared" si="1"/>
        <v>99.389753773034485</v>
      </c>
      <c r="F130" s="105"/>
      <c r="G130" s="105"/>
    </row>
    <row r="131" spans="1:239" x14ac:dyDescent="0.25">
      <c r="A131" s="129" t="s">
        <v>789</v>
      </c>
      <c r="B131" s="139" t="s">
        <v>784</v>
      </c>
      <c r="C131" s="121">
        <v>5851.6</v>
      </c>
      <c r="D131" s="121">
        <v>5851.6</v>
      </c>
      <c r="E131" s="121">
        <f t="shared" si="1"/>
        <v>100</v>
      </c>
      <c r="F131" s="105"/>
      <c r="G131" s="105"/>
    </row>
    <row r="132" spans="1:239" ht="31.5" x14ac:dyDescent="0.25">
      <c r="A132" s="114" t="s">
        <v>790</v>
      </c>
      <c r="B132" s="115" t="s">
        <v>791</v>
      </c>
      <c r="C132" s="116">
        <f>SUM(C133:C150)</f>
        <v>2826643.8</v>
      </c>
      <c r="D132" s="116">
        <f>SUM(D133:D150)</f>
        <v>2917667.6999999997</v>
      </c>
      <c r="E132" s="116">
        <f t="shared" si="1"/>
        <v>103.2202111918028</v>
      </c>
      <c r="F132" s="105"/>
      <c r="G132" s="105"/>
    </row>
    <row r="133" spans="1:239" s="155" customFormat="1" ht="47.25" x14ac:dyDescent="0.25">
      <c r="A133" s="129" t="s">
        <v>792</v>
      </c>
      <c r="B133" s="119" t="s">
        <v>396</v>
      </c>
      <c r="C133" s="121">
        <v>8513.2999999999993</v>
      </c>
      <c r="D133" s="121">
        <v>8419.1</v>
      </c>
      <c r="E133" s="121">
        <f t="shared" si="1"/>
        <v>98.89349605910752</v>
      </c>
      <c r="F133" s="154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Q133" s="117"/>
      <c r="BR133" s="117"/>
      <c r="BS133" s="117"/>
      <c r="BT133" s="117"/>
      <c r="BU133" s="117"/>
      <c r="BV133" s="117"/>
      <c r="BW133" s="117"/>
      <c r="BX133" s="117"/>
      <c r="BY133" s="117"/>
      <c r="BZ133" s="117"/>
      <c r="CA133" s="117"/>
      <c r="CB133" s="117"/>
      <c r="CC133" s="117"/>
      <c r="CD133" s="117"/>
      <c r="CE133" s="117"/>
      <c r="CF133" s="117"/>
      <c r="CG133" s="117"/>
      <c r="CH133" s="117"/>
      <c r="CI133" s="117"/>
      <c r="CJ133" s="117"/>
      <c r="CK133" s="117"/>
      <c r="CL133" s="117"/>
      <c r="CM133" s="117"/>
      <c r="CN133" s="117"/>
      <c r="CO133" s="117"/>
      <c r="CP133" s="117"/>
      <c r="CQ133" s="117"/>
      <c r="CR133" s="117"/>
      <c r="CS133" s="117"/>
      <c r="CT133" s="117"/>
      <c r="CU133" s="117"/>
      <c r="CV133" s="117"/>
      <c r="CW133" s="117"/>
      <c r="CX133" s="117"/>
      <c r="CY133" s="117"/>
      <c r="CZ133" s="117"/>
      <c r="DA133" s="117"/>
      <c r="DB133" s="117"/>
      <c r="DC133" s="117"/>
      <c r="DD133" s="117"/>
      <c r="DE133" s="117"/>
      <c r="DF133" s="117"/>
      <c r="DG133" s="117"/>
      <c r="DH133" s="117"/>
      <c r="DI133" s="117"/>
      <c r="DJ133" s="117"/>
      <c r="DK133" s="117"/>
      <c r="DL133" s="117"/>
      <c r="DM133" s="117"/>
      <c r="DN133" s="117"/>
      <c r="DO133" s="117"/>
      <c r="DP133" s="117"/>
      <c r="DQ133" s="117"/>
      <c r="DR133" s="117"/>
      <c r="DS133" s="117"/>
      <c r="DT133" s="117"/>
      <c r="DU133" s="117"/>
      <c r="DV133" s="117"/>
      <c r="DW133" s="117"/>
      <c r="DX133" s="117"/>
      <c r="DY133" s="117"/>
      <c r="DZ133" s="117"/>
      <c r="EA133" s="117"/>
      <c r="EB133" s="117"/>
      <c r="EC133" s="117"/>
      <c r="ED133" s="117"/>
      <c r="EE133" s="117"/>
      <c r="EF133" s="117"/>
      <c r="EG133" s="117"/>
      <c r="EH133" s="117"/>
      <c r="EI133" s="117"/>
      <c r="EJ133" s="117"/>
      <c r="EK133" s="117"/>
      <c r="EL133" s="117"/>
      <c r="EM133" s="117"/>
      <c r="EN133" s="117"/>
      <c r="EO133" s="117"/>
      <c r="EP133" s="117"/>
      <c r="EQ133" s="117"/>
      <c r="ER133" s="117"/>
      <c r="ES133" s="117"/>
      <c r="ET133" s="117"/>
      <c r="EU133" s="117"/>
      <c r="EV133" s="117"/>
      <c r="EW133" s="117"/>
      <c r="EX133" s="117"/>
      <c r="EY133" s="117"/>
      <c r="EZ133" s="117"/>
      <c r="FA133" s="117"/>
      <c r="FB133" s="117"/>
      <c r="FC133" s="117"/>
      <c r="FD133" s="117"/>
      <c r="FE133" s="117"/>
      <c r="FF133" s="117"/>
      <c r="FG133" s="117"/>
      <c r="FH133" s="117"/>
      <c r="FI133" s="117"/>
      <c r="FJ133" s="117"/>
      <c r="FK133" s="117"/>
      <c r="FL133" s="117"/>
      <c r="FM133" s="117"/>
      <c r="FN133" s="117"/>
      <c r="FO133" s="117"/>
      <c r="FP133" s="117"/>
      <c r="FQ133" s="117"/>
      <c r="FR133" s="117"/>
      <c r="FS133" s="117"/>
      <c r="FT133" s="117"/>
      <c r="FU133" s="117"/>
      <c r="FV133" s="117"/>
      <c r="FW133" s="117"/>
      <c r="FX133" s="117"/>
      <c r="FY133" s="117"/>
      <c r="FZ133" s="117"/>
      <c r="GA133" s="117"/>
      <c r="GB133" s="117"/>
      <c r="GC133" s="117"/>
      <c r="GD133" s="117"/>
      <c r="GE133" s="117"/>
      <c r="GF133" s="117"/>
      <c r="GG133" s="117"/>
      <c r="GH133" s="117"/>
      <c r="GI133" s="117"/>
      <c r="GJ133" s="117"/>
      <c r="GK133" s="117"/>
      <c r="GL133" s="117"/>
      <c r="GM133" s="117"/>
      <c r="GN133" s="117"/>
      <c r="GO133" s="117"/>
      <c r="GP133" s="117"/>
      <c r="GQ133" s="117"/>
      <c r="GR133" s="117"/>
      <c r="GS133" s="117"/>
      <c r="GT133" s="117"/>
      <c r="GU133" s="117"/>
      <c r="GV133" s="117"/>
      <c r="GW133" s="117"/>
      <c r="GX133" s="117"/>
      <c r="GY133" s="117"/>
      <c r="GZ133" s="117"/>
      <c r="HA133" s="117"/>
      <c r="HB133" s="117"/>
      <c r="HC133" s="117"/>
      <c r="HD133" s="117"/>
      <c r="HE133" s="117"/>
      <c r="HF133" s="117"/>
      <c r="HG133" s="117"/>
      <c r="HH133" s="117"/>
      <c r="HI133" s="117"/>
      <c r="HJ133" s="117"/>
      <c r="HK133" s="117"/>
      <c r="HL133" s="117"/>
      <c r="HM133" s="117"/>
      <c r="HN133" s="117"/>
      <c r="HO133" s="117"/>
      <c r="HP133" s="117"/>
      <c r="HQ133" s="117"/>
      <c r="HR133" s="117"/>
      <c r="HS133" s="117"/>
      <c r="HT133" s="117"/>
      <c r="HU133" s="117"/>
      <c r="HV133" s="117"/>
      <c r="HW133" s="117"/>
      <c r="HX133" s="117"/>
      <c r="HY133" s="117"/>
      <c r="HZ133" s="117"/>
      <c r="IA133" s="117"/>
      <c r="IB133" s="117"/>
      <c r="IC133" s="117"/>
      <c r="ID133" s="117"/>
      <c r="IE133" s="117"/>
    </row>
    <row r="134" spans="1:239" s="155" customFormat="1" ht="47.25" x14ac:dyDescent="0.25">
      <c r="A134" s="129" t="s">
        <v>793</v>
      </c>
      <c r="B134" s="119" t="s">
        <v>398</v>
      </c>
      <c r="C134" s="121">
        <v>242507.7</v>
      </c>
      <c r="D134" s="121">
        <v>242499.1</v>
      </c>
      <c r="E134" s="121">
        <f t="shared" si="1"/>
        <v>99.996453720850923</v>
      </c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Q134" s="117"/>
      <c r="BR134" s="117"/>
      <c r="BS134" s="117"/>
      <c r="BT134" s="117"/>
      <c r="BU134" s="117"/>
      <c r="BV134" s="117"/>
      <c r="BW134" s="117"/>
      <c r="BX134" s="117"/>
      <c r="BY134" s="117"/>
      <c r="BZ134" s="117"/>
      <c r="CA134" s="117"/>
      <c r="CB134" s="117"/>
      <c r="CC134" s="117"/>
      <c r="CD134" s="117"/>
      <c r="CE134" s="117"/>
      <c r="CF134" s="117"/>
      <c r="CG134" s="117"/>
      <c r="CH134" s="117"/>
      <c r="CI134" s="117"/>
      <c r="CJ134" s="117"/>
      <c r="CK134" s="117"/>
      <c r="CL134" s="117"/>
      <c r="CM134" s="117"/>
      <c r="CN134" s="117"/>
      <c r="CO134" s="117"/>
      <c r="CP134" s="117"/>
      <c r="CQ134" s="117"/>
      <c r="CR134" s="117"/>
      <c r="CS134" s="117"/>
      <c r="CT134" s="117"/>
      <c r="CU134" s="117"/>
      <c r="CV134" s="117"/>
      <c r="CW134" s="117"/>
      <c r="CX134" s="117"/>
      <c r="CY134" s="117"/>
      <c r="CZ134" s="117"/>
      <c r="DA134" s="117"/>
      <c r="DB134" s="117"/>
      <c r="DC134" s="117"/>
      <c r="DD134" s="117"/>
      <c r="DE134" s="117"/>
      <c r="DF134" s="117"/>
      <c r="DG134" s="117"/>
      <c r="DH134" s="117"/>
      <c r="DI134" s="117"/>
      <c r="DJ134" s="117"/>
      <c r="DK134" s="117"/>
      <c r="DL134" s="117"/>
      <c r="DM134" s="117"/>
      <c r="DN134" s="117"/>
      <c r="DO134" s="117"/>
      <c r="DP134" s="117"/>
      <c r="DQ134" s="117"/>
      <c r="DR134" s="117"/>
      <c r="DS134" s="117"/>
      <c r="DT134" s="117"/>
      <c r="DU134" s="117"/>
      <c r="DV134" s="117"/>
      <c r="DW134" s="117"/>
      <c r="DX134" s="117"/>
      <c r="DY134" s="117"/>
      <c r="DZ134" s="117"/>
      <c r="EA134" s="117"/>
      <c r="EB134" s="117"/>
      <c r="EC134" s="117"/>
      <c r="ED134" s="117"/>
      <c r="EE134" s="117"/>
      <c r="EF134" s="117"/>
      <c r="EG134" s="117"/>
      <c r="EH134" s="117"/>
      <c r="EI134" s="117"/>
      <c r="EJ134" s="117"/>
      <c r="EK134" s="117"/>
      <c r="EL134" s="117"/>
      <c r="EM134" s="117"/>
      <c r="EN134" s="117"/>
      <c r="EO134" s="117"/>
      <c r="EP134" s="117"/>
      <c r="EQ134" s="117"/>
      <c r="ER134" s="117"/>
      <c r="ES134" s="117"/>
      <c r="ET134" s="117"/>
      <c r="EU134" s="117"/>
      <c r="EV134" s="117"/>
      <c r="EW134" s="117"/>
      <c r="EX134" s="117"/>
      <c r="EY134" s="117"/>
      <c r="EZ134" s="117"/>
      <c r="FA134" s="117"/>
      <c r="FB134" s="117"/>
      <c r="FC134" s="117"/>
      <c r="FD134" s="117"/>
      <c r="FE134" s="117"/>
      <c r="FF134" s="117"/>
      <c r="FG134" s="117"/>
      <c r="FH134" s="117"/>
      <c r="FI134" s="117"/>
      <c r="FJ134" s="117"/>
      <c r="FK134" s="117"/>
      <c r="FL134" s="117"/>
      <c r="FM134" s="117"/>
      <c r="FN134" s="117"/>
      <c r="FO134" s="117"/>
      <c r="FP134" s="117"/>
      <c r="FQ134" s="117"/>
      <c r="FR134" s="117"/>
      <c r="FS134" s="117"/>
      <c r="FT134" s="117"/>
      <c r="FU134" s="117"/>
      <c r="FV134" s="117"/>
      <c r="FW134" s="117"/>
      <c r="FX134" s="117"/>
      <c r="FY134" s="117"/>
      <c r="FZ134" s="117"/>
      <c r="GA134" s="117"/>
      <c r="GB134" s="117"/>
      <c r="GC134" s="117"/>
      <c r="GD134" s="117"/>
      <c r="GE134" s="117"/>
      <c r="GF134" s="117"/>
      <c r="GG134" s="117"/>
      <c r="GH134" s="117"/>
      <c r="GI134" s="117"/>
      <c r="GJ134" s="117"/>
      <c r="GK134" s="117"/>
      <c r="GL134" s="117"/>
      <c r="GM134" s="117"/>
      <c r="GN134" s="117"/>
      <c r="GO134" s="117"/>
      <c r="GP134" s="117"/>
      <c r="GQ134" s="117"/>
      <c r="GR134" s="117"/>
      <c r="GS134" s="117"/>
      <c r="GT134" s="117"/>
      <c r="GU134" s="117"/>
      <c r="GV134" s="117"/>
      <c r="GW134" s="117"/>
      <c r="GX134" s="117"/>
      <c r="GY134" s="117"/>
      <c r="GZ134" s="117"/>
      <c r="HA134" s="117"/>
      <c r="HB134" s="117"/>
      <c r="HC134" s="117"/>
      <c r="HD134" s="117"/>
      <c r="HE134" s="117"/>
      <c r="HF134" s="117"/>
      <c r="HG134" s="117"/>
      <c r="HH134" s="117"/>
      <c r="HI134" s="117"/>
      <c r="HJ134" s="117"/>
      <c r="HK134" s="117"/>
      <c r="HL134" s="117"/>
      <c r="HM134" s="117"/>
      <c r="HN134" s="117"/>
      <c r="HO134" s="117"/>
      <c r="HP134" s="117"/>
      <c r="HQ134" s="117"/>
      <c r="HR134" s="117"/>
      <c r="HS134" s="117"/>
      <c r="HT134" s="117"/>
      <c r="HU134" s="117"/>
      <c r="HV134" s="117"/>
      <c r="HW134" s="117"/>
      <c r="HX134" s="117"/>
      <c r="HY134" s="117"/>
      <c r="HZ134" s="117"/>
      <c r="IA134" s="117"/>
      <c r="IB134" s="117"/>
      <c r="IC134" s="117"/>
      <c r="ID134" s="117"/>
      <c r="IE134" s="117"/>
    </row>
    <row r="135" spans="1:239" s="155" customFormat="1" ht="31.5" x14ac:dyDescent="0.25">
      <c r="A135" s="156" t="s">
        <v>794</v>
      </c>
      <c r="B135" s="134" t="s">
        <v>795</v>
      </c>
      <c r="C135" s="121">
        <v>4029.3</v>
      </c>
      <c r="D135" s="121">
        <v>4036.3</v>
      </c>
      <c r="E135" s="121">
        <f t="shared" si="1"/>
        <v>100.17372744645472</v>
      </c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117"/>
      <c r="BU135" s="117"/>
      <c r="BV135" s="117"/>
      <c r="BW135" s="117"/>
      <c r="BX135" s="117"/>
      <c r="BY135" s="117"/>
      <c r="BZ135" s="117"/>
      <c r="CA135" s="117"/>
      <c r="CB135" s="117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17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17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7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7"/>
      <c r="DY135" s="117"/>
      <c r="DZ135" s="117"/>
      <c r="EA135" s="117"/>
      <c r="EB135" s="117"/>
      <c r="EC135" s="117"/>
      <c r="ED135" s="117"/>
      <c r="EE135" s="117"/>
      <c r="EF135" s="117"/>
      <c r="EG135" s="117"/>
      <c r="EH135" s="117"/>
      <c r="EI135" s="117"/>
      <c r="EJ135" s="117"/>
      <c r="EK135" s="117"/>
      <c r="EL135" s="117"/>
      <c r="EM135" s="117"/>
      <c r="EN135" s="117"/>
      <c r="EO135" s="117"/>
      <c r="EP135" s="117"/>
      <c r="EQ135" s="117"/>
      <c r="ER135" s="117"/>
      <c r="ES135" s="117"/>
      <c r="ET135" s="117"/>
      <c r="EU135" s="117"/>
      <c r="EV135" s="117"/>
      <c r="EW135" s="117"/>
      <c r="EX135" s="117"/>
      <c r="EY135" s="117"/>
      <c r="EZ135" s="117"/>
      <c r="FA135" s="117"/>
      <c r="FB135" s="117"/>
      <c r="FC135" s="117"/>
      <c r="FD135" s="117"/>
      <c r="FE135" s="117"/>
      <c r="FF135" s="117"/>
      <c r="FG135" s="117"/>
      <c r="FH135" s="117"/>
      <c r="FI135" s="117"/>
      <c r="FJ135" s="117"/>
      <c r="FK135" s="117"/>
      <c r="FL135" s="117"/>
      <c r="FM135" s="117"/>
      <c r="FN135" s="117"/>
      <c r="FO135" s="117"/>
      <c r="FP135" s="117"/>
      <c r="FQ135" s="117"/>
      <c r="FR135" s="117"/>
      <c r="FS135" s="117"/>
      <c r="FT135" s="117"/>
      <c r="FU135" s="117"/>
      <c r="FV135" s="117"/>
      <c r="FW135" s="117"/>
      <c r="FX135" s="117"/>
      <c r="FY135" s="117"/>
      <c r="FZ135" s="117"/>
      <c r="GA135" s="117"/>
      <c r="GB135" s="117"/>
      <c r="GC135" s="117"/>
      <c r="GD135" s="117"/>
      <c r="GE135" s="117"/>
      <c r="GF135" s="117"/>
      <c r="GG135" s="117"/>
      <c r="GH135" s="117"/>
      <c r="GI135" s="117"/>
      <c r="GJ135" s="117"/>
      <c r="GK135" s="117"/>
      <c r="GL135" s="117"/>
      <c r="GM135" s="117"/>
      <c r="GN135" s="117"/>
      <c r="GO135" s="117"/>
      <c r="GP135" s="117"/>
      <c r="GQ135" s="117"/>
      <c r="GR135" s="117"/>
      <c r="GS135" s="117"/>
      <c r="GT135" s="117"/>
      <c r="GU135" s="117"/>
      <c r="GV135" s="117"/>
      <c r="GW135" s="117"/>
      <c r="GX135" s="117"/>
      <c r="GY135" s="117"/>
      <c r="GZ135" s="117"/>
      <c r="HA135" s="117"/>
      <c r="HB135" s="117"/>
      <c r="HC135" s="117"/>
      <c r="HD135" s="117"/>
      <c r="HE135" s="117"/>
      <c r="HF135" s="117"/>
      <c r="HG135" s="117"/>
      <c r="HH135" s="117"/>
      <c r="HI135" s="117"/>
      <c r="HJ135" s="117"/>
      <c r="HK135" s="117"/>
      <c r="HL135" s="117"/>
      <c r="HM135" s="117"/>
      <c r="HN135" s="117"/>
      <c r="HO135" s="117"/>
      <c r="HP135" s="117"/>
      <c r="HQ135" s="117"/>
      <c r="HR135" s="117"/>
      <c r="HS135" s="117"/>
      <c r="HT135" s="117"/>
      <c r="HU135" s="117"/>
      <c r="HV135" s="117"/>
      <c r="HW135" s="117"/>
      <c r="HX135" s="117"/>
      <c r="HY135" s="117"/>
      <c r="HZ135" s="117"/>
      <c r="IA135" s="117"/>
      <c r="IB135" s="117"/>
      <c r="IC135" s="117"/>
      <c r="ID135" s="117"/>
      <c r="IE135" s="117"/>
    </row>
    <row r="136" spans="1:239" s="155" customFormat="1" ht="31.5" x14ac:dyDescent="0.25">
      <c r="A136" s="156" t="s">
        <v>796</v>
      </c>
      <c r="B136" s="134" t="s">
        <v>795</v>
      </c>
      <c r="C136" s="121">
        <v>588412.30000000005</v>
      </c>
      <c r="D136" s="121">
        <v>586846.5</v>
      </c>
      <c r="E136" s="121">
        <f t="shared" si="1"/>
        <v>99.733894073934209</v>
      </c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  <c r="BV136" s="117"/>
      <c r="BW136" s="117"/>
      <c r="BX136" s="117"/>
      <c r="BY136" s="117"/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7"/>
      <c r="CL136" s="117"/>
      <c r="CM136" s="117"/>
      <c r="CN136" s="117"/>
      <c r="CO136" s="117"/>
      <c r="CP136" s="117"/>
      <c r="CQ136" s="117"/>
      <c r="CR136" s="117"/>
      <c r="CS136" s="117"/>
      <c r="CT136" s="117"/>
      <c r="CU136" s="117"/>
      <c r="CV136" s="117"/>
      <c r="CW136" s="117"/>
      <c r="CX136" s="117"/>
      <c r="CY136" s="117"/>
      <c r="CZ136" s="117"/>
      <c r="DA136" s="117"/>
      <c r="DB136" s="117"/>
      <c r="DC136" s="117"/>
      <c r="DD136" s="117"/>
      <c r="DE136" s="117"/>
      <c r="DF136" s="117"/>
      <c r="DG136" s="117"/>
      <c r="DH136" s="117"/>
      <c r="DI136" s="117"/>
      <c r="DJ136" s="117"/>
      <c r="DK136" s="117"/>
      <c r="DL136" s="117"/>
      <c r="DM136" s="117"/>
      <c r="DN136" s="117"/>
      <c r="DO136" s="117"/>
      <c r="DP136" s="117"/>
      <c r="DQ136" s="117"/>
      <c r="DR136" s="117"/>
      <c r="DS136" s="117"/>
      <c r="DT136" s="117"/>
      <c r="DU136" s="117"/>
      <c r="DV136" s="117"/>
      <c r="DW136" s="117"/>
      <c r="DX136" s="117"/>
      <c r="DY136" s="117"/>
      <c r="DZ136" s="117"/>
      <c r="EA136" s="117"/>
      <c r="EB136" s="117"/>
      <c r="EC136" s="117"/>
      <c r="ED136" s="117"/>
      <c r="EE136" s="117"/>
      <c r="EF136" s="117"/>
      <c r="EG136" s="117"/>
      <c r="EH136" s="117"/>
      <c r="EI136" s="117"/>
      <c r="EJ136" s="117"/>
      <c r="EK136" s="117"/>
      <c r="EL136" s="117"/>
      <c r="EM136" s="117"/>
      <c r="EN136" s="117"/>
      <c r="EO136" s="117"/>
      <c r="EP136" s="117"/>
      <c r="EQ136" s="117"/>
      <c r="ER136" s="117"/>
      <c r="ES136" s="117"/>
      <c r="ET136" s="117"/>
      <c r="EU136" s="117"/>
      <c r="EV136" s="117"/>
      <c r="EW136" s="117"/>
      <c r="EX136" s="117"/>
      <c r="EY136" s="117"/>
      <c r="EZ136" s="117"/>
      <c r="FA136" s="117"/>
      <c r="FB136" s="117"/>
      <c r="FC136" s="117"/>
      <c r="FD136" s="117"/>
      <c r="FE136" s="117"/>
      <c r="FF136" s="117"/>
      <c r="FG136" s="117"/>
      <c r="FH136" s="117"/>
      <c r="FI136" s="117"/>
      <c r="FJ136" s="117"/>
      <c r="FK136" s="117"/>
      <c r="FL136" s="117"/>
      <c r="FM136" s="117"/>
      <c r="FN136" s="117"/>
      <c r="FO136" s="117"/>
      <c r="FP136" s="117"/>
      <c r="FQ136" s="117"/>
      <c r="FR136" s="117"/>
      <c r="FS136" s="117"/>
      <c r="FT136" s="117"/>
      <c r="FU136" s="117"/>
      <c r="FV136" s="117"/>
      <c r="FW136" s="117"/>
      <c r="FX136" s="117"/>
      <c r="FY136" s="117"/>
      <c r="FZ136" s="117"/>
      <c r="GA136" s="117"/>
      <c r="GB136" s="117"/>
      <c r="GC136" s="117"/>
      <c r="GD136" s="117"/>
      <c r="GE136" s="117"/>
      <c r="GF136" s="117"/>
      <c r="GG136" s="117"/>
      <c r="GH136" s="117"/>
      <c r="GI136" s="117"/>
      <c r="GJ136" s="117"/>
      <c r="GK136" s="117"/>
      <c r="GL136" s="117"/>
      <c r="GM136" s="117"/>
      <c r="GN136" s="117"/>
      <c r="GO136" s="117"/>
      <c r="GP136" s="117"/>
      <c r="GQ136" s="117"/>
      <c r="GR136" s="117"/>
      <c r="GS136" s="117"/>
      <c r="GT136" s="117"/>
      <c r="GU136" s="117"/>
      <c r="GV136" s="117"/>
      <c r="GW136" s="117"/>
      <c r="GX136" s="117"/>
      <c r="GY136" s="117"/>
      <c r="GZ136" s="117"/>
      <c r="HA136" s="117"/>
      <c r="HB136" s="117"/>
      <c r="HC136" s="117"/>
      <c r="HD136" s="117"/>
      <c r="HE136" s="117"/>
      <c r="HF136" s="117"/>
      <c r="HG136" s="117"/>
      <c r="HH136" s="117"/>
      <c r="HI136" s="117"/>
      <c r="HJ136" s="117"/>
      <c r="HK136" s="117"/>
      <c r="HL136" s="117"/>
      <c r="HM136" s="117"/>
      <c r="HN136" s="117"/>
      <c r="HO136" s="117"/>
      <c r="HP136" s="117"/>
      <c r="HQ136" s="117"/>
      <c r="HR136" s="117"/>
      <c r="HS136" s="117"/>
      <c r="HT136" s="117"/>
      <c r="HU136" s="117"/>
      <c r="HV136" s="117"/>
      <c r="HW136" s="117"/>
      <c r="HX136" s="117"/>
      <c r="HY136" s="117"/>
      <c r="HZ136" s="117"/>
      <c r="IA136" s="117"/>
      <c r="IB136" s="117"/>
      <c r="IC136" s="117"/>
      <c r="ID136" s="117"/>
      <c r="IE136" s="117"/>
    </row>
    <row r="137" spans="1:239" s="155" customFormat="1" ht="31.5" x14ac:dyDescent="0.25">
      <c r="A137" s="156" t="s">
        <v>797</v>
      </c>
      <c r="B137" s="134" t="s">
        <v>795</v>
      </c>
      <c r="C137" s="121">
        <v>1574526.5</v>
      </c>
      <c r="D137" s="121">
        <v>1673867.5</v>
      </c>
      <c r="E137" s="121">
        <f t="shared" si="1"/>
        <v>106.30926186380476</v>
      </c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7"/>
      <c r="BP137" s="117"/>
      <c r="BQ137" s="117"/>
      <c r="BR137" s="117"/>
      <c r="BS137" s="117"/>
      <c r="BT137" s="117"/>
      <c r="BU137" s="117"/>
      <c r="BV137" s="117"/>
      <c r="BW137" s="117"/>
      <c r="BX137" s="117"/>
      <c r="BY137" s="117"/>
      <c r="BZ137" s="117"/>
      <c r="CA137" s="117"/>
      <c r="CB137" s="117"/>
      <c r="CC137" s="117"/>
      <c r="CD137" s="117"/>
      <c r="CE137" s="117"/>
      <c r="CF137" s="117"/>
      <c r="CG137" s="117"/>
      <c r="CH137" s="117"/>
      <c r="CI137" s="117"/>
      <c r="CJ137" s="117"/>
      <c r="CK137" s="117"/>
      <c r="CL137" s="117"/>
      <c r="CM137" s="117"/>
      <c r="CN137" s="117"/>
      <c r="CO137" s="117"/>
      <c r="CP137" s="117"/>
      <c r="CQ137" s="117"/>
      <c r="CR137" s="117"/>
      <c r="CS137" s="117"/>
      <c r="CT137" s="117"/>
      <c r="CU137" s="117"/>
      <c r="CV137" s="117"/>
      <c r="CW137" s="117"/>
      <c r="CX137" s="117"/>
      <c r="CY137" s="117"/>
      <c r="CZ137" s="117"/>
      <c r="DA137" s="117"/>
      <c r="DB137" s="117"/>
      <c r="DC137" s="117"/>
      <c r="DD137" s="117"/>
      <c r="DE137" s="117"/>
      <c r="DF137" s="117"/>
      <c r="DG137" s="117"/>
      <c r="DH137" s="117"/>
      <c r="DI137" s="117"/>
      <c r="DJ137" s="117"/>
      <c r="DK137" s="117"/>
      <c r="DL137" s="117"/>
      <c r="DM137" s="117"/>
      <c r="DN137" s="117"/>
      <c r="DO137" s="117"/>
      <c r="DP137" s="117"/>
      <c r="DQ137" s="117"/>
      <c r="DR137" s="117"/>
      <c r="DS137" s="117"/>
      <c r="DT137" s="117"/>
      <c r="DU137" s="117"/>
      <c r="DV137" s="117"/>
      <c r="DW137" s="117"/>
      <c r="DX137" s="117"/>
      <c r="DY137" s="117"/>
      <c r="DZ137" s="117"/>
      <c r="EA137" s="117"/>
      <c r="EB137" s="117"/>
      <c r="EC137" s="117"/>
      <c r="ED137" s="117"/>
      <c r="EE137" s="117"/>
      <c r="EF137" s="117"/>
      <c r="EG137" s="117"/>
      <c r="EH137" s="117"/>
      <c r="EI137" s="117"/>
      <c r="EJ137" s="117"/>
      <c r="EK137" s="117"/>
      <c r="EL137" s="117"/>
      <c r="EM137" s="117"/>
      <c r="EN137" s="117"/>
      <c r="EO137" s="117"/>
      <c r="EP137" s="117"/>
      <c r="EQ137" s="117"/>
      <c r="ER137" s="117"/>
      <c r="ES137" s="117"/>
      <c r="ET137" s="117"/>
      <c r="EU137" s="117"/>
      <c r="EV137" s="117"/>
      <c r="EW137" s="117"/>
      <c r="EX137" s="117"/>
      <c r="EY137" s="117"/>
      <c r="EZ137" s="117"/>
      <c r="FA137" s="117"/>
      <c r="FB137" s="117"/>
      <c r="FC137" s="117"/>
      <c r="FD137" s="117"/>
      <c r="FE137" s="117"/>
      <c r="FF137" s="117"/>
      <c r="FG137" s="117"/>
      <c r="FH137" s="117"/>
      <c r="FI137" s="117"/>
      <c r="FJ137" s="117"/>
      <c r="FK137" s="117"/>
      <c r="FL137" s="117"/>
      <c r="FM137" s="117"/>
      <c r="FN137" s="117"/>
      <c r="FO137" s="117"/>
      <c r="FP137" s="117"/>
      <c r="FQ137" s="117"/>
      <c r="FR137" s="117"/>
      <c r="FS137" s="117"/>
      <c r="FT137" s="117"/>
      <c r="FU137" s="117"/>
      <c r="FV137" s="117"/>
      <c r="FW137" s="117"/>
      <c r="FX137" s="117"/>
      <c r="FY137" s="117"/>
      <c r="FZ137" s="117"/>
      <c r="GA137" s="117"/>
      <c r="GB137" s="117"/>
      <c r="GC137" s="117"/>
      <c r="GD137" s="117"/>
      <c r="GE137" s="117"/>
      <c r="GF137" s="117"/>
      <c r="GG137" s="117"/>
      <c r="GH137" s="117"/>
      <c r="GI137" s="117"/>
      <c r="GJ137" s="117"/>
      <c r="GK137" s="117"/>
      <c r="GL137" s="117"/>
      <c r="GM137" s="117"/>
      <c r="GN137" s="117"/>
      <c r="GO137" s="117"/>
      <c r="GP137" s="117"/>
      <c r="GQ137" s="117"/>
      <c r="GR137" s="117"/>
      <c r="GS137" s="117"/>
      <c r="GT137" s="117"/>
      <c r="GU137" s="117"/>
      <c r="GV137" s="117"/>
      <c r="GW137" s="117"/>
      <c r="GX137" s="117"/>
      <c r="GY137" s="117"/>
      <c r="GZ137" s="117"/>
      <c r="HA137" s="117"/>
      <c r="HB137" s="117"/>
      <c r="HC137" s="117"/>
      <c r="HD137" s="117"/>
      <c r="HE137" s="117"/>
      <c r="HF137" s="117"/>
      <c r="HG137" s="117"/>
      <c r="HH137" s="117"/>
      <c r="HI137" s="117"/>
      <c r="HJ137" s="117"/>
      <c r="HK137" s="117"/>
      <c r="HL137" s="117"/>
      <c r="HM137" s="117"/>
      <c r="HN137" s="117"/>
      <c r="HO137" s="117"/>
      <c r="HP137" s="117"/>
      <c r="HQ137" s="117"/>
      <c r="HR137" s="117"/>
      <c r="HS137" s="117"/>
      <c r="HT137" s="117"/>
      <c r="HU137" s="117"/>
      <c r="HV137" s="117"/>
      <c r="HW137" s="117"/>
      <c r="HX137" s="117"/>
      <c r="HY137" s="117"/>
      <c r="HZ137" s="117"/>
      <c r="IA137" s="117"/>
      <c r="IB137" s="117"/>
      <c r="IC137" s="117"/>
      <c r="ID137" s="117"/>
      <c r="IE137" s="117"/>
    </row>
    <row r="138" spans="1:239" s="155" customFormat="1" ht="24" customHeight="1" x14ac:dyDescent="0.25">
      <c r="A138" s="129" t="s">
        <v>798</v>
      </c>
      <c r="B138" s="119" t="s">
        <v>799</v>
      </c>
      <c r="C138" s="121">
        <v>93602</v>
      </c>
      <c r="D138" s="121">
        <v>93601</v>
      </c>
      <c r="E138" s="121">
        <f t="shared" si="1"/>
        <v>99.998931646759686</v>
      </c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  <c r="BQ138" s="117"/>
      <c r="BR138" s="117"/>
      <c r="BS138" s="117"/>
      <c r="BT138" s="117"/>
      <c r="BU138" s="117"/>
      <c r="BV138" s="117"/>
      <c r="BW138" s="117"/>
      <c r="BX138" s="117"/>
      <c r="BY138" s="117"/>
      <c r="BZ138" s="117"/>
      <c r="CA138" s="117"/>
      <c r="CB138" s="117"/>
      <c r="CC138" s="117"/>
      <c r="CD138" s="117"/>
      <c r="CE138" s="117"/>
      <c r="CF138" s="117"/>
      <c r="CG138" s="117"/>
      <c r="CH138" s="117"/>
      <c r="CI138" s="117"/>
      <c r="CJ138" s="117"/>
      <c r="CK138" s="117"/>
      <c r="CL138" s="117"/>
      <c r="CM138" s="117"/>
      <c r="CN138" s="117"/>
      <c r="CO138" s="117"/>
      <c r="CP138" s="117"/>
      <c r="CQ138" s="117"/>
      <c r="CR138" s="117"/>
      <c r="CS138" s="117"/>
      <c r="CT138" s="117"/>
      <c r="CU138" s="117"/>
      <c r="CV138" s="117"/>
      <c r="CW138" s="117"/>
      <c r="CX138" s="117"/>
      <c r="CY138" s="117"/>
      <c r="CZ138" s="117"/>
      <c r="DA138" s="117"/>
      <c r="DB138" s="117"/>
      <c r="DC138" s="117"/>
      <c r="DD138" s="117"/>
      <c r="DE138" s="117"/>
      <c r="DF138" s="117"/>
      <c r="DG138" s="117"/>
      <c r="DH138" s="117"/>
      <c r="DI138" s="117"/>
      <c r="DJ138" s="117"/>
      <c r="DK138" s="117"/>
      <c r="DL138" s="117"/>
      <c r="DM138" s="117"/>
      <c r="DN138" s="117"/>
      <c r="DO138" s="117"/>
      <c r="DP138" s="117"/>
      <c r="DQ138" s="117"/>
      <c r="DR138" s="117"/>
      <c r="DS138" s="117"/>
      <c r="DT138" s="117"/>
      <c r="DU138" s="117"/>
      <c r="DV138" s="117"/>
      <c r="DW138" s="117"/>
      <c r="DX138" s="117"/>
      <c r="DY138" s="117"/>
      <c r="DZ138" s="117"/>
      <c r="EA138" s="117"/>
      <c r="EB138" s="117"/>
      <c r="EC138" s="117"/>
      <c r="ED138" s="117"/>
      <c r="EE138" s="117"/>
      <c r="EF138" s="117"/>
      <c r="EG138" s="117"/>
      <c r="EH138" s="117"/>
      <c r="EI138" s="117"/>
      <c r="EJ138" s="117"/>
      <c r="EK138" s="117"/>
      <c r="EL138" s="117"/>
      <c r="EM138" s="117"/>
      <c r="EN138" s="117"/>
      <c r="EO138" s="117"/>
      <c r="EP138" s="117"/>
      <c r="EQ138" s="117"/>
      <c r="ER138" s="117"/>
      <c r="ES138" s="117"/>
      <c r="ET138" s="117"/>
      <c r="EU138" s="117"/>
      <c r="EV138" s="117"/>
      <c r="EW138" s="117"/>
      <c r="EX138" s="117"/>
      <c r="EY138" s="117"/>
      <c r="EZ138" s="117"/>
      <c r="FA138" s="117"/>
      <c r="FB138" s="117"/>
      <c r="FC138" s="117"/>
      <c r="FD138" s="117"/>
      <c r="FE138" s="117"/>
      <c r="FF138" s="117"/>
      <c r="FG138" s="117"/>
      <c r="FH138" s="117"/>
      <c r="FI138" s="117"/>
      <c r="FJ138" s="117"/>
      <c r="FK138" s="117"/>
      <c r="FL138" s="117"/>
      <c r="FM138" s="117"/>
      <c r="FN138" s="117"/>
      <c r="FO138" s="117"/>
      <c r="FP138" s="117"/>
      <c r="FQ138" s="117"/>
      <c r="FR138" s="117"/>
      <c r="FS138" s="117"/>
      <c r="FT138" s="117"/>
      <c r="FU138" s="117"/>
      <c r="FV138" s="117"/>
      <c r="FW138" s="117"/>
      <c r="FX138" s="117"/>
      <c r="FY138" s="117"/>
      <c r="FZ138" s="117"/>
      <c r="GA138" s="117"/>
      <c r="GB138" s="117"/>
      <c r="GC138" s="117"/>
      <c r="GD138" s="117"/>
      <c r="GE138" s="117"/>
      <c r="GF138" s="117"/>
      <c r="GG138" s="117"/>
      <c r="GH138" s="117"/>
      <c r="GI138" s="117"/>
      <c r="GJ138" s="117"/>
      <c r="GK138" s="117"/>
      <c r="GL138" s="117"/>
      <c r="GM138" s="117"/>
      <c r="GN138" s="117"/>
      <c r="GO138" s="117"/>
      <c r="GP138" s="117"/>
      <c r="GQ138" s="117"/>
      <c r="GR138" s="117"/>
      <c r="GS138" s="117"/>
      <c r="GT138" s="117"/>
      <c r="GU138" s="117"/>
      <c r="GV138" s="117"/>
      <c r="GW138" s="117"/>
      <c r="GX138" s="117"/>
      <c r="GY138" s="117"/>
      <c r="GZ138" s="117"/>
      <c r="HA138" s="117"/>
      <c r="HB138" s="117"/>
      <c r="HC138" s="117"/>
      <c r="HD138" s="117"/>
      <c r="HE138" s="117"/>
      <c r="HF138" s="117"/>
      <c r="HG138" s="117"/>
      <c r="HH138" s="117"/>
      <c r="HI138" s="117"/>
      <c r="HJ138" s="117"/>
      <c r="HK138" s="117"/>
      <c r="HL138" s="117"/>
      <c r="HM138" s="117"/>
      <c r="HN138" s="117"/>
      <c r="HO138" s="117"/>
      <c r="HP138" s="117"/>
      <c r="HQ138" s="117"/>
      <c r="HR138" s="117"/>
      <c r="HS138" s="117"/>
      <c r="HT138" s="117"/>
      <c r="HU138" s="117"/>
      <c r="HV138" s="117"/>
      <c r="HW138" s="117"/>
      <c r="HX138" s="117"/>
      <c r="HY138" s="117"/>
      <c r="HZ138" s="117"/>
      <c r="IA138" s="117"/>
      <c r="IB138" s="117"/>
      <c r="IC138" s="117"/>
      <c r="ID138" s="117"/>
      <c r="IE138" s="117"/>
    </row>
    <row r="139" spans="1:239" s="155" customFormat="1" ht="71.25" customHeight="1" x14ac:dyDescent="0.25">
      <c r="A139" s="156" t="s">
        <v>800</v>
      </c>
      <c r="B139" s="119" t="s">
        <v>801</v>
      </c>
      <c r="C139" s="121">
        <v>29274.7</v>
      </c>
      <c r="D139" s="121">
        <v>29274.7</v>
      </c>
      <c r="E139" s="121">
        <f t="shared" ref="E139:E165" si="2">D139/C139*100</f>
        <v>100</v>
      </c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7"/>
      <c r="BP139" s="117"/>
      <c r="BQ139" s="117"/>
      <c r="BR139" s="117"/>
      <c r="BS139" s="117"/>
      <c r="BT139" s="117"/>
      <c r="BU139" s="117"/>
      <c r="BV139" s="117"/>
      <c r="BW139" s="117"/>
      <c r="BX139" s="117"/>
      <c r="BY139" s="117"/>
      <c r="BZ139" s="117"/>
      <c r="CA139" s="117"/>
      <c r="CB139" s="117"/>
      <c r="CC139" s="117"/>
      <c r="CD139" s="117"/>
      <c r="CE139" s="117"/>
      <c r="CF139" s="117"/>
      <c r="CG139" s="117"/>
      <c r="CH139" s="117"/>
      <c r="CI139" s="117"/>
      <c r="CJ139" s="117"/>
      <c r="CK139" s="117"/>
      <c r="CL139" s="117"/>
      <c r="CM139" s="117"/>
      <c r="CN139" s="117"/>
      <c r="CO139" s="117"/>
      <c r="CP139" s="117"/>
      <c r="CQ139" s="117"/>
      <c r="CR139" s="117"/>
      <c r="CS139" s="117"/>
      <c r="CT139" s="117"/>
      <c r="CU139" s="117"/>
      <c r="CV139" s="117"/>
      <c r="CW139" s="117"/>
      <c r="CX139" s="117"/>
      <c r="CY139" s="117"/>
      <c r="CZ139" s="117"/>
      <c r="DA139" s="117"/>
      <c r="DB139" s="117"/>
      <c r="DC139" s="117"/>
      <c r="DD139" s="117"/>
      <c r="DE139" s="117"/>
      <c r="DF139" s="117"/>
      <c r="DG139" s="117"/>
      <c r="DH139" s="117"/>
      <c r="DI139" s="117"/>
      <c r="DJ139" s="117"/>
      <c r="DK139" s="117"/>
      <c r="DL139" s="117"/>
      <c r="DM139" s="117"/>
      <c r="DN139" s="117"/>
      <c r="DO139" s="117"/>
      <c r="DP139" s="117"/>
      <c r="DQ139" s="117"/>
      <c r="DR139" s="117"/>
      <c r="DS139" s="117"/>
      <c r="DT139" s="117"/>
      <c r="DU139" s="117"/>
      <c r="DV139" s="117"/>
      <c r="DW139" s="117"/>
      <c r="DX139" s="117"/>
      <c r="DY139" s="117"/>
      <c r="DZ139" s="117"/>
      <c r="EA139" s="117"/>
      <c r="EB139" s="117"/>
      <c r="EC139" s="117"/>
      <c r="ED139" s="117"/>
      <c r="EE139" s="117"/>
      <c r="EF139" s="117"/>
      <c r="EG139" s="117"/>
      <c r="EH139" s="117"/>
      <c r="EI139" s="117"/>
      <c r="EJ139" s="117"/>
      <c r="EK139" s="117"/>
      <c r="EL139" s="117"/>
      <c r="EM139" s="117"/>
      <c r="EN139" s="117"/>
      <c r="EO139" s="117"/>
      <c r="EP139" s="117"/>
      <c r="EQ139" s="117"/>
      <c r="ER139" s="117"/>
      <c r="ES139" s="117"/>
      <c r="ET139" s="117"/>
      <c r="EU139" s="117"/>
      <c r="EV139" s="117"/>
      <c r="EW139" s="117"/>
      <c r="EX139" s="117"/>
      <c r="EY139" s="117"/>
      <c r="EZ139" s="117"/>
      <c r="FA139" s="117"/>
      <c r="FB139" s="117"/>
      <c r="FC139" s="117"/>
      <c r="FD139" s="117"/>
      <c r="FE139" s="117"/>
      <c r="FF139" s="117"/>
      <c r="FG139" s="117"/>
      <c r="FH139" s="117"/>
      <c r="FI139" s="117"/>
      <c r="FJ139" s="117"/>
      <c r="FK139" s="117"/>
      <c r="FL139" s="117"/>
      <c r="FM139" s="117"/>
      <c r="FN139" s="117"/>
      <c r="FO139" s="117"/>
      <c r="FP139" s="117"/>
      <c r="FQ139" s="117"/>
      <c r="FR139" s="117"/>
      <c r="FS139" s="117"/>
      <c r="FT139" s="117"/>
      <c r="FU139" s="117"/>
      <c r="FV139" s="117"/>
      <c r="FW139" s="117"/>
      <c r="FX139" s="117"/>
      <c r="FY139" s="117"/>
      <c r="FZ139" s="117"/>
      <c r="GA139" s="117"/>
      <c r="GB139" s="117"/>
      <c r="GC139" s="117"/>
      <c r="GD139" s="117"/>
      <c r="GE139" s="117"/>
      <c r="GF139" s="117"/>
      <c r="GG139" s="117"/>
      <c r="GH139" s="117"/>
      <c r="GI139" s="117"/>
      <c r="GJ139" s="117"/>
      <c r="GK139" s="117"/>
      <c r="GL139" s="117"/>
      <c r="GM139" s="117"/>
      <c r="GN139" s="117"/>
      <c r="GO139" s="117"/>
      <c r="GP139" s="117"/>
      <c r="GQ139" s="117"/>
      <c r="GR139" s="117"/>
      <c r="GS139" s="117"/>
      <c r="GT139" s="117"/>
      <c r="GU139" s="117"/>
      <c r="GV139" s="117"/>
      <c r="GW139" s="117"/>
      <c r="GX139" s="117"/>
      <c r="GY139" s="117"/>
      <c r="GZ139" s="117"/>
      <c r="HA139" s="117"/>
      <c r="HB139" s="117"/>
      <c r="HC139" s="117"/>
      <c r="HD139" s="117"/>
      <c r="HE139" s="117"/>
      <c r="HF139" s="117"/>
      <c r="HG139" s="117"/>
      <c r="HH139" s="117"/>
      <c r="HI139" s="117"/>
      <c r="HJ139" s="117"/>
      <c r="HK139" s="117"/>
      <c r="HL139" s="117"/>
      <c r="HM139" s="117"/>
      <c r="HN139" s="117"/>
      <c r="HO139" s="117"/>
      <c r="HP139" s="117"/>
      <c r="HQ139" s="117"/>
      <c r="HR139" s="117"/>
      <c r="HS139" s="117"/>
      <c r="HT139" s="117"/>
      <c r="HU139" s="117"/>
      <c r="HV139" s="117"/>
      <c r="HW139" s="117"/>
      <c r="HX139" s="117"/>
      <c r="HY139" s="117"/>
      <c r="HZ139" s="117"/>
      <c r="IA139" s="117"/>
      <c r="IB139" s="117"/>
      <c r="IC139" s="117"/>
      <c r="ID139" s="117"/>
      <c r="IE139" s="117"/>
    </row>
    <row r="140" spans="1:239" s="155" customFormat="1" ht="36" customHeight="1" x14ac:dyDescent="0.25">
      <c r="A140" s="157" t="s">
        <v>802</v>
      </c>
      <c r="B140" s="119" t="s">
        <v>368</v>
      </c>
      <c r="C140" s="121">
        <v>53384.9</v>
      </c>
      <c r="D140" s="121">
        <v>52390.5</v>
      </c>
      <c r="E140" s="121">
        <f t="shared" si="2"/>
        <v>98.137300997098436</v>
      </c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117"/>
      <c r="BO140" s="117"/>
      <c r="BP140" s="117"/>
      <c r="BQ140" s="117"/>
      <c r="BR140" s="117"/>
      <c r="BS140" s="117"/>
      <c r="BT140" s="117"/>
      <c r="BU140" s="117"/>
      <c r="BV140" s="117"/>
      <c r="BW140" s="117"/>
      <c r="BX140" s="117"/>
      <c r="BY140" s="117"/>
      <c r="BZ140" s="117"/>
      <c r="CA140" s="117"/>
      <c r="CB140" s="117"/>
      <c r="CC140" s="117"/>
      <c r="CD140" s="117"/>
      <c r="CE140" s="117"/>
      <c r="CF140" s="117"/>
      <c r="CG140" s="117"/>
      <c r="CH140" s="117"/>
      <c r="CI140" s="117"/>
      <c r="CJ140" s="117"/>
      <c r="CK140" s="117"/>
      <c r="CL140" s="117"/>
      <c r="CM140" s="117"/>
      <c r="CN140" s="117"/>
      <c r="CO140" s="117"/>
      <c r="CP140" s="117"/>
      <c r="CQ140" s="117"/>
      <c r="CR140" s="117"/>
      <c r="CS140" s="117"/>
      <c r="CT140" s="117"/>
      <c r="CU140" s="117"/>
      <c r="CV140" s="117"/>
      <c r="CW140" s="117"/>
      <c r="CX140" s="117"/>
      <c r="CY140" s="117"/>
      <c r="CZ140" s="117"/>
      <c r="DA140" s="117"/>
      <c r="DB140" s="117"/>
      <c r="DC140" s="117"/>
      <c r="DD140" s="117"/>
      <c r="DE140" s="117"/>
      <c r="DF140" s="117"/>
      <c r="DG140" s="117"/>
      <c r="DH140" s="117"/>
      <c r="DI140" s="117"/>
      <c r="DJ140" s="117"/>
      <c r="DK140" s="117"/>
      <c r="DL140" s="117"/>
      <c r="DM140" s="117"/>
      <c r="DN140" s="117"/>
      <c r="DO140" s="117"/>
      <c r="DP140" s="117"/>
      <c r="DQ140" s="117"/>
      <c r="DR140" s="117"/>
      <c r="DS140" s="117"/>
      <c r="DT140" s="117"/>
      <c r="DU140" s="117"/>
      <c r="DV140" s="117"/>
      <c r="DW140" s="117"/>
      <c r="DX140" s="117"/>
      <c r="DY140" s="117"/>
      <c r="DZ140" s="117"/>
      <c r="EA140" s="117"/>
      <c r="EB140" s="117"/>
      <c r="EC140" s="117"/>
      <c r="ED140" s="117"/>
      <c r="EE140" s="117"/>
      <c r="EF140" s="117"/>
      <c r="EG140" s="117"/>
      <c r="EH140" s="117"/>
      <c r="EI140" s="117"/>
      <c r="EJ140" s="117"/>
      <c r="EK140" s="117"/>
      <c r="EL140" s="117"/>
      <c r="EM140" s="117"/>
      <c r="EN140" s="117"/>
      <c r="EO140" s="117"/>
      <c r="EP140" s="117"/>
      <c r="EQ140" s="117"/>
      <c r="ER140" s="117"/>
      <c r="ES140" s="117"/>
      <c r="ET140" s="117"/>
      <c r="EU140" s="117"/>
      <c r="EV140" s="117"/>
      <c r="EW140" s="117"/>
      <c r="EX140" s="117"/>
      <c r="EY140" s="117"/>
      <c r="EZ140" s="117"/>
      <c r="FA140" s="117"/>
      <c r="FB140" s="117"/>
      <c r="FC140" s="117"/>
      <c r="FD140" s="117"/>
      <c r="FE140" s="117"/>
      <c r="FF140" s="117"/>
      <c r="FG140" s="117"/>
      <c r="FH140" s="117"/>
      <c r="FI140" s="117"/>
      <c r="FJ140" s="117"/>
      <c r="FK140" s="117"/>
      <c r="FL140" s="117"/>
      <c r="FM140" s="117"/>
      <c r="FN140" s="117"/>
      <c r="FO140" s="117"/>
      <c r="FP140" s="117"/>
      <c r="FQ140" s="117"/>
      <c r="FR140" s="117"/>
      <c r="FS140" s="117"/>
      <c r="FT140" s="117"/>
      <c r="FU140" s="117"/>
      <c r="FV140" s="117"/>
      <c r="FW140" s="117"/>
      <c r="FX140" s="117"/>
      <c r="FY140" s="117"/>
      <c r="FZ140" s="117"/>
      <c r="GA140" s="117"/>
      <c r="GB140" s="117"/>
      <c r="GC140" s="117"/>
      <c r="GD140" s="117"/>
      <c r="GE140" s="117"/>
      <c r="GF140" s="117"/>
      <c r="GG140" s="117"/>
      <c r="GH140" s="117"/>
      <c r="GI140" s="117"/>
      <c r="GJ140" s="117"/>
      <c r="GK140" s="117"/>
      <c r="GL140" s="117"/>
      <c r="GM140" s="117"/>
      <c r="GN140" s="117"/>
      <c r="GO140" s="117"/>
      <c r="GP140" s="117"/>
      <c r="GQ140" s="117"/>
      <c r="GR140" s="117"/>
      <c r="GS140" s="117"/>
      <c r="GT140" s="117"/>
      <c r="GU140" s="117"/>
      <c r="GV140" s="117"/>
      <c r="GW140" s="117"/>
      <c r="GX140" s="117"/>
      <c r="GY140" s="117"/>
      <c r="GZ140" s="117"/>
      <c r="HA140" s="117"/>
      <c r="HB140" s="117"/>
      <c r="HC140" s="117"/>
      <c r="HD140" s="117"/>
      <c r="HE140" s="117"/>
      <c r="HF140" s="117"/>
      <c r="HG140" s="117"/>
      <c r="HH140" s="117"/>
      <c r="HI140" s="117"/>
      <c r="HJ140" s="117"/>
      <c r="HK140" s="117"/>
      <c r="HL140" s="117"/>
      <c r="HM140" s="117"/>
      <c r="HN140" s="117"/>
      <c r="HO140" s="117"/>
      <c r="HP140" s="117"/>
      <c r="HQ140" s="117"/>
      <c r="HR140" s="117"/>
      <c r="HS140" s="117"/>
      <c r="HT140" s="117"/>
      <c r="HU140" s="117"/>
      <c r="HV140" s="117"/>
      <c r="HW140" s="117"/>
      <c r="HX140" s="117"/>
      <c r="HY140" s="117"/>
      <c r="HZ140" s="117"/>
      <c r="IA140" s="117"/>
      <c r="IB140" s="117"/>
      <c r="IC140" s="117"/>
      <c r="ID140" s="117"/>
      <c r="IE140" s="117"/>
    </row>
    <row r="141" spans="1:239" s="155" customFormat="1" ht="63" x14ac:dyDescent="0.25">
      <c r="A141" s="157" t="s">
        <v>803</v>
      </c>
      <c r="B141" s="119" t="s">
        <v>804</v>
      </c>
      <c r="C141" s="121">
        <v>23.4</v>
      </c>
      <c r="D141" s="121">
        <v>16.899999999999999</v>
      </c>
      <c r="E141" s="121">
        <f t="shared" si="2"/>
        <v>72.222222222222214</v>
      </c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Q141" s="117"/>
      <c r="BR141" s="117"/>
      <c r="BS141" s="117"/>
      <c r="BT141" s="117"/>
      <c r="BU141" s="117"/>
      <c r="BV141" s="117"/>
      <c r="BW141" s="117"/>
      <c r="BX141" s="117"/>
      <c r="BY141" s="117"/>
      <c r="BZ141" s="117"/>
      <c r="CA141" s="117"/>
      <c r="CB141" s="117"/>
      <c r="CC141" s="117"/>
      <c r="CD141" s="117"/>
      <c r="CE141" s="117"/>
      <c r="CF141" s="117"/>
      <c r="CG141" s="117"/>
      <c r="CH141" s="117"/>
      <c r="CI141" s="117"/>
      <c r="CJ141" s="117"/>
      <c r="CK141" s="117"/>
      <c r="CL141" s="117"/>
      <c r="CM141" s="117"/>
      <c r="CN141" s="117"/>
      <c r="CO141" s="117"/>
      <c r="CP141" s="117"/>
      <c r="CQ141" s="117"/>
      <c r="CR141" s="117"/>
      <c r="CS141" s="117"/>
      <c r="CT141" s="117"/>
      <c r="CU141" s="117"/>
      <c r="CV141" s="117"/>
      <c r="CW141" s="117"/>
      <c r="CX141" s="117"/>
      <c r="CY141" s="117"/>
      <c r="CZ141" s="117"/>
      <c r="DA141" s="117"/>
      <c r="DB141" s="117"/>
      <c r="DC141" s="117"/>
      <c r="DD141" s="117"/>
      <c r="DE141" s="117"/>
      <c r="DF141" s="117"/>
      <c r="DG141" s="117"/>
      <c r="DH141" s="117"/>
      <c r="DI141" s="117"/>
      <c r="DJ141" s="117"/>
      <c r="DK141" s="117"/>
      <c r="DL141" s="117"/>
      <c r="DM141" s="117"/>
      <c r="DN141" s="117"/>
      <c r="DO141" s="117"/>
      <c r="DP141" s="117"/>
      <c r="DQ141" s="117"/>
      <c r="DR141" s="117"/>
      <c r="DS141" s="117"/>
      <c r="DT141" s="117"/>
      <c r="DU141" s="117"/>
      <c r="DV141" s="117"/>
      <c r="DW141" s="117"/>
      <c r="DX141" s="117"/>
      <c r="DY141" s="117"/>
      <c r="DZ141" s="117"/>
      <c r="EA141" s="117"/>
      <c r="EB141" s="117"/>
      <c r="EC141" s="117"/>
      <c r="ED141" s="117"/>
      <c r="EE141" s="117"/>
      <c r="EF141" s="117"/>
      <c r="EG141" s="117"/>
      <c r="EH141" s="117"/>
      <c r="EI141" s="117"/>
      <c r="EJ141" s="117"/>
      <c r="EK141" s="117"/>
      <c r="EL141" s="117"/>
      <c r="EM141" s="117"/>
      <c r="EN141" s="117"/>
      <c r="EO141" s="117"/>
      <c r="EP141" s="117"/>
      <c r="EQ141" s="117"/>
      <c r="ER141" s="117"/>
      <c r="ES141" s="117"/>
      <c r="ET141" s="117"/>
      <c r="EU141" s="117"/>
      <c r="EV141" s="117"/>
      <c r="EW141" s="117"/>
      <c r="EX141" s="117"/>
      <c r="EY141" s="117"/>
      <c r="EZ141" s="117"/>
      <c r="FA141" s="117"/>
      <c r="FB141" s="117"/>
      <c r="FC141" s="117"/>
      <c r="FD141" s="117"/>
      <c r="FE141" s="117"/>
      <c r="FF141" s="117"/>
      <c r="FG141" s="117"/>
      <c r="FH141" s="117"/>
      <c r="FI141" s="117"/>
      <c r="FJ141" s="117"/>
      <c r="FK141" s="117"/>
      <c r="FL141" s="117"/>
      <c r="FM141" s="117"/>
      <c r="FN141" s="117"/>
      <c r="FO141" s="117"/>
      <c r="FP141" s="117"/>
      <c r="FQ141" s="117"/>
      <c r="FR141" s="117"/>
      <c r="FS141" s="117"/>
      <c r="FT141" s="117"/>
      <c r="FU141" s="117"/>
      <c r="FV141" s="117"/>
      <c r="FW141" s="117"/>
      <c r="FX141" s="117"/>
      <c r="FY141" s="117"/>
      <c r="FZ141" s="117"/>
      <c r="GA141" s="117"/>
      <c r="GB141" s="117"/>
      <c r="GC141" s="117"/>
      <c r="GD141" s="117"/>
      <c r="GE141" s="117"/>
      <c r="GF141" s="117"/>
      <c r="GG141" s="117"/>
      <c r="GH141" s="117"/>
      <c r="GI141" s="117"/>
      <c r="GJ141" s="117"/>
      <c r="GK141" s="117"/>
      <c r="GL141" s="117"/>
      <c r="GM141" s="117"/>
      <c r="GN141" s="117"/>
      <c r="GO141" s="117"/>
      <c r="GP141" s="117"/>
      <c r="GQ141" s="117"/>
      <c r="GR141" s="117"/>
      <c r="GS141" s="117"/>
      <c r="GT141" s="117"/>
      <c r="GU141" s="117"/>
      <c r="GV141" s="117"/>
      <c r="GW141" s="117"/>
      <c r="GX141" s="117"/>
      <c r="GY141" s="117"/>
      <c r="GZ141" s="117"/>
      <c r="HA141" s="117"/>
      <c r="HB141" s="117"/>
      <c r="HC141" s="117"/>
      <c r="HD141" s="117"/>
      <c r="HE141" s="117"/>
      <c r="HF141" s="117"/>
      <c r="HG141" s="117"/>
      <c r="HH141" s="117"/>
      <c r="HI141" s="117"/>
      <c r="HJ141" s="117"/>
      <c r="HK141" s="117"/>
      <c r="HL141" s="117"/>
      <c r="HM141" s="117"/>
      <c r="HN141" s="117"/>
      <c r="HO141" s="117"/>
      <c r="HP141" s="117"/>
      <c r="HQ141" s="117"/>
      <c r="HR141" s="117"/>
      <c r="HS141" s="117"/>
      <c r="HT141" s="117"/>
      <c r="HU141" s="117"/>
      <c r="HV141" s="117"/>
      <c r="HW141" s="117"/>
      <c r="HX141" s="117"/>
      <c r="HY141" s="117"/>
      <c r="HZ141" s="117"/>
      <c r="IA141" s="117"/>
      <c r="IB141" s="117"/>
      <c r="IC141" s="117"/>
      <c r="ID141" s="117"/>
      <c r="IE141" s="117"/>
    </row>
    <row r="142" spans="1:239" s="155" customFormat="1" ht="63" x14ac:dyDescent="0.25">
      <c r="A142" s="129" t="s">
        <v>805</v>
      </c>
      <c r="B142" s="119" t="s">
        <v>404</v>
      </c>
      <c r="C142" s="121">
        <v>1714.5</v>
      </c>
      <c r="D142" s="121">
        <v>1713.9</v>
      </c>
      <c r="E142" s="121">
        <f t="shared" si="2"/>
        <v>99.965004374453201</v>
      </c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117"/>
      <c r="BU142" s="117"/>
      <c r="BV142" s="117"/>
      <c r="BW142" s="117"/>
      <c r="BX142" s="117"/>
      <c r="BY142" s="117"/>
      <c r="BZ142" s="117"/>
      <c r="CA142" s="117"/>
      <c r="CB142" s="117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17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17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7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7"/>
      <c r="DY142" s="117"/>
      <c r="DZ142" s="117"/>
      <c r="EA142" s="117"/>
      <c r="EB142" s="117"/>
      <c r="EC142" s="117"/>
      <c r="ED142" s="117"/>
      <c r="EE142" s="117"/>
      <c r="EF142" s="117"/>
      <c r="EG142" s="117"/>
      <c r="EH142" s="117"/>
      <c r="EI142" s="117"/>
      <c r="EJ142" s="117"/>
      <c r="EK142" s="117"/>
      <c r="EL142" s="117"/>
      <c r="EM142" s="117"/>
      <c r="EN142" s="117"/>
      <c r="EO142" s="117"/>
      <c r="EP142" s="117"/>
      <c r="EQ142" s="117"/>
      <c r="ER142" s="117"/>
      <c r="ES142" s="117"/>
      <c r="ET142" s="117"/>
      <c r="EU142" s="117"/>
      <c r="EV142" s="117"/>
      <c r="EW142" s="117"/>
      <c r="EX142" s="117"/>
      <c r="EY142" s="117"/>
      <c r="EZ142" s="117"/>
      <c r="FA142" s="117"/>
      <c r="FB142" s="117"/>
      <c r="FC142" s="117"/>
      <c r="FD142" s="117"/>
      <c r="FE142" s="117"/>
      <c r="FF142" s="117"/>
      <c r="FG142" s="117"/>
      <c r="FH142" s="117"/>
      <c r="FI142" s="117"/>
      <c r="FJ142" s="117"/>
      <c r="FK142" s="117"/>
      <c r="FL142" s="117"/>
      <c r="FM142" s="117"/>
      <c r="FN142" s="117"/>
      <c r="FO142" s="117"/>
      <c r="FP142" s="117"/>
      <c r="FQ142" s="117"/>
      <c r="FR142" s="117"/>
      <c r="FS142" s="117"/>
      <c r="FT142" s="117"/>
      <c r="FU142" s="117"/>
      <c r="FV142" s="117"/>
      <c r="FW142" s="117"/>
      <c r="FX142" s="117"/>
      <c r="FY142" s="117"/>
      <c r="FZ142" s="117"/>
      <c r="GA142" s="117"/>
      <c r="GB142" s="117"/>
      <c r="GC142" s="117"/>
      <c r="GD142" s="117"/>
      <c r="GE142" s="117"/>
      <c r="GF142" s="117"/>
      <c r="GG142" s="117"/>
      <c r="GH142" s="117"/>
      <c r="GI142" s="117"/>
      <c r="GJ142" s="117"/>
      <c r="GK142" s="117"/>
      <c r="GL142" s="117"/>
      <c r="GM142" s="117"/>
      <c r="GN142" s="117"/>
      <c r="GO142" s="117"/>
      <c r="GP142" s="117"/>
      <c r="GQ142" s="117"/>
      <c r="GR142" s="117"/>
      <c r="GS142" s="117"/>
      <c r="GT142" s="117"/>
      <c r="GU142" s="117"/>
      <c r="GV142" s="117"/>
      <c r="GW142" s="117"/>
      <c r="GX142" s="117"/>
      <c r="GY142" s="117"/>
      <c r="GZ142" s="117"/>
      <c r="HA142" s="117"/>
      <c r="HB142" s="117"/>
      <c r="HC142" s="117"/>
      <c r="HD142" s="117"/>
      <c r="HE142" s="117"/>
      <c r="HF142" s="117"/>
      <c r="HG142" s="117"/>
      <c r="HH142" s="117"/>
      <c r="HI142" s="117"/>
      <c r="HJ142" s="117"/>
      <c r="HK142" s="117"/>
      <c r="HL142" s="117"/>
      <c r="HM142" s="117"/>
      <c r="HN142" s="117"/>
      <c r="HO142" s="117"/>
      <c r="HP142" s="117"/>
      <c r="HQ142" s="117"/>
      <c r="HR142" s="117"/>
      <c r="HS142" s="117"/>
      <c r="HT142" s="117"/>
      <c r="HU142" s="117"/>
      <c r="HV142" s="117"/>
      <c r="HW142" s="117"/>
      <c r="HX142" s="117"/>
      <c r="HY142" s="117"/>
      <c r="HZ142" s="117"/>
      <c r="IA142" s="117"/>
      <c r="IB142" s="117"/>
      <c r="IC142" s="117"/>
      <c r="ID142" s="117"/>
      <c r="IE142" s="117"/>
    </row>
    <row r="143" spans="1:239" s="155" customFormat="1" ht="63" x14ac:dyDescent="0.25">
      <c r="A143" s="156" t="s">
        <v>806</v>
      </c>
      <c r="B143" s="134" t="s">
        <v>406</v>
      </c>
      <c r="C143" s="121">
        <v>15468.5</v>
      </c>
      <c r="D143" s="121">
        <v>15467.8</v>
      </c>
      <c r="E143" s="121">
        <f t="shared" si="2"/>
        <v>99.995474674338169</v>
      </c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/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/>
      <c r="BJ143" s="117"/>
      <c r="BK143" s="117"/>
      <c r="BL143" s="117"/>
      <c r="BM143" s="117"/>
      <c r="BN143" s="117"/>
      <c r="BO143" s="117"/>
      <c r="BP143" s="117"/>
      <c r="BQ143" s="117"/>
      <c r="BR143" s="117"/>
      <c r="BS143" s="117"/>
      <c r="BT143" s="117"/>
      <c r="BU143" s="117"/>
      <c r="BV143" s="117"/>
      <c r="BW143" s="117"/>
      <c r="BX143" s="117"/>
      <c r="BY143" s="117"/>
      <c r="BZ143" s="117"/>
      <c r="CA143" s="117"/>
      <c r="CB143" s="117"/>
      <c r="CC143" s="117"/>
      <c r="CD143" s="117"/>
      <c r="CE143" s="117"/>
      <c r="CF143" s="117"/>
      <c r="CG143" s="117"/>
      <c r="CH143" s="117"/>
      <c r="CI143" s="117"/>
      <c r="CJ143" s="117"/>
      <c r="CK143" s="117"/>
      <c r="CL143" s="117"/>
      <c r="CM143" s="117"/>
      <c r="CN143" s="117"/>
      <c r="CO143" s="117"/>
      <c r="CP143" s="117"/>
      <c r="CQ143" s="117"/>
      <c r="CR143" s="117"/>
      <c r="CS143" s="117"/>
      <c r="CT143" s="117"/>
      <c r="CU143" s="117"/>
      <c r="CV143" s="117"/>
      <c r="CW143" s="117"/>
      <c r="CX143" s="117"/>
      <c r="CY143" s="117"/>
      <c r="CZ143" s="117"/>
      <c r="DA143" s="117"/>
      <c r="DB143" s="117"/>
      <c r="DC143" s="117"/>
      <c r="DD143" s="117"/>
      <c r="DE143" s="117"/>
      <c r="DF143" s="117"/>
      <c r="DG143" s="117"/>
      <c r="DH143" s="117"/>
      <c r="DI143" s="117"/>
      <c r="DJ143" s="117"/>
      <c r="DK143" s="117"/>
      <c r="DL143" s="117"/>
      <c r="DM143" s="117"/>
      <c r="DN143" s="117"/>
      <c r="DO143" s="117"/>
      <c r="DP143" s="117"/>
      <c r="DQ143" s="117"/>
      <c r="DR143" s="117"/>
      <c r="DS143" s="117"/>
      <c r="DT143" s="117"/>
      <c r="DU143" s="117"/>
      <c r="DV143" s="117"/>
      <c r="DW143" s="117"/>
      <c r="DX143" s="117"/>
      <c r="DY143" s="117"/>
      <c r="DZ143" s="117"/>
      <c r="EA143" s="117"/>
      <c r="EB143" s="117"/>
      <c r="EC143" s="117"/>
      <c r="ED143" s="117"/>
      <c r="EE143" s="117"/>
      <c r="EF143" s="117"/>
      <c r="EG143" s="117"/>
      <c r="EH143" s="117"/>
      <c r="EI143" s="117"/>
      <c r="EJ143" s="117"/>
      <c r="EK143" s="117"/>
      <c r="EL143" s="117"/>
      <c r="EM143" s="117"/>
      <c r="EN143" s="117"/>
      <c r="EO143" s="117"/>
      <c r="EP143" s="117"/>
      <c r="EQ143" s="117"/>
      <c r="ER143" s="117"/>
      <c r="ES143" s="117"/>
      <c r="ET143" s="117"/>
      <c r="EU143" s="117"/>
      <c r="EV143" s="117"/>
      <c r="EW143" s="117"/>
      <c r="EX143" s="117"/>
      <c r="EY143" s="117"/>
      <c r="EZ143" s="117"/>
      <c r="FA143" s="117"/>
      <c r="FB143" s="117"/>
      <c r="FC143" s="117"/>
      <c r="FD143" s="117"/>
      <c r="FE143" s="117"/>
      <c r="FF143" s="117"/>
      <c r="FG143" s="117"/>
      <c r="FH143" s="117"/>
      <c r="FI143" s="117"/>
      <c r="FJ143" s="117"/>
      <c r="FK143" s="117"/>
      <c r="FL143" s="117"/>
      <c r="FM143" s="117"/>
      <c r="FN143" s="117"/>
      <c r="FO143" s="117"/>
      <c r="FP143" s="117"/>
      <c r="FQ143" s="117"/>
      <c r="FR143" s="117"/>
      <c r="FS143" s="117"/>
      <c r="FT143" s="117"/>
      <c r="FU143" s="117"/>
      <c r="FV143" s="117"/>
      <c r="FW143" s="117"/>
      <c r="FX143" s="117"/>
      <c r="FY143" s="117"/>
      <c r="FZ143" s="117"/>
      <c r="GA143" s="117"/>
      <c r="GB143" s="117"/>
      <c r="GC143" s="117"/>
      <c r="GD143" s="117"/>
      <c r="GE143" s="117"/>
      <c r="GF143" s="117"/>
      <c r="GG143" s="117"/>
      <c r="GH143" s="117"/>
      <c r="GI143" s="117"/>
      <c r="GJ143" s="117"/>
      <c r="GK143" s="117"/>
      <c r="GL143" s="117"/>
      <c r="GM143" s="117"/>
      <c r="GN143" s="117"/>
      <c r="GO143" s="117"/>
      <c r="GP143" s="117"/>
      <c r="GQ143" s="117"/>
      <c r="GR143" s="117"/>
      <c r="GS143" s="117"/>
      <c r="GT143" s="117"/>
      <c r="GU143" s="117"/>
      <c r="GV143" s="117"/>
      <c r="GW143" s="117"/>
      <c r="GX143" s="117"/>
      <c r="GY143" s="117"/>
      <c r="GZ143" s="117"/>
      <c r="HA143" s="117"/>
      <c r="HB143" s="117"/>
      <c r="HC143" s="117"/>
      <c r="HD143" s="117"/>
      <c r="HE143" s="117"/>
      <c r="HF143" s="117"/>
      <c r="HG143" s="117"/>
      <c r="HH143" s="117"/>
      <c r="HI143" s="117"/>
      <c r="HJ143" s="117"/>
      <c r="HK143" s="117"/>
      <c r="HL143" s="117"/>
      <c r="HM143" s="117"/>
      <c r="HN143" s="117"/>
      <c r="HO143" s="117"/>
      <c r="HP143" s="117"/>
      <c r="HQ143" s="117"/>
      <c r="HR143" s="117"/>
      <c r="HS143" s="117"/>
      <c r="HT143" s="117"/>
      <c r="HU143" s="117"/>
      <c r="HV143" s="117"/>
      <c r="HW143" s="117"/>
      <c r="HX143" s="117"/>
      <c r="HY143" s="117"/>
      <c r="HZ143" s="117"/>
      <c r="IA143" s="117"/>
      <c r="IB143" s="117"/>
      <c r="IC143" s="117"/>
      <c r="ID143" s="117"/>
      <c r="IE143" s="117"/>
    </row>
    <row r="144" spans="1:239" s="155" customFormat="1" ht="31.5" x14ac:dyDescent="0.25">
      <c r="A144" s="129" t="s">
        <v>807</v>
      </c>
      <c r="B144" s="134" t="s">
        <v>808</v>
      </c>
      <c r="C144" s="121">
        <v>100774.6</v>
      </c>
      <c r="D144" s="121">
        <v>92312.4</v>
      </c>
      <c r="E144" s="121">
        <f t="shared" si="2"/>
        <v>91.602844367529116</v>
      </c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  <c r="AV144" s="117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7"/>
      <c r="BM144" s="117"/>
      <c r="BN144" s="117"/>
      <c r="BO144" s="117"/>
      <c r="BP144" s="117"/>
      <c r="BQ144" s="117"/>
      <c r="BR144" s="117"/>
      <c r="BS144" s="117"/>
      <c r="BT144" s="117"/>
      <c r="BU144" s="117"/>
      <c r="BV144" s="117"/>
      <c r="BW144" s="117"/>
      <c r="BX144" s="117"/>
      <c r="BY144" s="117"/>
      <c r="BZ144" s="117"/>
      <c r="CA144" s="117"/>
      <c r="CB144" s="117"/>
      <c r="CC144" s="117"/>
      <c r="CD144" s="117"/>
      <c r="CE144" s="117"/>
      <c r="CF144" s="117"/>
      <c r="CG144" s="117"/>
      <c r="CH144" s="117"/>
      <c r="CI144" s="117"/>
      <c r="CJ144" s="117"/>
      <c r="CK144" s="117"/>
      <c r="CL144" s="117"/>
      <c r="CM144" s="117"/>
      <c r="CN144" s="117"/>
      <c r="CO144" s="117"/>
      <c r="CP144" s="117"/>
      <c r="CQ144" s="117"/>
      <c r="CR144" s="117"/>
      <c r="CS144" s="117"/>
      <c r="CT144" s="117"/>
      <c r="CU144" s="117"/>
      <c r="CV144" s="117"/>
      <c r="CW144" s="117"/>
      <c r="CX144" s="117"/>
      <c r="CY144" s="117"/>
      <c r="CZ144" s="117"/>
      <c r="DA144" s="117"/>
      <c r="DB144" s="117"/>
      <c r="DC144" s="117"/>
      <c r="DD144" s="117"/>
      <c r="DE144" s="117"/>
      <c r="DF144" s="117"/>
      <c r="DG144" s="117"/>
      <c r="DH144" s="117"/>
      <c r="DI144" s="117"/>
      <c r="DJ144" s="117"/>
      <c r="DK144" s="117"/>
      <c r="DL144" s="117"/>
      <c r="DM144" s="117"/>
      <c r="DN144" s="117"/>
      <c r="DO144" s="117"/>
      <c r="DP144" s="117"/>
      <c r="DQ144" s="117"/>
      <c r="DR144" s="117"/>
      <c r="DS144" s="117"/>
      <c r="DT144" s="117"/>
      <c r="DU144" s="117"/>
      <c r="DV144" s="117"/>
      <c r="DW144" s="117"/>
      <c r="DX144" s="117"/>
      <c r="DY144" s="117"/>
      <c r="DZ144" s="117"/>
      <c r="EA144" s="117"/>
      <c r="EB144" s="117"/>
      <c r="EC144" s="117"/>
      <c r="ED144" s="117"/>
      <c r="EE144" s="117"/>
      <c r="EF144" s="117"/>
      <c r="EG144" s="117"/>
      <c r="EH144" s="117"/>
      <c r="EI144" s="117"/>
      <c r="EJ144" s="117"/>
      <c r="EK144" s="117"/>
      <c r="EL144" s="117"/>
      <c r="EM144" s="117"/>
      <c r="EN144" s="117"/>
      <c r="EO144" s="117"/>
      <c r="EP144" s="117"/>
      <c r="EQ144" s="117"/>
      <c r="ER144" s="117"/>
      <c r="ES144" s="117"/>
      <c r="ET144" s="117"/>
      <c r="EU144" s="117"/>
      <c r="EV144" s="117"/>
      <c r="EW144" s="117"/>
      <c r="EX144" s="117"/>
      <c r="EY144" s="117"/>
      <c r="EZ144" s="117"/>
      <c r="FA144" s="117"/>
      <c r="FB144" s="117"/>
      <c r="FC144" s="117"/>
      <c r="FD144" s="117"/>
      <c r="FE144" s="117"/>
      <c r="FF144" s="117"/>
      <c r="FG144" s="117"/>
      <c r="FH144" s="117"/>
      <c r="FI144" s="117"/>
      <c r="FJ144" s="117"/>
      <c r="FK144" s="117"/>
      <c r="FL144" s="117"/>
      <c r="FM144" s="117"/>
      <c r="FN144" s="117"/>
      <c r="FO144" s="117"/>
      <c r="FP144" s="117"/>
      <c r="FQ144" s="117"/>
      <c r="FR144" s="117"/>
      <c r="FS144" s="117"/>
      <c r="FT144" s="117"/>
      <c r="FU144" s="117"/>
      <c r="FV144" s="117"/>
      <c r="FW144" s="117"/>
      <c r="FX144" s="117"/>
      <c r="FY144" s="117"/>
      <c r="FZ144" s="117"/>
      <c r="GA144" s="117"/>
      <c r="GB144" s="117"/>
      <c r="GC144" s="117"/>
      <c r="GD144" s="117"/>
      <c r="GE144" s="117"/>
      <c r="GF144" s="117"/>
      <c r="GG144" s="117"/>
      <c r="GH144" s="117"/>
      <c r="GI144" s="117"/>
      <c r="GJ144" s="117"/>
      <c r="GK144" s="117"/>
      <c r="GL144" s="117"/>
      <c r="GM144" s="117"/>
      <c r="GN144" s="117"/>
      <c r="GO144" s="117"/>
      <c r="GP144" s="117"/>
      <c r="GQ144" s="117"/>
      <c r="GR144" s="117"/>
      <c r="GS144" s="117"/>
      <c r="GT144" s="117"/>
      <c r="GU144" s="117"/>
      <c r="GV144" s="117"/>
      <c r="GW144" s="117"/>
      <c r="GX144" s="117"/>
      <c r="GY144" s="117"/>
      <c r="GZ144" s="117"/>
      <c r="HA144" s="117"/>
      <c r="HB144" s="117"/>
      <c r="HC144" s="117"/>
      <c r="HD144" s="117"/>
      <c r="HE144" s="117"/>
      <c r="HF144" s="117"/>
      <c r="HG144" s="117"/>
      <c r="HH144" s="117"/>
      <c r="HI144" s="117"/>
      <c r="HJ144" s="117"/>
      <c r="HK144" s="117"/>
      <c r="HL144" s="117"/>
      <c r="HM144" s="117"/>
      <c r="HN144" s="117"/>
      <c r="HO144" s="117"/>
      <c r="HP144" s="117"/>
      <c r="HQ144" s="117"/>
      <c r="HR144" s="117"/>
      <c r="HS144" s="117"/>
      <c r="HT144" s="117"/>
      <c r="HU144" s="117"/>
      <c r="HV144" s="117"/>
      <c r="HW144" s="117"/>
      <c r="HX144" s="117"/>
      <c r="HY144" s="117"/>
      <c r="HZ144" s="117"/>
      <c r="IA144" s="117"/>
      <c r="IB144" s="117"/>
      <c r="IC144" s="117"/>
      <c r="ID144" s="117"/>
      <c r="IE144" s="117"/>
    </row>
    <row r="145" spans="1:239" s="155" customFormat="1" ht="63" x14ac:dyDescent="0.25">
      <c r="A145" s="129" t="s">
        <v>809</v>
      </c>
      <c r="B145" s="119" t="s">
        <v>810</v>
      </c>
      <c r="C145" s="121">
        <v>72.599999999999994</v>
      </c>
      <c r="D145" s="121">
        <v>65.7</v>
      </c>
      <c r="E145" s="121">
        <f t="shared" si="2"/>
        <v>90.495867768595048</v>
      </c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  <c r="AV145" s="117"/>
      <c r="AW145" s="117"/>
      <c r="AX145" s="117"/>
      <c r="AY145" s="117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7"/>
      <c r="BM145" s="117"/>
      <c r="BN145" s="117"/>
      <c r="BO145" s="117"/>
      <c r="BP145" s="117"/>
      <c r="BQ145" s="117"/>
      <c r="BR145" s="117"/>
      <c r="BS145" s="117"/>
      <c r="BT145" s="117"/>
      <c r="BU145" s="117"/>
      <c r="BV145" s="117"/>
      <c r="BW145" s="117"/>
      <c r="BX145" s="117"/>
      <c r="BY145" s="117"/>
      <c r="BZ145" s="117"/>
      <c r="CA145" s="117"/>
      <c r="CB145" s="117"/>
      <c r="CC145" s="117"/>
      <c r="CD145" s="117"/>
      <c r="CE145" s="117"/>
      <c r="CF145" s="117"/>
      <c r="CG145" s="117"/>
      <c r="CH145" s="117"/>
      <c r="CI145" s="117"/>
      <c r="CJ145" s="117"/>
      <c r="CK145" s="117"/>
      <c r="CL145" s="117"/>
      <c r="CM145" s="117"/>
      <c r="CN145" s="117"/>
      <c r="CO145" s="117"/>
      <c r="CP145" s="117"/>
      <c r="CQ145" s="117"/>
      <c r="CR145" s="117"/>
      <c r="CS145" s="117"/>
      <c r="CT145" s="117"/>
      <c r="CU145" s="117"/>
      <c r="CV145" s="117"/>
      <c r="CW145" s="117"/>
      <c r="CX145" s="117"/>
      <c r="CY145" s="117"/>
      <c r="CZ145" s="117"/>
      <c r="DA145" s="117"/>
      <c r="DB145" s="117"/>
      <c r="DC145" s="117"/>
      <c r="DD145" s="117"/>
      <c r="DE145" s="117"/>
      <c r="DF145" s="117"/>
      <c r="DG145" s="117"/>
      <c r="DH145" s="117"/>
      <c r="DI145" s="117"/>
      <c r="DJ145" s="117"/>
      <c r="DK145" s="117"/>
      <c r="DL145" s="117"/>
      <c r="DM145" s="117"/>
      <c r="DN145" s="117"/>
      <c r="DO145" s="117"/>
      <c r="DP145" s="117"/>
      <c r="DQ145" s="117"/>
      <c r="DR145" s="117"/>
      <c r="DS145" s="117"/>
      <c r="DT145" s="117"/>
      <c r="DU145" s="117"/>
      <c r="DV145" s="117"/>
      <c r="DW145" s="117"/>
      <c r="DX145" s="117"/>
      <c r="DY145" s="117"/>
      <c r="DZ145" s="117"/>
      <c r="EA145" s="117"/>
      <c r="EB145" s="117"/>
      <c r="EC145" s="117"/>
      <c r="ED145" s="117"/>
      <c r="EE145" s="117"/>
      <c r="EF145" s="117"/>
      <c r="EG145" s="117"/>
      <c r="EH145" s="117"/>
      <c r="EI145" s="117"/>
      <c r="EJ145" s="117"/>
      <c r="EK145" s="117"/>
      <c r="EL145" s="117"/>
      <c r="EM145" s="117"/>
      <c r="EN145" s="117"/>
      <c r="EO145" s="117"/>
      <c r="EP145" s="117"/>
      <c r="EQ145" s="117"/>
      <c r="ER145" s="117"/>
      <c r="ES145" s="117"/>
      <c r="ET145" s="117"/>
      <c r="EU145" s="117"/>
      <c r="EV145" s="117"/>
      <c r="EW145" s="117"/>
      <c r="EX145" s="117"/>
      <c r="EY145" s="117"/>
      <c r="EZ145" s="117"/>
      <c r="FA145" s="117"/>
      <c r="FB145" s="117"/>
      <c r="FC145" s="117"/>
      <c r="FD145" s="117"/>
      <c r="FE145" s="117"/>
      <c r="FF145" s="117"/>
      <c r="FG145" s="117"/>
      <c r="FH145" s="117"/>
      <c r="FI145" s="117"/>
      <c r="FJ145" s="117"/>
      <c r="FK145" s="117"/>
      <c r="FL145" s="117"/>
      <c r="FM145" s="117"/>
      <c r="FN145" s="117"/>
      <c r="FO145" s="117"/>
      <c r="FP145" s="117"/>
      <c r="FQ145" s="117"/>
      <c r="FR145" s="117"/>
      <c r="FS145" s="117"/>
      <c r="FT145" s="117"/>
      <c r="FU145" s="117"/>
      <c r="FV145" s="117"/>
      <c r="FW145" s="117"/>
      <c r="FX145" s="117"/>
      <c r="FY145" s="117"/>
      <c r="FZ145" s="117"/>
      <c r="GA145" s="117"/>
      <c r="GB145" s="117"/>
      <c r="GC145" s="117"/>
      <c r="GD145" s="117"/>
      <c r="GE145" s="117"/>
      <c r="GF145" s="117"/>
      <c r="GG145" s="117"/>
      <c r="GH145" s="117"/>
      <c r="GI145" s="117"/>
      <c r="GJ145" s="117"/>
      <c r="GK145" s="117"/>
      <c r="GL145" s="117"/>
      <c r="GM145" s="117"/>
      <c r="GN145" s="117"/>
      <c r="GO145" s="117"/>
      <c r="GP145" s="117"/>
      <c r="GQ145" s="117"/>
      <c r="GR145" s="117"/>
      <c r="GS145" s="117"/>
      <c r="GT145" s="117"/>
      <c r="GU145" s="117"/>
      <c r="GV145" s="117"/>
      <c r="GW145" s="117"/>
      <c r="GX145" s="117"/>
      <c r="GY145" s="117"/>
      <c r="GZ145" s="117"/>
      <c r="HA145" s="117"/>
      <c r="HB145" s="117"/>
      <c r="HC145" s="117"/>
      <c r="HD145" s="117"/>
      <c r="HE145" s="117"/>
      <c r="HF145" s="117"/>
      <c r="HG145" s="117"/>
      <c r="HH145" s="117"/>
      <c r="HI145" s="117"/>
      <c r="HJ145" s="117"/>
      <c r="HK145" s="117"/>
      <c r="HL145" s="117"/>
      <c r="HM145" s="117"/>
      <c r="HN145" s="117"/>
      <c r="HO145" s="117"/>
      <c r="HP145" s="117"/>
      <c r="HQ145" s="117"/>
      <c r="HR145" s="117"/>
      <c r="HS145" s="117"/>
      <c r="HT145" s="117"/>
      <c r="HU145" s="117"/>
      <c r="HV145" s="117"/>
      <c r="HW145" s="117"/>
      <c r="HX145" s="117"/>
      <c r="HY145" s="117"/>
      <c r="HZ145" s="117"/>
      <c r="IA145" s="117"/>
      <c r="IB145" s="117"/>
      <c r="IC145" s="117"/>
      <c r="ID145" s="117"/>
      <c r="IE145" s="117"/>
    </row>
    <row r="146" spans="1:239" s="155" customFormat="1" ht="94.5" x14ac:dyDescent="0.25">
      <c r="A146" s="129" t="s">
        <v>811</v>
      </c>
      <c r="B146" s="119" t="s">
        <v>412</v>
      </c>
      <c r="C146" s="121">
        <v>88653.8</v>
      </c>
      <c r="D146" s="121">
        <v>92325.3</v>
      </c>
      <c r="E146" s="121">
        <f t="shared" si="2"/>
        <v>104.14139044237247</v>
      </c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17"/>
      <c r="BQ146" s="117"/>
      <c r="BR146" s="117"/>
      <c r="BS146" s="117"/>
      <c r="BT146" s="117"/>
      <c r="BU146" s="117"/>
      <c r="BV146" s="117"/>
      <c r="BW146" s="117"/>
      <c r="BX146" s="117"/>
      <c r="BY146" s="117"/>
      <c r="BZ146" s="117"/>
      <c r="CA146" s="117"/>
      <c r="CB146" s="117"/>
      <c r="CC146" s="117"/>
      <c r="CD146" s="117"/>
      <c r="CE146" s="117"/>
      <c r="CF146" s="117"/>
      <c r="CG146" s="117"/>
      <c r="CH146" s="117"/>
      <c r="CI146" s="117"/>
      <c r="CJ146" s="117"/>
      <c r="CK146" s="117"/>
      <c r="CL146" s="117"/>
      <c r="CM146" s="117"/>
      <c r="CN146" s="117"/>
      <c r="CO146" s="117"/>
      <c r="CP146" s="117"/>
      <c r="CQ146" s="117"/>
      <c r="CR146" s="117"/>
      <c r="CS146" s="117"/>
      <c r="CT146" s="117"/>
      <c r="CU146" s="117"/>
      <c r="CV146" s="117"/>
      <c r="CW146" s="117"/>
      <c r="CX146" s="117"/>
      <c r="CY146" s="117"/>
      <c r="CZ146" s="117"/>
      <c r="DA146" s="117"/>
      <c r="DB146" s="117"/>
      <c r="DC146" s="117"/>
      <c r="DD146" s="117"/>
      <c r="DE146" s="117"/>
      <c r="DF146" s="117"/>
      <c r="DG146" s="117"/>
      <c r="DH146" s="117"/>
      <c r="DI146" s="117"/>
      <c r="DJ146" s="117"/>
      <c r="DK146" s="117"/>
      <c r="DL146" s="117"/>
      <c r="DM146" s="117"/>
      <c r="DN146" s="117"/>
      <c r="DO146" s="117"/>
      <c r="DP146" s="117"/>
      <c r="DQ146" s="117"/>
      <c r="DR146" s="117"/>
      <c r="DS146" s="117"/>
      <c r="DT146" s="117"/>
      <c r="DU146" s="117"/>
      <c r="DV146" s="117"/>
      <c r="DW146" s="117"/>
      <c r="DX146" s="117"/>
      <c r="DY146" s="117"/>
      <c r="DZ146" s="117"/>
      <c r="EA146" s="117"/>
      <c r="EB146" s="117"/>
      <c r="EC146" s="117"/>
      <c r="ED146" s="117"/>
      <c r="EE146" s="117"/>
      <c r="EF146" s="117"/>
      <c r="EG146" s="117"/>
      <c r="EH146" s="117"/>
      <c r="EI146" s="117"/>
      <c r="EJ146" s="117"/>
      <c r="EK146" s="117"/>
      <c r="EL146" s="117"/>
      <c r="EM146" s="117"/>
      <c r="EN146" s="117"/>
      <c r="EO146" s="117"/>
      <c r="EP146" s="117"/>
      <c r="EQ146" s="117"/>
      <c r="ER146" s="117"/>
      <c r="ES146" s="117"/>
      <c r="ET146" s="117"/>
      <c r="EU146" s="117"/>
      <c r="EV146" s="117"/>
      <c r="EW146" s="117"/>
      <c r="EX146" s="117"/>
      <c r="EY146" s="117"/>
      <c r="EZ146" s="117"/>
      <c r="FA146" s="117"/>
      <c r="FB146" s="117"/>
      <c r="FC146" s="117"/>
      <c r="FD146" s="117"/>
      <c r="FE146" s="117"/>
      <c r="FF146" s="117"/>
      <c r="FG146" s="117"/>
      <c r="FH146" s="117"/>
      <c r="FI146" s="117"/>
      <c r="FJ146" s="117"/>
      <c r="FK146" s="117"/>
      <c r="FL146" s="117"/>
      <c r="FM146" s="117"/>
      <c r="FN146" s="117"/>
      <c r="FO146" s="117"/>
      <c r="FP146" s="117"/>
      <c r="FQ146" s="117"/>
      <c r="FR146" s="117"/>
      <c r="FS146" s="117"/>
      <c r="FT146" s="117"/>
      <c r="FU146" s="117"/>
      <c r="FV146" s="117"/>
      <c r="FW146" s="117"/>
      <c r="FX146" s="117"/>
      <c r="FY146" s="117"/>
      <c r="FZ146" s="117"/>
      <c r="GA146" s="117"/>
      <c r="GB146" s="117"/>
      <c r="GC146" s="117"/>
      <c r="GD146" s="117"/>
      <c r="GE146" s="117"/>
      <c r="GF146" s="117"/>
      <c r="GG146" s="117"/>
      <c r="GH146" s="117"/>
      <c r="GI146" s="117"/>
      <c r="GJ146" s="117"/>
      <c r="GK146" s="117"/>
      <c r="GL146" s="117"/>
      <c r="GM146" s="117"/>
      <c r="GN146" s="117"/>
      <c r="GO146" s="117"/>
      <c r="GP146" s="117"/>
      <c r="GQ146" s="117"/>
      <c r="GR146" s="117"/>
      <c r="GS146" s="117"/>
      <c r="GT146" s="117"/>
      <c r="GU146" s="117"/>
      <c r="GV146" s="117"/>
      <c r="GW146" s="117"/>
      <c r="GX146" s="117"/>
      <c r="GY146" s="117"/>
      <c r="GZ146" s="117"/>
      <c r="HA146" s="117"/>
      <c r="HB146" s="117"/>
      <c r="HC146" s="117"/>
      <c r="HD146" s="117"/>
      <c r="HE146" s="117"/>
      <c r="HF146" s="117"/>
      <c r="HG146" s="117"/>
      <c r="HH146" s="117"/>
      <c r="HI146" s="117"/>
      <c r="HJ146" s="117"/>
      <c r="HK146" s="117"/>
      <c r="HL146" s="117"/>
      <c r="HM146" s="117"/>
      <c r="HN146" s="117"/>
      <c r="HO146" s="117"/>
      <c r="HP146" s="117"/>
      <c r="HQ146" s="117"/>
      <c r="HR146" s="117"/>
      <c r="HS146" s="117"/>
      <c r="HT146" s="117"/>
      <c r="HU146" s="117"/>
      <c r="HV146" s="117"/>
      <c r="HW146" s="117"/>
      <c r="HX146" s="117"/>
      <c r="HY146" s="117"/>
      <c r="HZ146" s="117"/>
      <c r="IA146" s="117"/>
      <c r="IB146" s="117"/>
      <c r="IC146" s="117"/>
      <c r="ID146" s="117"/>
      <c r="IE146" s="117"/>
    </row>
    <row r="147" spans="1:239" s="155" customFormat="1" ht="47.25" customHeight="1" x14ac:dyDescent="0.25">
      <c r="A147" s="129" t="s">
        <v>812</v>
      </c>
      <c r="B147" s="119" t="s">
        <v>414</v>
      </c>
      <c r="C147" s="121">
        <v>17770.5</v>
      </c>
      <c r="D147" s="121">
        <v>17770.5</v>
      </c>
      <c r="E147" s="121">
        <f t="shared" si="2"/>
        <v>100</v>
      </c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117"/>
      <c r="BO147" s="117"/>
      <c r="BP147" s="117"/>
      <c r="BQ147" s="117"/>
      <c r="BR147" s="117"/>
      <c r="BS147" s="117"/>
      <c r="BT147" s="117"/>
      <c r="BU147" s="117"/>
      <c r="BV147" s="117"/>
      <c r="BW147" s="117"/>
      <c r="BX147" s="117"/>
      <c r="BY147" s="117"/>
      <c r="BZ147" s="117"/>
      <c r="CA147" s="117"/>
      <c r="CB147" s="117"/>
      <c r="CC147" s="117"/>
      <c r="CD147" s="117"/>
      <c r="CE147" s="117"/>
      <c r="CF147" s="117"/>
      <c r="CG147" s="117"/>
      <c r="CH147" s="117"/>
      <c r="CI147" s="117"/>
      <c r="CJ147" s="117"/>
      <c r="CK147" s="117"/>
      <c r="CL147" s="117"/>
      <c r="CM147" s="117"/>
      <c r="CN147" s="117"/>
      <c r="CO147" s="117"/>
      <c r="CP147" s="117"/>
      <c r="CQ147" s="117"/>
      <c r="CR147" s="117"/>
      <c r="CS147" s="117"/>
      <c r="CT147" s="117"/>
      <c r="CU147" s="117"/>
      <c r="CV147" s="117"/>
      <c r="CW147" s="117"/>
      <c r="CX147" s="117"/>
      <c r="CY147" s="117"/>
      <c r="CZ147" s="117"/>
      <c r="DA147" s="117"/>
      <c r="DB147" s="117"/>
      <c r="DC147" s="117"/>
      <c r="DD147" s="117"/>
      <c r="DE147" s="117"/>
      <c r="DF147" s="117"/>
      <c r="DG147" s="117"/>
      <c r="DH147" s="117"/>
      <c r="DI147" s="117"/>
      <c r="DJ147" s="117"/>
      <c r="DK147" s="117"/>
      <c r="DL147" s="117"/>
      <c r="DM147" s="117"/>
      <c r="DN147" s="117"/>
      <c r="DO147" s="117"/>
      <c r="DP147" s="117"/>
      <c r="DQ147" s="117"/>
      <c r="DR147" s="117"/>
      <c r="DS147" s="117"/>
      <c r="DT147" s="117"/>
      <c r="DU147" s="117"/>
      <c r="DV147" s="117"/>
      <c r="DW147" s="117"/>
      <c r="DX147" s="117"/>
      <c r="DY147" s="117"/>
      <c r="DZ147" s="117"/>
      <c r="EA147" s="117"/>
      <c r="EB147" s="117"/>
      <c r="EC147" s="117"/>
      <c r="ED147" s="117"/>
      <c r="EE147" s="117"/>
      <c r="EF147" s="117"/>
      <c r="EG147" s="117"/>
      <c r="EH147" s="117"/>
      <c r="EI147" s="117"/>
      <c r="EJ147" s="117"/>
      <c r="EK147" s="117"/>
      <c r="EL147" s="117"/>
      <c r="EM147" s="117"/>
      <c r="EN147" s="117"/>
      <c r="EO147" s="117"/>
      <c r="EP147" s="117"/>
      <c r="EQ147" s="117"/>
      <c r="ER147" s="117"/>
      <c r="ES147" s="117"/>
      <c r="ET147" s="117"/>
      <c r="EU147" s="117"/>
      <c r="EV147" s="117"/>
      <c r="EW147" s="117"/>
      <c r="EX147" s="117"/>
      <c r="EY147" s="117"/>
      <c r="EZ147" s="117"/>
      <c r="FA147" s="117"/>
      <c r="FB147" s="117"/>
      <c r="FC147" s="117"/>
      <c r="FD147" s="117"/>
      <c r="FE147" s="117"/>
      <c r="FF147" s="117"/>
      <c r="FG147" s="117"/>
      <c r="FH147" s="117"/>
      <c r="FI147" s="117"/>
      <c r="FJ147" s="117"/>
      <c r="FK147" s="117"/>
      <c r="FL147" s="117"/>
      <c r="FM147" s="117"/>
      <c r="FN147" s="117"/>
      <c r="FO147" s="117"/>
      <c r="FP147" s="117"/>
      <c r="FQ147" s="117"/>
      <c r="FR147" s="117"/>
      <c r="FS147" s="117"/>
      <c r="FT147" s="117"/>
      <c r="FU147" s="117"/>
      <c r="FV147" s="117"/>
      <c r="FW147" s="117"/>
      <c r="FX147" s="117"/>
      <c r="FY147" s="117"/>
      <c r="FZ147" s="117"/>
      <c r="GA147" s="117"/>
      <c r="GB147" s="117"/>
      <c r="GC147" s="117"/>
      <c r="GD147" s="117"/>
      <c r="GE147" s="117"/>
      <c r="GF147" s="117"/>
      <c r="GG147" s="117"/>
      <c r="GH147" s="117"/>
      <c r="GI147" s="117"/>
      <c r="GJ147" s="117"/>
      <c r="GK147" s="117"/>
      <c r="GL147" s="117"/>
      <c r="GM147" s="117"/>
      <c r="GN147" s="117"/>
      <c r="GO147" s="117"/>
      <c r="GP147" s="117"/>
      <c r="GQ147" s="117"/>
      <c r="GR147" s="117"/>
      <c r="GS147" s="117"/>
      <c r="GT147" s="117"/>
      <c r="GU147" s="117"/>
      <c r="GV147" s="117"/>
      <c r="GW147" s="117"/>
      <c r="GX147" s="117"/>
      <c r="GY147" s="117"/>
      <c r="GZ147" s="117"/>
      <c r="HA147" s="117"/>
      <c r="HB147" s="117"/>
      <c r="HC147" s="117"/>
      <c r="HD147" s="117"/>
      <c r="HE147" s="117"/>
      <c r="HF147" s="117"/>
      <c r="HG147" s="117"/>
      <c r="HH147" s="117"/>
      <c r="HI147" s="117"/>
      <c r="HJ147" s="117"/>
      <c r="HK147" s="117"/>
      <c r="HL147" s="117"/>
      <c r="HM147" s="117"/>
      <c r="HN147" s="117"/>
      <c r="HO147" s="117"/>
      <c r="HP147" s="117"/>
      <c r="HQ147" s="117"/>
      <c r="HR147" s="117"/>
      <c r="HS147" s="117"/>
      <c r="HT147" s="117"/>
      <c r="HU147" s="117"/>
      <c r="HV147" s="117"/>
      <c r="HW147" s="117"/>
      <c r="HX147" s="117"/>
      <c r="HY147" s="117"/>
      <c r="HZ147" s="117"/>
      <c r="IA147" s="117"/>
      <c r="IB147" s="117"/>
      <c r="IC147" s="117"/>
      <c r="ID147" s="117"/>
      <c r="IE147" s="117"/>
    </row>
    <row r="148" spans="1:239" s="155" customFormat="1" ht="31.5" customHeight="1" x14ac:dyDescent="0.25">
      <c r="A148" s="123" t="s">
        <v>813</v>
      </c>
      <c r="B148" s="119" t="s">
        <v>372</v>
      </c>
      <c r="C148" s="121">
        <v>2215.8000000000002</v>
      </c>
      <c r="D148" s="121">
        <v>1361.1</v>
      </c>
      <c r="E148" s="121">
        <f t="shared" si="2"/>
        <v>61.427024099647973</v>
      </c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117"/>
      <c r="BO148" s="117"/>
      <c r="BP148" s="117"/>
      <c r="BQ148" s="117"/>
      <c r="BR148" s="117"/>
      <c r="BS148" s="117"/>
      <c r="BT148" s="117"/>
      <c r="BU148" s="117"/>
      <c r="BV148" s="117"/>
      <c r="BW148" s="117"/>
      <c r="BX148" s="117"/>
      <c r="BY148" s="117"/>
      <c r="BZ148" s="117"/>
      <c r="CA148" s="117"/>
      <c r="CB148" s="117"/>
      <c r="CC148" s="117"/>
      <c r="CD148" s="117"/>
      <c r="CE148" s="117"/>
      <c r="CF148" s="117"/>
      <c r="CG148" s="117"/>
      <c r="CH148" s="117"/>
      <c r="CI148" s="117"/>
      <c r="CJ148" s="117"/>
      <c r="CK148" s="117"/>
      <c r="CL148" s="117"/>
      <c r="CM148" s="117"/>
      <c r="CN148" s="117"/>
      <c r="CO148" s="117"/>
      <c r="CP148" s="117"/>
      <c r="CQ148" s="117"/>
      <c r="CR148" s="117"/>
      <c r="CS148" s="117"/>
      <c r="CT148" s="117"/>
      <c r="CU148" s="117"/>
      <c r="CV148" s="117"/>
      <c r="CW148" s="117"/>
      <c r="CX148" s="117"/>
      <c r="CY148" s="117"/>
      <c r="CZ148" s="117"/>
      <c r="DA148" s="117"/>
      <c r="DB148" s="117"/>
      <c r="DC148" s="117"/>
      <c r="DD148" s="117"/>
      <c r="DE148" s="117"/>
      <c r="DF148" s="117"/>
      <c r="DG148" s="117"/>
      <c r="DH148" s="117"/>
      <c r="DI148" s="117"/>
      <c r="DJ148" s="117"/>
      <c r="DK148" s="117"/>
      <c r="DL148" s="117"/>
      <c r="DM148" s="117"/>
      <c r="DN148" s="117"/>
      <c r="DO148" s="117"/>
      <c r="DP148" s="117"/>
      <c r="DQ148" s="117"/>
      <c r="DR148" s="117"/>
      <c r="DS148" s="117"/>
      <c r="DT148" s="117"/>
      <c r="DU148" s="117"/>
      <c r="DV148" s="117"/>
      <c r="DW148" s="117"/>
      <c r="DX148" s="117"/>
      <c r="DY148" s="117"/>
      <c r="DZ148" s="117"/>
      <c r="EA148" s="117"/>
      <c r="EB148" s="117"/>
      <c r="EC148" s="117"/>
      <c r="ED148" s="117"/>
      <c r="EE148" s="117"/>
      <c r="EF148" s="117"/>
      <c r="EG148" s="117"/>
      <c r="EH148" s="117"/>
      <c r="EI148" s="117"/>
      <c r="EJ148" s="117"/>
      <c r="EK148" s="117"/>
      <c r="EL148" s="117"/>
      <c r="EM148" s="117"/>
      <c r="EN148" s="117"/>
      <c r="EO148" s="117"/>
      <c r="EP148" s="117"/>
      <c r="EQ148" s="117"/>
      <c r="ER148" s="117"/>
      <c r="ES148" s="117"/>
      <c r="ET148" s="117"/>
      <c r="EU148" s="117"/>
      <c r="EV148" s="117"/>
      <c r="EW148" s="117"/>
      <c r="EX148" s="117"/>
      <c r="EY148" s="117"/>
      <c r="EZ148" s="117"/>
      <c r="FA148" s="117"/>
      <c r="FB148" s="117"/>
      <c r="FC148" s="117"/>
      <c r="FD148" s="117"/>
      <c r="FE148" s="117"/>
      <c r="FF148" s="117"/>
      <c r="FG148" s="117"/>
      <c r="FH148" s="117"/>
      <c r="FI148" s="117"/>
      <c r="FJ148" s="117"/>
      <c r="FK148" s="117"/>
      <c r="FL148" s="117"/>
      <c r="FM148" s="117"/>
      <c r="FN148" s="117"/>
      <c r="FO148" s="117"/>
      <c r="FP148" s="117"/>
      <c r="FQ148" s="117"/>
      <c r="FR148" s="117"/>
      <c r="FS148" s="117"/>
      <c r="FT148" s="117"/>
      <c r="FU148" s="117"/>
      <c r="FV148" s="117"/>
      <c r="FW148" s="117"/>
      <c r="FX148" s="117"/>
      <c r="FY148" s="117"/>
      <c r="FZ148" s="117"/>
      <c r="GA148" s="117"/>
      <c r="GB148" s="117"/>
      <c r="GC148" s="117"/>
      <c r="GD148" s="117"/>
      <c r="GE148" s="117"/>
      <c r="GF148" s="117"/>
      <c r="GG148" s="117"/>
      <c r="GH148" s="117"/>
      <c r="GI148" s="117"/>
      <c r="GJ148" s="117"/>
      <c r="GK148" s="117"/>
      <c r="GL148" s="117"/>
      <c r="GM148" s="117"/>
      <c r="GN148" s="117"/>
      <c r="GO148" s="117"/>
      <c r="GP148" s="117"/>
      <c r="GQ148" s="117"/>
      <c r="GR148" s="117"/>
      <c r="GS148" s="117"/>
      <c r="GT148" s="117"/>
      <c r="GU148" s="117"/>
      <c r="GV148" s="117"/>
      <c r="GW148" s="117"/>
      <c r="GX148" s="117"/>
      <c r="GY148" s="117"/>
      <c r="GZ148" s="117"/>
      <c r="HA148" s="117"/>
      <c r="HB148" s="117"/>
      <c r="HC148" s="117"/>
      <c r="HD148" s="117"/>
      <c r="HE148" s="117"/>
      <c r="HF148" s="117"/>
      <c r="HG148" s="117"/>
      <c r="HH148" s="117"/>
      <c r="HI148" s="117"/>
      <c r="HJ148" s="117"/>
      <c r="HK148" s="117"/>
      <c r="HL148" s="117"/>
      <c r="HM148" s="117"/>
      <c r="HN148" s="117"/>
      <c r="HO148" s="117"/>
      <c r="HP148" s="117"/>
      <c r="HQ148" s="117"/>
      <c r="HR148" s="117"/>
      <c r="HS148" s="117"/>
      <c r="HT148" s="117"/>
      <c r="HU148" s="117"/>
      <c r="HV148" s="117"/>
      <c r="HW148" s="117"/>
      <c r="HX148" s="117"/>
      <c r="HY148" s="117"/>
      <c r="HZ148" s="117"/>
      <c r="IA148" s="117"/>
      <c r="IB148" s="117"/>
      <c r="IC148" s="117"/>
      <c r="ID148" s="117"/>
      <c r="IE148" s="117"/>
    </row>
    <row r="149" spans="1:239" s="155" customFormat="1" ht="31.5" x14ac:dyDescent="0.25">
      <c r="A149" s="156" t="s">
        <v>814</v>
      </c>
      <c r="B149" s="134" t="s">
        <v>815</v>
      </c>
      <c r="C149" s="121">
        <v>5543.8</v>
      </c>
      <c r="D149" s="121">
        <v>5543.8</v>
      </c>
      <c r="E149" s="121">
        <f t="shared" si="2"/>
        <v>100</v>
      </c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117"/>
      <c r="BO149" s="117"/>
      <c r="BP149" s="117"/>
      <c r="BQ149" s="117"/>
      <c r="BR149" s="117"/>
      <c r="BS149" s="117"/>
      <c r="BT149" s="117"/>
      <c r="BU149" s="117"/>
      <c r="BV149" s="117"/>
      <c r="BW149" s="117"/>
      <c r="BX149" s="117"/>
      <c r="BY149" s="117"/>
      <c r="BZ149" s="117"/>
      <c r="CA149" s="117"/>
      <c r="CB149" s="117"/>
      <c r="CC149" s="117"/>
      <c r="CD149" s="117"/>
      <c r="CE149" s="117"/>
      <c r="CF149" s="117"/>
      <c r="CG149" s="117"/>
      <c r="CH149" s="117"/>
      <c r="CI149" s="117"/>
      <c r="CJ149" s="117"/>
      <c r="CK149" s="117"/>
      <c r="CL149" s="117"/>
      <c r="CM149" s="117"/>
      <c r="CN149" s="117"/>
      <c r="CO149" s="117"/>
      <c r="CP149" s="117"/>
      <c r="CQ149" s="117"/>
      <c r="CR149" s="117"/>
      <c r="CS149" s="117"/>
      <c r="CT149" s="117"/>
      <c r="CU149" s="117"/>
      <c r="CV149" s="117"/>
      <c r="CW149" s="117"/>
      <c r="CX149" s="117"/>
      <c r="CY149" s="117"/>
      <c r="CZ149" s="117"/>
      <c r="DA149" s="117"/>
      <c r="DB149" s="117"/>
      <c r="DC149" s="117"/>
      <c r="DD149" s="117"/>
      <c r="DE149" s="117"/>
      <c r="DF149" s="117"/>
      <c r="DG149" s="117"/>
      <c r="DH149" s="117"/>
      <c r="DI149" s="117"/>
      <c r="DJ149" s="117"/>
      <c r="DK149" s="117"/>
      <c r="DL149" s="117"/>
      <c r="DM149" s="117"/>
      <c r="DN149" s="117"/>
      <c r="DO149" s="117"/>
      <c r="DP149" s="117"/>
      <c r="DQ149" s="117"/>
      <c r="DR149" s="117"/>
      <c r="DS149" s="117"/>
      <c r="DT149" s="117"/>
      <c r="DU149" s="117"/>
      <c r="DV149" s="117"/>
      <c r="DW149" s="117"/>
      <c r="DX149" s="117"/>
      <c r="DY149" s="117"/>
      <c r="DZ149" s="117"/>
      <c r="EA149" s="117"/>
      <c r="EB149" s="117"/>
      <c r="EC149" s="117"/>
      <c r="ED149" s="117"/>
      <c r="EE149" s="117"/>
      <c r="EF149" s="117"/>
      <c r="EG149" s="117"/>
      <c r="EH149" s="117"/>
      <c r="EI149" s="117"/>
      <c r="EJ149" s="117"/>
      <c r="EK149" s="117"/>
      <c r="EL149" s="117"/>
      <c r="EM149" s="117"/>
      <c r="EN149" s="117"/>
      <c r="EO149" s="117"/>
      <c r="EP149" s="117"/>
      <c r="EQ149" s="117"/>
      <c r="ER149" s="117"/>
      <c r="ES149" s="117"/>
      <c r="ET149" s="117"/>
      <c r="EU149" s="117"/>
      <c r="EV149" s="117"/>
      <c r="EW149" s="117"/>
      <c r="EX149" s="117"/>
      <c r="EY149" s="117"/>
      <c r="EZ149" s="117"/>
      <c r="FA149" s="117"/>
      <c r="FB149" s="117"/>
      <c r="FC149" s="117"/>
      <c r="FD149" s="117"/>
      <c r="FE149" s="117"/>
      <c r="FF149" s="117"/>
      <c r="FG149" s="117"/>
      <c r="FH149" s="117"/>
      <c r="FI149" s="117"/>
      <c r="FJ149" s="117"/>
      <c r="FK149" s="117"/>
      <c r="FL149" s="117"/>
      <c r="FM149" s="117"/>
      <c r="FN149" s="117"/>
      <c r="FO149" s="117"/>
      <c r="FP149" s="117"/>
      <c r="FQ149" s="117"/>
      <c r="FR149" s="117"/>
      <c r="FS149" s="117"/>
      <c r="FT149" s="117"/>
      <c r="FU149" s="117"/>
      <c r="FV149" s="117"/>
      <c r="FW149" s="117"/>
      <c r="FX149" s="117"/>
      <c r="FY149" s="117"/>
      <c r="FZ149" s="117"/>
      <c r="GA149" s="117"/>
      <c r="GB149" s="117"/>
      <c r="GC149" s="117"/>
      <c r="GD149" s="117"/>
      <c r="GE149" s="117"/>
      <c r="GF149" s="117"/>
      <c r="GG149" s="117"/>
      <c r="GH149" s="117"/>
      <c r="GI149" s="117"/>
      <c r="GJ149" s="117"/>
      <c r="GK149" s="117"/>
      <c r="GL149" s="117"/>
      <c r="GM149" s="117"/>
      <c r="GN149" s="117"/>
      <c r="GO149" s="117"/>
      <c r="GP149" s="117"/>
      <c r="GQ149" s="117"/>
      <c r="GR149" s="117"/>
      <c r="GS149" s="117"/>
      <c r="GT149" s="117"/>
      <c r="GU149" s="117"/>
      <c r="GV149" s="117"/>
      <c r="GW149" s="117"/>
      <c r="GX149" s="117"/>
      <c r="GY149" s="117"/>
      <c r="GZ149" s="117"/>
      <c r="HA149" s="117"/>
      <c r="HB149" s="117"/>
      <c r="HC149" s="117"/>
      <c r="HD149" s="117"/>
      <c r="HE149" s="117"/>
      <c r="HF149" s="117"/>
      <c r="HG149" s="117"/>
      <c r="HH149" s="117"/>
      <c r="HI149" s="117"/>
      <c r="HJ149" s="117"/>
      <c r="HK149" s="117"/>
      <c r="HL149" s="117"/>
      <c r="HM149" s="117"/>
      <c r="HN149" s="117"/>
      <c r="HO149" s="117"/>
      <c r="HP149" s="117"/>
      <c r="HQ149" s="117"/>
      <c r="HR149" s="117"/>
      <c r="HS149" s="117"/>
      <c r="HT149" s="117"/>
      <c r="HU149" s="117"/>
      <c r="HV149" s="117"/>
      <c r="HW149" s="117"/>
      <c r="HX149" s="117"/>
      <c r="HY149" s="117"/>
      <c r="HZ149" s="117"/>
      <c r="IA149" s="117"/>
      <c r="IB149" s="117"/>
      <c r="IC149" s="117"/>
      <c r="ID149" s="117"/>
      <c r="IE149" s="117"/>
    </row>
    <row r="150" spans="1:239" s="155" customFormat="1" ht="23.25" customHeight="1" x14ac:dyDescent="0.25">
      <c r="A150" s="129" t="s">
        <v>816</v>
      </c>
      <c r="B150" s="139" t="s">
        <v>548</v>
      </c>
      <c r="C150" s="121">
        <v>155.6</v>
      </c>
      <c r="D150" s="121">
        <v>155.6</v>
      </c>
      <c r="E150" s="121">
        <f t="shared" si="2"/>
        <v>100</v>
      </c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7"/>
      <c r="BJ150" s="117"/>
      <c r="BK150" s="117"/>
      <c r="BL150" s="117"/>
      <c r="BM150" s="117"/>
      <c r="BN150" s="117"/>
      <c r="BO150" s="117"/>
      <c r="BP150" s="117"/>
      <c r="BQ150" s="117"/>
      <c r="BR150" s="117"/>
      <c r="BS150" s="117"/>
      <c r="BT150" s="117"/>
      <c r="BU150" s="117"/>
      <c r="BV150" s="117"/>
      <c r="BW150" s="117"/>
      <c r="BX150" s="117"/>
      <c r="BY150" s="117"/>
      <c r="BZ150" s="117"/>
      <c r="CA150" s="117"/>
      <c r="CB150" s="117"/>
      <c r="CC150" s="117"/>
      <c r="CD150" s="117"/>
      <c r="CE150" s="117"/>
      <c r="CF150" s="117"/>
      <c r="CG150" s="117"/>
      <c r="CH150" s="117"/>
      <c r="CI150" s="117"/>
      <c r="CJ150" s="117"/>
      <c r="CK150" s="117"/>
      <c r="CL150" s="117"/>
      <c r="CM150" s="117"/>
      <c r="CN150" s="117"/>
      <c r="CO150" s="117"/>
      <c r="CP150" s="117"/>
      <c r="CQ150" s="117"/>
      <c r="CR150" s="117"/>
      <c r="CS150" s="117"/>
      <c r="CT150" s="117"/>
      <c r="CU150" s="117"/>
      <c r="CV150" s="117"/>
      <c r="CW150" s="117"/>
      <c r="CX150" s="117"/>
      <c r="CY150" s="117"/>
      <c r="CZ150" s="117"/>
      <c r="DA150" s="117"/>
      <c r="DB150" s="117"/>
      <c r="DC150" s="117"/>
      <c r="DD150" s="117"/>
      <c r="DE150" s="117"/>
      <c r="DF150" s="117"/>
      <c r="DG150" s="117"/>
      <c r="DH150" s="117"/>
      <c r="DI150" s="117"/>
      <c r="DJ150" s="117"/>
      <c r="DK150" s="117"/>
      <c r="DL150" s="117"/>
      <c r="DM150" s="117"/>
      <c r="DN150" s="117"/>
      <c r="DO150" s="117"/>
      <c r="DP150" s="117"/>
      <c r="DQ150" s="117"/>
      <c r="DR150" s="117"/>
      <c r="DS150" s="117"/>
      <c r="DT150" s="117"/>
      <c r="DU150" s="117"/>
      <c r="DV150" s="117"/>
      <c r="DW150" s="117"/>
      <c r="DX150" s="117"/>
      <c r="DY150" s="117"/>
      <c r="DZ150" s="117"/>
      <c r="EA150" s="117"/>
      <c r="EB150" s="117"/>
      <c r="EC150" s="117"/>
      <c r="ED150" s="117"/>
      <c r="EE150" s="117"/>
      <c r="EF150" s="117"/>
      <c r="EG150" s="117"/>
      <c r="EH150" s="117"/>
      <c r="EI150" s="117"/>
      <c r="EJ150" s="117"/>
      <c r="EK150" s="117"/>
      <c r="EL150" s="117"/>
      <c r="EM150" s="117"/>
      <c r="EN150" s="117"/>
      <c r="EO150" s="117"/>
      <c r="EP150" s="117"/>
      <c r="EQ150" s="117"/>
      <c r="ER150" s="117"/>
      <c r="ES150" s="117"/>
      <c r="ET150" s="117"/>
      <c r="EU150" s="117"/>
      <c r="EV150" s="117"/>
      <c r="EW150" s="117"/>
      <c r="EX150" s="117"/>
      <c r="EY150" s="117"/>
      <c r="EZ150" s="117"/>
      <c r="FA150" s="117"/>
      <c r="FB150" s="117"/>
      <c r="FC150" s="117"/>
      <c r="FD150" s="117"/>
      <c r="FE150" s="117"/>
      <c r="FF150" s="117"/>
      <c r="FG150" s="117"/>
      <c r="FH150" s="117"/>
      <c r="FI150" s="117"/>
      <c r="FJ150" s="117"/>
      <c r="FK150" s="117"/>
      <c r="FL150" s="117"/>
      <c r="FM150" s="117"/>
      <c r="FN150" s="117"/>
      <c r="FO150" s="117"/>
      <c r="FP150" s="117"/>
      <c r="FQ150" s="117"/>
      <c r="FR150" s="117"/>
      <c r="FS150" s="117"/>
      <c r="FT150" s="117"/>
      <c r="FU150" s="117"/>
      <c r="FV150" s="117"/>
      <c r="FW150" s="117"/>
      <c r="FX150" s="117"/>
      <c r="FY150" s="117"/>
      <c r="FZ150" s="117"/>
      <c r="GA150" s="117"/>
      <c r="GB150" s="117"/>
      <c r="GC150" s="117"/>
      <c r="GD150" s="117"/>
      <c r="GE150" s="117"/>
      <c r="GF150" s="117"/>
      <c r="GG150" s="117"/>
      <c r="GH150" s="117"/>
      <c r="GI150" s="117"/>
      <c r="GJ150" s="117"/>
      <c r="GK150" s="117"/>
      <c r="GL150" s="117"/>
      <c r="GM150" s="117"/>
      <c r="GN150" s="117"/>
      <c r="GO150" s="117"/>
      <c r="GP150" s="117"/>
      <c r="GQ150" s="117"/>
      <c r="GR150" s="117"/>
      <c r="GS150" s="117"/>
      <c r="GT150" s="117"/>
      <c r="GU150" s="117"/>
      <c r="GV150" s="117"/>
      <c r="GW150" s="117"/>
      <c r="GX150" s="117"/>
      <c r="GY150" s="117"/>
      <c r="GZ150" s="117"/>
      <c r="HA150" s="117"/>
      <c r="HB150" s="117"/>
      <c r="HC150" s="117"/>
      <c r="HD150" s="117"/>
      <c r="HE150" s="117"/>
      <c r="HF150" s="117"/>
      <c r="HG150" s="117"/>
      <c r="HH150" s="117"/>
      <c r="HI150" s="117"/>
      <c r="HJ150" s="117"/>
      <c r="HK150" s="117"/>
      <c r="HL150" s="117"/>
      <c r="HM150" s="117"/>
      <c r="HN150" s="117"/>
      <c r="HO150" s="117"/>
      <c r="HP150" s="117"/>
      <c r="HQ150" s="117"/>
      <c r="HR150" s="117"/>
      <c r="HS150" s="117"/>
      <c r="HT150" s="117"/>
      <c r="HU150" s="117"/>
      <c r="HV150" s="117"/>
      <c r="HW150" s="117"/>
      <c r="HX150" s="117"/>
      <c r="HY150" s="117"/>
      <c r="HZ150" s="117"/>
      <c r="IA150" s="117"/>
      <c r="IB150" s="117"/>
      <c r="IC150" s="117"/>
      <c r="ID150" s="117"/>
      <c r="IE150" s="117"/>
    </row>
    <row r="151" spans="1:239" s="155" customFormat="1" x14ac:dyDescent="0.25">
      <c r="A151" s="114" t="s">
        <v>817</v>
      </c>
      <c r="B151" s="148" t="s">
        <v>818</v>
      </c>
      <c r="C151" s="116">
        <f>SUM(C152:C155)</f>
        <v>91159.8</v>
      </c>
      <c r="D151" s="116">
        <f>SUM(D152:D155)</f>
        <v>90657.099999999991</v>
      </c>
      <c r="E151" s="116">
        <f t="shared" si="2"/>
        <v>99.448550786640595</v>
      </c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7"/>
      <c r="BC151" s="117"/>
      <c r="BD151" s="117"/>
      <c r="BE151" s="117"/>
      <c r="BF151" s="117"/>
      <c r="BG151" s="117"/>
      <c r="BH151" s="117"/>
      <c r="BI151" s="117"/>
      <c r="BJ151" s="117"/>
      <c r="BK151" s="117"/>
      <c r="BL151" s="117"/>
      <c r="BM151" s="117"/>
      <c r="BN151" s="117"/>
      <c r="BO151" s="117"/>
      <c r="BP151" s="117"/>
      <c r="BQ151" s="117"/>
      <c r="BR151" s="117"/>
      <c r="BS151" s="117"/>
      <c r="BT151" s="117"/>
      <c r="BU151" s="117"/>
      <c r="BV151" s="117"/>
      <c r="BW151" s="117"/>
      <c r="BX151" s="117"/>
      <c r="BY151" s="117"/>
      <c r="BZ151" s="117"/>
      <c r="CA151" s="117"/>
      <c r="CB151" s="117"/>
      <c r="CC151" s="117"/>
      <c r="CD151" s="117"/>
      <c r="CE151" s="117"/>
      <c r="CF151" s="117"/>
      <c r="CG151" s="117"/>
      <c r="CH151" s="117"/>
      <c r="CI151" s="117"/>
      <c r="CJ151" s="117"/>
      <c r="CK151" s="117"/>
      <c r="CL151" s="117"/>
      <c r="CM151" s="117"/>
      <c r="CN151" s="117"/>
      <c r="CO151" s="117"/>
      <c r="CP151" s="117"/>
      <c r="CQ151" s="117"/>
      <c r="CR151" s="117"/>
      <c r="CS151" s="117"/>
      <c r="CT151" s="117"/>
      <c r="CU151" s="117"/>
      <c r="CV151" s="117"/>
      <c r="CW151" s="117"/>
      <c r="CX151" s="117"/>
      <c r="CY151" s="117"/>
      <c r="CZ151" s="117"/>
      <c r="DA151" s="117"/>
      <c r="DB151" s="117"/>
      <c r="DC151" s="117"/>
      <c r="DD151" s="117"/>
      <c r="DE151" s="117"/>
      <c r="DF151" s="117"/>
      <c r="DG151" s="117"/>
      <c r="DH151" s="117"/>
      <c r="DI151" s="117"/>
      <c r="DJ151" s="117"/>
      <c r="DK151" s="117"/>
      <c r="DL151" s="117"/>
      <c r="DM151" s="117"/>
      <c r="DN151" s="117"/>
      <c r="DO151" s="117"/>
      <c r="DP151" s="117"/>
      <c r="DQ151" s="117"/>
      <c r="DR151" s="117"/>
      <c r="DS151" s="117"/>
      <c r="DT151" s="117"/>
      <c r="DU151" s="117"/>
      <c r="DV151" s="117"/>
      <c r="DW151" s="117"/>
      <c r="DX151" s="117"/>
      <c r="DY151" s="117"/>
      <c r="DZ151" s="117"/>
      <c r="EA151" s="117"/>
      <c r="EB151" s="117"/>
      <c r="EC151" s="117"/>
      <c r="ED151" s="117"/>
      <c r="EE151" s="117"/>
      <c r="EF151" s="117"/>
      <c r="EG151" s="117"/>
      <c r="EH151" s="117"/>
      <c r="EI151" s="117"/>
      <c r="EJ151" s="117"/>
      <c r="EK151" s="117"/>
      <c r="EL151" s="117"/>
      <c r="EM151" s="117"/>
      <c r="EN151" s="117"/>
      <c r="EO151" s="117"/>
      <c r="EP151" s="117"/>
      <c r="EQ151" s="117"/>
      <c r="ER151" s="117"/>
      <c r="ES151" s="117"/>
      <c r="ET151" s="117"/>
      <c r="EU151" s="117"/>
      <c r="EV151" s="117"/>
      <c r="EW151" s="117"/>
      <c r="EX151" s="117"/>
      <c r="EY151" s="117"/>
      <c r="EZ151" s="117"/>
      <c r="FA151" s="117"/>
      <c r="FB151" s="117"/>
      <c r="FC151" s="117"/>
      <c r="FD151" s="117"/>
      <c r="FE151" s="117"/>
      <c r="FF151" s="117"/>
      <c r="FG151" s="117"/>
      <c r="FH151" s="117"/>
      <c r="FI151" s="117"/>
      <c r="FJ151" s="117"/>
      <c r="FK151" s="117"/>
      <c r="FL151" s="117"/>
      <c r="FM151" s="117"/>
      <c r="FN151" s="117"/>
      <c r="FO151" s="117"/>
      <c r="FP151" s="117"/>
      <c r="FQ151" s="117"/>
      <c r="FR151" s="117"/>
      <c r="FS151" s="117"/>
      <c r="FT151" s="117"/>
      <c r="FU151" s="117"/>
      <c r="FV151" s="117"/>
      <c r="FW151" s="117"/>
      <c r="FX151" s="117"/>
      <c r="FY151" s="117"/>
      <c r="FZ151" s="117"/>
      <c r="GA151" s="117"/>
      <c r="GB151" s="117"/>
      <c r="GC151" s="117"/>
      <c r="GD151" s="117"/>
      <c r="GE151" s="117"/>
      <c r="GF151" s="117"/>
      <c r="GG151" s="117"/>
      <c r="GH151" s="117"/>
      <c r="GI151" s="117"/>
      <c r="GJ151" s="117"/>
      <c r="GK151" s="117"/>
      <c r="GL151" s="117"/>
      <c r="GM151" s="117"/>
      <c r="GN151" s="117"/>
      <c r="GO151" s="117"/>
      <c r="GP151" s="117"/>
      <c r="GQ151" s="117"/>
      <c r="GR151" s="117"/>
      <c r="GS151" s="117"/>
      <c r="GT151" s="117"/>
      <c r="GU151" s="117"/>
      <c r="GV151" s="117"/>
      <c r="GW151" s="117"/>
      <c r="GX151" s="117"/>
      <c r="GY151" s="117"/>
      <c r="GZ151" s="117"/>
      <c r="HA151" s="117"/>
      <c r="HB151" s="117"/>
      <c r="HC151" s="117"/>
      <c r="HD151" s="117"/>
      <c r="HE151" s="117"/>
      <c r="HF151" s="117"/>
      <c r="HG151" s="117"/>
      <c r="HH151" s="117"/>
      <c r="HI151" s="117"/>
      <c r="HJ151" s="117"/>
      <c r="HK151" s="117"/>
      <c r="HL151" s="117"/>
      <c r="HM151" s="117"/>
      <c r="HN151" s="117"/>
      <c r="HO151" s="117"/>
      <c r="HP151" s="117"/>
      <c r="HQ151" s="117"/>
      <c r="HR151" s="117"/>
      <c r="HS151" s="117"/>
      <c r="HT151" s="117"/>
      <c r="HU151" s="117"/>
      <c r="HV151" s="117"/>
      <c r="HW151" s="117"/>
      <c r="HX151" s="117"/>
      <c r="HY151" s="117"/>
      <c r="HZ151" s="117"/>
      <c r="IA151" s="117"/>
      <c r="IB151" s="117"/>
      <c r="IC151" s="117"/>
      <c r="ID151" s="117"/>
      <c r="IE151" s="117"/>
    </row>
    <row r="152" spans="1:239" s="155" customFormat="1" ht="63" x14ac:dyDescent="0.25">
      <c r="A152" s="123" t="s">
        <v>819</v>
      </c>
      <c r="B152" s="158" t="s">
        <v>820</v>
      </c>
      <c r="C152" s="121">
        <v>78428.600000000006</v>
      </c>
      <c r="D152" s="121">
        <v>77925.899999999994</v>
      </c>
      <c r="E152" s="121">
        <f t="shared" si="2"/>
        <v>99.359034841881638</v>
      </c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117"/>
      <c r="BO152" s="117"/>
      <c r="BP152" s="117"/>
      <c r="BQ152" s="117"/>
      <c r="BR152" s="117"/>
      <c r="BS152" s="117"/>
      <c r="BT152" s="117"/>
      <c r="BU152" s="117"/>
      <c r="BV152" s="117"/>
      <c r="BW152" s="117"/>
      <c r="BX152" s="117"/>
      <c r="BY152" s="117"/>
      <c r="BZ152" s="117"/>
      <c r="CA152" s="117"/>
      <c r="CB152" s="117"/>
      <c r="CC152" s="117"/>
      <c r="CD152" s="117"/>
      <c r="CE152" s="117"/>
      <c r="CF152" s="117"/>
      <c r="CG152" s="117"/>
      <c r="CH152" s="117"/>
      <c r="CI152" s="117"/>
      <c r="CJ152" s="117"/>
      <c r="CK152" s="117"/>
      <c r="CL152" s="117"/>
      <c r="CM152" s="117"/>
      <c r="CN152" s="117"/>
      <c r="CO152" s="117"/>
      <c r="CP152" s="117"/>
      <c r="CQ152" s="117"/>
      <c r="CR152" s="117"/>
      <c r="CS152" s="117"/>
      <c r="CT152" s="117"/>
      <c r="CU152" s="117"/>
      <c r="CV152" s="117"/>
      <c r="CW152" s="117"/>
      <c r="CX152" s="117"/>
      <c r="CY152" s="117"/>
      <c r="CZ152" s="117"/>
      <c r="DA152" s="117"/>
      <c r="DB152" s="117"/>
      <c r="DC152" s="117"/>
      <c r="DD152" s="117"/>
      <c r="DE152" s="117"/>
      <c r="DF152" s="117"/>
      <c r="DG152" s="117"/>
      <c r="DH152" s="117"/>
      <c r="DI152" s="117"/>
      <c r="DJ152" s="117"/>
      <c r="DK152" s="117"/>
      <c r="DL152" s="117"/>
      <c r="DM152" s="117"/>
      <c r="DN152" s="117"/>
      <c r="DO152" s="117"/>
      <c r="DP152" s="117"/>
      <c r="DQ152" s="117"/>
      <c r="DR152" s="117"/>
      <c r="DS152" s="117"/>
      <c r="DT152" s="117"/>
      <c r="DU152" s="117"/>
      <c r="DV152" s="117"/>
      <c r="DW152" s="117"/>
      <c r="DX152" s="117"/>
      <c r="DY152" s="117"/>
      <c r="DZ152" s="117"/>
      <c r="EA152" s="117"/>
      <c r="EB152" s="117"/>
      <c r="EC152" s="117"/>
      <c r="ED152" s="117"/>
      <c r="EE152" s="117"/>
      <c r="EF152" s="117"/>
      <c r="EG152" s="117"/>
      <c r="EH152" s="117"/>
      <c r="EI152" s="117"/>
      <c r="EJ152" s="117"/>
      <c r="EK152" s="117"/>
      <c r="EL152" s="117"/>
      <c r="EM152" s="117"/>
      <c r="EN152" s="117"/>
      <c r="EO152" s="117"/>
      <c r="EP152" s="117"/>
      <c r="EQ152" s="117"/>
      <c r="ER152" s="117"/>
      <c r="ES152" s="117"/>
      <c r="ET152" s="117"/>
      <c r="EU152" s="117"/>
      <c r="EV152" s="117"/>
      <c r="EW152" s="117"/>
      <c r="EX152" s="117"/>
      <c r="EY152" s="117"/>
      <c r="EZ152" s="117"/>
      <c r="FA152" s="117"/>
      <c r="FB152" s="117"/>
      <c r="FC152" s="117"/>
      <c r="FD152" s="117"/>
      <c r="FE152" s="117"/>
      <c r="FF152" s="117"/>
      <c r="FG152" s="117"/>
      <c r="FH152" s="117"/>
      <c r="FI152" s="117"/>
      <c r="FJ152" s="117"/>
      <c r="FK152" s="117"/>
      <c r="FL152" s="117"/>
      <c r="FM152" s="117"/>
      <c r="FN152" s="117"/>
      <c r="FO152" s="117"/>
      <c r="FP152" s="117"/>
      <c r="FQ152" s="117"/>
      <c r="FR152" s="117"/>
      <c r="FS152" s="117"/>
      <c r="FT152" s="117"/>
      <c r="FU152" s="117"/>
      <c r="FV152" s="117"/>
      <c r="FW152" s="117"/>
      <c r="FX152" s="117"/>
      <c r="FY152" s="117"/>
      <c r="FZ152" s="117"/>
      <c r="GA152" s="117"/>
      <c r="GB152" s="117"/>
      <c r="GC152" s="117"/>
      <c r="GD152" s="117"/>
      <c r="GE152" s="117"/>
      <c r="GF152" s="117"/>
      <c r="GG152" s="117"/>
      <c r="GH152" s="117"/>
      <c r="GI152" s="117"/>
      <c r="GJ152" s="117"/>
      <c r="GK152" s="117"/>
      <c r="GL152" s="117"/>
      <c r="GM152" s="117"/>
      <c r="GN152" s="117"/>
      <c r="GO152" s="117"/>
      <c r="GP152" s="117"/>
      <c r="GQ152" s="117"/>
      <c r="GR152" s="117"/>
      <c r="GS152" s="117"/>
      <c r="GT152" s="117"/>
      <c r="GU152" s="117"/>
      <c r="GV152" s="117"/>
      <c r="GW152" s="117"/>
      <c r="GX152" s="117"/>
      <c r="GY152" s="117"/>
      <c r="GZ152" s="117"/>
      <c r="HA152" s="117"/>
      <c r="HB152" s="117"/>
      <c r="HC152" s="117"/>
      <c r="HD152" s="117"/>
      <c r="HE152" s="117"/>
      <c r="HF152" s="117"/>
      <c r="HG152" s="117"/>
      <c r="HH152" s="117"/>
      <c r="HI152" s="117"/>
      <c r="HJ152" s="117"/>
      <c r="HK152" s="117"/>
      <c r="HL152" s="117"/>
      <c r="HM152" s="117"/>
      <c r="HN152" s="117"/>
      <c r="HO152" s="117"/>
      <c r="HP152" s="117"/>
      <c r="HQ152" s="117"/>
      <c r="HR152" s="117"/>
      <c r="HS152" s="117"/>
      <c r="HT152" s="117"/>
      <c r="HU152" s="117"/>
      <c r="HV152" s="117"/>
      <c r="HW152" s="117"/>
      <c r="HX152" s="117"/>
      <c r="HY152" s="117"/>
      <c r="HZ152" s="117"/>
      <c r="IA152" s="117"/>
      <c r="IB152" s="117"/>
      <c r="IC152" s="117"/>
      <c r="ID152" s="117"/>
      <c r="IE152" s="117"/>
    </row>
    <row r="153" spans="1:239" s="155" customFormat="1" ht="31.5" customHeight="1" x14ac:dyDescent="0.25">
      <c r="A153" s="123" t="s">
        <v>821</v>
      </c>
      <c r="B153" s="158" t="s">
        <v>822</v>
      </c>
      <c r="C153" s="121">
        <v>5000</v>
      </c>
      <c r="D153" s="121">
        <v>5000</v>
      </c>
      <c r="E153" s="121">
        <f t="shared" si="2"/>
        <v>100</v>
      </c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117"/>
      <c r="BO153" s="117"/>
      <c r="BP153" s="117"/>
      <c r="BQ153" s="117"/>
      <c r="BR153" s="117"/>
      <c r="BS153" s="117"/>
      <c r="BT153" s="117"/>
      <c r="BU153" s="117"/>
      <c r="BV153" s="117"/>
      <c r="BW153" s="117"/>
      <c r="BX153" s="117"/>
      <c r="BY153" s="117"/>
      <c r="BZ153" s="117"/>
      <c r="CA153" s="117"/>
      <c r="CB153" s="117"/>
      <c r="CC153" s="117"/>
      <c r="CD153" s="117"/>
      <c r="CE153" s="117"/>
      <c r="CF153" s="117"/>
      <c r="CG153" s="117"/>
      <c r="CH153" s="117"/>
      <c r="CI153" s="117"/>
      <c r="CJ153" s="117"/>
      <c r="CK153" s="117"/>
      <c r="CL153" s="117"/>
      <c r="CM153" s="117"/>
      <c r="CN153" s="117"/>
      <c r="CO153" s="117"/>
      <c r="CP153" s="117"/>
      <c r="CQ153" s="117"/>
      <c r="CR153" s="117"/>
      <c r="CS153" s="117"/>
      <c r="CT153" s="117"/>
      <c r="CU153" s="117"/>
      <c r="CV153" s="117"/>
      <c r="CW153" s="117"/>
      <c r="CX153" s="117"/>
      <c r="CY153" s="117"/>
      <c r="CZ153" s="117"/>
      <c r="DA153" s="117"/>
      <c r="DB153" s="117"/>
      <c r="DC153" s="117"/>
      <c r="DD153" s="117"/>
      <c r="DE153" s="117"/>
      <c r="DF153" s="117"/>
      <c r="DG153" s="117"/>
      <c r="DH153" s="117"/>
      <c r="DI153" s="117"/>
      <c r="DJ153" s="117"/>
      <c r="DK153" s="117"/>
      <c r="DL153" s="117"/>
      <c r="DM153" s="117"/>
      <c r="DN153" s="117"/>
      <c r="DO153" s="117"/>
      <c r="DP153" s="117"/>
      <c r="DQ153" s="117"/>
      <c r="DR153" s="117"/>
      <c r="DS153" s="117"/>
      <c r="DT153" s="117"/>
      <c r="DU153" s="117"/>
      <c r="DV153" s="117"/>
      <c r="DW153" s="117"/>
      <c r="DX153" s="117"/>
      <c r="DY153" s="117"/>
      <c r="DZ153" s="117"/>
      <c r="EA153" s="117"/>
      <c r="EB153" s="117"/>
      <c r="EC153" s="117"/>
      <c r="ED153" s="117"/>
      <c r="EE153" s="117"/>
      <c r="EF153" s="117"/>
      <c r="EG153" s="117"/>
      <c r="EH153" s="117"/>
      <c r="EI153" s="117"/>
      <c r="EJ153" s="117"/>
      <c r="EK153" s="117"/>
      <c r="EL153" s="117"/>
      <c r="EM153" s="117"/>
      <c r="EN153" s="117"/>
      <c r="EO153" s="117"/>
      <c r="EP153" s="117"/>
      <c r="EQ153" s="117"/>
      <c r="ER153" s="117"/>
      <c r="ES153" s="117"/>
      <c r="ET153" s="117"/>
      <c r="EU153" s="117"/>
      <c r="EV153" s="117"/>
      <c r="EW153" s="117"/>
      <c r="EX153" s="117"/>
      <c r="EY153" s="117"/>
      <c r="EZ153" s="117"/>
      <c r="FA153" s="117"/>
      <c r="FB153" s="117"/>
      <c r="FC153" s="117"/>
      <c r="FD153" s="117"/>
      <c r="FE153" s="117"/>
      <c r="FF153" s="117"/>
      <c r="FG153" s="117"/>
      <c r="FH153" s="117"/>
      <c r="FI153" s="117"/>
      <c r="FJ153" s="117"/>
      <c r="FK153" s="117"/>
      <c r="FL153" s="117"/>
      <c r="FM153" s="117"/>
      <c r="FN153" s="117"/>
      <c r="FO153" s="117"/>
      <c r="FP153" s="117"/>
      <c r="FQ153" s="117"/>
      <c r="FR153" s="117"/>
      <c r="FS153" s="117"/>
      <c r="FT153" s="117"/>
      <c r="FU153" s="117"/>
      <c r="FV153" s="117"/>
      <c r="FW153" s="117"/>
      <c r="FX153" s="117"/>
      <c r="FY153" s="117"/>
      <c r="FZ153" s="117"/>
      <c r="GA153" s="117"/>
      <c r="GB153" s="117"/>
      <c r="GC153" s="117"/>
      <c r="GD153" s="117"/>
      <c r="GE153" s="117"/>
      <c r="GF153" s="117"/>
      <c r="GG153" s="117"/>
      <c r="GH153" s="117"/>
      <c r="GI153" s="117"/>
      <c r="GJ153" s="117"/>
      <c r="GK153" s="117"/>
      <c r="GL153" s="117"/>
      <c r="GM153" s="117"/>
      <c r="GN153" s="117"/>
      <c r="GO153" s="117"/>
      <c r="GP153" s="117"/>
      <c r="GQ153" s="117"/>
      <c r="GR153" s="117"/>
      <c r="GS153" s="117"/>
      <c r="GT153" s="117"/>
      <c r="GU153" s="117"/>
      <c r="GV153" s="117"/>
      <c r="GW153" s="117"/>
      <c r="GX153" s="117"/>
      <c r="GY153" s="117"/>
      <c r="GZ153" s="117"/>
      <c r="HA153" s="117"/>
      <c r="HB153" s="117"/>
      <c r="HC153" s="117"/>
      <c r="HD153" s="117"/>
      <c r="HE153" s="117"/>
      <c r="HF153" s="117"/>
      <c r="HG153" s="117"/>
      <c r="HH153" s="117"/>
      <c r="HI153" s="117"/>
      <c r="HJ153" s="117"/>
      <c r="HK153" s="117"/>
      <c r="HL153" s="117"/>
      <c r="HM153" s="117"/>
      <c r="HN153" s="117"/>
      <c r="HO153" s="117"/>
      <c r="HP153" s="117"/>
      <c r="HQ153" s="117"/>
      <c r="HR153" s="117"/>
      <c r="HS153" s="117"/>
      <c r="HT153" s="117"/>
      <c r="HU153" s="117"/>
      <c r="HV153" s="117"/>
      <c r="HW153" s="117"/>
      <c r="HX153" s="117"/>
      <c r="HY153" s="117"/>
      <c r="HZ153" s="117"/>
      <c r="IA153" s="117"/>
      <c r="IB153" s="117"/>
      <c r="IC153" s="117"/>
      <c r="ID153" s="117"/>
      <c r="IE153" s="117"/>
    </row>
    <row r="154" spans="1:239" s="155" customFormat="1" ht="22.5" customHeight="1" x14ac:dyDescent="0.25">
      <c r="A154" s="156" t="s">
        <v>823</v>
      </c>
      <c r="B154" s="158" t="s">
        <v>550</v>
      </c>
      <c r="C154" s="121">
        <v>7532.8</v>
      </c>
      <c r="D154" s="121">
        <v>7532.8</v>
      </c>
      <c r="E154" s="121">
        <f t="shared" si="2"/>
        <v>100</v>
      </c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117"/>
      <c r="BO154" s="117"/>
      <c r="BP154" s="117"/>
      <c r="BQ154" s="117"/>
      <c r="BR154" s="117"/>
      <c r="BS154" s="117"/>
      <c r="BT154" s="117"/>
      <c r="BU154" s="117"/>
      <c r="BV154" s="117"/>
      <c r="BW154" s="117"/>
      <c r="BX154" s="117"/>
      <c r="BY154" s="117"/>
      <c r="BZ154" s="117"/>
      <c r="CA154" s="117"/>
      <c r="CB154" s="117"/>
      <c r="CC154" s="117"/>
      <c r="CD154" s="117"/>
      <c r="CE154" s="117"/>
      <c r="CF154" s="117"/>
      <c r="CG154" s="117"/>
      <c r="CH154" s="117"/>
      <c r="CI154" s="117"/>
      <c r="CJ154" s="117"/>
      <c r="CK154" s="117"/>
      <c r="CL154" s="117"/>
      <c r="CM154" s="117"/>
      <c r="CN154" s="117"/>
      <c r="CO154" s="117"/>
      <c r="CP154" s="117"/>
      <c r="CQ154" s="117"/>
      <c r="CR154" s="117"/>
      <c r="CS154" s="117"/>
      <c r="CT154" s="117"/>
      <c r="CU154" s="117"/>
      <c r="CV154" s="117"/>
      <c r="CW154" s="117"/>
      <c r="CX154" s="117"/>
      <c r="CY154" s="117"/>
      <c r="CZ154" s="117"/>
      <c r="DA154" s="117"/>
      <c r="DB154" s="117"/>
      <c r="DC154" s="117"/>
      <c r="DD154" s="117"/>
      <c r="DE154" s="117"/>
      <c r="DF154" s="117"/>
      <c r="DG154" s="117"/>
      <c r="DH154" s="117"/>
      <c r="DI154" s="117"/>
      <c r="DJ154" s="117"/>
      <c r="DK154" s="117"/>
      <c r="DL154" s="117"/>
      <c r="DM154" s="117"/>
      <c r="DN154" s="117"/>
      <c r="DO154" s="117"/>
      <c r="DP154" s="117"/>
      <c r="DQ154" s="117"/>
      <c r="DR154" s="117"/>
      <c r="DS154" s="117"/>
      <c r="DT154" s="117"/>
      <c r="DU154" s="117"/>
      <c r="DV154" s="117"/>
      <c r="DW154" s="117"/>
      <c r="DX154" s="117"/>
      <c r="DY154" s="117"/>
      <c r="DZ154" s="117"/>
      <c r="EA154" s="117"/>
      <c r="EB154" s="117"/>
      <c r="EC154" s="117"/>
      <c r="ED154" s="117"/>
      <c r="EE154" s="117"/>
      <c r="EF154" s="117"/>
      <c r="EG154" s="117"/>
      <c r="EH154" s="117"/>
      <c r="EI154" s="117"/>
      <c r="EJ154" s="117"/>
      <c r="EK154" s="117"/>
      <c r="EL154" s="117"/>
      <c r="EM154" s="117"/>
      <c r="EN154" s="117"/>
      <c r="EO154" s="117"/>
      <c r="EP154" s="117"/>
      <c r="EQ154" s="117"/>
      <c r="ER154" s="117"/>
      <c r="ES154" s="117"/>
      <c r="ET154" s="117"/>
      <c r="EU154" s="117"/>
      <c r="EV154" s="117"/>
      <c r="EW154" s="117"/>
      <c r="EX154" s="117"/>
      <c r="EY154" s="117"/>
      <c r="EZ154" s="117"/>
      <c r="FA154" s="117"/>
      <c r="FB154" s="117"/>
      <c r="FC154" s="117"/>
      <c r="FD154" s="117"/>
      <c r="FE154" s="117"/>
      <c r="FF154" s="117"/>
      <c r="FG154" s="117"/>
      <c r="FH154" s="117"/>
      <c r="FI154" s="117"/>
      <c r="FJ154" s="117"/>
      <c r="FK154" s="117"/>
      <c r="FL154" s="117"/>
      <c r="FM154" s="117"/>
      <c r="FN154" s="117"/>
      <c r="FO154" s="117"/>
      <c r="FP154" s="117"/>
      <c r="FQ154" s="117"/>
      <c r="FR154" s="117"/>
      <c r="FS154" s="117"/>
      <c r="FT154" s="117"/>
      <c r="FU154" s="117"/>
      <c r="FV154" s="117"/>
      <c r="FW154" s="117"/>
      <c r="FX154" s="117"/>
      <c r="FY154" s="117"/>
      <c r="FZ154" s="117"/>
      <c r="GA154" s="117"/>
      <c r="GB154" s="117"/>
      <c r="GC154" s="117"/>
      <c r="GD154" s="117"/>
      <c r="GE154" s="117"/>
      <c r="GF154" s="117"/>
      <c r="GG154" s="117"/>
      <c r="GH154" s="117"/>
      <c r="GI154" s="117"/>
      <c r="GJ154" s="117"/>
      <c r="GK154" s="117"/>
      <c r="GL154" s="117"/>
      <c r="GM154" s="117"/>
      <c r="GN154" s="117"/>
      <c r="GO154" s="117"/>
      <c r="GP154" s="117"/>
      <c r="GQ154" s="117"/>
      <c r="GR154" s="117"/>
      <c r="GS154" s="117"/>
      <c r="GT154" s="117"/>
      <c r="GU154" s="117"/>
      <c r="GV154" s="117"/>
      <c r="GW154" s="117"/>
      <c r="GX154" s="117"/>
      <c r="GY154" s="117"/>
      <c r="GZ154" s="117"/>
      <c r="HA154" s="117"/>
      <c r="HB154" s="117"/>
      <c r="HC154" s="117"/>
      <c r="HD154" s="117"/>
      <c r="HE154" s="117"/>
      <c r="HF154" s="117"/>
      <c r="HG154" s="117"/>
      <c r="HH154" s="117"/>
      <c r="HI154" s="117"/>
      <c r="HJ154" s="117"/>
      <c r="HK154" s="117"/>
      <c r="HL154" s="117"/>
      <c r="HM154" s="117"/>
      <c r="HN154" s="117"/>
      <c r="HO154" s="117"/>
      <c r="HP154" s="117"/>
      <c r="HQ154" s="117"/>
      <c r="HR154" s="117"/>
      <c r="HS154" s="117"/>
      <c r="HT154" s="117"/>
      <c r="HU154" s="117"/>
      <c r="HV154" s="117"/>
      <c r="HW154" s="117"/>
      <c r="HX154" s="117"/>
      <c r="HY154" s="117"/>
      <c r="HZ154" s="117"/>
      <c r="IA154" s="117"/>
      <c r="IB154" s="117"/>
      <c r="IC154" s="117"/>
      <c r="ID154" s="117"/>
      <c r="IE154" s="117"/>
    </row>
    <row r="155" spans="1:239" ht="31.5" x14ac:dyDescent="0.25">
      <c r="A155" s="156" t="s">
        <v>824</v>
      </c>
      <c r="B155" s="158" t="s">
        <v>550</v>
      </c>
      <c r="C155" s="121">
        <v>198.4</v>
      </c>
      <c r="D155" s="121">
        <v>198.4</v>
      </c>
      <c r="E155" s="121">
        <f t="shared" si="2"/>
        <v>100</v>
      </c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117"/>
      <c r="BO155" s="117"/>
      <c r="BP155" s="117"/>
      <c r="BQ155" s="117"/>
      <c r="BR155" s="117"/>
      <c r="BS155" s="117"/>
      <c r="BT155" s="117"/>
      <c r="BU155" s="117"/>
      <c r="BV155" s="117"/>
      <c r="BW155" s="117"/>
      <c r="BX155" s="117"/>
      <c r="BY155" s="117"/>
      <c r="BZ155" s="117"/>
      <c r="CA155" s="117"/>
      <c r="CB155" s="117"/>
      <c r="CC155" s="117"/>
      <c r="CD155" s="117"/>
      <c r="CE155" s="117"/>
      <c r="CF155" s="117"/>
      <c r="CG155" s="117"/>
      <c r="CH155" s="117"/>
      <c r="CI155" s="117"/>
      <c r="CJ155" s="117"/>
      <c r="CK155" s="117"/>
      <c r="CL155" s="117"/>
      <c r="CM155" s="117"/>
      <c r="CN155" s="117"/>
      <c r="CO155" s="117"/>
      <c r="CP155" s="117"/>
      <c r="CQ155" s="117"/>
      <c r="CR155" s="117"/>
      <c r="CS155" s="117"/>
      <c r="CT155" s="117"/>
      <c r="CU155" s="117"/>
      <c r="CV155" s="117"/>
      <c r="CW155" s="117"/>
      <c r="CX155" s="117"/>
      <c r="CY155" s="117"/>
      <c r="CZ155" s="117"/>
      <c r="DA155" s="117"/>
      <c r="DB155" s="117"/>
      <c r="DC155" s="117"/>
      <c r="DD155" s="117"/>
      <c r="DE155" s="117"/>
      <c r="DF155" s="117"/>
      <c r="DG155" s="117"/>
      <c r="DH155" s="117"/>
      <c r="DI155" s="117"/>
      <c r="DJ155" s="117"/>
      <c r="DK155" s="117"/>
      <c r="DL155" s="117"/>
      <c r="DM155" s="117"/>
      <c r="DN155" s="117"/>
      <c r="DO155" s="117"/>
      <c r="DP155" s="117"/>
      <c r="DQ155" s="117"/>
      <c r="DR155" s="117"/>
      <c r="DS155" s="117"/>
      <c r="DT155" s="117"/>
      <c r="DU155" s="117"/>
      <c r="DV155" s="117"/>
      <c r="DW155" s="117"/>
      <c r="DX155" s="117"/>
      <c r="DY155" s="117"/>
      <c r="DZ155" s="117"/>
      <c r="EA155" s="117"/>
      <c r="EB155" s="117"/>
      <c r="EC155" s="117"/>
      <c r="ED155" s="117"/>
      <c r="EE155" s="117"/>
      <c r="EF155" s="117"/>
      <c r="EG155" s="117"/>
      <c r="EH155" s="117"/>
      <c r="EI155" s="117"/>
      <c r="EJ155" s="117"/>
      <c r="EK155" s="117"/>
      <c r="EL155" s="117"/>
      <c r="EM155" s="117"/>
      <c r="EN155" s="117"/>
      <c r="EO155" s="117"/>
      <c r="EP155" s="117"/>
      <c r="EQ155" s="117"/>
      <c r="ER155" s="117"/>
      <c r="ES155" s="117"/>
      <c r="ET155" s="117"/>
      <c r="EU155" s="117"/>
      <c r="EV155" s="117"/>
      <c r="EW155" s="117"/>
      <c r="EX155" s="117"/>
      <c r="EY155" s="117"/>
      <c r="EZ155" s="117"/>
      <c r="FA155" s="117"/>
      <c r="FB155" s="117"/>
      <c r="FC155" s="117"/>
      <c r="FD155" s="117"/>
      <c r="FE155" s="117"/>
      <c r="FF155" s="117"/>
      <c r="FG155" s="117"/>
      <c r="FH155" s="117"/>
      <c r="FI155" s="117"/>
      <c r="FJ155" s="117"/>
      <c r="FK155" s="117"/>
      <c r="FL155" s="117"/>
      <c r="FM155" s="117"/>
      <c r="FN155" s="117"/>
      <c r="FO155" s="117"/>
      <c r="FP155" s="117"/>
      <c r="FQ155" s="117"/>
      <c r="FR155" s="117"/>
      <c r="FS155" s="117"/>
      <c r="FT155" s="117"/>
      <c r="FU155" s="117"/>
      <c r="FV155" s="117"/>
      <c r="FW155" s="117"/>
      <c r="FX155" s="117"/>
      <c r="FY155" s="117"/>
      <c r="FZ155" s="117"/>
      <c r="GA155" s="117"/>
      <c r="GB155" s="117"/>
      <c r="GC155" s="117"/>
      <c r="GD155" s="117"/>
      <c r="GE155" s="117"/>
      <c r="GF155" s="117"/>
      <c r="GG155" s="117"/>
      <c r="GH155" s="117"/>
      <c r="GI155" s="117"/>
      <c r="GJ155" s="117"/>
      <c r="GK155" s="117"/>
      <c r="GL155" s="117"/>
      <c r="GM155" s="117"/>
      <c r="GN155" s="117"/>
      <c r="GO155" s="117"/>
      <c r="GP155" s="117"/>
      <c r="GQ155" s="117"/>
      <c r="GR155" s="117"/>
      <c r="GS155" s="117"/>
      <c r="GT155" s="117"/>
      <c r="GU155" s="117"/>
      <c r="GV155" s="117"/>
      <c r="GW155" s="117"/>
      <c r="GX155" s="117"/>
      <c r="GY155" s="117"/>
      <c r="GZ155" s="117"/>
      <c r="HA155" s="117"/>
      <c r="HB155" s="117"/>
      <c r="HC155" s="117"/>
      <c r="HD155" s="117"/>
      <c r="HE155" s="117"/>
      <c r="HF155" s="117"/>
      <c r="HG155" s="117"/>
      <c r="HH155" s="117"/>
      <c r="HI155" s="117"/>
      <c r="HJ155" s="117"/>
      <c r="HK155" s="117"/>
      <c r="HL155" s="117"/>
      <c r="HM155" s="117"/>
      <c r="HN155" s="117"/>
      <c r="HO155" s="117"/>
      <c r="HP155" s="117"/>
      <c r="HQ155" s="117"/>
      <c r="HR155" s="117"/>
      <c r="HS155" s="117"/>
      <c r="HT155" s="117"/>
      <c r="HU155" s="117"/>
      <c r="HV155" s="117"/>
      <c r="HW155" s="117"/>
      <c r="HX155" s="117"/>
      <c r="HY155" s="117"/>
      <c r="HZ155" s="117"/>
      <c r="IA155" s="117"/>
      <c r="IB155" s="117"/>
      <c r="IC155" s="117"/>
      <c r="ID155" s="117"/>
      <c r="IE155" s="117"/>
    </row>
    <row r="156" spans="1:239" ht="22.5" customHeight="1" x14ac:dyDescent="0.25">
      <c r="A156" s="114" t="s">
        <v>825</v>
      </c>
      <c r="B156" s="148" t="s">
        <v>826</v>
      </c>
      <c r="C156" s="116">
        <f>SUM(C157:C158)</f>
        <v>235</v>
      </c>
      <c r="D156" s="116">
        <f>SUM(D157:D158)</f>
        <v>235</v>
      </c>
      <c r="E156" s="116">
        <f t="shared" si="2"/>
        <v>100</v>
      </c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  <c r="AV156" s="117"/>
      <c r="AW156" s="117"/>
      <c r="AX156" s="117"/>
      <c r="AY156" s="117"/>
      <c r="AZ156" s="117"/>
      <c r="BA156" s="117"/>
      <c r="BB156" s="117"/>
      <c r="BC156" s="117"/>
      <c r="BD156" s="117"/>
      <c r="BE156" s="117"/>
      <c r="BF156" s="117"/>
      <c r="BG156" s="117"/>
      <c r="BH156" s="117"/>
      <c r="BI156" s="117"/>
      <c r="BJ156" s="117"/>
      <c r="BK156" s="117"/>
      <c r="BL156" s="117"/>
      <c r="BM156" s="117"/>
      <c r="BN156" s="117"/>
      <c r="BO156" s="117"/>
      <c r="BP156" s="117"/>
      <c r="BQ156" s="117"/>
      <c r="BR156" s="117"/>
      <c r="BS156" s="117"/>
      <c r="BT156" s="117"/>
      <c r="BU156" s="117"/>
      <c r="BV156" s="117"/>
      <c r="BW156" s="117"/>
      <c r="BX156" s="117"/>
      <c r="BY156" s="117"/>
      <c r="BZ156" s="117"/>
      <c r="CA156" s="117"/>
      <c r="CB156" s="117"/>
      <c r="CC156" s="117"/>
      <c r="CD156" s="117"/>
      <c r="CE156" s="117"/>
      <c r="CF156" s="117"/>
      <c r="CG156" s="117"/>
      <c r="CH156" s="117"/>
      <c r="CI156" s="117"/>
      <c r="CJ156" s="117"/>
      <c r="CK156" s="117"/>
      <c r="CL156" s="117"/>
      <c r="CM156" s="117"/>
      <c r="CN156" s="117"/>
      <c r="CO156" s="117"/>
      <c r="CP156" s="117"/>
      <c r="CQ156" s="117"/>
      <c r="CR156" s="117"/>
      <c r="CS156" s="117"/>
      <c r="CT156" s="117"/>
      <c r="CU156" s="117"/>
      <c r="CV156" s="117"/>
      <c r="CW156" s="117"/>
      <c r="CX156" s="117"/>
      <c r="CY156" s="117"/>
      <c r="CZ156" s="117"/>
      <c r="DA156" s="117"/>
      <c r="DB156" s="117"/>
      <c r="DC156" s="117"/>
      <c r="DD156" s="117"/>
      <c r="DE156" s="117"/>
      <c r="DF156" s="117"/>
      <c r="DG156" s="117"/>
      <c r="DH156" s="117"/>
      <c r="DI156" s="117"/>
      <c r="DJ156" s="117"/>
      <c r="DK156" s="117"/>
      <c r="DL156" s="117"/>
      <c r="DM156" s="117"/>
      <c r="DN156" s="117"/>
      <c r="DO156" s="117"/>
      <c r="DP156" s="117"/>
      <c r="DQ156" s="117"/>
      <c r="DR156" s="117"/>
      <c r="DS156" s="117"/>
      <c r="DT156" s="117"/>
      <c r="DU156" s="117"/>
      <c r="DV156" s="117"/>
      <c r="DW156" s="117"/>
      <c r="DX156" s="117"/>
      <c r="DY156" s="117"/>
      <c r="DZ156" s="117"/>
      <c r="EA156" s="117"/>
      <c r="EB156" s="117"/>
      <c r="EC156" s="117"/>
      <c r="ED156" s="117"/>
      <c r="EE156" s="117"/>
      <c r="EF156" s="117"/>
      <c r="EG156" s="117"/>
      <c r="EH156" s="117"/>
      <c r="EI156" s="117"/>
      <c r="EJ156" s="117"/>
      <c r="EK156" s="117"/>
      <c r="EL156" s="117"/>
      <c r="EM156" s="117"/>
      <c r="EN156" s="117"/>
      <c r="EO156" s="117"/>
      <c r="EP156" s="117"/>
      <c r="EQ156" s="117"/>
      <c r="ER156" s="117"/>
      <c r="ES156" s="117"/>
      <c r="ET156" s="117"/>
      <c r="EU156" s="117"/>
      <c r="EV156" s="117"/>
      <c r="EW156" s="117"/>
      <c r="EX156" s="117"/>
      <c r="EY156" s="117"/>
      <c r="EZ156" s="117"/>
      <c r="FA156" s="117"/>
      <c r="FB156" s="117"/>
      <c r="FC156" s="117"/>
      <c r="FD156" s="117"/>
      <c r="FE156" s="117"/>
      <c r="FF156" s="117"/>
      <c r="FG156" s="117"/>
      <c r="FH156" s="117"/>
      <c r="FI156" s="117"/>
      <c r="FJ156" s="117"/>
      <c r="FK156" s="117"/>
      <c r="FL156" s="117"/>
      <c r="FM156" s="117"/>
      <c r="FN156" s="117"/>
      <c r="FO156" s="117"/>
      <c r="FP156" s="117"/>
      <c r="FQ156" s="117"/>
      <c r="FR156" s="117"/>
      <c r="FS156" s="117"/>
      <c r="FT156" s="117"/>
      <c r="FU156" s="117"/>
      <c r="FV156" s="117"/>
      <c r="FW156" s="117"/>
      <c r="FX156" s="117"/>
      <c r="FY156" s="117"/>
      <c r="FZ156" s="117"/>
      <c r="GA156" s="117"/>
      <c r="GB156" s="117"/>
      <c r="GC156" s="117"/>
      <c r="GD156" s="117"/>
      <c r="GE156" s="117"/>
      <c r="GF156" s="117"/>
      <c r="GG156" s="117"/>
      <c r="GH156" s="117"/>
      <c r="GI156" s="117"/>
      <c r="GJ156" s="117"/>
      <c r="GK156" s="117"/>
      <c r="GL156" s="117"/>
      <c r="GM156" s="117"/>
      <c r="GN156" s="117"/>
      <c r="GO156" s="117"/>
      <c r="GP156" s="117"/>
      <c r="GQ156" s="117"/>
      <c r="GR156" s="117"/>
      <c r="GS156" s="117"/>
      <c r="GT156" s="117"/>
      <c r="GU156" s="117"/>
      <c r="GV156" s="117"/>
      <c r="GW156" s="117"/>
      <c r="GX156" s="117"/>
      <c r="GY156" s="117"/>
      <c r="GZ156" s="117"/>
      <c r="HA156" s="117"/>
      <c r="HB156" s="117"/>
      <c r="HC156" s="117"/>
      <c r="HD156" s="117"/>
      <c r="HE156" s="117"/>
      <c r="HF156" s="117"/>
      <c r="HG156" s="117"/>
      <c r="HH156" s="117"/>
      <c r="HI156" s="117"/>
      <c r="HJ156" s="117"/>
      <c r="HK156" s="117"/>
      <c r="HL156" s="117"/>
      <c r="HM156" s="117"/>
      <c r="HN156" s="117"/>
      <c r="HO156" s="117"/>
      <c r="HP156" s="117"/>
      <c r="HQ156" s="117"/>
      <c r="HR156" s="117"/>
      <c r="HS156" s="117"/>
      <c r="HT156" s="117"/>
      <c r="HU156" s="117"/>
      <c r="HV156" s="117"/>
      <c r="HW156" s="117"/>
      <c r="HX156" s="117"/>
      <c r="HY156" s="117"/>
      <c r="HZ156" s="117"/>
      <c r="IA156" s="117"/>
      <c r="IB156" s="117"/>
      <c r="IC156" s="117"/>
      <c r="ID156" s="117"/>
      <c r="IE156" s="117"/>
    </row>
    <row r="157" spans="1:239" s="155" customFormat="1" ht="47.25" x14ac:dyDescent="0.25">
      <c r="A157" s="123" t="s">
        <v>827</v>
      </c>
      <c r="B157" s="149" t="s">
        <v>554</v>
      </c>
      <c r="C157" s="121">
        <v>225</v>
      </c>
      <c r="D157" s="121">
        <v>225</v>
      </c>
      <c r="E157" s="121">
        <f t="shared" si="2"/>
        <v>100</v>
      </c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7"/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17"/>
      <c r="BQ157" s="117"/>
      <c r="BR157" s="117"/>
      <c r="BS157" s="117"/>
      <c r="BT157" s="117"/>
      <c r="BU157" s="117"/>
      <c r="BV157" s="117"/>
      <c r="BW157" s="117"/>
      <c r="BX157" s="117"/>
      <c r="BY157" s="117"/>
      <c r="BZ157" s="117"/>
      <c r="CA157" s="117"/>
      <c r="CB157" s="117"/>
      <c r="CC157" s="117"/>
      <c r="CD157" s="117"/>
      <c r="CE157" s="117"/>
      <c r="CF157" s="117"/>
      <c r="CG157" s="117"/>
      <c r="CH157" s="117"/>
      <c r="CI157" s="117"/>
      <c r="CJ157" s="117"/>
      <c r="CK157" s="117"/>
      <c r="CL157" s="117"/>
      <c r="CM157" s="117"/>
      <c r="CN157" s="117"/>
      <c r="CO157" s="117"/>
      <c r="CP157" s="117"/>
      <c r="CQ157" s="117"/>
      <c r="CR157" s="117"/>
      <c r="CS157" s="117"/>
      <c r="CT157" s="117"/>
      <c r="CU157" s="117"/>
      <c r="CV157" s="117"/>
      <c r="CW157" s="117"/>
      <c r="CX157" s="117"/>
      <c r="CY157" s="117"/>
      <c r="CZ157" s="117"/>
      <c r="DA157" s="117"/>
      <c r="DB157" s="117"/>
      <c r="DC157" s="117"/>
      <c r="DD157" s="117"/>
      <c r="DE157" s="117"/>
      <c r="DF157" s="117"/>
      <c r="DG157" s="117"/>
      <c r="DH157" s="117"/>
      <c r="DI157" s="117"/>
      <c r="DJ157" s="117"/>
      <c r="DK157" s="117"/>
      <c r="DL157" s="117"/>
      <c r="DM157" s="117"/>
      <c r="DN157" s="117"/>
      <c r="DO157" s="117"/>
      <c r="DP157" s="117"/>
      <c r="DQ157" s="117"/>
      <c r="DR157" s="117"/>
      <c r="DS157" s="117"/>
      <c r="DT157" s="117"/>
      <c r="DU157" s="117"/>
      <c r="DV157" s="117"/>
      <c r="DW157" s="117"/>
      <c r="DX157" s="117"/>
      <c r="DY157" s="117"/>
      <c r="DZ157" s="117"/>
      <c r="EA157" s="117"/>
      <c r="EB157" s="117"/>
      <c r="EC157" s="117"/>
      <c r="ED157" s="117"/>
      <c r="EE157" s="117"/>
      <c r="EF157" s="117"/>
      <c r="EG157" s="117"/>
      <c r="EH157" s="117"/>
      <c r="EI157" s="117"/>
      <c r="EJ157" s="117"/>
      <c r="EK157" s="117"/>
      <c r="EL157" s="117"/>
      <c r="EM157" s="117"/>
      <c r="EN157" s="117"/>
      <c r="EO157" s="117"/>
      <c r="EP157" s="117"/>
      <c r="EQ157" s="117"/>
      <c r="ER157" s="117"/>
      <c r="ES157" s="117"/>
      <c r="ET157" s="117"/>
      <c r="EU157" s="117"/>
      <c r="EV157" s="117"/>
      <c r="EW157" s="117"/>
      <c r="EX157" s="117"/>
      <c r="EY157" s="117"/>
      <c r="EZ157" s="117"/>
      <c r="FA157" s="117"/>
      <c r="FB157" s="117"/>
      <c r="FC157" s="117"/>
      <c r="FD157" s="117"/>
      <c r="FE157" s="117"/>
      <c r="FF157" s="117"/>
      <c r="FG157" s="117"/>
      <c r="FH157" s="117"/>
      <c r="FI157" s="117"/>
      <c r="FJ157" s="117"/>
      <c r="FK157" s="117"/>
      <c r="FL157" s="117"/>
      <c r="FM157" s="117"/>
      <c r="FN157" s="117"/>
      <c r="FO157" s="117"/>
      <c r="FP157" s="117"/>
      <c r="FQ157" s="117"/>
      <c r="FR157" s="117"/>
      <c r="FS157" s="117"/>
      <c r="FT157" s="117"/>
      <c r="FU157" s="117"/>
      <c r="FV157" s="117"/>
      <c r="FW157" s="117"/>
      <c r="FX157" s="117"/>
      <c r="FY157" s="117"/>
      <c r="FZ157" s="117"/>
      <c r="GA157" s="117"/>
      <c r="GB157" s="117"/>
      <c r="GC157" s="117"/>
      <c r="GD157" s="117"/>
      <c r="GE157" s="117"/>
      <c r="GF157" s="117"/>
      <c r="GG157" s="117"/>
      <c r="GH157" s="117"/>
      <c r="GI157" s="117"/>
      <c r="GJ157" s="117"/>
      <c r="GK157" s="117"/>
      <c r="GL157" s="117"/>
      <c r="GM157" s="117"/>
      <c r="GN157" s="117"/>
      <c r="GO157" s="117"/>
      <c r="GP157" s="117"/>
      <c r="GQ157" s="117"/>
      <c r="GR157" s="117"/>
      <c r="GS157" s="117"/>
      <c r="GT157" s="117"/>
      <c r="GU157" s="117"/>
      <c r="GV157" s="117"/>
      <c r="GW157" s="117"/>
      <c r="GX157" s="117"/>
      <c r="GY157" s="117"/>
      <c r="GZ157" s="117"/>
      <c r="HA157" s="117"/>
      <c r="HB157" s="117"/>
      <c r="HC157" s="117"/>
      <c r="HD157" s="117"/>
      <c r="HE157" s="117"/>
      <c r="HF157" s="117"/>
      <c r="HG157" s="117"/>
      <c r="HH157" s="117"/>
      <c r="HI157" s="117"/>
      <c r="HJ157" s="117"/>
      <c r="HK157" s="117"/>
      <c r="HL157" s="117"/>
      <c r="HM157" s="117"/>
      <c r="HN157" s="117"/>
      <c r="HO157" s="117"/>
      <c r="HP157" s="117"/>
      <c r="HQ157" s="117"/>
      <c r="HR157" s="117"/>
      <c r="HS157" s="117"/>
      <c r="HT157" s="117"/>
      <c r="HU157" s="117"/>
      <c r="HV157" s="117"/>
      <c r="HW157" s="117"/>
      <c r="HX157" s="117"/>
      <c r="HY157" s="117"/>
      <c r="HZ157" s="117"/>
      <c r="IA157" s="117"/>
      <c r="IB157" s="117"/>
      <c r="IC157" s="117"/>
      <c r="ID157" s="117"/>
      <c r="IE157" s="117"/>
    </row>
    <row r="158" spans="1:239" s="155" customFormat="1" ht="47.25" x14ac:dyDescent="0.25">
      <c r="A158" s="123" t="s">
        <v>828</v>
      </c>
      <c r="B158" s="149" t="s">
        <v>554</v>
      </c>
      <c r="C158" s="121">
        <v>10</v>
      </c>
      <c r="D158" s="121">
        <v>10</v>
      </c>
      <c r="E158" s="121">
        <f t="shared" si="2"/>
        <v>100</v>
      </c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  <c r="AV158" s="117"/>
      <c r="AW158" s="117"/>
      <c r="AX158" s="117"/>
      <c r="AY158" s="117"/>
      <c r="AZ158" s="117"/>
      <c r="BA158" s="117"/>
      <c r="BB158" s="117"/>
      <c r="BC158" s="117"/>
      <c r="BD158" s="117"/>
      <c r="BE158" s="117"/>
      <c r="BF158" s="117"/>
      <c r="BG158" s="117"/>
      <c r="BH158" s="117"/>
      <c r="BI158" s="117"/>
      <c r="BJ158" s="117"/>
      <c r="BK158" s="117"/>
      <c r="BL158" s="117"/>
      <c r="BM158" s="117"/>
      <c r="BN158" s="117"/>
      <c r="BO158" s="117"/>
      <c r="BP158" s="117"/>
      <c r="BQ158" s="117"/>
      <c r="BR158" s="117"/>
      <c r="BS158" s="117"/>
      <c r="BT158" s="117"/>
      <c r="BU158" s="117"/>
      <c r="BV158" s="117"/>
      <c r="BW158" s="117"/>
      <c r="BX158" s="117"/>
      <c r="BY158" s="117"/>
      <c r="BZ158" s="117"/>
      <c r="CA158" s="117"/>
      <c r="CB158" s="117"/>
      <c r="CC158" s="117"/>
      <c r="CD158" s="117"/>
      <c r="CE158" s="117"/>
      <c r="CF158" s="117"/>
      <c r="CG158" s="117"/>
      <c r="CH158" s="117"/>
      <c r="CI158" s="117"/>
      <c r="CJ158" s="117"/>
      <c r="CK158" s="117"/>
      <c r="CL158" s="117"/>
      <c r="CM158" s="117"/>
      <c r="CN158" s="117"/>
      <c r="CO158" s="117"/>
      <c r="CP158" s="117"/>
      <c r="CQ158" s="117"/>
      <c r="CR158" s="117"/>
      <c r="CS158" s="117"/>
      <c r="CT158" s="117"/>
      <c r="CU158" s="117"/>
      <c r="CV158" s="117"/>
      <c r="CW158" s="117"/>
      <c r="CX158" s="117"/>
      <c r="CY158" s="117"/>
      <c r="CZ158" s="117"/>
      <c r="DA158" s="117"/>
      <c r="DB158" s="117"/>
      <c r="DC158" s="117"/>
      <c r="DD158" s="117"/>
      <c r="DE158" s="117"/>
      <c r="DF158" s="117"/>
      <c r="DG158" s="117"/>
      <c r="DH158" s="117"/>
      <c r="DI158" s="117"/>
      <c r="DJ158" s="117"/>
      <c r="DK158" s="117"/>
      <c r="DL158" s="117"/>
      <c r="DM158" s="117"/>
      <c r="DN158" s="117"/>
      <c r="DO158" s="117"/>
      <c r="DP158" s="117"/>
      <c r="DQ158" s="117"/>
      <c r="DR158" s="117"/>
      <c r="DS158" s="117"/>
      <c r="DT158" s="117"/>
      <c r="DU158" s="117"/>
      <c r="DV158" s="117"/>
      <c r="DW158" s="117"/>
      <c r="DX158" s="117"/>
      <c r="DY158" s="117"/>
      <c r="DZ158" s="117"/>
      <c r="EA158" s="117"/>
      <c r="EB158" s="117"/>
      <c r="EC158" s="117"/>
      <c r="ED158" s="117"/>
      <c r="EE158" s="117"/>
      <c r="EF158" s="117"/>
      <c r="EG158" s="117"/>
      <c r="EH158" s="117"/>
      <c r="EI158" s="117"/>
      <c r="EJ158" s="117"/>
      <c r="EK158" s="117"/>
      <c r="EL158" s="117"/>
      <c r="EM158" s="117"/>
      <c r="EN158" s="117"/>
      <c r="EO158" s="117"/>
      <c r="EP158" s="117"/>
      <c r="EQ158" s="117"/>
      <c r="ER158" s="117"/>
      <c r="ES158" s="117"/>
      <c r="ET158" s="117"/>
      <c r="EU158" s="117"/>
      <c r="EV158" s="117"/>
      <c r="EW158" s="117"/>
      <c r="EX158" s="117"/>
      <c r="EY158" s="117"/>
      <c r="EZ158" s="117"/>
      <c r="FA158" s="117"/>
      <c r="FB158" s="117"/>
      <c r="FC158" s="117"/>
      <c r="FD158" s="117"/>
      <c r="FE158" s="117"/>
      <c r="FF158" s="117"/>
      <c r="FG158" s="117"/>
      <c r="FH158" s="117"/>
      <c r="FI158" s="117"/>
      <c r="FJ158" s="117"/>
      <c r="FK158" s="117"/>
      <c r="FL158" s="117"/>
      <c r="FM158" s="117"/>
      <c r="FN158" s="117"/>
      <c r="FO158" s="117"/>
      <c r="FP158" s="117"/>
      <c r="FQ158" s="117"/>
      <c r="FR158" s="117"/>
      <c r="FS158" s="117"/>
      <c r="FT158" s="117"/>
      <c r="FU158" s="117"/>
      <c r="FV158" s="117"/>
      <c r="FW158" s="117"/>
      <c r="FX158" s="117"/>
      <c r="FY158" s="117"/>
      <c r="FZ158" s="117"/>
      <c r="GA158" s="117"/>
      <c r="GB158" s="117"/>
      <c r="GC158" s="117"/>
      <c r="GD158" s="117"/>
      <c r="GE158" s="117"/>
      <c r="GF158" s="117"/>
      <c r="GG158" s="117"/>
      <c r="GH158" s="117"/>
      <c r="GI158" s="117"/>
      <c r="GJ158" s="117"/>
      <c r="GK158" s="117"/>
      <c r="GL158" s="117"/>
      <c r="GM158" s="117"/>
      <c r="GN158" s="117"/>
      <c r="GO158" s="117"/>
      <c r="GP158" s="117"/>
      <c r="GQ158" s="117"/>
      <c r="GR158" s="117"/>
      <c r="GS158" s="117"/>
      <c r="GT158" s="117"/>
      <c r="GU158" s="117"/>
      <c r="GV158" s="117"/>
      <c r="GW158" s="117"/>
      <c r="GX158" s="117"/>
      <c r="GY158" s="117"/>
      <c r="GZ158" s="117"/>
      <c r="HA158" s="117"/>
      <c r="HB158" s="117"/>
      <c r="HC158" s="117"/>
      <c r="HD158" s="117"/>
      <c r="HE158" s="117"/>
      <c r="HF158" s="117"/>
      <c r="HG158" s="117"/>
      <c r="HH158" s="117"/>
      <c r="HI158" s="117"/>
      <c r="HJ158" s="117"/>
      <c r="HK158" s="117"/>
      <c r="HL158" s="117"/>
      <c r="HM158" s="117"/>
      <c r="HN158" s="117"/>
      <c r="HO158" s="117"/>
      <c r="HP158" s="117"/>
      <c r="HQ158" s="117"/>
      <c r="HR158" s="117"/>
      <c r="HS158" s="117"/>
      <c r="HT158" s="117"/>
      <c r="HU158" s="117"/>
      <c r="HV158" s="117"/>
      <c r="HW158" s="117"/>
      <c r="HX158" s="117"/>
      <c r="HY158" s="117"/>
      <c r="HZ158" s="117"/>
      <c r="IA158" s="117"/>
      <c r="IB158" s="117"/>
      <c r="IC158" s="117"/>
      <c r="ID158" s="117"/>
      <c r="IE158" s="117"/>
    </row>
    <row r="159" spans="1:239" s="155" customFormat="1" x14ac:dyDescent="0.25">
      <c r="A159" s="114" t="s">
        <v>829</v>
      </c>
      <c r="B159" s="148" t="s">
        <v>830</v>
      </c>
      <c r="C159" s="116">
        <f>SUM(C160:C161)</f>
        <v>6.5</v>
      </c>
      <c r="D159" s="116">
        <f>SUM(D160:D161)</f>
        <v>6.5</v>
      </c>
      <c r="E159" s="116">
        <f t="shared" si="2"/>
        <v>100</v>
      </c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7"/>
      <c r="BO159" s="117"/>
      <c r="BP159" s="117"/>
      <c r="BQ159" s="117"/>
      <c r="BR159" s="117"/>
      <c r="BS159" s="117"/>
      <c r="BT159" s="117"/>
      <c r="BU159" s="117"/>
      <c r="BV159" s="117"/>
      <c r="BW159" s="117"/>
      <c r="BX159" s="117"/>
      <c r="BY159" s="117"/>
      <c r="BZ159" s="117"/>
      <c r="CA159" s="117"/>
      <c r="CB159" s="117"/>
      <c r="CC159" s="117"/>
      <c r="CD159" s="117"/>
      <c r="CE159" s="117"/>
      <c r="CF159" s="117"/>
      <c r="CG159" s="117"/>
      <c r="CH159" s="117"/>
      <c r="CI159" s="117"/>
      <c r="CJ159" s="117"/>
      <c r="CK159" s="117"/>
      <c r="CL159" s="117"/>
      <c r="CM159" s="117"/>
      <c r="CN159" s="117"/>
      <c r="CO159" s="117"/>
      <c r="CP159" s="117"/>
      <c r="CQ159" s="117"/>
      <c r="CR159" s="117"/>
      <c r="CS159" s="117"/>
      <c r="CT159" s="117"/>
      <c r="CU159" s="117"/>
      <c r="CV159" s="117"/>
      <c r="CW159" s="117"/>
      <c r="CX159" s="117"/>
      <c r="CY159" s="117"/>
      <c r="CZ159" s="117"/>
      <c r="DA159" s="117"/>
      <c r="DB159" s="117"/>
      <c r="DC159" s="117"/>
      <c r="DD159" s="117"/>
      <c r="DE159" s="117"/>
      <c r="DF159" s="117"/>
      <c r="DG159" s="117"/>
      <c r="DH159" s="117"/>
      <c r="DI159" s="117"/>
      <c r="DJ159" s="117"/>
      <c r="DK159" s="117"/>
      <c r="DL159" s="117"/>
      <c r="DM159" s="117"/>
      <c r="DN159" s="117"/>
      <c r="DO159" s="117"/>
      <c r="DP159" s="117"/>
      <c r="DQ159" s="117"/>
      <c r="DR159" s="117"/>
      <c r="DS159" s="117"/>
      <c r="DT159" s="117"/>
      <c r="DU159" s="117"/>
      <c r="DV159" s="117"/>
      <c r="DW159" s="117"/>
      <c r="DX159" s="117"/>
      <c r="DY159" s="117"/>
      <c r="DZ159" s="117"/>
      <c r="EA159" s="117"/>
      <c r="EB159" s="117"/>
      <c r="EC159" s="117"/>
      <c r="ED159" s="117"/>
      <c r="EE159" s="117"/>
      <c r="EF159" s="117"/>
      <c r="EG159" s="117"/>
      <c r="EH159" s="117"/>
      <c r="EI159" s="117"/>
      <c r="EJ159" s="117"/>
      <c r="EK159" s="117"/>
      <c r="EL159" s="117"/>
      <c r="EM159" s="117"/>
      <c r="EN159" s="117"/>
      <c r="EO159" s="117"/>
      <c r="EP159" s="117"/>
      <c r="EQ159" s="117"/>
      <c r="ER159" s="117"/>
      <c r="ES159" s="117"/>
      <c r="ET159" s="117"/>
      <c r="EU159" s="117"/>
      <c r="EV159" s="117"/>
      <c r="EW159" s="117"/>
      <c r="EX159" s="117"/>
      <c r="EY159" s="117"/>
      <c r="EZ159" s="117"/>
      <c r="FA159" s="117"/>
      <c r="FB159" s="117"/>
      <c r="FC159" s="117"/>
      <c r="FD159" s="117"/>
      <c r="FE159" s="117"/>
      <c r="FF159" s="117"/>
      <c r="FG159" s="117"/>
      <c r="FH159" s="117"/>
      <c r="FI159" s="117"/>
      <c r="FJ159" s="117"/>
      <c r="FK159" s="117"/>
      <c r="FL159" s="117"/>
      <c r="FM159" s="117"/>
      <c r="FN159" s="117"/>
      <c r="FO159" s="117"/>
      <c r="FP159" s="117"/>
      <c r="FQ159" s="117"/>
      <c r="FR159" s="117"/>
      <c r="FS159" s="117"/>
      <c r="FT159" s="117"/>
      <c r="FU159" s="117"/>
      <c r="FV159" s="117"/>
      <c r="FW159" s="117"/>
      <c r="FX159" s="117"/>
      <c r="FY159" s="117"/>
      <c r="FZ159" s="117"/>
      <c r="GA159" s="117"/>
      <c r="GB159" s="117"/>
      <c r="GC159" s="117"/>
      <c r="GD159" s="117"/>
      <c r="GE159" s="117"/>
      <c r="GF159" s="117"/>
      <c r="GG159" s="117"/>
      <c r="GH159" s="117"/>
      <c r="GI159" s="117"/>
      <c r="GJ159" s="117"/>
      <c r="GK159" s="117"/>
      <c r="GL159" s="117"/>
      <c r="GM159" s="117"/>
      <c r="GN159" s="117"/>
      <c r="GO159" s="117"/>
      <c r="GP159" s="117"/>
      <c r="GQ159" s="117"/>
      <c r="GR159" s="117"/>
      <c r="GS159" s="117"/>
      <c r="GT159" s="117"/>
      <c r="GU159" s="117"/>
      <c r="GV159" s="117"/>
      <c r="GW159" s="117"/>
      <c r="GX159" s="117"/>
      <c r="GY159" s="117"/>
      <c r="GZ159" s="117"/>
      <c r="HA159" s="117"/>
      <c r="HB159" s="117"/>
      <c r="HC159" s="117"/>
      <c r="HD159" s="117"/>
      <c r="HE159" s="117"/>
      <c r="HF159" s="117"/>
      <c r="HG159" s="117"/>
      <c r="HH159" s="117"/>
      <c r="HI159" s="117"/>
      <c r="HJ159" s="117"/>
      <c r="HK159" s="117"/>
      <c r="HL159" s="117"/>
      <c r="HM159" s="117"/>
      <c r="HN159" s="117"/>
      <c r="HO159" s="117"/>
      <c r="HP159" s="117"/>
      <c r="HQ159" s="117"/>
      <c r="HR159" s="117"/>
      <c r="HS159" s="117"/>
      <c r="HT159" s="117"/>
      <c r="HU159" s="117"/>
      <c r="HV159" s="117"/>
      <c r="HW159" s="117"/>
      <c r="HX159" s="117"/>
      <c r="HY159" s="117"/>
      <c r="HZ159" s="117"/>
      <c r="IA159" s="117"/>
      <c r="IB159" s="117"/>
      <c r="IC159" s="117"/>
      <c r="ID159" s="117"/>
      <c r="IE159" s="117"/>
    </row>
    <row r="160" spans="1:239" s="155" customFormat="1" ht="47.25" x14ac:dyDescent="0.25">
      <c r="A160" s="129" t="s">
        <v>831</v>
      </c>
      <c r="B160" s="139" t="s">
        <v>560</v>
      </c>
      <c r="C160" s="121">
        <v>3.5</v>
      </c>
      <c r="D160" s="121">
        <v>3.5</v>
      </c>
      <c r="E160" s="121">
        <f t="shared" si="2"/>
        <v>100</v>
      </c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7"/>
      <c r="BO160" s="117"/>
      <c r="BP160" s="117"/>
      <c r="BQ160" s="117"/>
      <c r="BR160" s="117"/>
      <c r="BS160" s="117"/>
      <c r="BT160" s="117"/>
      <c r="BU160" s="117"/>
      <c r="BV160" s="117"/>
      <c r="BW160" s="117"/>
      <c r="BX160" s="117"/>
      <c r="BY160" s="117"/>
      <c r="BZ160" s="117"/>
      <c r="CA160" s="117"/>
      <c r="CB160" s="117"/>
      <c r="CC160" s="117"/>
      <c r="CD160" s="117"/>
      <c r="CE160" s="117"/>
      <c r="CF160" s="117"/>
      <c r="CG160" s="117"/>
      <c r="CH160" s="117"/>
      <c r="CI160" s="117"/>
      <c r="CJ160" s="117"/>
      <c r="CK160" s="117"/>
      <c r="CL160" s="117"/>
      <c r="CM160" s="117"/>
      <c r="CN160" s="117"/>
      <c r="CO160" s="117"/>
      <c r="CP160" s="117"/>
      <c r="CQ160" s="117"/>
      <c r="CR160" s="117"/>
      <c r="CS160" s="117"/>
      <c r="CT160" s="117"/>
      <c r="CU160" s="117"/>
      <c r="CV160" s="117"/>
      <c r="CW160" s="117"/>
      <c r="CX160" s="117"/>
      <c r="CY160" s="117"/>
      <c r="CZ160" s="117"/>
      <c r="DA160" s="117"/>
      <c r="DB160" s="117"/>
      <c r="DC160" s="117"/>
      <c r="DD160" s="117"/>
      <c r="DE160" s="117"/>
      <c r="DF160" s="117"/>
      <c r="DG160" s="117"/>
      <c r="DH160" s="117"/>
      <c r="DI160" s="117"/>
      <c r="DJ160" s="117"/>
      <c r="DK160" s="117"/>
      <c r="DL160" s="117"/>
      <c r="DM160" s="117"/>
      <c r="DN160" s="117"/>
      <c r="DO160" s="117"/>
      <c r="DP160" s="117"/>
      <c r="DQ160" s="117"/>
      <c r="DR160" s="117"/>
      <c r="DS160" s="117"/>
      <c r="DT160" s="117"/>
      <c r="DU160" s="117"/>
      <c r="DV160" s="117"/>
      <c r="DW160" s="117"/>
      <c r="DX160" s="117"/>
      <c r="DY160" s="117"/>
      <c r="DZ160" s="117"/>
      <c r="EA160" s="117"/>
      <c r="EB160" s="117"/>
      <c r="EC160" s="117"/>
      <c r="ED160" s="117"/>
      <c r="EE160" s="117"/>
      <c r="EF160" s="117"/>
      <c r="EG160" s="117"/>
      <c r="EH160" s="117"/>
      <c r="EI160" s="117"/>
      <c r="EJ160" s="117"/>
      <c r="EK160" s="117"/>
      <c r="EL160" s="117"/>
      <c r="EM160" s="117"/>
      <c r="EN160" s="117"/>
      <c r="EO160" s="117"/>
      <c r="EP160" s="117"/>
      <c r="EQ160" s="117"/>
      <c r="ER160" s="117"/>
      <c r="ES160" s="117"/>
      <c r="ET160" s="117"/>
      <c r="EU160" s="117"/>
      <c r="EV160" s="117"/>
      <c r="EW160" s="117"/>
      <c r="EX160" s="117"/>
      <c r="EY160" s="117"/>
      <c r="EZ160" s="117"/>
      <c r="FA160" s="117"/>
      <c r="FB160" s="117"/>
      <c r="FC160" s="117"/>
      <c r="FD160" s="117"/>
      <c r="FE160" s="117"/>
      <c r="FF160" s="117"/>
      <c r="FG160" s="117"/>
      <c r="FH160" s="117"/>
      <c r="FI160" s="117"/>
      <c r="FJ160" s="117"/>
      <c r="FK160" s="117"/>
      <c r="FL160" s="117"/>
      <c r="FM160" s="117"/>
      <c r="FN160" s="117"/>
      <c r="FO160" s="117"/>
      <c r="FP160" s="117"/>
      <c r="FQ160" s="117"/>
      <c r="FR160" s="117"/>
      <c r="FS160" s="117"/>
      <c r="FT160" s="117"/>
      <c r="FU160" s="117"/>
      <c r="FV160" s="117"/>
      <c r="FW160" s="117"/>
      <c r="FX160" s="117"/>
      <c r="FY160" s="117"/>
      <c r="FZ160" s="117"/>
      <c r="GA160" s="117"/>
      <c r="GB160" s="117"/>
      <c r="GC160" s="117"/>
      <c r="GD160" s="117"/>
      <c r="GE160" s="117"/>
      <c r="GF160" s="117"/>
      <c r="GG160" s="117"/>
      <c r="GH160" s="117"/>
      <c r="GI160" s="117"/>
      <c r="GJ160" s="117"/>
      <c r="GK160" s="117"/>
      <c r="GL160" s="117"/>
      <c r="GM160" s="117"/>
      <c r="GN160" s="117"/>
      <c r="GO160" s="117"/>
      <c r="GP160" s="117"/>
      <c r="GQ160" s="117"/>
      <c r="GR160" s="117"/>
      <c r="GS160" s="117"/>
      <c r="GT160" s="117"/>
      <c r="GU160" s="117"/>
      <c r="GV160" s="117"/>
      <c r="GW160" s="117"/>
      <c r="GX160" s="117"/>
      <c r="GY160" s="117"/>
      <c r="GZ160" s="117"/>
      <c r="HA160" s="117"/>
      <c r="HB160" s="117"/>
      <c r="HC160" s="117"/>
      <c r="HD160" s="117"/>
      <c r="HE160" s="117"/>
      <c r="HF160" s="117"/>
      <c r="HG160" s="117"/>
      <c r="HH160" s="117"/>
      <c r="HI160" s="117"/>
      <c r="HJ160" s="117"/>
      <c r="HK160" s="117"/>
      <c r="HL160" s="117"/>
      <c r="HM160" s="117"/>
      <c r="HN160" s="117"/>
      <c r="HO160" s="117"/>
      <c r="HP160" s="117"/>
      <c r="HQ160" s="117"/>
      <c r="HR160" s="117"/>
      <c r="HS160" s="117"/>
      <c r="HT160" s="117"/>
      <c r="HU160" s="117"/>
      <c r="HV160" s="117"/>
      <c r="HW160" s="117"/>
      <c r="HX160" s="117"/>
      <c r="HY160" s="117"/>
      <c r="HZ160" s="117"/>
      <c r="IA160" s="117"/>
      <c r="IB160" s="117"/>
      <c r="IC160" s="117"/>
      <c r="ID160" s="117"/>
      <c r="IE160" s="117"/>
    </row>
    <row r="161" spans="1:239" s="155" customFormat="1" ht="15.75" customHeight="1" x14ac:dyDescent="0.25">
      <c r="A161" s="129" t="s">
        <v>832</v>
      </c>
      <c r="B161" s="139" t="s">
        <v>560</v>
      </c>
      <c r="C161" s="121">
        <v>3</v>
      </c>
      <c r="D161" s="121">
        <v>3</v>
      </c>
      <c r="E161" s="121">
        <f t="shared" si="2"/>
        <v>100</v>
      </c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117"/>
      <c r="BO161" s="117"/>
      <c r="BP161" s="117"/>
      <c r="BQ161" s="117"/>
      <c r="BR161" s="117"/>
      <c r="BS161" s="117"/>
      <c r="BT161" s="117"/>
      <c r="BU161" s="117"/>
      <c r="BV161" s="117"/>
      <c r="BW161" s="117"/>
      <c r="BX161" s="117"/>
      <c r="BY161" s="117"/>
      <c r="BZ161" s="117"/>
      <c r="CA161" s="117"/>
      <c r="CB161" s="117"/>
      <c r="CC161" s="117"/>
      <c r="CD161" s="117"/>
      <c r="CE161" s="117"/>
      <c r="CF161" s="117"/>
      <c r="CG161" s="117"/>
      <c r="CH161" s="117"/>
      <c r="CI161" s="117"/>
      <c r="CJ161" s="117"/>
      <c r="CK161" s="117"/>
      <c r="CL161" s="117"/>
      <c r="CM161" s="117"/>
      <c r="CN161" s="117"/>
      <c r="CO161" s="117"/>
      <c r="CP161" s="117"/>
      <c r="CQ161" s="117"/>
      <c r="CR161" s="117"/>
      <c r="CS161" s="117"/>
      <c r="CT161" s="117"/>
      <c r="CU161" s="117"/>
      <c r="CV161" s="117"/>
      <c r="CW161" s="117"/>
      <c r="CX161" s="117"/>
      <c r="CY161" s="117"/>
      <c r="CZ161" s="117"/>
      <c r="DA161" s="117"/>
      <c r="DB161" s="117"/>
      <c r="DC161" s="117"/>
      <c r="DD161" s="117"/>
      <c r="DE161" s="117"/>
      <c r="DF161" s="117"/>
      <c r="DG161" s="117"/>
      <c r="DH161" s="117"/>
      <c r="DI161" s="117"/>
      <c r="DJ161" s="117"/>
      <c r="DK161" s="117"/>
      <c r="DL161" s="117"/>
      <c r="DM161" s="117"/>
      <c r="DN161" s="117"/>
      <c r="DO161" s="117"/>
      <c r="DP161" s="117"/>
      <c r="DQ161" s="117"/>
      <c r="DR161" s="117"/>
      <c r="DS161" s="117"/>
      <c r="DT161" s="117"/>
      <c r="DU161" s="117"/>
      <c r="DV161" s="117"/>
      <c r="DW161" s="117"/>
      <c r="DX161" s="117"/>
      <c r="DY161" s="117"/>
      <c r="DZ161" s="117"/>
      <c r="EA161" s="117"/>
      <c r="EB161" s="117"/>
      <c r="EC161" s="117"/>
      <c r="ED161" s="117"/>
      <c r="EE161" s="117"/>
      <c r="EF161" s="117"/>
      <c r="EG161" s="117"/>
      <c r="EH161" s="117"/>
      <c r="EI161" s="117"/>
      <c r="EJ161" s="117"/>
      <c r="EK161" s="117"/>
      <c r="EL161" s="117"/>
      <c r="EM161" s="117"/>
      <c r="EN161" s="117"/>
      <c r="EO161" s="117"/>
      <c r="EP161" s="117"/>
      <c r="EQ161" s="117"/>
      <c r="ER161" s="117"/>
      <c r="ES161" s="117"/>
      <c r="ET161" s="117"/>
      <c r="EU161" s="117"/>
      <c r="EV161" s="117"/>
      <c r="EW161" s="117"/>
      <c r="EX161" s="117"/>
      <c r="EY161" s="117"/>
      <c r="EZ161" s="117"/>
      <c r="FA161" s="117"/>
      <c r="FB161" s="117"/>
      <c r="FC161" s="117"/>
      <c r="FD161" s="117"/>
      <c r="FE161" s="117"/>
      <c r="FF161" s="117"/>
      <c r="FG161" s="117"/>
      <c r="FH161" s="117"/>
      <c r="FI161" s="117"/>
      <c r="FJ161" s="117"/>
      <c r="FK161" s="117"/>
      <c r="FL161" s="117"/>
      <c r="FM161" s="117"/>
      <c r="FN161" s="117"/>
      <c r="FO161" s="117"/>
      <c r="FP161" s="117"/>
      <c r="FQ161" s="117"/>
      <c r="FR161" s="117"/>
      <c r="FS161" s="117"/>
      <c r="FT161" s="117"/>
      <c r="FU161" s="117"/>
      <c r="FV161" s="117"/>
      <c r="FW161" s="117"/>
      <c r="FX161" s="117"/>
      <c r="FY161" s="117"/>
      <c r="FZ161" s="117"/>
      <c r="GA161" s="117"/>
      <c r="GB161" s="117"/>
      <c r="GC161" s="117"/>
      <c r="GD161" s="117"/>
      <c r="GE161" s="117"/>
      <c r="GF161" s="117"/>
      <c r="GG161" s="117"/>
      <c r="GH161" s="117"/>
      <c r="GI161" s="117"/>
      <c r="GJ161" s="117"/>
      <c r="GK161" s="117"/>
      <c r="GL161" s="117"/>
      <c r="GM161" s="117"/>
      <c r="GN161" s="117"/>
      <c r="GO161" s="117"/>
      <c r="GP161" s="117"/>
      <c r="GQ161" s="117"/>
      <c r="GR161" s="117"/>
      <c r="GS161" s="117"/>
      <c r="GT161" s="117"/>
      <c r="GU161" s="117"/>
      <c r="GV161" s="117"/>
      <c r="GW161" s="117"/>
      <c r="GX161" s="117"/>
      <c r="GY161" s="117"/>
      <c r="GZ161" s="117"/>
      <c r="HA161" s="117"/>
      <c r="HB161" s="117"/>
      <c r="HC161" s="117"/>
      <c r="HD161" s="117"/>
      <c r="HE161" s="117"/>
      <c r="HF161" s="117"/>
      <c r="HG161" s="117"/>
      <c r="HH161" s="117"/>
      <c r="HI161" s="117"/>
      <c r="HJ161" s="117"/>
      <c r="HK161" s="117"/>
      <c r="HL161" s="117"/>
      <c r="HM161" s="117"/>
      <c r="HN161" s="117"/>
      <c r="HO161" s="117"/>
      <c r="HP161" s="117"/>
      <c r="HQ161" s="117"/>
      <c r="HR161" s="117"/>
      <c r="HS161" s="117"/>
      <c r="HT161" s="117"/>
      <c r="HU161" s="117"/>
      <c r="HV161" s="117"/>
      <c r="HW161" s="117"/>
      <c r="HX161" s="117"/>
      <c r="HY161" s="117"/>
      <c r="HZ161" s="117"/>
      <c r="IA161" s="117"/>
      <c r="IB161" s="117"/>
      <c r="IC161" s="117"/>
      <c r="ID161" s="117"/>
      <c r="IE161" s="117"/>
    </row>
    <row r="162" spans="1:239" s="155" customFormat="1" ht="33" customHeight="1" x14ac:dyDescent="0.25">
      <c r="A162" s="151" t="s">
        <v>833</v>
      </c>
      <c r="B162" s="159" t="s">
        <v>834</v>
      </c>
      <c r="C162" s="121">
        <v>0</v>
      </c>
      <c r="D162" s="121">
        <v>220.9</v>
      </c>
      <c r="E162" s="121" t="s">
        <v>592</v>
      </c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117"/>
      <c r="BO162" s="117"/>
      <c r="BP162" s="117"/>
      <c r="BQ162" s="117"/>
      <c r="BR162" s="117"/>
      <c r="BS162" s="117"/>
      <c r="BT162" s="117"/>
      <c r="BU162" s="117"/>
      <c r="BV162" s="117"/>
      <c r="BW162" s="117"/>
      <c r="BX162" s="117"/>
      <c r="BY162" s="117"/>
      <c r="BZ162" s="117"/>
      <c r="CA162" s="117"/>
      <c r="CB162" s="117"/>
      <c r="CC162" s="117"/>
      <c r="CD162" s="117"/>
      <c r="CE162" s="117"/>
      <c r="CF162" s="117"/>
      <c r="CG162" s="117"/>
      <c r="CH162" s="117"/>
      <c r="CI162" s="117"/>
      <c r="CJ162" s="117"/>
      <c r="CK162" s="117"/>
      <c r="CL162" s="117"/>
      <c r="CM162" s="117"/>
      <c r="CN162" s="117"/>
      <c r="CO162" s="117"/>
      <c r="CP162" s="117"/>
      <c r="CQ162" s="117"/>
      <c r="CR162" s="117"/>
      <c r="CS162" s="117"/>
      <c r="CT162" s="117"/>
      <c r="CU162" s="117"/>
      <c r="CV162" s="117"/>
      <c r="CW162" s="117"/>
      <c r="CX162" s="117"/>
      <c r="CY162" s="117"/>
      <c r="CZ162" s="117"/>
      <c r="DA162" s="117"/>
      <c r="DB162" s="117"/>
      <c r="DC162" s="117"/>
      <c r="DD162" s="117"/>
      <c r="DE162" s="117"/>
      <c r="DF162" s="117"/>
      <c r="DG162" s="117"/>
      <c r="DH162" s="117"/>
      <c r="DI162" s="117"/>
      <c r="DJ162" s="117"/>
      <c r="DK162" s="117"/>
      <c r="DL162" s="117"/>
      <c r="DM162" s="117"/>
      <c r="DN162" s="117"/>
      <c r="DO162" s="117"/>
      <c r="DP162" s="117"/>
      <c r="DQ162" s="117"/>
      <c r="DR162" s="117"/>
      <c r="DS162" s="117"/>
      <c r="DT162" s="117"/>
      <c r="DU162" s="117"/>
      <c r="DV162" s="117"/>
      <c r="DW162" s="117"/>
      <c r="DX162" s="117"/>
      <c r="DY162" s="117"/>
      <c r="DZ162" s="117"/>
      <c r="EA162" s="117"/>
      <c r="EB162" s="117"/>
      <c r="EC162" s="117"/>
      <c r="ED162" s="117"/>
      <c r="EE162" s="117"/>
      <c r="EF162" s="117"/>
      <c r="EG162" s="117"/>
      <c r="EH162" s="117"/>
      <c r="EI162" s="117"/>
      <c r="EJ162" s="117"/>
      <c r="EK162" s="117"/>
      <c r="EL162" s="117"/>
      <c r="EM162" s="117"/>
      <c r="EN162" s="117"/>
      <c r="EO162" s="117"/>
      <c r="EP162" s="117"/>
      <c r="EQ162" s="117"/>
      <c r="ER162" s="117"/>
      <c r="ES162" s="117"/>
      <c r="ET162" s="117"/>
      <c r="EU162" s="117"/>
      <c r="EV162" s="117"/>
      <c r="EW162" s="117"/>
      <c r="EX162" s="117"/>
      <c r="EY162" s="117"/>
      <c r="EZ162" s="117"/>
      <c r="FA162" s="117"/>
      <c r="FB162" s="117"/>
      <c r="FC162" s="117"/>
      <c r="FD162" s="117"/>
      <c r="FE162" s="117"/>
      <c r="FF162" s="117"/>
      <c r="FG162" s="117"/>
      <c r="FH162" s="117"/>
      <c r="FI162" s="117"/>
      <c r="FJ162" s="117"/>
      <c r="FK162" s="117"/>
      <c r="FL162" s="117"/>
      <c r="FM162" s="117"/>
      <c r="FN162" s="117"/>
      <c r="FO162" s="117"/>
      <c r="FP162" s="117"/>
      <c r="FQ162" s="117"/>
      <c r="FR162" s="117"/>
      <c r="FS162" s="117"/>
      <c r="FT162" s="117"/>
      <c r="FU162" s="117"/>
      <c r="FV162" s="117"/>
      <c r="FW162" s="117"/>
      <c r="FX162" s="117"/>
      <c r="FY162" s="117"/>
      <c r="FZ162" s="117"/>
      <c r="GA162" s="117"/>
      <c r="GB162" s="117"/>
      <c r="GC162" s="117"/>
      <c r="GD162" s="117"/>
      <c r="GE162" s="117"/>
      <c r="GF162" s="117"/>
      <c r="GG162" s="117"/>
      <c r="GH162" s="117"/>
      <c r="GI162" s="117"/>
      <c r="GJ162" s="117"/>
      <c r="GK162" s="117"/>
      <c r="GL162" s="117"/>
      <c r="GM162" s="117"/>
      <c r="GN162" s="117"/>
      <c r="GO162" s="117"/>
      <c r="GP162" s="117"/>
      <c r="GQ162" s="117"/>
      <c r="GR162" s="117"/>
      <c r="GS162" s="117"/>
      <c r="GT162" s="117"/>
      <c r="GU162" s="117"/>
      <c r="GV162" s="117"/>
      <c r="GW162" s="117"/>
      <c r="GX162" s="117"/>
      <c r="GY162" s="117"/>
      <c r="GZ162" s="117"/>
      <c r="HA162" s="117"/>
      <c r="HB162" s="117"/>
      <c r="HC162" s="117"/>
      <c r="HD162" s="117"/>
      <c r="HE162" s="117"/>
      <c r="HF162" s="117"/>
      <c r="HG162" s="117"/>
      <c r="HH162" s="117"/>
      <c r="HI162" s="117"/>
      <c r="HJ162" s="117"/>
      <c r="HK162" s="117"/>
      <c r="HL162" s="117"/>
      <c r="HM162" s="117"/>
      <c r="HN162" s="117"/>
      <c r="HO162" s="117"/>
      <c r="HP162" s="117"/>
      <c r="HQ162" s="117"/>
      <c r="HR162" s="117"/>
      <c r="HS162" s="117"/>
      <c r="HT162" s="117"/>
      <c r="HU162" s="117"/>
      <c r="HV162" s="117"/>
      <c r="HW162" s="117"/>
      <c r="HX162" s="117"/>
      <c r="HY162" s="117"/>
      <c r="HZ162" s="117"/>
      <c r="IA162" s="117"/>
      <c r="IB162" s="117"/>
      <c r="IC162" s="117"/>
      <c r="ID162" s="117"/>
      <c r="IE162" s="117"/>
    </row>
    <row r="163" spans="1:239" ht="38.25" customHeight="1" x14ac:dyDescent="0.25">
      <c r="A163" s="151" t="s">
        <v>835</v>
      </c>
      <c r="B163" s="159" t="s">
        <v>45</v>
      </c>
      <c r="C163" s="121">
        <v>0</v>
      </c>
      <c r="D163" s="121">
        <v>-1284.8</v>
      </c>
      <c r="E163" s="121" t="s">
        <v>592</v>
      </c>
      <c r="F163" s="105"/>
      <c r="G163" s="105"/>
    </row>
    <row r="164" spans="1:239" x14ac:dyDescent="0.25">
      <c r="A164" s="308" t="s">
        <v>836</v>
      </c>
      <c r="B164" s="309"/>
      <c r="C164" s="116">
        <f>C104+C156+C159+C162+C163</f>
        <v>4065981.6999999993</v>
      </c>
      <c r="D164" s="116">
        <f>D104+D156+D159+D162+D163</f>
        <v>4104755</v>
      </c>
      <c r="E164" s="116">
        <f t="shared" si="2"/>
        <v>100.95360242275564</v>
      </c>
      <c r="F164" s="160"/>
      <c r="G164" s="160"/>
    </row>
    <row r="165" spans="1:239" x14ac:dyDescent="0.25">
      <c r="A165" s="310" t="s">
        <v>837</v>
      </c>
      <c r="B165" s="310"/>
      <c r="C165" s="116">
        <f>C164+C103</f>
        <v>5906921.8999999985</v>
      </c>
      <c r="D165" s="116">
        <f>D164+D103</f>
        <v>5972773.3000000007</v>
      </c>
      <c r="E165" s="116">
        <f t="shared" si="2"/>
        <v>101.11481751603999</v>
      </c>
      <c r="F165" s="105"/>
      <c r="G165" s="105"/>
    </row>
    <row r="166" spans="1:239" x14ac:dyDescent="0.25">
      <c r="A166" s="161"/>
      <c r="B166" s="162"/>
      <c r="C166" s="163"/>
      <c r="D166" s="164"/>
      <c r="E166" s="165"/>
      <c r="F166" s="160"/>
      <c r="G166" s="160"/>
    </row>
    <row r="167" spans="1:239" x14ac:dyDescent="0.25">
      <c r="A167" s="105"/>
      <c r="C167" s="160"/>
      <c r="D167" s="160"/>
      <c r="E167" s="160"/>
      <c r="F167" s="160"/>
      <c r="G167" s="160"/>
    </row>
    <row r="168" spans="1:239" x14ac:dyDescent="0.25">
      <c r="A168" s="105"/>
      <c r="C168" s="160"/>
      <c r="D168" s="160"/>
      <c r="E168" s="160"/>
      <c r="F168" s="160"/>
      <c r="G168" s="160"/>
    </row>
    <row r="169" spans="1:239" x14ac:dyDescent="0.25">
      <c r="A169" s="105"/>
      <c r="C169" s="160"/>
      <c r="D169" s="160"/>
      <c r="E169" s="160"/>
      <c r="F169" s="160"/>
      <c r="G169" s="160"/>
    </row>
    <row r="170" spans="1:239" x14ac:dyDescent="0.25">
      <c r="A170" s="105"/>
      <c r="C170" s="160"/>
      <c r="D170" s="160"/>
      <c r="E170" s="160"/>
      <c r="F170" s="160"/>
      <c r="G170" s="160"/>
    </row>
    <row r="171" spans="1:239" x14ac:dyDescent="0.25">
      <c r="A171" s="105"/>
      <c r="C171" s="160"/>
      <c r="D171" s="160"/>
      <c r="E171" s="160"/>
      <c r="F171" s="160"/>
      <c r="G171" s="160"/>
    </row>
    <row r="172" spans="1:239" x14ac:dyDescent="0.25">
      <c r="A172" s="105"/>
      <c r="C172" s="160"/>
      <c r="D172" s="160"/>
      <c r="E172" s="160"/>
      <c r="F172" s="160"/>
      <c r="G172" s="160"/>
    </row>
    <row r="173" spans="1:239" x14ac:dyDescent="0.25">
      <c r="A173" s="105"/>
      <c r="C173" s="160"/>
      <c r="D173" s="160"/>
      <c r="E173" s="160"/>
      <c r="F173" s="160"/>
      <c r="G173" s="160"/>
    </row>
    <row r="174" spans="1:239" x14ac:dyDescent="0.25">
      <c r="A174" s="105"/>
      <c r="C174" s="160"/>
      <c r="D174" s="160"/>
      <c r="E174" s="160"/>
      <c r="F174" s="160"/>
      <c r="G174" s="160"/>
    </row>
    <row r="175" spans="1:239" x14ac:dyDescent="0.25">
      <c r="A175" s="105"/>
      <c r="C175" s="160"/>
      <c r="D175" s="160"/>
      <c r="E175" s="160"/>
      <c r="F175" s="160"/>
      <c r="G175" s="160"/>
    </row>
    <row r="176" spans="1:239" x14ac:dyDescent="0.25">
      <c r="A176" s="105"/>
      <c r="C176" s="160"/>
      <c r="D176" s="160"/>
      <c r="E176" s="160"/>
      <c r="F176" s="160"/>
      <c r="G176" s="160"/>
    </row>
    <row r="177" spans="1:7" x14ac:dyDescent="0.25">
      <c r="A177" s="105"/>
      <c r="C177" s="160"/>
      <c r="D177" s="160"/>
      <c r="E177" s="160"/>
      <c r="F177" s="160"/>
      <c r="G177" s="160"/>
    </row>
    <row r="178" spans="1:7" x14ac:dyDescent="0.25">
      <c r="A178" s="105"/>
      <c r="C178" s="160"/>
      <c r="D178" s="160"/>
      <c r="E178" s="160"/>
      <c r="F178" s="160"/>
      <c r="G178" s="160"/>
    </row>
    <row r="179" spans="1:7" x14ac:dyDescent="0.25">
      <c r="A179" s="105"/>
      <c r="C179" s="160"/>
      <c r="D179" s="160"/>
      <c r="E179" s="160"/>
      <c r="F179" s="160"/>
      <c r="G179" s="160"/>
    </row>
    <row r="180" spans="1:7" x14ac:dyDescent="0.25">
      <c r="A180" s="105"/>
      <c r="C180" s="160"/>
      <c r="D180" s="160"/>
      <c r="E180" s="160"/>
      <c r="F180" s="160"/>
      <c r="G180" s="160"/>
    </row>
    <row r="181" spans="1:7" x14ac:dyDescent="0.25">
      <c r="A181" s="105"/>
      <c r="C181" s="160"/>
      <c r="D181" s="160"/>
      <c r="E181" s="160"/>
      <c r="F181" s="160"/>
      <c r="G181" s="160"/>
    </row>
    <row r="182" spans="1:7" x14ac:dyDescent="0.25">
      <c r="A182" s="105"/>
      <c r="C182" s="160"/>
      <c r="D182" s="160"/>
      <c r="E182" s="160"/>
      <c r="F182" s="160"/>
      <c r="G182" s="160"/>
    </row>
    <row r="183" spans="1:7" x14ac:dyDescent="0.25">
      <c r="A183" s="105"/>
      <c r="C183" s="160"/>
      <c r="D183" s="160"/>
      <c r="E183" s="160"/>
      <c r="F183" s="160"/>
      <c r="G183" s="160"/>
    </row>
    <row r="184" spans="1:7" x14ac:dyDescent="0.25">
      <c r="A184" s="105"/>
      <c r="C184" s="160"/>
      <c r="D184" s="160"/>
      <c r="E184" s="160"/>
      <c r="F184" s="160"/>
      <c r="G184" s="160"/>
    </row>
    <row r="185" spans="1:7" x14ac:dyDescent="0.25">
      <c r="A185" s="105"/>
      <c r="C185" s="160"/>
      <c r="D185" s="160"/>
      <c r="E185" s="160"/>
      <c r="F185" s="160"/>
      <c r="G185" s="160"/>
    </row>
    <row r="186" spans="1:7" x14ac:dyDescent="0.25">
      <c r="A186" s="105"/>
      <c r="C186" s="160"/>
      <c r="D186" s="160"/>
      <c r="E186" s="160"/>
      <c r="F186" s="160"/>
      <c r="G186" s="160"/>
    </row>
    <row r="187" spans="1:7" x14ac:dyDescent="0.25">
      <c r="A187" s="105"/>
      <c r="C187" s="160"/>
      <c r="D187" s="160"/>
      <c r="E187" s="160"/>
      <c r="F187" s="160"/>
      <c r="G187" s="160"/>
    </row>
    <row r="188" spans="1:7" x14ac:dyDescent="0.25">
      <c r="A188" s="105"/>
      <c r="C188" s="160"/>
      <c r="D188" s="160"/>
      <c r="E188" s="160"/>
      <c r="F188" s="160"/>
      <c r="G188" s="160"/>
    </row>
    <row r="189" spans="1:7" x14ac:dyDescent="0.25">
      <c r="A189" s="105"/>
      <c r="C189" s="160"/>
      <c r="D189" s="160"/>
      <c r="E189" s="160"/>
      <c r="F189" s="160"/>
      <c r="G189" s="160"/>
    </row>
    <row r="190" spans="1:7" x14ac:dyDescent="0.25">
      <c r="A190" s="105"/>
      <c r="C190" s="160"/>
      <c r="D190" s="160"/>
      <c r="E190" s="160"/>
      <c r="F190" s="160"/>
      <c r="G190" s="160"/>
    </row>
    <row r="191" spans="1:7" x14ac:dyDescent="0.25">
      <c r="A191" s="105"/>
      <c r="C191" s="160"/>
      <c r="D191" s="160"/>
      <c r="E191" s="160"/>
      <c r="F191" s="160"/>
      <c r="G191" s="160"/>
    </row>
    <row r="192" spans="1:7" x14ac:dyDescent="0.25">
      <c r="A192" s="105"/>
      <c r="C192" s="160"/>
      <c r="D192" s="160"/>
      <c r="E192" s="160"/>
      <c r="F192" s="160"/>
      <c r="G192" s="160"/>
    </row>
    <row r="193" spans="1:7" x14ac:dyDescent="0.25">
      <c r="A193" s="105"/>
      <c r="C193" s="160"/>
      <c r="D193" s="160"/>
      <c r="E193" s="160"/>
      <c r="F193" s="160"/>
      <c r="G193" s="160"/>
    </row>
    <row r="194" spans="1:7" x14ac:dyDescent="0.25">
      <c r="A194" s="105"/>
      <c r="C194" s="160"/>
      <c r="D194" s="160"/>
      <c r="E194" s="160"/>
      <c r="F194" s="160"/>
      <c r="G194" s="160"/>
    </row>
    <row r="195" spans="1:7" x14ac:dyDescent="0.25">
      <c r="A195" s="105"/>
      <c r="C195" s="160"/>
      <c r="D195" s="160"/>
      <c r="E195" s="160"/>
      <c r="F195" s="160"/>
      <c r="G195" s="160"/>
    </row>
    <row r="196" spans="1:7" x14ac:dyDescent="0.25">
      <c r="A196" s="105"/>
      <c r="C196" s="160"/>
      <c r="D196" s="160"/>
      <c r="E196" s="160"/>
      <c r="F196" s="160"/>
      <c r="G196" s="160"/>
    </row>
    <row r="197" spans="1:7" x14ac:dyDescent="0.25">
      <c r="A197" s="105"/>
      <c r="C197" s="160"/>
      <c r="D197" s="160"/>
      <c r="E197" s="160"/>
      <c r="F197" s="160"/>
      <c r="G197" s="160"/>
    </row>
    <row r="198" spans="1:7" x14ac:dyDescent="0.25">
      <c r="A198" s="105"/>
      <c r="C198" s="160"/>
      <c r="D198" s="160"/>
      <c r="E198" s="160"/>
      <c r="F198" s="160"/>
      <c r="G198" s="160"/>
    </row>
    <row r="199" spans="1:7" x14ac:dyDescent="0.25">
      <c r="A199" s="105"/>
      <c r="C199" s="160"/>
      <c r="D199" s="160"/>
      <c r="E199" s="160"/>
      <c r="F199" s="160"/>
      <c r="G199" s="160"/>
    </row>
    <row r="200" spans="1:7" x14ac:dyDescent="0.25">
      <c r="A200" s="105"/>
      <c r="C200" s="160"/>
      <c r="D200" s="160"/>
      <c r="E200" s="160"/>
      <c r="F200" s="160"/>
      <c r="G200" s="160"/>
    </row>
    <row r="201" spans="1:7" x14ac:dyDescent="0.25">
      <c r="A201" s="105"/>
      <c r="C201" s="160"/>
      <c r="D201" s="160"/>
      <c r="E201" s="160"/>
      <c r="F201" s="160"/>
      <c r="G201" s="160"/>
    </row>
    <row r="202" spans="1:7" x14ac:dyDescent="0.25">
      <c r="A202" s="105"/>
      <c r="C202" s="160"/>
      <c r="D202" s="160"/>
      <c r="E202" s="160"/>
      <c r="F202" s="160"/>
      <c r="G202" s="160"/>
    </row>
    <row r="203" spans="1:7" x14ac:dyDescent="0.25">
      <c r="A203" s="105"/>
      <c r="C203" s="160"/>
      <c r="D203" s="160"/>
      <c r="E203" s="160"/>
      <c r="F203" s="160"/>
      <c r="G203" s="160"/>
    </row>
    <row r="204" spans="1:7" x14ac:dyDescent="0.25">
      <c r="A204" s="105"/>
      <c r="C204" s="160"/>
      <c r="D204" s="160"/>
      <c r="E204" s="160"/>
      <c r="F204" s="160"/>
      <c r="G204" s="160"/>
    </row>
    <row r="205" spans="1:7" x14ac:dyDescent="0.25">
      <c r="A205" s="105"/>
      <c r="C205" s="160"/>
      <c r="D205" s="160"/>
      <c r="E205" s="160"/>
      <c r="F205" s="160"/>
      <c r="G205" s="160"/>
    </row>
    <row r="206" spans="1:7" x14ac:dyDescent="0.25">
      <c r="A206" s="105"/>
      <c r="C206" s="160"/>
      <c r="D206" s="160"/>
      <c r="E206" s="160"/>
      <c r="F206" s="160"/>
      <c r="G206" s="160"/>
    </row>
    <row r="207" spans="1:7" x14ac:dyDescent="0.25">
      <c r="A207" s="105"/>
      <c r="C207" s="160"/>
      <c r="D207" s="160"/>
      <c r="E207" s="160"/>
      <c r="F207" s="160"/>
      <c r="G207" s="160"/>
    </row>
    <row r="208" spans="1:7" x14ac:dyDescent="0.25">
      <c r="A208" s="105"/>
      <c r="C208" s="160"/>
      <c r="D208" s="160"/>
      <c r="E208" s="160"/>
      <c r="F208" s="160"/>
      <c r="G208" s="160"/>
    </row>
    <row r="209" spans="1:7" x14ac:dyDescent="0.25">
      <c r="A209" s="105"/>
      <c r="C209" s="160"/>
      <c r="D209" s="160"/>
      <c r="E209" s="160"/>
      <c r="F209" s="160"/>
      <c r="G209" s="160"/>
    </row>
    <row r="210" spans="1:7" x14ac:dyDescent="0.25">
      <c r="A210" s="105"/>
      <c r="C210" s="160"/>
      <c r="D210" s="160"/>
      <c r="E210" s="160"/>
      <c r="F210" s="160"/>
      <c r="G210" s="160"/>
    </row>
    <row r="211" spans="1:7" x14ac:dyDescent="0.25">
      <c r="A211" s="105"/>
      <c r="C211" s="160"/>
      <c r="D211" s="160"/>
      <c r="E211" s="160"/>
      <c r="F211" s="160"/>
      <c r="G211" s="160"/>
    </row>
    <row r="212" spans="1:7" x14ac:dyDescent="0.25">
      <c r="A212" s="105"/>
      <c r="C212" s="160"/>
      <c r="D212" s="160"/>
      <c r="E212" s="160"/>
      <c r="F212" s="160"/>
      <c r="G212" s="160"/>
    </row>
    <row r="213" spans="1:7" x14ac:dyDescent="0.25">
      <c r="A213" s="105"/>
      <c r="C213" s="160"/>
      <c r="D213" s="160"/>
      <c r="E213" s="160"/>
      <c r="F213" s="160"/>
      <c r="G213" s="160"/>
    </row>
    <row r="214" spans="1:7" x14ac:dyDescent="0.25">
      <c r="A214" s="105"/>
      <c r="C214" s="160"/>
      <c r="D214" s="160"/>
      <c r="E214" s="160"/>
      <c r="F214" s="160"/>
      <c r="G214" s="160"/>
    </row>
    <row r="215" spans="1:7" x14ac:dyDescent="0.25">
      <c r="A215" s="105"/>
      <c r="C215" s="160"/>
      <c r="D215" s="160"/>
      <c r="E215" s="160"/>
      <c r="F215" s="160"/>
      <c r="G215" s="160"/>
    </row>
    <row r="216" spans="1:7" x14ac:dyDescent="0.25">
      <c r="A216" s="105"/>
      <c r="C216" s="160"/>
      <c r="D216" s="160"/>
      <c r="E216" s="160"/>
      <c r="F216" s="160"/>
      <c r="G216" s="160"/>
    </row>
    <row r="217" spans="1:7" x14ac:dyDescent="0.25">
      <c r="A217" s="105"/>
      <c r="C217" s="160"/>
      <c r="D217" s="160"/>
      <c r="E217" s="160"/>
      <c r="F217" s="160"/>
      <c r="G217" s="160"/>
    </row>
    <row r="218" spans="1:7" x14ac:dyDescent="0.25">
      <c r="A218" s="105"/>
      <c r="C218" s="160"/>
      <c r="D218" s="160"/>
      <c r="E218" s="160"/>
      <c r="F218" s="160"/>
      <c r="G218" s="160"/>
    </row>
    <row r="219" spans="1:7" x14ac:dyDescent="0.25">
      <c r="A219" s="105"/>
      <c r="C219" s="160"/>
      <c r="D219" s="160"/>
      <c r="E219" s="160"/>
      <c r="F219" s="160"/>
      <c r="G219" s="160"/>
    </row>
    <row r="220" spans="1:7" x14ac:dyDescent="0.25">
      <c r="A220" s="105"/>
      <c r="C220" s="160"/>
      <c r="D220" s="160"/>
      <c r="E220" s="160"/>
      <c r="F220" s="160"/>
      <c r="G220" s="160"/>
    </row>
    <row r="221" spans="1:7" x14ac:dyDescent="0.25">
      <c r="A221" s="105"/>
      <c r="C221" s="160"/>
      <c r="D221" s="160"/>
      <c r="E221" s="160"/>
      <c r="F221" s="160"/>
      <c r="G221" s="160"/>
    </row>
    <row r="222" spans="1:7" x14ac:dyDescent="0.25">
      <c r="A222" s="105"/>
      <c r="C222" s="160"/>
      <c r="D222" s="160"/>
      <c r="E222" s="160"/>
      <c r="F222" s="160"/>
      <c r="G222" s="160"/>
    </row>
    <row r="223" spans="1:7" x14ac:dyDescent="0.25">
      <c r="A223" s="105"/>
      <c r="C223" s="160"/>
      <c r="D223" s="160"/>
      <c r="E223" s="160"/>
      <c r="F223" s="160"/>
      <c r="G223" s="160"/>
    </row>
    <row r="224" spans="1:7" x14ac:dyDescent="0.25">
      <c r="A224" s="105"/>
      <c r="C224" s="160"/>
      <c r="D224" s="160"/>
      <c r="E224" s="160"/>
      <c r="F224" s="160"/>
      <c r="G224" s="160"/>
    </row>
    <row r="225" spans="1:7" x14ac:dyDescent="0.25">
      <c r="A225" s="105"/>
      <c r="C225" s="160"/>
      <c r="D225" s="160"/>
      <c r="E225" s="160"/>
      <c r="F225" s="160"/>
      <c r="G225" s="160"/>
    </row>
    <row r="226" spans="1:7" x14ac:dyDescent="0.25">
      <c r="A226" s="105"/>
      <c r="C226" s="160"/>
      <c r="D226" s="160"/>
      <c r="E226" s="160"/>
      <c r="F226" s="160"/>
      <c r="G226" s="160"/>
    </row>
    <row r="227" spans="1:7" x14ac:dyDescent="0.25">
      <c r="A227" s="105"/>
      <c r="C227" s="160"/>
      <c r="D227" s="160"/>
      <c r="E227" s="160"/>
      <c r="F227" s="160"/>
      <c r="G227" s="160"/>
    </row>
    <row r="228" spans="1:7" x14ac:dyDescent="0.25">
      <c r="A228" s="105"/>
      <c r="C228" s="160"/>
      <c r="D228" s="160"/>
      <c r="E228" s="160"/>
      <c r="F228" s="160"/>
      <c r="G228" s="160"/>
    </row>
    <row r="229" spans="1:7" x14ac:dyDescent="0.25">
      <c r="A229" s="105"/>
      <c r="C229" s="160"/>
      <c r="D229" s="160"/>
      <c r="E229" s="160"/>
      <c r="F229" s="160"/>
      <c r="G229" s="160"/>
    </row>
    <row r="230" spans="1:7" x14ac:dyDescent="0.25">
      <c r="A230" s="105"/>
      <c r="C230" s="160"/>
      <c r="D230" s="160"/>
      <c r="E230" s="160"/>
      <c r="F230" s="160"/>
      <c r="G230" s="160"/>
    </row>
    <row r="231" spans="1:7" x14ac:dyDescent="0.25">
      <c r="A231" s="105"/>
      <c r="C231" s="160"/>
      <c r="D231" s="160"/>
      <c r="E231" s="160"/>
      <c r="F231" s="160"/>
      <c r="G231" s="160"/>
    </row>
    <row r="232" spans="1:7" x14ac:dyDescent="0.25">
      <c r="A232" s="105"/>
      <c r="C232" s="160"/>
      <c r="D232" s="160"/>
      <c r="E232" s="160"/>
      <c r="F232" s="160"/>
      <c r="G232" s="160"/>
    </row>
    <row r="233" spans="1:7" x14ac:dyDescent="0.25">
      <c r="A233" s="105"/>
      <c r="C233" s="160"/>
      <c r="D233" s="160"/>
      <c r="E233" s="160"/>
      <c r="F233" s="160"/>
      <c r="G233" s="160"/>
    </row>
    <row r="234" spans="1:7" x14ac:dyDescent="0.25">
      <c r="A234" s="105"/>
      <c r="C234" s="160"/>
      <c r="D234" s="160"/>
      <c r="E234" s="160"/>
      <c r="F234" s="160"/>
      <c r="G234" s="160"/>
    </row>
    <row r="235" spans="1:7" x14ac:dyDescent="0.25">
      <c r="A235" s="105"/>
      <c r="C235" s="160"/>
      <c r="D235" s="160"/>
      <c r="E235" s="160"/>
      <c r="F235" s="160"/>
      <c r="G235" s="160"/>
    </row>
    <row r="236" spans="1:7" x14ac:dyDescent="0.25">
      <c r="A236" s="105"/>
      <c r="C236" s="160"/>
      <c r="D236" s="160"/>
      <c r="E236" s="160"/>
      <c r="F236" s="160"/>
      <c r="G236" s="160"/>
    </row>
    <row r="237" spans="1:7" x14ac:dyDescent="0.25">
      <c r="A237" s="105"/>
      <c r="C237" s="160"/>
      <c r="D237" s="160"/>
      <c r="E237" s="160"/>
      <c r="F237" s="160"/>
      <c r="G237" s="160"/>
    </row>
    <row r="238" spans="1:7" x14ac:dyDescent="0.25">
      <c r="A238" s="105"/>
      <c r="C238" s="160"/>
      <c r="D238" s="160"/>
      <c r="E238" s="160"/>
      <c r="F238" s="160"/>
      <c r="G238" s="160"/>
    </row>
    <row r="239" spans="1:7" x14ac:dyDescent="0.25">
      <c r="A239" s="105"/>
      <c r="C239" s="160"/>
      <c r="D239" s="160"/>
      <c r="E239" s="160"/>
      <c r="F239" s="160"/>
      <c r="G239" s="160"/>
    </row>
    <row r="240" spans="1:7" x14ac:dyDescent="0.25">
      <c r="A240" s="105"/>
      <c r="C240" s="160"/>
      <c r="D240" s="160"/>
      <c r="E240" s="160"/>
      <c r="F240" s="160"/>
      <c r="G240" s="160"/>
    </row>
    <row r="241" spans="1:7" x14ac:dyDescent="0.25">
      <c r="A241" s="105"/>
      <c r="C241" s="160"/>
      <c r="D241" s="160"/>
      <c r="E241" s="160"/>
      <c r="F241" s="160"/>
      <c r="G241" s="160"/>
    </row>
    <row r="242" spans="1:7" x14ac:dyDescent="0.25">
      <c r="A242" s="105"/>
      <c r="C242" s="160"/>
      <c r="D242" s="160"/>
      <c r="E242" s="160"/>
      <c r="F242" s="160"/>
      <c r="G242" s="160"/>
    </row>
    <row r="243" spans="1:7" x14ac:dyDescent="0.25">
      <c r="A243" s="105"/>
      <c r="C243" s="160"/>
      <c r="D243" s="160"/>
      <c r="E243" s="160"/>
      <c r="F243" s="160"/>
      <c r="G243" s="160"/>
    </row>
    <row r="244" spans="1:7" x14ac:dyDescent="0.25">
      <c r="A244" s="105"/>
      <c r="C244" s="160"/>
      <c r="D244" s="160"/>
      <c r="E244" s="160"/>
      <c r="F244" s="160"/>
      <c r="G244" s="160"/>
    </row>
    <row r="245" spans="1:7" x14ac:dyDescent="0.25">
      <c r="A245" s="105"/>
      <c r="C245" s="160"/>
      <c r="D245" s="160"/>
      <c r="E245" s="160"/>
      <c r="F245" s="160"/>
      <c r="G245" s="160"/>
    </row>
    <row r="246" spans="1:7" x14ac:dyDescent="0.25">
      <c r="A246" s="105"/>
      <c r="C246" s="160"/>
      <c r="D246" s="160"/>
      <c r="E246" s="160"/>
      <c r="F246" s="160"/>
      <c r="G246" s="160"/>
    </row>
    <row r="247" spans="1:7" x14ac:dyDescent="0.25">
      <c r="A247" s="105"/>
      <c r="C247" s="160"/>
      <c r="D247" s="160"/>
      <c r="E247" s="160"/>
      <c r="F247" s="160"/>
      <c r="G247" s="160"/>
    </row>
    <row r="248" spans="1:7" x14ac:dyDescent="0.25">
      <c r="A248" s="105"/>
      <c r="C248" s="160"/>
      <c r="D248" s="160"/>
      <c r="E248" s="160"/>
      <c r="F248" s="160"/>
      <c r="G248" s="160"/>
    </row>
    <row r="249" spans="1:7" x14ac:dyDescent="0.25">
      <c r="A249" s="105"/>
      <c r="C249" s="160"/>
      <c r="D249" s="160"/>
      <c r="E249" s="160"/>
      <c r="F249" s="160"/>
      <c r="G249" s="160"/>
    </row>
    <row r="250" spans="1:7" x14ac:dyDescent="0.25">
      <c r="A250" s="105"/>
      <c r="C250" s="160"/>
      <c r="D250" s="160"/>
      <c r="E250" s="160"/>
      <c r="F250" s="160"/>
      <c r="G250" s="160"/>
    </row>
    <row r="251" spans="1:7" x14ac:dyDescent="0.25">
      <c r="A251" s="105"/>
      <c r="C251" s="160"/>
      <c r="D251" s="160"/>
      <c r="E251" s="160"/>
      <c r="F251" s="160"/>
      <c r="G251" s="160"/>
    </row>
    <row r="252" spans="1:7" x14ac:dyDescent="0.25">
      <c r="A252" s="105"/>
      <c r="C252" s="160"/>
      <c r="D252" s="160"/>
      <c r="E252" s="160"/>
      <c r="F252" s="160"/>
      <c r="G252" s="160"/>
    </row>
    <row r="253" spans="1:7" x14ac:dyDescent="0.25">
      <c r="A253" s="105"/>
      <c r="C253" s="160"/>
      <c r="D253" s="160"/>
      <c r="E253" s="160"/>
      <c r="F253" s="160"/>
      <c r="G253" s="160"/>
    </row>
    <row r="254" spans="1:7" x14ac:dyDescent="0.25">
      <c r="A254" s="105"/>
      <c r="C254" s="160"/>
      <c r="D254" s="160"/>
      <c r="E254" s="160"/>
      <c r="F254" s="160"/>
      <c r="G254" s="160"/>
    </row>
    <row r="255" spans="1:7" x14ac:dyDescent="0.25">
      <c r="A255" s="105"/>
      <c r="C255" s="160"/>
      <c r="D255" s="160"/>
      <c r="E255" s="160"/>
      <c r="F255" s="160"/>
      <c r="G255" s="160"/>
    </row>
    <row r="256" spans="1:7" x14ac:dyDescent="0.25">
      <c r="A256" s="105"/>
      <c r="C256" s="160"/>
      <c r="D256" s="160"/>
      <c r="E256" s="160"/>
      <c r="F256" s="160"/>
      <c r="G256" s="160"/>
    </row>
    <row r="257" spans="1:7" x14ac:dyDescent="0.25">
      <c r="A257" s="105"/>
      <c r="C257" s="160"/>
      <c r="D257" s="160"/>
      <c r="E257" s="160"/>
      <c r="F257" s="160"/>
      <c r="G257" s="160"/>
    </row>
    <row r="258" spans="1:7" x14ac:dyDescent="0.25">
      <c r="A258" s="105"/>
      <c r="C258" s="160"/>
      <c r="D258" s="160"/>
      <c r="E258" s="160"/>
      <c r="F258" s="160"/>
      <c r="G258" s="160"/>
    </row>
    <row r="259" spans="1:7" x14ac:dyDescent="0.25">
      <c r="A259" s="105"/>
      <c r="C259" s="160"/>
      <c r="D259" s="160"/>
      <c r="E259" s="160"/>
      <c r="F259" s="160"/>
      <c r="G259" s="160"/>
    </row>
    <row r="260" spans="1:7" x14ac:dyDescent="0.25">
      <c r="A260" s="105"/>
      <c r="C260" s="160"/>
      <c r="D260" s="160"/>
      <c r="E260" s="160"/>
      <c r="F260" s="160"/>
      <c r="G260" s="160"/>
    </row>
    <row r="261" spans="1:7" x14ac:dyDescent="0.25">
      <c r="A261" s="105"/>
      <c r="C261" s="160"/>
      <c r="D261" s="160"/>
      <c r="E261" s="160"/>
      <c r="F261" s="160"/>
      <c r="G261" s="160"/>
    </row>
    <row r="262" spans="1:7" x14ac:dyDescent="0.25">
      <c r="A262" s="105"/>
      <c r="C262" s="160"/>
      <c r="D262" s="160"/>
      <c r="E262" s="160"/>
      <c r="F262" s="160"/>
      <c r="G262" s="160"/>
    </row>
    <row r="263" spans="1:7" x14ac:dyDescent="0.25">
      <c r="A263" s="105"/>
      <c r="C263" s="160"/>
      <c r="D263" s="160"/>
      <c r="E263" s="160"/>
      <c r="F263" s="160"/>
      <c r="G263" s="160"/>
    </row>
    <row r="264" spans="1:7" x14ac:dyDescent="0.25">
      <c r="A264" s="105"/>
      <c r="C264" s="160"/>
      <c r="D264" s="160"/>
      <c r="E264" s="160"/>
      <c r="F264" s="160"/>
      <c r="G264" s="160"/>
    </row>
  </sheetData>
  <mergeCells count="11">
    <mergeCell ref="A40:B40"/>
    <mergeCell ref="A102:B102"/>
    <mergeCell ref="A164:B164"/>
    <mergeCell ref="A165:B165"/>
    <mergeCell ref="D1:E1"/>
    <mergeCell ref="A3:E3"/>
    <mergeCell ref="A5:A6"/>
    <mergeCell ref="B5:B6"/>
    <mergeCell ref="C5:C6"/>
    <mergeCell ref="D5:D6"/>
    <mergeCell ref="E5:E6"/>
  </mergeCells>
  <pageMargins left="0.70866141732283472" right="0.51181102362204722" top="0.31496062992125984" bottom="0.43307086614173229" header="0.35433070866141736" footer="0.31496062992125984"/>
  <pageSetup paperSize="9" scale="90" orientation="landscape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5"/>
  <sheetViews>
    <sheetView zoomScaleNormal="100" workbookViewId="0">
      <selection activeCell="J21" sqref="J21"/>
    </sheetView>
  </sheetViews>
  <sheetFormatPr defaultRowHeight="15.75" x14ac:dyDescent="0.25"/>
  <cols>
    <col min="1" max="1" width="71" style="174" customWidth="1"/>
    <col min="2" max="2" width="17.28515625" style="175" customWidth="1"/>
    <col min="3" max="3" width="9.42578125" style="176" customWidth="1"/>
    <col min="4" max="4" width="9.28515625" style="179" customWidth="1"/>
    <col min="5" max="5" width="8.7109375" style="179" customWidth="1"/>
    <col min="6" max="8" width="15.85546875" style="178" customWidth="1"/>
    <col min="9" max="9" width="9.140625" style="179"/>
    <col min="10" max="10" width="13.140625" style="179" customWidth="1"/>
    <col min="11" max="11" width="12.28515625" style="179" customWidth="1"/>
    <col min="12" max="16384" width="9.140625" style="179"/>
  </cols>
  <sheetData>
    <row r="1" spans="1:11" x14ac:dyDescent="0.25">
      <c r="D1" s="177"/>
      <c r="E1" s="177"/>
      <c r="G1" s="177"/>
      <c r="H1" s="177" t="s">
        <v>1901</v>
      </c>
    </row>
    <row r="2" spans="1:11" x14ac:dyDescent="0.25">
      <c r="D2" s="177"/>
      <c r="E2" s="177"/>
      <c r="G2" s="177"/>
      <c r="H2" s="277" t="s">
        <v>1908</v>
      </c>
    </row>
    <row r="3" spans="1:11" ht="72.75" customHeight="1" x14ac:dyDescent="0.25">
      <c r="A3" s="318" t="s">
        <v>867</v>
      </c>
      <c r="B3" s="318"/>
      <c r="C3" s="318"/>
      <c r="D3" s="318"/>
      <c r="E3" s="318"/>
      <c r="F3" s="318"/>
      <c r="G3" s="319"/>
      <c r="H3" s="319"/>
    </row>
    <row r="4" spans="1:11" x14ac:dyDescent="0.25">
      <c r="A4" s="181"/>
      <c r="C4" s="175"/>
      <c r="D4" s="182"/>
      <c r="E4" s="182"/>
      <c r="F4" s="183"/>
      <c r="G4" s="183"/>
      <c r="H4" s="183" t="s">
        <v>95</v>
      </c>
    </row>
    <row r="5" spans="1:11" ht="63" x14ac:dyDescent="0.25">
      <c r="A5" s="184" t="s">
        <v>96</v>
      </c>
      <c r="B5" s="184" t="s">
        <v>868</v>
      </c>
      <c r="C5" s="184" t="s">
        <v>869</v>
      </c>
      <c r="D5" s="184" t="s">
        <v>870</v>
      </c>
      <c r="E5" s="184" t="s">
        <v>871</v>
      </c>
      <c r="F5" s="185" t="s">
        <v>872</v>
      </c>
      <c r="G5" s="185" t="s">
        <v>873</v>
      </c>
      <c r="H5" s="186" t="s">
        <v>874</v>
      </c>
    </row>
    <row r="6" spans="1:11" s="191" customFormat="1" ht="31.5" x14ac:dyDescent="0.25">
      <c r="A6" s="187" t="s">
        <v>875</v>
      </c>
      <c r="B6" s="188" t="s">
        <v>876</v>
      </c>
      <c r="C6" s="188"/>
      <c r="D6" s="189"/>
      <c r="E6" s="189"/>
      <c r="F6" s="190">
        <v>33798.800000000003</v>
      </c>
      <c r="G6" s="190">
        <v>33798.800000000003</v>
      </c>
      <c r="H6" s="190">
        <f>SUM(G6/F6*100)</f>
        <v>100</v>
      </c>
      <c r="K6" s="178"/>
    </row>
    <row r="7" spans="1:11" s="191" customFormat="1" ht="31.5" x14ac:dyDescent="0.25">
      <c r="A7" s="192" t="s">
        <v>877</v>
      </c>
      <c r="B7" s="186" t="s">
        <v>878</v>
      </c>
      <c r="C7" s="188"/>
      <c r="D7" s="189"/>
      <c r="E7" s="189"/>
      <c r="F7" s="193">
        <v>33798.800000000003</v>
      </c>
      <c r="G7" s="193">
        <v>33798.800000000003</v>
      </c>
      <c r="H7" s="193">
        <f t="shared" ref="H7:H70" si="0">SUM(G7/F7*100)</f>
        <v>100</v>
      </c>
      <c r="K7" s="178"/>
    </row>
    <row r="8" spans="1:11" ht="47.25" x14ac:dyDescent="0.25">
      <c r="A8" s="192" t="s">
        <v>879</v>
      </c>
      <c r="B8" s="194" t="s">
        <v>880</v>
      </c>
      <c r="C8" s="195"/>
      <c r="D8" s="195"/>
      <c r="E8" s="195"/>
      <c r="F8" s="193">
        <v>33798.800000000003</v>
      </c>
      <c r="G8" s="193">
        <v>33798.800000000003</v>
      </c>
      <c r="H8" s="193">
        <f t="shared" si="0"/>
        <v>100</v>
      </c>
      <c r="K8" s="178"/>
    </row>
    <row r="9" spans="1:11" x14ac:dyDescent="0.25">
      <c r="A9" s="192" t="s">
        <v>881</v>
      </c>
      <c r="B9" s="194" t="s">
        <v>880</v>
      </c>
      <c r="C9" s="195" t="s">
        <v>882</v>
      </c>
      <c r="D9" s="195" t="s">
        <v>883</v>
      </c>
      <c r="E9" s="195" t="s">
        <v>884</v>
      </c>
      <c r="F9" s="193">
        <v>33798.800000000003</v>
      </c>
      <c r="G9" s="193">
        <v>33798.800000000003</v>
      </c>
      <c r="H9" s="193">
        <f t="shared" si="0"/>
        <v>100</v>
      </c>
      <c r="K9" s="178"/>
    </row>
    <row r="10" spans="1:11" s="191" customFormat="1" ht="44.25" customHeight="1" x14ac:dyDescent="0.25">
      <c r="A10" s="187" t="s">
        <v>885</v>
      </c>
      <c r="B10" s="196" t="s">
        <v>886</v>
      </c>
      <c r="C10" s="197"/>
      <c r="D10" s="198"/>
      <c r="E10" s="198"/>
      <c r="F10" s="199">
        <v>29274.7</v>
      </c>
      <c r="G10" s="199">
        <v>29274.7</v>
      </c>
      <c r="H10" s="190">
        <f t="shared" si="0"/>
        <v>100</v>
      </c>
      <c r="K10" s="178"/>
    </row>
    <row r="11" spans="1:11" ht="47.25" hidden="1" x14ac:dyDescent="0.25">
      <c r="A11" s="192" t="s">
        <v>887</v>
      </c>
      <c r="B11" s="200" t="s">
        <v>888</v>
      </c>
      <c r="C11" s="184"/>
      <c r="D11" s="195"/>
      <c r="E11" s="195"/>
      <c r="F11" s="185">
        <v>0</v>
      </c>
      <c r="G11" s="185">
        <v>0</v>
      </c>
      <c r="H11" s="193" t="e">
        <f t="shared" si="0"/>
        <v>#DIV/0!</v>
      </c>
      <c r="K11" s="178"/>
    </row>
    <row r="12" spans="1:11" ht="63" hidden="1" x14ac:dyDescent="0.25">
      <c r="A12" s="192" t="s">
        <v>889</v>
      </c>
      <c r="B12" s="200" t="s">
        <v>890</v>
      </c>
      <c r="C12" s="184"/>
      <c r="D12" s="195"/>
      <c r="E12" s="195"/>
      <c r="F12" s="185">
        <v>0</v>
      </c>
      <c r="G12" s="185">
        <v>0</v>
      </c>
      <c r="H12" s="193" t="e">
        <f t="shared" si="0"/>
        <v>#DIV/0!</v>
      </c>
      <c r="K12" s="178"/>
    </row>
    <row r="13" spans="1:11" ht="31.5" hidden="1" x14ac:dyDescent="0.25">
      <c r="A13" s="192" t="s">
        <v>891</v>
      </c>
      <c r="B13" s="200" t="s">
        <v>890</v>
      </c>
      <c r="C13" s="184">
        <v>600</v>
      </c>
      <c r="D13" s="195" t="s">
        <v>892</v>
      </c>
      <c r="E13" s="195" t="s">
        <v>893</v>
      </c>
      <c r="F13" s="185"/>
      <c r="G13" s="185"/>
      <c r="H13" s="193" t="e">
        <f t="shared" si="0"/>
        <v>#DIV/0!</v>
      </c>
      <c r="K13" s="178"/>
    </row>
    <row r="14" spans="1:11" ht="94.5" hidden="1" x14ac:dyDescent="0.25">
      <c r="A14" s="192" t="s">
        <v>894</v>
      </c>
      <c r="B14" s="200" t="s">
        <v>895</v>
      </c>
      <c r="C14" s="184"/>
      <c r="D14" s="195"/>
      <c r="E14" s="195"/>
      <c r="F14" s="185">
        <v>0</v>
      </c>
      <c r="G14" s="185">
        <v>0</v>
      </c>
      <c r="H14" s="193" t="e">
        <f t="shared" si="0"/>
        <v>#DIV/0!</v>
      </c>
      <c r="K14" s="178"/>
    </row>
    <row r="15" spans="1:11" ht="31.5" hidden="1" x14ac:dyDescent="0.25">
      <c r="A15" s="192" t="s">
        <v>896</v>
      </c>
      <c r="B15" s="200" t="s">
        <v>895</v>
      </c>
      <c r="C15" s="184">
        <v>200</v>
      </c>
      <c r="D15" s="195" t="s">
        <v>892</v>
      </c>
      <c r="E15" s="195" t="s">
        <v>893</v>
      </c>
      <c r="F15" s="185"/>
      <c r="G15" s="185"/>
      <c r="H15" s="193" t="e">
        <f t="shared" si="0"/>
        <v>#DIV/0!</v>
      </c>
      <c r="K15" s="178"/>
    </row>
    <row r="16" spans="1:11" ht="31.5" hidden="1" x14ac:dyDescent="0.25">
      <c r="A16" s="192" t="s">
        <v>891</v>
      </c>
      <c r="B16" s="200" t="s">
        <v>895</v>
      </c>
      <c r="C16" s="184">
        <v>600</v>
      </c>
      <c r="D16" s="195" t="s">
        <v>892</v>
      </c>
      <c r="E16" s="195" t="s">
        <v>893</v>
      </c>
      <c r="F16" s="185"/>
      <c r="G16" s="185"/>
      <c r="H16" s="193" t="e">
        <f t="shared" si="0"/>
        <v>#DIV/0!</v>
      </c>
      <c r="K16" s="178"/>
    </row>
    <row r="17" spans="1:11" ht="31.5" x14ac:dyDescent="0.25">
      <c r="A17" s="192" t="s">
        <v>897</v>
      </c>
      <c r="B17" s="200" t="s">
        <v>898</v>
      </c>
      <c r="C17" s="184"/>
      <c r="D17" s="195"/>
      <c r="E17" s="195"/>
      <c r="F17" s="185">
        <v>29274.7</v>
      </c>
      <c r="G17" s="185">
        <v>29274.7</v>
      </c>
      <c r="H17" s="193">
        <f t="shared" si="0"/>
        <v>100</v>
      </c>
      <c r="K17" s="178"/>
    </row>
    <row r="18" spans="1:11" ht="78.75" x14ac:dyDescent="0.25">
      <c r="A18" s="192" t="s">
        <v>899</v>
      </c>
      <c r="B18" s="194" t="s">
        <v>900</v>
      </c>
      <c r="C18" s="195"/>
      <c r="D18" s="195"/>
      <c r="E18" s="195"/>
      <c r="F18" s="193">
        <v>29274.7</v>
      </c>
      <c r="G18" s="193">
        <v>29274.7</v>
      </c>
      <c r="H18" s="193">
        <f t="shared" si="0"/>
        <v>100</v>
      </c>
      <c r="K18" s="178"/>
    </row>
    <row r="19" spans="1:11" x14ac:dyDescent="0.25">
      <c r="A19" s="192" t="s">
        <v>881</v>
      </c>
      <c r="B19" s="194" t="s">
        <v>900</v>
      </c>
      <c r="C19" s="195">
        <v>300</v>
      </c>
      <c r="D19" s="195" t="s">
        <v>883</v>
      </c>
      <c r="E19" s="195" t="s">
        <v>901</v>
      </c>
      <c r="F19" s="193">
        <v>29274.7</v>
      </c>
      <c r="G19" s="193">
        <v>29274.7</v>
      </c>
      <c r="H19" s="193">
        <f t="shared" si="0"/>
        <v>100</v>
      </c>
      <c r="K19" s="178"/>
    </row>
    <row r="20" spans="1:11" s="191" customFormat="1" ht="31.5" x14ac:dyDescent="0.25">
      <c r="A20" s="187" t="s">
        <v>902</v>
      </c>
      <c r="B20" s="189" t="s">
        <v>903</v>
      </c>
      <c r="C20" s="189"/>
      <c r="D20" s="189"/>
      <c r="E20" s="189"/>
      <c r="F20" s="190">
        <v>1180368.5</v>
      </c>
      <c r="G20" s="190">
        <v>1173899.8999999999</v>
      </c>
      <c r="H20" s="190">
        <f t="shared" si="0"/>
        <v>99.451984697998967</v>
      </c>
      <c r="K20" s="178"/>
    </row>
    <row r="21" spans="1:11" x14ac:dyDescent="0.25">
      <c r="A21" s="192" t="s">
        <v>904</v>
      </c>
      <c r="B21" s="201" t="s">
        <v>905</v>
      </c>
      <c r="C21" s="201"/>
      <c r="D21" s="201"/>
      <c r="E21" s="201"/>
      <c r="F21" s="193">
        <v>355488.7</v>
      </c>
      <c r="G21" s="193">
        <v>358546.39999999997</v>
      </c>
      <c r="H21" s="193">
        <f t="shared" si="0"/>
        <v>100.8601398581727</v>
      </c>
      <c r="K21" s="178"/>
    </row>
    <row r="22" spans="1:11" ht="47.25" x14ac:dyDescent="0.25">
      <c r="A22" s="192" t="s">
        <v>906</v>
      </c>
      <c r="B22" s="186" t="s">
        <v>907</v>
      </c>
      <c r="C22" s="186"/>
      <c r="D22" s="201"/>
      <c r="E22" s="201"/>
      <c r="F22" s="193">
        <v>76984.100000000006</v>
      </c>
      <c r="G22" s="193">
        <v>76984.100000000006</v>
      </c>
      <c r="H22" s="193">
        <f t="shared" si="0"/>
        <v>100</v>
      </c>
      <c r="K22" s="178"/>
    </row>
    <row r="23" spans="1:11" ht="63" x14ac:dyDescent="0.25">
      <c r="A23" s="192" t="s">
        <v>908</v>
      </c>
      <c r="B23" s="186" t="s">
        <v>907</v>
      </c>
      <c r="C23" s="186">
        <v>100</v>
      </c>
      <c r="D23" s="201" t="s">
        <v>883</v>
      </c>
      <c r="E23" s="201" t="s">
        <v>901</v>
      </c>
      <c r="F23" s="193">
        <v>57494.6</v>
      </c>
      <c r="G23" s="193">
        <v>57494.6</v>
      </c>
      <c r="H23" s="193">
        <f t="shared" si="0"/>
        <v>100</v>
      </c>
      <c r="K23" s="178"/>
    </row>
    <row r="24" spans="1:11" ht="31.5" x14ac:dyDescent="0.25">
      <c r="A24" s="192" t="s">
        <v>896</v>
      </c>
      <c r="B24" s="186" t="s">
        <v>907</v>
      </c>
      <c r="C24" s="186">
        <v>200</v>
      </c>
      <c r="D24" s="201" t="s">
        <v>892</v>
      </c>
      <c r="E24" s="201" t="s">
        <v>909</v>
      </c>
      <c r="F24" s="193">
        <v>54.3</v>
      </c>
      <c r="G24" s="193">
        <v>54.3</v>
      </c>
      <c r="H24" s="193">
        <f t="shared" si="0"/>
        <v>100</v>
      </c>
      <c r="K24" s="178"/>
    </row>
    <row r="25" spans="1:11" ht="31.5" x14ac:dyDescent="0.25">
      <c r="A25" s="192" t="s">
        <v>896</v>
      </c>
      <c r="B25" s="186" t="s">
        <v>907</v>
      </c>
      <c r="C25" s="186">
        <v>200</v>
      </c>
      <c r="D25" s="201" t="s">
        <v>883</v>
      </c>
      <c r="E25" s="201" t="s">
        <v>901</v>
      </c>
      <c r="F25" s="193">
        <v>18812.7</v>
      </c>
      <c r="G25" s="193">
        <v>18812.7</v>
      </c>
      <c r="H25" s="193">
        <f t="shared" si="0"/>
        <v>100</v>
      </c>
      <c r="K25" s="178"/>
    </row>
    <row r="26" spans="1:11" x14ac:dyDescent="0.25">
      <c r="A26" s="192" t="s">
        <v>881</v>
      </c>
      <c r="B26" s="186" t="s">
        <v>907</v>
      </c>
      <c r="C26" s="186">
        <v>200</v>
      </c>
      <c r="D26" s="201" t="s">
        <v>883</v>
      </c>
      <c r="E26" s="201" t="s">
        <v>901</v>
      </c>
      <c r="F26" s="193">
        <v>199.5</v>
      </c>
      <c r="G26" s="193">
        <v>199.5</v>
      </c>
      <c r="H26" s="193">
        <f t="shared" si="0"/>
        <v>100</v>
      </c>
      <c r="K26" s="178"/>
    </row>
    <row r="27" spans="1:11" x14ac:dyDescent="0.25">
      <c r="A27" s="192" t="s">
        <v>910</v>
      </c>
      <c r="B27" s="186" t="s">
        <v>907</v>
      </c>
      <c r="C27" s="186">
        <v>800</v>
      </c>
      <c r="D27" s="201" t="s">
        <v>883</v>
      </c>
      <c r="E27" s="201" t="s">
        <v>901</v>
      </c>
      <c r="F27" s="193">
        <v>423</v>
      </c>
      <c r="G27" s="193">
        <v>423</v>
      </c>
      <c r="H27" s="193">
        <f t="shared" si="0"/>
        <v>100</v>
      </c>
      <c r="K27" s="178"/>
    </row>
    <row r="28" spans="1:11" ht="31.5" x14ac:dyDescent="0.25">
      <c r="A28" s="192" t="s">
        <v>911</v>
      </c>
      <c r="B28" s="186" t="s">
        <v>912</v>
      </c>
      <c r="C28" s="186"/>
      <c r="D28" s="201"/>
      <c r="E28" s="201"/>
      <c r="F28" s="193">
        <v>7335.6</v>
      </c>
      <c r="G28" s="193">
        <v>7335.6</v>
      </c>
      <c r="H28" s="193">
        <f t="shared" si="0"/>
        <v>100</v>
      </c>
      <c r="K28" s="178"/>
    </row>
    <row r="29" spans="1:11" ht="63" x14ac:dyDescent="0.25">
      <c r="A29" s="192" t="s">
        <v>908</v>
      </c>
      <c r="B29" s="186" t="s">
        <v>912</v>
      </c>
      <c r="C29" s="186">
        <v>100</v>
      </c>
      <c r="D29" s="201" t="s">
        <v>883</v>
      </c>
      <c r="E29" s="201" t="s">
        <v>913</v>
      </c>
      <c r="F29" s="193">
        <v>7330</v>
      </c>
      <c r="G29" s="193">
        <v>7330</v>
      </c>
      <c r="H29" s="193">
        <f t="shared" si="0"/>
        <v>100</v>
      </c>
      <c r="K29" s="178"/>
    </row>
    <row r="30" spans="1:11" ht="31.5" x14ac:dyDescent="0.25">
      <c r="A30" s="192" t="s">
        <v>896</v>
      </c>
      <c r="B30" s="186" t="s">
        <v>912</v>
      </c>
      <c r="C30" s="186">
        <v>200</v>
      </c>
      <c r="D30" s="201" t="s">
        <v>883</v>
      </c>
      <c r="E30" s="201" t="s">
        <v>913</v>
      </c>
      <c r="F30" s="193">
        <v>5.6</v>
      </c>
      <c r="G30" s="193">
        <v>5.6</v>
      </c>
      <c r="H30" s="193">
        <f t="shared" si="0"/>
        <v>100</v>
      </c>
      <c r="K30" s="178"/>
    </row>
    <row r="31" spans="1:11" ht="94.5" x14ac:dyDescent="0.25">
      <c r="A31" s="192" t="s">
        <v>914</v>
      </c>
      <c r="B31" s="186" t="s">
        <v>915</v>
      </c>
      <c r="C31" s="186"/>
      <c r="D31" s="201"/>
      <c r="E31" s="201"/>
      <c r="F31" s="193">
        <v>93602</v>
      </c>
      <c r="G31" s="193">
        <v>93600.9</v>
      </c>
      <c r="H31" s="193">
        <f t="shared" si="0"/>
        <v>99.998824811435654</v>
      </c>
      <c r="K31" s="178"/>
    </row>
    <row r="32" spans="1:11" ht="31.5" x14ac:dyDescent="0.25">
      <c r="A32" s="192" t="s">
        <v>896</v>
      </c>
      <c r="B32" s="186" t="s">
        <v>915</v>
      </c>
      <c r="C32" s="186">
        <v>200</v>
      </c>
      <c r="D32" s="201" t="s">
        <v>883</v>
      </c>
      <c r="E32" s="201" t="s">
        <v>901</v>
      </c>
      <c r="F32" s="193">
        <v>1325.2</v>
      </c>
      <c r="G32" s="193">
        <v>1324.9</v>
      </c>
      <c r="H32" s="193">
        <f t="shared" si="0"/>
        <v>99.977361907636592</v>
      </c>
      <c r="K32" s="178"/>
    </row>
    <row r="33" spans="1:11" x14ac:dyDescent="0.25">
      <c r="A33" s="192" t="s">
        <v>881</v>
      </c>
      <c r="B33" s="186" t="s">
        <v>915</v>
      </c>
      <c r="C33" s="186">
        <v>300</v>
      </c>
      <c r="D33" s="201" t="s">
        <v>883</v>
      </c>
      <c r="E33" s="201" t="s">
        <v>901</v>
      </c>
      <c r="F33" s="193">
        <v>92276.800000000003</v>
      </c>
      <c r="G33" s="193">
        <v>92276</v>
      </c>
      <c r="H33" s="193">
        <f t="shared" si="0"/>
        <v>99.99913304319179</v>
      </c>
      <c r="K33" s="178"/>
    </row>
    <row r="34" spans="1:11" ht="31.5" x14ac:dyDescent="0.25">
      <c r="A34" s="192" t="s">
        <v>916</v>
      </c>
      <c r="B34" s="186" t="s">
        <v>917</v>
      </c>
      <c r="C34" s="186"/>
      <c r="D34" s="201"/>
      <c r="E34" s="201"/>
      <c r="F34" s="193">
        <v>59163.199999999997</v>
      </c>
      <c r="G34" s="193">
        <v>59144.1</v>
      </c>
      <c r="H34" s="193">
        <f t="shared" si="0"/>
        <v>99.967716418314083</v>
      </c>
      <c r="K34" s="178"/>
    </row>
    <row r="35" spans="1:11" ht="31.5" x14ac:dyDescent="0.25">
      <c r="A35" s="192" t="s">
        <v>896</v>
      </c>
      <c r="B35" s="186" t="s">
        <v>917</v>
      </c>
      <c r="C35" s="186">
        <v>200</v>
      </c>
      <c r="D35" s="201" t="s">
        <v>883</v>
      </c>
      <c r="E35" s="201" t="s">
        <v>901</v>
      </c>
      <c r="F35" s="193">
        <v>871.7</v>
      </c>
      <c r="G35" s="193">
        <v>860.6</v>
      </c>
      <c r="H35" s="193">
        <f t="shared" si="0"/>
        <v>98.726626132843862</v>
      </c>
      <c r="K35" s="178"/>
    </row>
    <row r="36" spans="1:11" x14ac:dyDescent="0.25">
      <c r="A36" s="192" t="s">
        <v>881</v>
      </c>
      <c r="B36" s="186" t="s">
        <v>917</v>
      </c>
      <c r="C36" s="186">
        <v>300</v>
      </c>
      <c r="D36" s="201" t="s">
        <v>883</v>
      </c>
      <c r="E36" s="201" t="s">
        <v>901</v>
      </c>
      <c r="F36" s="193">
        <v>58291.5</v>
      </c>
      <c r="G36" s="193">
        <v>58283.5</v>
      </c>
      <c r="H36" s="193">
        <f t="shared" si="0"/>
        <v>99.986275872125447</v>
      </c>
      <c r="K36" s="178"/>
    </row>
    <row r="37" spans="1:11" ht="63" x14ac:dyDescent="0.25">
      <c r="A37" s="192" t="s">
        <v>918</v>
      </c>
      <c r="B37" s="186" t="s">
        <v>919</v>
      </c>
      <c r="C37" s="186"/>
      <c r="D37" s="201"/>
      <c r="E37" s="201"/>
      <c r="F37" s="193">
        <v>25151</v>
      </c>
      <c r="G37" s="193">
        <v>24557.9</v>
      </c>
      <c r="H37" s="193">
        <f t="shared" si="0"/>
        <v>97.641843266669326</v>
      </c>
      <c r="K37" s="178"/>
    </row>
    <row r="38" spans="1:11" ht="31.5" x14ac:dyDescent="0.25">
      <c r="A38" s="192" t="s">
        <v>896</v>
      </c>
      <c r="B38" s="186" t="s">
        <v>919</v>
      </c>
      <c r="C38" s="186">
        <v>200</v>
      </c>
      <c r="D38" s="201" t="s">
        <v>883</v>
      </c>
      <c r="E38" s="201" t="s">
        <v>901</v>
      </c>
      <c r="F38" s="193">
        <v>376.1</v>
      </c>
      <c r="G38" s="193">
        <v>363.5</v>
      </c>
      <c r="H38" s="193">
        <f t="shared" si="0"/>
        <v>96.649827173624033</v>
      </c>
      <c r="K38" s="178"/>
    </row>
    <row r="39" spans="1:11" x14ac:dyDescent="0.25">
      <c r="A39" s="192" t="s">
        <v>881</v>
      </c>
      <c r="B39" s="186" t="s">
        <v>919</v>
      </c>
      <c r="C39" s="186">
        <v>300</v>
      </c>
      <c r="D39" s="201" t="s">
        <v>883</v>
      </c>
      <c r="E39" s="201" t="s">
        <v>901</v>
      </c>
      <c r="F39" s="193">
        <v>24774.9</v>
      </c>
      <c r="G39" s="193">
        <v>24194.400000000001</v>
      </c>
      <c r="H39" s="193">
        <f t="shared" si="0"/>
        <v>97.65690275238245</v>
      </c>
      <c r="K39" s="178"/>
    </row>
    <row r="40" spans="1:11" ht="31.5" x14ac:dyDescent="0.25">
      <c r="A40" s="192" t="s">
        <v>920</v>
      </c>
      <c r="B40" s="186" t="s">
        <v>921</v>
      </c>
      <c r="C40" s="186"/>
      <c r="D40" s="201"/>
      <c r="E40" s="201"/>
      <c r="F40" s="193">
        <v>4599</v>
      </c>
      <c r="G40" s="193">
        <v>4598.5</v>
      </c>
      <c r="H40" s="193">
        <f t="shared" si="0"/>
        <v>99.989128071319854</v>
      </c>
      <c r="K40" s="178"/>
    </row>
    <row r="41" spans="1:11" ht="47.25" x14ac:dyDescent="0.25">
      <c r="A41" s="192" t="s">
        <v>922</v>
      </c>
      <c r="B41" s="186" t="s">
        <v>923</v>
      </c>
      <c r="C41" s="186"/>
      <c r="D41" s="201"/>
      <c r="E41" s="201"/>
      <c r="F41" s="193">
        <v>4599</v>
      </c>
      <c r="G41" s="193">
        <v>4598.5</v>
      </c>
      <c r="H41" s="193">
        <f t="shared" si="0"/>
        <v>99.989128071319854</v>
      </c>
      <c r="K41" s="178"/>
    </row>
    <row r="42" spans="1:11" ht="31.5" x14ac:dyDescent="0.25">
      <c r="A42" s="192" t="s">
        <v>896</v>
      </c>
      <c r="B42" s="186" t="s">
        <v>923</v>
      </c>
      <c r="C42" s="186">
        <v>200</v>
      </c>
      <c r="D42" s="201" t="s">
        <v>883</v>
      </c>
      <c r="E42" s="201" t="s">
        <v>901</v>
      </c>
      <c r="F42" s="193">
        <v>64.5</v>
      </c>
      <c r="G42" s="193">
        <v>64.5</v>
      </c>
      <c r="H42" s="193">
        <f t="shared" si="0"/>
        <v>100</v>
      </c>
      <c r="K42" s="178"/>
    </row>
    <row r="43" spans="1:11" x14ac:dyDescent="0.25">
      <c r="A43" s="192" t="s">
        <v>881</v>
      </c>
      <c r="B43" s="186" t="s">
        <v>923</v>
      </c>
      <c r="C43" s="186">
        <v>300</v>
      </c>
      <c r="D43" s="201" t="s">
        <v>883</v>
      </c>
      <c r="E43" s="201" t="s">
        <v>901</v>
      </c>
      <c r="F43" s="193">
        <v>4534.5</v>
      </c>
      <c r="G43" s="193">
        <v>4534</v>
      </c>
      <c r="H43" s="193">
        <f t="shared" si="0"/>
        <v>99.988973425956544</v>
      </c>
      <c r="K43" s="178"/>
    </row>
    <row r="44" spans="1:11" ht="126" x14ac:dyDescent="0.25">
      <c r="A44" s="192" t="s">
        <v>924</v>
      </c>
      <c r="B44" s="201" t="s">
        <v>925</v>
      </c>
      <c r="C44" s="186"/>
      <c r="D44" s="201"/>
      <c r="E44" s="201"/>
      <c r="F44" s="193">
        <v>88653.8</v>
      </c>
      <c r="G44" s="193">
        <v>92325.3</v>
      </c>
      <c r="H44" s="193">
        <f t="shared" si="0"/>
        <v>104.14139044237247</v>
      </c>
      <c r="K44" s="178"/>
    </row>
    <row r="45" spans="1:11" ht="31.5" x14ac:dyDescent="0.25">
      <c r="A45" s="192" t="s">
        <v>896</v>
      </c>
      <c r="B45" s="201" t="s">
        <v>925</v>
      </c>
      <c r="C45" s="186">
        <v>200</v>
      </c>
      <c r="D45" s="201" t="s">
        <v>883</v>
      </c>
      <c r="E45" s="201" t="s">
        <v>884</v>
      </c>
      <c r="F45" s="193">
        <v>24.8</v>
      </c>
      <c r="G45" s="193">
        <v>24.8</v>
      </c>
      <c r="H45" s="193">
        <f t="shared" si="0"/>
        <v>100</v>
      </c>
      <c r="K45" s="178"/>
    </row>
    <row r="46" spans="1:11" x14ac:dyDescent="0.25">
      <c r="A46" s="192" t="s">
        <v>881</v>
      </c>
      <c r="B46" s="201" t="s">
        <v>925</v>
      </c>
      <c r="C46" s="186">
        <v>300</v>
      </c>
      <c r="D46" s="201" t="s">
        <v>883</v>
      </c>
      <c r="E46" s="201" t="s">
        <v>884</v>
      </c>
      <c r="F46" s="193">
        <v>88629</v>
      </c>
      <c r="G46" s="193">
        <v>92300.5</v>
      </c>
      <c r="H46" s="193">
        <f t="shared" si="0"/>
        <v>104.14254927845288</v>
      </c>
      <c r="K46" s="178"/>
    </row>
    <row r="47" spans="1:11" ht="31.5" x14ac:dyDescent="0.25">
      <c r="A47" s="192" t="s">
        <v>926</v>
      </c>
      <c r="B47" s="201" t="s">
        <v>927</v>
      </c>
      <c r="C47" s="186"/>
      <c r="D47" s="201"/>
      <c r="E47" s="201"/>
      <c r="F47" s="193">
        <v>715042</v>
      </c>
      <c r="G47" s="193">
        <v>705979.1</v>
      </c>
      <c r="H47" s="193">
        <f t="shared" si="0"/>
        <v>98.732535990892842</v>
      </c>
      <c r="K47" s="178"/>
    </row>
    <row r="48" spans="1:11" ht="47.25" x14ac:dyDescent="0.25">
      <c r="A48" s="192" t="s">
        <v>928</v>
      </c>
      <c r="B48" s="201" t="s">
        <v>929</v>
      </c>
      <c r="C48" s="186"/>
      <c r="D48" s="201"/>
      <c r="E48" s="201"/>
      <c r="F48" s="193">
        <v>176011.3</v>
      </c>
      <c r="G48" s="193">
        <v>175894.59999999998</v>
      </c>
      <c r="H48" s="193">
        <f t="shared" si="0"/>
        <v>99.933697438743991</v>
      </c>
      <c r="K48" s="178"/>
    </row>
    <row r="49" spans="1:11" ht="31.5" x14ac:dyDescent="0.25">
      <c r="A49" s="192" t="s">
        <v>896</v>
      </c>
      <c r="B49" s="201" t="s">
        <v>929</v>
      </c>
      <c r="C49" s="186">
        <v>200</v>
      </c>
      <c r="D49" s="201" t="s">
        <v>883</v>
      </c>
      <c r="E49" s="201" t="s">
        <v>884</v>
      </c>
      <c r="F49" s="193">
        <v>2628.3</v>
      </c>
      <c r="G49" s="193">
        <v>2626.8</v>
      </c>
      <c r="H49" s="193">
        <f t="shared" si="0"/>
        <v>99.942928889396185</v>
      </c>
      <c r="K49" s="178"/>
    </row>
    <row r="50" spans="1:11" x14ac:dyDescent="0.25">
      <c r="A50" s="192" t="s">
        <v>881</v>
      </c>
      <c r="B50" s="201" t="s">
        <v>929</v>
      </c>
      <c r="C50" s="186">
        <v>300</v>
      </c>
      <c r="D50" s="201" t="s">
        <v>883</v>
      </c>
      <c r="E50" s="201" t="s">
        <v>884</v>
      </c>
      <c r="F50" s="193">
        <v>173383</v>
      </c>
      <c r="G50" s="193">
        <v>173267.8</v>
      </c>
      <c r="H50" s="193">
        <f t="shared" si="0"/>
        <v>99.933557499870219</v>
      </c>
      <c r="K50" s="178"/>
    </row>
    <row r="51" spans="1:11" ht="47.25" x14ac:dyDescent="0.25">
      <c r="A51" s="192" t="s">
        <v>930</v>
      </c>
      <c r="B51" s="201" t="s">
        <v>931</v>
      </c>
      <c r="C51" s="201"/>
      <c r="D51" s="201"/>
      <c r="E51" s="201"/>
      <c r="F51" s="193">
        <v>8513.2999999999993</v>
      </c>
      <c r="G51" s="193">
        <v>8419</v>
      </c>
      <c r="H51" s="193">
        <f t="shared" si="0"/>
        <v>98.892321426473885</v>
      </c>
      <c r="K51" s="178"/>
    </row>
    <row r="52" spans="1:11" ht="31.5" x14ac:dyDescent="0.25">
      <c r="A52" s="192" t="s">
        <v>896</v>
      </c>
      <c r="B52" s="201" t="s">
        <v>931</v>
      </c>
      <c r="C52" s="201" t="s">
        <v>932</v>
      </c>
      <c r="D52" s="201" t="s">
        <v>883</v>
      </c>
      <c r="E52" s="201" t="s">
        <v>884</v>
      </c>
      <c r="F52" s="193">
        <v>145.30000000000001</v>
      </c>
      <c r="G52" s="193">
        <v>125.6</v>
      </c>
      <c r="H52" s="193">
        <f t="shared" si="0"/>
        <v>86.441844459738462</v>
      </c>
      <c r="K52" s="178"/>
    </row>
    <row r="53" spans="1:11" x14ac:dyDescent="0.25">
      <c r="A53" s="192" t="s">
        <v>881</v>
      </c>
      <c r="B53" s="201" t="s">
        <v>931</v>
      </c>
      <c r="C53" s="201" t="s">
        <v>882</v>
      </c>
      <c r="D53" s="201" t="s">
        <v>883</v>
      </c>
      <c r="E53" s="201" t="s">
        <v>884</v>
      </c>
      <c r="F53" s="193">
        <v>8368</v>
      </c>
      <c r="G53" s="193">
        <v>8293.4</v>
      </c>
      <c r="H53" s="193">
        <f t="shared" si="0"/>
        <v>99.108508604206492</v>
      </c>
      <c r="K53" s="178"/>
    </row>
    <row r="54" spans="1:11" ht="47.25" x14ac:dyDescent="0.25">
      <c r="A54" s="192" t="s">
        <v>933</v>
      </c>
      <c r="B54" s="201" t="s">
        <v>934</v>
      </c>
      <c r="C54" s="201"/>
      <c r="D54" s="201"/>
      <c r="E54" s="201"/>
      <c r="F54" s="193">
        <v>123075.5</v>
      </c>
      <c r="G54" s="193">
        <v>123072.1</v>
      </c>
      <c r="H54" s="193">
        <f t="shared" si="0"/>
        <v>99.997237468058231</v>
      </c>
      <c r="K54" s="178"/>
    </row>
    <row r="55" spans="1:11" ht="31.5" x14ac:dyDescent="0.25">
      <c r="A55" s="192" t="s">
        <v>896</v>
      </c>
      <c r="B55" s="201" t="s">
        <v>934</v>
      </c>
      <c r="C55" s="201" t="s">
        <v>932</v>
      </c>
      <c r="D55" s="201" t="s">
        <v>883</v>
      </c>
      <c r="E55" s="201" t="s">
        <v>884</v>
      </c>
      <c r="F55" s="193">
        <v>1835.7</v>
      </c>
      <c r="G55" s="193">
        <v>1835.5</v>
      </c>
      <c r="H55" s="193">
        <f t="shared" si="0"/>
        <v>99.989104973579558</v>
      </c>
      <c r="K55" s="178"/>
    </row>
    <row r="56" spans="1:11" x14ac:dyDescent="0.25">
      <c r="A56" s="192" t="s">
        <v>881</v>
      </c>
      <c r="B56" s="201" t="s">
        <v>934</v>
      </c>
      <c r="C56" s="201" t="s">
        <v>882</v>
      </c>
      <c r="D56" s="201" t="s">
        <v>883</v>
      </c>
      <c r="E56" s="201" t="s">
        <v>884</v>
      </c>
      <c r="F56" s="193">
        <v>121239.8</v>
      </c>
      <c r="G56" s="193">
        <v>121236.6</v>
      </c>
      <c r="H56" s="193">
        <f t="shared" si="0"/>
        <v>99.997360602706379</v>
      </c>
      <c r="K56" s="178"/>
    </row>
    <row r="57" spans="1:11" ht="63" x14ac:dyDescent="0.25">
      <c r="A57" s="192" t="s">
        <v>935</v>
      </c>
      <c r="B57" s="201" t="s">
        <v>936</v>
      </c>
      <c r="C57" s="201"/>
      <c r="D57" s="201"/>
      <c r="E57" s="201"/>
      <c r="F57" s="193">
        <v>339.79999999999995</v>
      </c>
      <c r="G57" s="193">
        <v>321.8</v>
      </c>
      <c r="H57" s="193">
        <f t="shared" si="0"/>
        <v>94.702766333137163</v>
      </c>
      <c r="K57" s="178"/>
    </row>
    <row r="58" spans="1:11" ht="31.5" x14ac:dyDescent="0.25">
      <c r="A58" s="192" t="s">
        <v>896</v>
      </c>
      <c r="B58" s="201" t="s">
        <v>936</v>
      </c>
      <c r="C58" s="201" t="s">
        <v>932</v>
      </c>
      <c r="D58" s="201" t="s">
        <v>883</v>
      </c>
      <c r="E58" s="201" t="s">
        <v>884</v>
      </c>
      <c r="F58" s="193">
        <v>5.4</v>
      </c>
      <c r="G58" s="193">
        <v>4.8</v>
      </c>
      <c r="H58" s="193">
        <f t="shared" si="0"/>
        <v>88.888888888888886</v>
      </c>
      <c r="K58" s="178"/>
    </row>
    <row r="59" spans="1:11" x14ac:dyDescent="0.25">
      <c r="A59" s="192" t="s">
        <v>881</v>
      </c>
      <c r="B59" s="201" t="s">
        <v>936</v>
      </c>
      <c r="C59" s="201" t="s">
        <v>882</v>
      </c>
      <c r="D59" s="201" t="s">
        <v>883</v>
      </c>
      <c r="E59" s="201" t="s">
        <v>884</v>
      </c>
      <c r="F59" s="193">
        <v>334.4</v>
      </c>
      <c r="G59" s="193">
        <v>317</v>
      </c>
      <c r="H59" s="193">
        <f t="shared" si="0"/>
        <v>94.796650717703358</v>
      </c>
      <c r="K59" s="178"/>
    </row>
    <row r="60" spans="1:11" ht="63" x14ac:dyDescent="0.25">
      <c r="A60" s="192" t="s">
        <v>937</v>
      </c>
      <c r="B60" s="201" t="s">
        <v>938</v>
      </c>
      <c r="C60" s="201"/>
      <c r="D60" s="201"/>
      <c r="E60" s="201"/>
      <c r="F60" s="193">
        <v>17.3</v>
      </c>
      <c r="G60" s="193">
        <v>17.3</v>
      </c>
      <c r="H60" s="193">
        <f t="shared" si="0"/>
        <v>100</v>
      </c>
      <c r="K60" s="178"/>
    </row>
    <row r="61" spans="1:11" ht="31.5" x14ac:dyDescent="0.25">
      <c r="A61" s="192" t="s">
        <v>896</v>
      </c>
      <c r="B61" s="201" t="s">
        <v>938</v>
      </c>
      <c r="C61" s="201" t="s">
        <v>932</v>
      </c>
      <c r="D61" s="201" t="s">
        <v>883</v>
      </c>
      <c r="E61" s="201" t="s">
        <v>884</v>
      </c>
      <c r="F61" s="193">
        <v>0.3</v>
      </c>
      <c r="G61" s="193">
        <v>0.3</v>
      </c>
      <c r="H61" s="193">
        <f t="shared" si="0"/>
        <v>100</v>
      </c>
      <c r="K61" s="178"/>
    </row>
    <row r="62" spans="1:11" x14ac:dyDescent="0.25">
      <c r="A62" s="192" t="s">
        <v>881</v>
      </c>
      <c r="B62" s="201" t="s">
        <v>938</v>
      </c>
      <c r="C62" s="201" t="s">
        <v>882</v>
      </c>
      <c r="D62" s="201" t="s">
        <v>883</v>
      </c>
      <c r="E62" s="201" t="s">
        <v>884</v>
      </c>
      <c r="F62" s="193">
        <v>17</v>
      </c>
      <c r="G62" s="193">
        <v>17</v>
      </c>
      <c r="H62" s="193">
        <f t="shared" si="0"/>
        <v>100</v>
      </c>
      <c r="K62" s="178"/>
    </row>
    <row r="63" spans="1:11" ht="63" x14ac:dyDescent="0.25">
      <c r="A63" s="192" t="s">
        <v>939</v>
      </c>
      <c r="B63" s="201" t="s">
        <v>940</v>
      </c>
      <c r="C63" s="201"/>
      <c r="D63" s="201"/>
      <c r="E63" s="201"/>
      <c r="F63" s="193">
        <v>7092.6</v>
      </c>
      <c r="G63" s="193">
        <v>6928.4000000000005</v>
      </c>
      <c r="H63" s="193">
        <f t="shared" si="0"/>
        <v>97.684911034035466</v>
      </c>
      <c r="K63" s="178"/>
    </row>
    <row r="64" spans="1:11" ht="31.5" x14ac:dyDescent="0.25">
      <c r="A64" s="192" t="s">
        <v>896</v>
      </c>
      <c r="B64" s="201" t="s">
        <v>940</v>
      </c>
      <c r="C64" s="201" t="s">
        <v>932</v>
      </c>
      <c r="D64" s="201" t="s">
        <v>883</v>
      </c>
      <c r="E64" s="201" t="s">
        <v>884</v>
      </c>
      <c r="F64" s="193">
        <v>742</v>
      </c>
      <c r="G64" s="193">
        <v>618.6</v>
      </c>
      <c r="H64" s="193">
        <f t="shared" si="0"/>
        <v>83.369272237196768</v>
      </c>
      <c r="K64" s="178"/>
    </row>
    <row r="65" spans="1:11" x14ac:dyDescent="0.25">
      <c r="A65" s="192" t="s">
        <v>881</v>
      </c>
      <c r="B65" s="201" t="s">
        <v>940</v>
      </c>
      <c r="C65" s="201" t="s">
        <v>882</v>
      </c>
      <c r="D65" s="201" t="s">
        <v>883</v>
      </c>
      <c r="E65" s="201" t="s">
        <v>884</v>
      </c>
      <c r="F65" s="193">
        <v>6350.6</v>
      </c>
      <c r="G65" s="193">
        <v>6309.8</v>
      </c>
      <c r="H65" s="193">
        <f t="shared" si="0"/>
        <v>99.357541019746165</v>
      </c>
      <c r="K65" s="178"/>
    </row>
    <row r="66" spans="1:11" ht="47.25" x14ac:dyDescent="0.25">
      <c r="A66" s="192" t="s">
        <v>941</v>
      </c>
      <c r="B66" s="201" t="s">
        <v>942</v>
      </c>
      <c r="C66" s="201"/>
      <c r="D66" s="201"/>
      <c r="E66" s="201"/>
      <c r="F66" s="193">
        <v>236887.80000000002</v>
      </c>
      <c r="G66" s="193">
        <v>236879.19999999998</v>
      </c>
      <c r="H66" s="193">
        <f t="shared" si="0"/>
        <v>99.996369589316117</v>
      </c>
      <c r="K66" s="178"/>
    </row>
    <row r="67" spans="1:11" ht="31.5" x14ac:dyDescent="0.25">
      <c r="A67" s="192" t="s">
        <v>896</v>
      </c>
      <c r="B67" s="201" t="s">
        <v>942</v>
      </c>
      <c r="C67" s="201" t="s">
        <v>932</v>
      </c>
      <c r="D67" s="201" t="s">
        <v>883</v>
      </c>
      <c r="E67" s="201" t="s">
        <v>884</v>
      </c>
      <c r="F67" s="193">
        <v>3897.1</v>
      </c>
      <c r="G67" s="193">
        <v>3892.4</v>
      </c>
      <c r="H67" s="193">
        <f t="shared" si="0"/>
        <v>99.879397500705664</v>
      </c>
      <c r="K67" s="178"/>
    </row>
    <row r="68" spans="1:11" x14ac:dyDescent="0.25">
      <c r="A68" s="192" t="s">
        <v>881</v>
      </c>
      <c r="B68" s="201" t="s">
        <v>942</v>
      </c>
      <c r="C68" s="201" t="s">
        <v>882</v>
      </c>
      <c r="D68" s="201" t="s">
        <v>883</v>
      </c>
      <c r="E68" s="201" t="s">
        <v>884</v>
      </c>
      <c r="F68" s="193">
        <v>232990.7</v>
      </c>
      <c r="G68" s="193">
        <v>232986.8</v>
      </c>
      <c r="H68" s="193">
        <f t="shared" si="0"/>
        <v>99.998326113445728</v>
      </c>
      <c r="K68" s="178"/>
    </row>
    <row r="69" spans="1:11" ht="47.25" x14ac:dyDescent="0.25">
      <c r="A69" s="192" t="s">
        <v>943</v>
      </c>
      <c r="B69" s="201" t="s">
        <v>944</v>
      </c>
      <c r="C69" s="201"/>
      <c r="D69" s="201"/>
      <c r="E69" s="201"/>
      <c r="F69" s="193">
        <v>9789.9000000000015</v>
      </c>
      <c r="G69" s="193">
        <v>9698.2000000000007</v>
      </c>
      <c r="H69" s="193">
        <f t="shared" si="0"/>
        <v>99.063320360779983</v>
      </c>
      <c r="K69" s="178"/>
    </row>
    <row r="70" spans="1:11" ht="31.5" x14ac:dyDescent="0.25">
      <c r="A70" s="192" t="s">
        <v>896</v>
      </c>
      <c r="B70" s="201" t="s">
        <v>944</v>
      </c>
      <c r="C70" s="201" t="s">
        <v>932</v>
      </c>
      <c r="D70" s="201" t="s">
        <v>883</v>
      </c>
      <c r="E70" s="201" t="s">
        <v>884</v>
      </c>
      <c r="F70" s="193">
        <v>52.2</v>
      </c>
      <c r="G70" s="193">
        <v>48.5</v>
      </c>
      <c r="H70" s="193">
        <f t="shared" si="0"/>
        <v>92.911877394636008</v>
      </c>
      <c r="K70" s="178"/>
    </row>
    <row r="71" spans="1:11" x14ac:dyDescent="0.25">
      <c r="A71" s="192" t="s">
        <v>881</v>
      </c>
      <c r="B71" s="201" t="s">
        <v>944</v>
      </c>
      <c r="C71" s="201" t="s">
        <v>882</v>
      </c>
      <c r="D71" s="201" t="s">
        <v>883</v>
      </c>
      <c r="E71" s="201" t="s">
        <v>884</v>
      </c>
      <c r="F71" s="193">
        <v>9197</v>
      </c>
      <c r="G71" s="193">
        <v>9112</v>
      </c>
      <c r="H71" s="193">
        <f t="shared" ref="H71:H134" si="1">SUM(G71/F71*100)</f>
        <v>99.075785582255079</v>
      </c>
      <c r="K71" s="178"/>
    </row>
    <row r="72" spans="1:11" ht="31.5" x14ac:dyDescent="0.25">
      <c r="A72" s="192" t="s">
        <v>945</v>
      </c>
      <c r="B72" s="201" t="s">
        <v>944</v>
      </c>
      <c r="C72" s="201" t="s">
        <v>946</v>
      </c>
      <c r="D72" s="201" t="s">
        <v>883</v>
      </c>
      <c r="E72" s="201" t="s">
        <v>884</v>
      </c>
      <c r="F72" s="193">
        <v>540.70000000000005</v>
      </c>
      <c r="G72" s="193">
        <v>537.70000000000005</v>
      </c>
      <c r="H72" s="193">
        <f t="shared" si="1"/>
        <v>99.445163676715367</v>
      </c>
      <c r="K72" s="178"/>
    </row>
    <row r="73" spans="1:11" ht="63" x14ac:dyDescent="0.25">
      <c r="A73" s="192" t="s">
        <v>947</v>
      </c>
      <c r="B73" s="201" t="s">
        <v>948</v>
      </c>
      <c r="C73" s="201"/>
      <c r="D73" s="201"/>
      <c r="E73" s="201"/>
      <c r="F73" s="193">
        <v>1976.5</v>
      </c>
      <c r="G73" s="193">
        <v>1976.5</v>
      </c>
      <c r="H73" s="193">
        <f t="shared" si="1"/>
        <v>100</v>
      </c>
      <c r="K73" s="178"/>
    </row>
    <row r="74" spans="1:11" ht="31.5" x14ac:dyDescent="0.25">
      <c r="A74" s="192" t="s">
        <v>896</v>
      </c>
      <c r="B74" s="201" t="s">
        <v>948</v>
      </c>
      <c r="C74" s="201" t="s">
        <v>932</v>
      </c>
      <c r="D74" s="201" t="s">
        <v>883</v>
      </c>
      <c r="E74" s="201" t="s">
        <v>884</v>
      </c>
      <c r="F74" s="193">
        <v>34</v>
      </c>
      <c r="G74" s="193">
        <v>34</v>
      </c>
      <c r="H74" s="193">
        <f t="shared" si="1"/>
        <v>100</v>
      </c>
      <c r="K74" s="178"/>
    </row>
    <row r="75" spans="1:11" x14ac:dyDescent="0.25">
      <c r="A75" s="192" t="s">
        <v>881</v>
      </c>
      <c r="B75" s="201" t="s">
        <v>948</v>
      </c>
      <c r="C75" s="201" t="s">
        <v>882</v>
      </c>
      <c r="D75" s="201" t="s">
        <v>883</v>
      </c>
      <c r="E75" s="201" t="s">
        <v>884</v>
      </c>
      <c r="F75" s="193">
        <v>1942.5</v>
      </c>
      <c r="G75" s="193">
        <v>1942.5</v>
      </c>
      <c r="H75" s="193">
        <f t="shared" si="1"/>
        <v>100</v>
      </c>
      <c r="K75" s="178"/>
    </row>
    <row r="76" spans="1:11" ht="31.5" hidden="1" x14ac:dyDescent="0.25">
      <c r="A76" s="192" t="s">
        <v>949</v>
      </c>
      <c r="B76" s="201" t="s">
        <v>950</v>
      </c>
      <c r="C76" s="201"/>
      <c r="D76" s="201"/>
      <c r="E76" s="201"/>
      <c r="F76" s="193">
        <v>0</v>
      </c>
      <c r="G76" s="193">
        <v>0</v>
      </c>
      <c r="H76" s="193"/>
      <c r="K76" s="178"/>
    </row>
    <row r="77" spans="1:11" ht="31.5" hidden="1" x14ac:dyDescent="0.25">
      <c r="A77" s="192" t="s">
        <v>896</v>
      </c>
      <c r="B77" s="201" t="s">
        <v>950</v>
      </c>
      <c r="C77" s="201" t="s">
        <v>932</v>
      </c>
      <c r="D77" s="201" t="s">
        <v>883</v>
      </c>
      <c r="E77" s="201" t="s">
        <v>884</v>
      </c>
      <c r="F77" s="193">
        <v>0</v>
      </c>
      <c r="G77" s="193">
        <v>0</v>
      </c>
      <c r="H77" s="193"/>
      <c r="K77" s="178"/>
    </row>
    <row r="78" spans="1:11" hidden="1" x14ac:dyDescent="0.25">
      <c r="A78" s="192" t="s">
        <v>881</v>
      </c>
      <c r="B78" s="201" t="s">
        <v>950</v>
      </c>
      <c r="C78" s="201" t="s">
        <v>882</v>
      </c>
      <c r="D78" s="201" t="s">
        <v>883</v>
      </c>
      <c r="E78" s="201" t="s">
        <v>884</v>
      </c>
      <c r="F78" s="193">
        <v>0</v>
      </c>
      <c r="G78" s="193">
        <v>0</v>
      </c>
      <c r="H78" s="193"/>
      <c r="K78" s="178"/>
    </row>
    <row r="79" spans="1:11" ht="94.5" x14ac:dyDescent="0.25">
      <c r="A79" s="192" t="s">
        <v>951</v>
      </c>
      <c r="B79" s="201" t="s">
        <v>952</v>
      </c>
      <c r="C79" s="201"/>
      <c r="D79" s="201"/>
      <c r="E79" s="201"/>
      <c r="F79" s="193">
        <v>9912.5</v>
      </c>
      <c r="G79" s="193">
        <v>9816.9</v>
      </c>
      <c r="H79" s="193">
        <f t="shared" si="1"/>
        <v>99.035561160151317</v>
      </c>
      <c r="K79" s="178"/>
    </row>
    <row r="80" spans="1:11" ht="31.5" x14ac:dyDescent="0.25">
      <c r="A80" s="192" t="s">
        <v>896</v>
      </c>
      <c r="B80" s="201" t="s">
        <v>952</v>
      </c>
      <c r="C80" s="201" t="s">
        <v>932</v>
      </c>
      <c r="D80" s="201" t="s">
        <v>883</v>
      </c>
      <c r="E80" s="201" t="s">
        <v>884</v>
      </c>
      <c r="F80" s="193">
        <v>119.7</v>
      </c>
      <c r="G80" s="193">
        <v>116.4</v>
      </c>
      <c r="H80" s="193">
        <f t="shared" si="1"/>
        <v>97.24310776942356</v>
      </c>
      <c r="K80" s="178"/>
    </row>
    <row r="81" spans="1:11" x14ac:dyDescent="0.25">
      <c r="A81" s="192" t="s">
        <v>881</v>
      </c>
      <c r="B81" s="201" t="s">
        <v>952</v>
      </c>
      <c r="C81" s="201" t="s">
        <v>882</v>
      </c>
      <c r="D81" s="201" t="s">
        <v>883</v>
      </c>
      <c r="E81" s="201" t="s">
        <v>884</v>
      </c>
      <c r="F81" s="193">
        <v>9792.7999999999993</v>
      </c>
      <c r="G81" s="193">
        <v>9700.5</v>
      </c>
      <c r="H81" s="193">
        <f t="shared" si="1"/>
        <v>99.057470794869701</v>
      </c>
      <c r="K81" s="178"/>
    </row>
    <row r="82" spans="1:11" ht="66" customHeight="1" x14ac:dyDescent="0.25">
      <c r="A82" s="202" t="s">
        <v>953</v>
      </c>
      <c r="B82" s="201" t="s">
        <v>954</v>
      </c>
      <c r="C82" s="201"/>
      <c r="D82" s="201"/>
      <c r="E82" s="201"/>
      <c r="F82" s="193">
        <v>4.9000000000000004</v>
      </c>
      <c r="G82" s="193">
        <v>4.9000000000000004</v>
      </c>
      <c r="H82" s="193">
        <f t="shared" si="1"/>
        <v>100</v>
      </c>
      <c r="K82" s="178"/>
    </row>
    <row r="83" spans="1:11" ht="31.5" x14ac:dyDescent="0.25">
      <c r="A83" s="192" t="s">
        <v>896</v>
      </c>
      <c r="B83" s="201" t="s">
        <v>954</v>
      </c>
      <c r="C83" s="201" t="s">
        <v>932</v>
      </c>
      <c r="D83" s="201" t="s">
        <v>883</v>
      </c>
      <c r="E83" s="201" t="s">
        <v>913</v>
      </c>
      <c r="F83" s="193">
        <v>4.9000000000000004</v>
      </c>
      <c r="G83" s="193">
        <v>4.9000000000000004</v>
      </c>
      <c r="H83" s="193">
        <f t="shared" si="1"/>
        <v>100</v>
      </c>
      <c r="K83" s="178"/>
    </row>
    <row r="84" spans="1:11" ht="47.25" x14ac:dyDescent="0.25">
      <c r="A84" s="192" t="s">
        <v>955</v>
      </c>
      <c r="B84" s="201" t="s">
        <v>956</v>
      </c>
      <c r="C84" s="201"/>
      <c r="D84" s="201"/>
      <c r="E84" s="201"/>
      <c r="F84" s="193">
        <v>1714.5</v>
      </c>
      <c r="G84" s="193">
        <v>1713.8</v>
      </c>
      <c r="H84" s="193">
        <f t="shared" si="1"/>
        <v>99.959171770195383</v>
      </c>
      <c r="K84" s="178"/>
    </row>
    <row r="85" spans="1:11" ht="31.5" x14ac:dyDescent="0.25">
      <c r="A85" s="192" t="s">
        <v>896</v>
      </c>
      <c r="B85" s="201" t="s">
        <v>956</v>
      </c>
      <c r="C85" s="201" t="s">
        <v>932</v>
      </c>
      <c r="D85" s="201" t="s">
        <v>883</v>
      </c>
      <c r="E85" s="201" t="s">
        <v>884</v>
      </c>
      <c r="F85" s="193">
        <v>25.3</v>
      </c>
      <c r="G85" s="193">
        <v>25.3</v>
      </c>
      <c r="H85" s="193">
        <f t="shared" si="1"/>
        <v>100</v>
      </c>
      <c r="K85" s="178"/>
    </row>
    <row r="86" spans="1:11" x14ac:dyDescent="0.25">
      <c r="A86" s="192" t="s">
        <v>881</v>
      </c>
      <c r="B86" s="201" t="s">
        <v>956</v>
      </c>
      <c r="C86" s="201" t="s">
        <v>882</v>
      </c>
      <c r="D86" s="201" t="s">
        <v>883</v>
      </c>
      <c r="E86" s="201" t="s">
        <v>884</v>
      </c>
      <c r="F86" s="193">
        <v>1689.2</v>
      </c>
      <c r="G86" s="193">
        <v>1688.5</v>
      </c>
      <c r="H86" s="193">
        <f t="shared" si="1"/>
        <v>99.958560265214302</v>
      </c>
      <c r="K86" s="178"/>
    </row>
    <row r="87" spans="1:11" ht="47.25" x14ac:dyDescent="0.25">
      <c r="A87" s="192" t="s">
        <v>957</v>
      </c>
      <c r="B87" s="201" t="s">
        <v>958</v>
      </c>
      <c r="C87" s="201"/>
      <c r="D87" s="201"/>
      <c r="E87" s="201"/>
      <c r="F87" s="193">
        <v>15468.5</v>
      </c>
      <c r="G87" s="193">
        <v>15467.800000000001</v>
      </c>
      <c r="H87" s="193">
        <f t="shared" si="1"/>
        <v>99.995474674338183</v>
      </c>
      <c r="K87" s="178"/>
    </row>
    <row r="88" spans="1:11" ht="31.5" x14ac:dyDescent="0.25">
      <c r="A88" s="192" t="s">
        <v>896</v>
      </c>
      <c r="B88" s="201" t="s">
        <v>958</v>
      </c>
      <c r="C88" s="201" t="s">
        <v>932</v>
      </c>
      <c r="D88" s="201" t="s">
        <v>883</v>
      </c>
      <c r="E88" s="201" t="s">
        <v>884</v>
      </c>
      <c r="F88" s="193">
        <v>227.7</v>
      </c>
      <c r="G88" s="193">
        <v>227.7</v>
      </c>
      <c r="H88" s="193">
        <f t="shared" si="1"/>
        <v>100</v>
      </c>
      <c r="K88" s="178"/>
    </row>
    <row r="89" spans="1:11" x14ac:dyDescent="0.25">
      <c r="A89" s="192" t="s">
        <v>881</v>
      </c>
      <c r="B89" s="201" t="s">
        <v>958</v>
      </c>
      <c r="C89" s="201" t="s">
        <v>882</v>
      </c>
      <c r="D89" s="201" t="s">
        <v>883</v>
      </c>
      <c r="E89" s="201" t="s">
        <v>884</v>
      </c>
      <c r="F89" s="193">
        <v>15240.8</v>
      </c>
      <c r="G89" s="193">
        <v>15240.1</v>
      </c>
      <c r="H89" s="193">
        <f t="shared" si="1"/>
        <v>99.995407065245928</v>
      </c>
      <c r="K89" s="178"/>
    </row>
    <row r="90" spans="1:11" ht="31.5" x14ac:dyDescent="0.25">
      <c r="A90" s="192" t="s">
        <v>959</v>
      </c>
      <c r="B90" s="201" t="s">
        <v>960</v>
      </c>
      <c r="C90" s="201"/>
      <c r="D90" s="201"/>
      <c r="E90" s="201"/>
      <c r="F90" s="193">
        <v>100774.59999999999</v>
      </c>
      <c r="G90" s="193">
        <v>92312.5</v>
      </c>
      <c r="H90" s="193">
        <f t="shared" si="1"/>
        <v>91.602943598883058</v>
      </c>
      <c r="K90" s="178"/>
    </row>
    <row r="91" spans="1:11" ht="31.5" x14ac:dyDescent="0.25">
      <c r="A91" s="192" t="s">
        <v>896</v>
      </c>
      <c r="B91" s="201" t="s">
        <v>960</v>
      </c>
      <c r="C91" s="201" t="s">
        <v>932</v>
      </c>
      <c r="D91" s="201" t="s">
        <v>892</v>
      </c>
      <c r="E91" s="201" t="s">
        <v>909</v>
      </c>
      <c r="F91" s="193">
        <v>26.5</v>
      </c>
      <c r="G91" s="193">
        <v>26.5</v>
      </c>
      <c r="H91" s="193">
        <f t="shared" si="1"/>
        <v>100</v>
      </c>
      <c r="K91" s="178"/>
    </row>
    <row r="92" spans="1:11" ht="31.5" x14ac:dyDescent="0.25">
      <c r="A92" s="192" t="s">
        <v>896</v>
      </c>
      <c r="B92" s="201" t="s">
        <v>960</v>
      </c>
      <c r="C92" s="201" t="s">
        <v>932</v>
      </c>
      <c r="D92" s="201" t="s">
        <v>883</v>
      </c>
      <c r="E92" s="201" t="s">
        <v>884</v>
      </c>
      <c r="F92" s="193">
        <v>2043.2</v>
      </c>
      <c r="G92" s="193">
        <v>751.4</v>
      </c>
      <c r="H92" s="193">
        <f t="shared" si="1"/>
        <v>36.775646045418945</v>
      </c>
      <c r="K92" s="178"/>
    </row>
    <row r="93" spans="1:11" x14ac:dyDescent="0.25">
      <c r="A93" s="192" t="s">
        <v>881</v>
      </c>
      <c r="B93" s="201" t="s">
        <v>960</v>
      </c>
      <c r="C93" s="201" t="s">
        <v>882</v>
      </c>
      <c r="D93" s="201" t="s">
        <v>883</v>
      </c>
      <c r="E93" s="201" t="s">
        <v>884</v>
      </c>
      <c r="F93" s="193">
        <v>98704.9</v>
      </c>
      <c r="G93" s="193">
        <v>91534.6</v>
      </c>
      <c r="H93" s="193">
        <f t="shared" si="1"/>
        <v>92.735619001690907</v>
      </c>
      <c r="K93" s="178"/>
    </row>
    <row r="94" spans="1:11" ht="94.5" x14ac:dyDescent="0.25">
      <c r="A94" s="192" t="s">
        <v>961</v>
      </c>
      <c r="B94" s="201" t="s">
        <v>962</v>
      </c>
      <c r="C94" s="201"/>
      <c r="D94" s="201"/>
      <c r="E94" s="201"/>
      <c r="F94" s="193">
        <v>72.599999999999994</v>
      </c>
      <c r="G94" s="193">
        <v>65.7</v>
      </c>
      <c r="H94" s="193">
        <f t="shared" si="1"/>
        <v>90.495867768595048</v>
      </c>
      <c r="K94" s="178"/>
    </row>
    <row r="95" spans="1:11" ht="31.5" x14ac:dyDescent="0.25">
      <c r="A95" s="192" t="s">
        <v>896</v>
      </c>
      <c r="B95" s="201" t="s">
        <v>962</v>
      </c>
      <c r="C95" s="201" t="s">
        <v>932</v>
      </c>
      <c r="D95" s="201" t="s">
        <v>883</v>
      </c>
      <c r="E95" s="201" t="s">
        <v>884</v>
      </c>
      <c r="F95" s="193">
        <v>1.1000000000000001</v>
      </c>
      <c r="G95" s="193">
        <v>1</v>
      </c>
      <c r="H95" s="193">
        <f t="shared" si="1"/>
        <v>90.909090909090907</v>
      </c>
      <c r="K95" s="178"/>
    </row>
    <row r="96" spans="1:11" x14ac:dyDescent="0.25">
      <c r="A96" s="192" t="s">
        <v>881</v>
      </c>
      <c r="B96" s="201" t="s">
        <v>962</v>
      </c>
      <c r="C96" s="201" t="s">
        <v>882</v>
      </c>
      <c r="D96" s="201" t="s">
        <v>883</v>
      </c>
      <c r="E96" s="201" t="s">
        <v>884</v>
      </c>
      <c r="F96" s="193">
        <v>71.5</v>
      </c>
      <c r="G96" s="193">
        <v>64.7</v>
      </c>
      <c r="H96" s="193">
        <f t="shared" si="1"/>
        <v>90.489510489510494</v>
      </c>
      <c r="K96" s="178"/>
    </row>
    <row r="97" spans="1:11" ht="31.5" x14ac:dyDescent="0.25">
      <c r="A97" s="192" t="s">
        <v>963</v>
      </c>
      <c r="B97" s="201" t="s">
        <v>964</v>
      </c>
      <c r="C97" s="201"/>
      <c r="D97" s="201"/>
      <c r="E97" s="201"/>
      <c r="F97" s="193">
        <v>17770.5</v>
      </c>
      <c r="G97" s="193">
        <v>17770.5</v>
      </c>
      <c r="H97" s="193">
        <f t="shared" si="1"/>
        <v>100</v>
      </c>
      <c r="K97" s="178"/>
    </row>
    <row r="98" spans="1:11" ht="31.5" hidden="1" x14ac:dyDescent="0.25">
      <c r="A98" s="192" t="s">
        <v>896</v>
      </c>
      <c r="B98" s="201" t="s">
        <v>965</v>
      </c>
      <c r="C98" s="201" t="s">
        <v>932</v>
      </c>
      <c r="D98" s="201" t="s">
        <v>883</v>
      </c>
      <c r="E98" s="201" t="s">
        <v>884</v>
      </c>
      <c r="F98" s="193"/>
      <c r="G98" s="193"/>
      <c r="H98" s="193" t="e">
        <f t="shared" si="1"/>
        <v>#DIV/0!</v>
      </c>
      <c r="K98" s="178"/>
    </row>
    <row r="99" spans="1:11" x14ac:dyDescent="0.25">
      <c r="A99" s="192" t="s">
        <v>881</v>
      </c>
      <c r="B99" s="201" t="s">
        <v>964</v>
      </c>
      <c r="C99" s="201" t="s">
        <v>882</v>
      </c>
      <c r="D99" s="201" t="s">
        <v>883</v>
      </c>
      <c r="E99" s="201" t="s">
        <v>884</v>
      </c>
      <c r="F99" s="193">
        <v>17770.5</v>
      </c>
      <c r="G99" s="193">
        <v>17770.5</v>
      </c>
      <c r="H99" s="193">
        <f t="shared" si="1"/>
        <v>100</v>
      </c>
      <c r="K99" s="178"/>
    </row>
    <row r="100" spans="1:11" ht="63" x14ac:dyDescent="0.25">
      <c r="A100" s="192" t="s">
        <v>966</v>
      </c>
      <c r="B100" s="201" t="s">
        <v>967</v>
      </c>
      <c r="C100" s="201"/>
      <c r="D100" s="201"/>
      <c r="E100" s="201"/>
      <c r="F100" s="193">
        <v>5619.9</v>
      </c>
      <c r="G100" s="193">
        <v>5619.9</v>
      </c>
      <c r="H100" s="193">
        <f t="shared" si="1"/>
        <v>100</v>
      </c>
      <c r="K100" s="178"/>
    </row>
    <row r="101" spans="1:11" ht="47.25" x14ac:dyDescent="0.25">
      <c r="A101" s="192" t="s">
        <v>941</v>
      </c>
      <c r="B101" s="201" t="s">
        <v>968</v>
      </c>
      <c r="C101" s="186"/>
      <c r="D101" s="201"/>
      <c r="E101" s="201"/>
      <c r="F101" s="193">
        <v>5619.9</v>
      </c>
      <c r="G101" s="193">
        <v>5619.9</v>
      </c>
      <c r="H101" s="193">
        <f t="shared" si="1"/>
        <v>100</v>
      </c>
      <c r="K101" s="178"/>
    </row>
    <row r="102" spans="1:11" ht="63" x14ac:dyDescent="0.25">
      <c r="A102" s="192" t="s">
        <v>908</v>
      </c>
      <c r="B102" s="201" t="s">
        <v>968</v>
      </c>
      <c r="C102" s="186">
        <v>100</v>
      </c>
      <c r="D102" s="201" t="s">
        <v>883</v>
      </c>
      <c r="E102" s="201" t="s">
        <v>913</v>
      </c>
      <c r="F102" s="193">
        <v>5619.9</v>
      </c>
      <c r="G102" s="193">
        <v>5619.9</v>
      </c>
      <c r="H102" s="193">
        <f t="shared" si="1"/>
        <v>100</v>
      </c>
      <c r="K102" s="178"/>
    </row>
    <row r="103" spans="1:11" ht="31.5" hidden="1" x14ac:dyDescent="0.25">
      <c r="A103" s="192" t="s">
        <v>896</v>
      </c>
      <c r="B103" s="201" t="s">
        <v>968</v>
      </c>
      <c r="C103" s="186">
        <v>200</v>
      </c>
      <c r="D103" s="201" t="s">
        <v>883</v>
      </c>
      <c r="E103" s="201" t="s">
        <v>913</v>
      </c>
      <c r="F103" s="193">
        <v>0</v>
      </c>
      <c r="G103" s="193">
        <v>0</v>
      </c>
      <c r="H103" s="193"/>
      <c r="K103" s="178"/>
    </row>
    <row r="104" spans="1:11" ht="47.25" x14ac:dyDescent="0.25">
      <c r="A104" s="192" t="s">
        <v>969</v>
      </c>
      <c r="B104" s="201" t="s">
        <v>970</v>
      </c>
      <c r="C104" s="186"/>
      <c r="D104" s="201"/>
      <c r="E104" s="201"/>
      <c r="F104" s="193">
        <v>109837.8</v>
      </c>
      <c r="G104" s="193">
        <v>109374.39999999999</v>
      </c>
      <c r="H104" s="193">
        <f t="shared" si="1"/>
        <v>99.57810516962283</v>
      </c>
      <c r="K104" s="178"/>
    </row>
    <row r="105" spans="1:11" ht="31.5" x14ac:dyDescent="0.25">
      <c r="A105" s="192" t="s">
        <v>971</v>
      </c>
      <c r="B105" s="186" t="s">
        <v>972</v>
      </c>
      <c r="C105" s="186"/>
      <c r="D105" s="201"/>
      <c r="E105" s="201"/>
      <c r="F105" s="193">
        <v>22878.7</v>
      </c>
      <c r="G105" s="193">
        <v>22878.7</v>
      </c>
      <c r="H105" s="193">
        <f t="shared" si="1"/>
        <v>100</v>
      </c>
      <c r="K105" s="178"/>
    </row>
    <row r="106" spans="1:11" ht="63" x14ac:dyDescent="0.25">
      <c r="A106" s="192" t="s">
        <v>908</v>
      </c>
      <c r="B106" s="186" t="s">
        <v>972</v>
      </c>
      <c r="C106" s="186">
        <v>100</v>
      </c>
      <c r="D106" s="201" t="s">
        <v>883</v>
      </c>
      <c r="E106" s="201" t="s">
        <v>913</v>
      </c>
      <c r="F106" s="193">
        <v>22878.7</v>
      </c>
      <c r="G106" s="193">
        <v>22878.7</v>
      </c>
      <c r="H106" s="193">
        <f t="shared" si="1"/>
        <v>100</v>
      </c>
      <c r="K106" s="178"/>
    </row>
    <row r="107" spans="1:11" ht="31.5" hidden="1" x14ac:dyDescent="0.25">
      <c r="A107" s="192" t="s">
        <v>896</v>
      </c>
      <c r="B107" s="186" t="s">
        <v>973</v>
      </c>
      <c r="C107" s="186">
        <v>200</v>
      </c>
      <c r="D107" s="201" t="s">
        <v>883</v>
      </c>
      <c r="E107" s="201" t="s">
        <v>913</v>
      </c>
      <c r="F107" s="193"/>
      <c r="G107" s="193"/>
      <c r="H107" s="193" t="e">
        <f t="shared" si="1"/>
        <v>#DIV/0!</v>
      </c>
      <c r="K107" s="178"/>
    </row>
    <row r="108" spans="1:11" hidden="1" x14ac:dyDescent="0.25">
      <c r="A108" s="192" t="s">
        <v>910</v>
      </c>
      <c r="B108" s="186" t="s">
        <v>973</v>
      </c>
      <c r="C108" s="186">
        <v>800</v>
      </c>
      <c r="D108" s="201" t="s">
        <v>883</v>
      </c>
      <c r="E108" s="201" t="s">
        <v>913</v>
      </c>
      <c r="F108" s="193"/>
      <c r="G108" s="193"/>
      <c r="H108" s="193" t="e">
        <f t="shared" si="1"/>
        <v>#DIV/0!</v>
      </c>
      <c r="K108" s="178"/>
    </row>
    <row r="109" spans="1:11" ht="31.5" x14ac:dyDescent="0.25">
      <c r="A109" s="192" t="s">
        <v>974</v>
      </c>
      <c r="B109" s="201" t="s">
        <v>975</v>
      </c>
      <c r="C109" s="186"/>
      <c r="D109" s="201"/>
      <c r="E109" s="201"/>
      <c r="F109" s="193">
        <v>86959.1</v>
      </c>
      <c r="G109" s="193">
        <v>86495.7</v>
      </c>
      <c r="H109" s="193">
        <f t="shared" si="1"/>
        <v>99.467105800313021</v>
      </c>
      <c r="K109" s="178"/>
    </row>
    <row r="110" spans="1:11" ht="63" x14ac:dyDescent="0.25">
      <c r="A110" s="192" t="s">
        <v>908</v>
      </c>
      <c r="B110" s="201" t="s">
        <v>975</v>
      </c>
      <c r="C110" s="186">
        <v>100</v>
      </c>
      <c r="D110" s="201" t="s">
        <v>883</v>
      </c>
      <c r="E110" s="201" t="s">
        <v>976</v>
      </c>
      <c r="F110" s="193">
        <v>77355.600000000006</v>
      </c>
      <c r="G110" s="193">
        <v>77056</v>
      </c>
      <c r="H110" s="193">
        <f t="shared" si="1"/>
        <v>99.612697723241752</v>
      </c>
      <c r="K110" s="178"/>
    </row>
    <row r="111" spans="1:11" ht="31.5" hidden="1" x14ac:dyDescent="0.25">
      <c r="A111" s="192" t="s">
        <v>896</v>
      </c>
      <c r="B111" s="201" t="s">
        <v>975</v>
      </c>
      <c r="C111" s="186">
        <v>200</v>
      </c>
      <c r="D111" s="201" t="s">
        <v>892</v>
      </c>
      <c r="E111" s="201" t="s">
        <v>909</v>
      </c>
      <c r="F111" s="193">
        <v>0</v>
      </c>
      <c r="G111" s="193">
        <v>0</v>
      </c>
      <c r="H111" s="193"/>
      <c r="K111" s="178"/>
    </row>
    <row r="112" spans="1:11" ht="31.5" x14ac:dyDescent="0.25">
      <c r="A112" s="192" t="s">
        <v>896</v>
      </c>
      <c r="B112" s="201" t="s">
        <v>975</v>
      </c>
      <c r="C112" s="186">
        <v>200</v>
      </c>
      <c r="D112" s="201" t="s">
        <v>883</v>
      </c>
      <c r="E112" s="201" t="s">
        <v>976</v>
      </c>
      <c r="F112" s="193">
        <v>9293.6</v>
      </c>
      <c r="G112" s="193">
        <v>9129.7999999999993</v>
      </c>
      <c r="H112" s="193">
        <f t="shared" si="1"/>
        <v>98.237496771972104</v>
      </c>
      <c r="K112" s="178"/>
    </row>
    <row r="113" spans="1:11" ht="19.5" hidden="1" customHeight="1" x14ac:dyDescent="0.25">
      <c r="A113" s="192" t="s">
        <v>881</v>
      </c>
      <c r="B113" s="201" t="s">
        <v>975</v>
      </c>
      <c r="C113" s="186">
        <v>300</v>
      </c>
      <c r="D113" s="201" t="s">
        <v>883</v>
      </c>
      <c r="E113" s="201" t="s">
        <v>976</v>
      </c>
      <c r="F113" s="193">
        <v>0</v>
      </c>
      <c r="G113" s="193">
        <v>0</v>
      </c>
      <c r="H113" s="193"/>
      <c r="K113" s="178"/>
    </row>
    <row r="114" spans="1:11" x14ac:dyDescent="0.25">
      <c r="A114" s="192" t="s">
        <v>910</v>
      </c>
      <c r="B114" s="201" t="s">
        <v>975</v>
      </c>
      <c r="C114" s="186">
        <v>800</v>
      </c>
      <c r="D114" s="201" t="s">
        <v>883</v>
      </c>
      <c r="E114" s="201" t="s">
        <v>976</v>
      </c>
      <c r="F114" s="193">
        <v>309.89999999999998</v>
      </c>
      <c r="G114" s="193">
        <v>309.89999999999998</v>
      </c>
      <c r="H114" s="193">
        <f t="shared" si="1"/>
        <v>100</v>
      </c>
      <c r="K114" s="178"/>
    </row>
    <row r="115" spans="1:11" s="191" customFormat="1" ht="47.25" x14ac:dyDescent="0.25">
      <c r="A115" s="187" t="s">
        <v>977</v>
      </c>
      <c r="B115" s="188" t="s">
        <v>978</v>
      </c>
      <c r="C115" s="188"/>
      <c r="D115" s="189"/>
      <c r="E115" s="189"/>
      <c r="F115" s="190">
        <v>300</v>
      </c>
      <c r="G115" s="190">
        <v>300</v>
      </c>
      <c r="H115" s="193">
        <f t="shared" si="1"/>
        <v>100</v>
      </c>
      <c r="K115" s="178"/>
    </row>
    <row r="116" spans="1:11" x14ac:dyDescent="0.25">
      <c r="A116" s="203" t="s">
        <v>979</v>
      </c>
      <c r="B116" s="186" t="s">
        <v>980</v>
      </c>
      <c r="C116" s="186"/>
      <c r="D116" s="201"/>
      <c r="E116" s="201"/>
      <c r="F116" s="193">
        <v>300</v>
      </c>
      <c r="G116" s="193">
        <v>300</v>
      </c>
      <c r="H116" s="193">
        <f t="shared" si="1"/>
        <v>100</v>
      </c>
      <c r="K116" s="178"/>
    </row>
    <row r="117" spans="1:11" ht="31.5" x14ac:dyDescent="0.25">
      <c r="A117" s="192" t="s">
        <v>981</v>
      </c>
      <c r="B117" s="186" t="s">
        <v>982</v>
      </c>
      <c r="C117" s="186"/>
      <c r="D117" s="201"/>
      <c r="E117" s="201"/>
      <c r="F117" s="193">
        <v>300</v>
      </c>
      <c r="G117" s="193">
        <v>300</v>
      </c>
      <c r="H117" s="193">
        <f t="shared" si="1"/>
        <v>100</v>
      </c>
      <c r="K117" s="178"/>
    </row>
    <row r="118" spans="1:11" x14ac:dyDescent="0.25">
      <c r="A118" s="192" t="s">
        <v>910</v>
      </c>
      <c r="B118" s="186" t="s">
        <v>982</v>
      </c>
      <c r="C118" s="186">
        <v>200</v>
      </c>
      <c r="D118" s="201" t="s">
        <v>901</v>
      </c>
      <c r="E118" s="201" t="s">
        <v>983</v>
      </c>
      <c r="F118" s="193">
        <v>300</v>
      </c>
      <c r="G118" s="193">
        <v>300</v>
      </c>
      <c r="H118" s="193">
        <f t="shared" si="1"/>
        <v>100</v>
      </c>
      <c r="K118" s="178"/>
    </row>
    <row r="119" spans="1:11" ht="47.25" hidden="1" x14ac:dyDescent="0.25">
      <c r="A119" s="192" t="s">
        <v>984</v>
      </c>
      <c r="B119" s="201" t="s">
        <v>985</v>
      </c>
      <c r="C119" s="186"/>
      <c r="D119" s="201"/>
      <c r="E119" s="201"/>
      <c r="F119" s="193">
        <v>0</v>
      </c>
      <c r="G119" s="193">
        <v>0</v>
      </c>
      <c r="H119" s="193"/>
      <c r="K119" s="178"/>
    </row>
    <row r="120" spans="1:11" ht="31.5" hidden="1" x14ac:dyDescent="0.25">
      <c r="A120" s="192" t="s">
        <v>986</v>
      </c>
      <c r="B120" s="201" t="s">
        <v>987</v>
      </c>
      <c r="C120" s="201"/>
      <c r="D120" s="201"/>
      <c r="E120" s="201"/>
      <c r="F120" s="193">
        <v>0</v>
      </c>
      <c r="G120" s="193">
        <v>0</v>
      </c>
      <c r="H120" s="193"/>
      <c r="K120" s="178"/>
    </row>
    <row r="121" spans="1:11" hidden="1" x14ac:dyDescent="0.25">
      <c r="A121" s="192" t="s">
        <v>910</v>
      </c>
      <c r="B121" s="201" t="s">
        <v>987</v>
      </c>
      <c r="C121" s="201" t="s">
        <v>988</v>
      </c>
      <c r="D121" s="201" t="s">
        <v>901</v>
      </c>
      <c r="E121" s="201" t="s">
        <v>983</v>
      </c>
      <c r="F121" s="193">
        <v>0</v>
      </c>
      <c r="G121" s="193">
        <v>0</v>
      </c>
      <c r="H121" s="193"/>
      <c r="K121" s="178"/>
    </row>
    <row r="122" spans="1:11" ht="35.25" customHeight="1" x14ac:dyDescent="0.25">
      <c r="A122" s="204" t="s">
        <v>989</v>
      </c>
      <c r="B122" s="189" t="s">
        <v>990</v>
      </c>
      <c r="C122" s="186"/>
      <c r="D122" s="201"/>
      <c r="E122" s="201"/>
      <c r="F122" s="190">
        <v>4310</v>
      </c>
      <c r="G122" s="190">
        <v>4310</v>
      </c>
      <c r="H122" s="193">
        <f t="shared" si="1"/>
        <v>100</v>
      </c>
      <c r="K122" s="178"/>
    </row>
    <row r="123" spans="1:11" ht="35.25" hidden="1" customHeight="1" x14ac:dyDescent="0.25">
      <c r="A123" s="192" t="s">
        <v>991</v>
      </c>
      <c r="B123" s="201" t="s">
        <v>992</v>
      </c>
      <c r="C123" s="186"/>
      <c r="D123" s="201"/>
      <c r="E123" s="201"/>
      <c r="F123" s="193">
        <v>0</v>
      </c>
      <c r="G123" s="193">
        <v>0</v>
      </c>
      <c r="H123" s="193"/>
      <c r="K123" s="178"/>
    </row>
    <row r="124" spans="1:11" ht="35.25" hidden="1" customHeight="1" x14ac:dyDescent="0.25">
      <c r="A124" s="205" t="s">
        <v>896</v>
      </c>
      <c r="B124" s="201" t="s">
        <v>992</v>
      </c>
      <c r="C124" s="186">
        <v>200</v>
      </c>
      <c r="D124" s="201" t="s">
        <v>901</v>
      </c>
      <c r="E124" s="201" t="s">
        <v>983</v>
      </c>
      <c r="F124" s="193">
        <v>0</v>
      </c>
      <c r="G124" s="193">
        <v>0</v>
      </c>
      <c r="H124" s="193"/>
      <c r="K124" s="178"/>
    </row>
    <row r="125" spans="1:11" ht="31.5" x14ac:dyDescent="0.25">
      <c r="A125" s="192" t="s">
        <v>993</v>
      </c>
      <c r="B125" s="201" t="s">
        <v>994</v>
      </c>
      <c r="C125" s="186"/>
      <c r="D125" s="201"/>
      <c r="E125" s="201"/>
      <c r="F125" s="193">
        <v>4010</v>
      </c>
      <c r="G125" s="193">
        <v>4010</v>
      </c>
      <c r="H125" s="193">
        <f t="shared" si="1"/>
        <v>100</v>
      </c>
      <c r="K125" s="178"/>
    </row>
    <row r="126" spans="1:11" ht="47.25" x14ac:dyDescent="0.25">
      <c r="A126" s="192" t="s">
        <v>995</v>
      </c>
      <c r="B126" s="201" t="s">
        <v>996</v>
      </c>
      <c r="C126" s="201"/>
      <c r="D126" s="201"/>
      <c r="E126" s="201"/>
      <c r="F126" s="193">
        <v>4010</v>
      </c>
      <c r="G126" s="193">
        <v>4010</v>
      </c>
      <c r="H126" s="193">
        <f t="shared" si="1"/>
        <v>100</v>
      </c>
      <c r="K126" s="178"/>
    </row>
    <row r="127" spans="1:11" ht="31.5" x14ac:dyDescent="0.25">
      <c r="A127" s="192" t="s">
        <v>891</v>
      </c>
      <c r="B127" s="201" t="s">
        <v>996</v>
      </c>
      <c r="C127" s="201" t="s">
        <v>946</v>
      </c>
      <c r="D127" s="201" t="s">
        <v>901</v>
      </c>
      <c r="E127" s="201" t="s">
        <v>983</v>
      </c>
      <c r="F127" s="193">
        <v>4010</v>
      </c>
      <c r="G127" s="193">
        <v>4010</v>
      </c>
      <c r="H127" s="193">
        <f t="shared" si="1"/>
        <v>100</v>
      </c>
      <c r="K127" s="178"/>
    </row>
    <row r="128" spans="1:11" x14ac:dyDescent="0.25">
      <c r="A128" s="192" t="s">
        <v>997</v>
      </c>
      <c r="B128" s="201" t="s">
        <v>998</v>
      </c>
      <c r="C128" s="201"/>
      <c r="D128" s="201"/>
      <c r="E128" s="206"/>
      <c r="F128" s="193">
        <v>300</v>
      </c>
      <c r="G128" s="193">
        <v>300</v>
      </c>
      <c r="H128" s="193">
        <f t="shared" si="1"/>
        <v>100</v>
      </c>
      <c r="K128" s="178"/>
    </row>
    <row r="129" spans="1:11" x14ac:dyDescent="0.25">
      <c r="A129" s="203" t="s">
        <v>979</v>
      </c>
      <c r="B129" s="201" t="s">
        <v>999</v>
      </c>
      <c r="C129" s="201"/>
      <c r="D129" s="201"/>
      <c r="E129" s="206"/>
      <c r="F129" s="193">
        <v>300</v>
      </c>
      <c r="G129" s="193">
        <v>300</v>
      </c>
      <c r="H129" s="193">
        <f t="shared" si="1"/>
        <v>100</v>
      </c>
      <c r="K129" s="178"/>
    </row>
    <row r="130" spans="1:11" ht="31.5" x14ac:dyDescent="0.25">
      <c r="A130" s="203" t="s">
        <v>896</v>
      </c>
      <c r="B130" s="201" t="s">
        <v>999</v>
      </c>
      <c r="C130" s="201" t="s">
        <v>932</v>
      </c>
      <c r="D130" s="201" t="s">
        <v>901</v>
      </c>
      <c r="E130" s="201" t="s">
        <v>983</v>
      </c>
      <c r="F130" s="193">
        <v>300</v>
      </c>
      <c r="G130" s="193">
        <v>300</v>
      </c>
      <c r="H130" s="193">
        <f t="shared" si="1"/>
        <v>100</v>
      </c>
      <c r="K130" s="178"/>
    </row>
    <row r="131" spans="1:11" s="191" customFormat="1" ht="31.5" x14ac:dyDescent="0.25">
      <c r="A131" s="187" t="s">
        <v>1000</v>
      </c>
      <c r="B131" s="189" t="s">
        <v>1001</v>
      </c>
      <c r="C131" s="188"/>
      <c r="D131" s="189"/>
      <c r="E131" s="189"/>
      <c r="F131" s="190">
        <v>405.6</v>
      </c>
      <c r="G131" s="190">
        <v>405.6</v>
      </c>
      <c r="H131" s="190">
        <f t="shared" si="1"/>
        <v>100</v>
      </c>
      <c r="K131" s="178"/>
    </row>
    <row r="132" spans="1:11" ht="31.5" x14ac:dyDescent="0.25">
      <c r="A132" s="192" t="s">
        <v>1002</v>
      </c>
      <c r="B132" s="186" t="s">
        <v>1003</v>
      </c>
      <c r="C132" s="186"/>
      <c r="D132" s="201"/>
      <c r="E132" s="201"/>
      <c r="F132" s="193">
        <v>405.6</v>
      </c>
      <c r="G132" s="193">
        <v>405.6</v>
      </c>
      <c r="H132" s="193">
        <f t="shared" si="1"/>
        <v>100</v>
      </c>
      <c r="K132" s="178"/>
    </row>
    <row r="133" spans="1:11" ht="63" x14ac:dyDescent="0.25">
      <c r="A133" s="192" t="s">
        <v>908</v>
      </c>
      <c r="B133" s="186" t="s">
        <v>1003</v>
      </c>
      <c r="C133" s="186">
        <v>100</v>
      </c>
      <c r="D133" s="201" t="s">
        <v>893</v>
      </c>
      <c r="E133" s="201" t="s">
        <v>901</v>
      </c>
      <c r="F133" s="193">
        <v>396.1</v>
      </c>
      <c r="G133" s="193">
        <v>396.1</v>
      </c>
      <c r="H133" s="193">
        <f t="shared" si="1"/>
        <v>100</v>
      </c>
      <c r="K133" s="178"/>
    </row>
    <row r="134" spans="1:11" ht="31.5" x14ac:dyDescent="0.25">
      <c r="A134" s="192" t="s">
        <v>896</v>
      </c>
      <c r="B134" s="186" t="s">
        <v>1003</v>
      </c>
      <c r="C134" s="201" t="s">
        <v>932</v>
      </c>
      <c r="D134" s="201" t="s">
        <v>893</v>
      </c>
      <c r="E134" s="201" t="s">
        <v>901</v>
      </c>
      <c r="F134" s="193">
        <v>9.5</v>
      </c>
      <c r="G134" s="193">
        <v>9.5</v>
      </c>
      <c r="H134" s="193">
        <f t="shared" si="1"/>
        <v>100</v>
      </c>
      <c r="K134" s="178"/>
    </row>
    <row r="135" spans="1:11" ht="31.5" x14ac:dyDescent="0.25">
      <c r="A135" s="187" t="s">
        <v>1004</v>
      </c>
      <c r="B135" s="189" t="s">
        <v>1005</v>
      </c>
      <c r="C135" s="188"/>
      <c r="D135" s="189"/>
      <c r="E135" s="189"/>
      <c r="F135" s="190">
        <v>150</v>
      </c>
      <c r="G135" s="190">
        <v>149.6</v>
      </c>
      <c r="H135" s="190">
        <f t="shared" ref="H135:H198" si="2">SUM(G135/F135*100)</f>
        <v>99.733333333333334</v>
      </c>
      <c r="K135" s="178"/>
    </row>
    <row r="136" spans="1:11" ht="31.5" x14ac:dyDescent="0.25">
      <c r="A136" s="192" t="s">
        <v>991</v>
      </c>
      <c r="B136" s="186" t="s">
        <v>1006</v>
      </c>
      <c r="C136" s="188"/>
      <c r="D136" s="189"/>
      <c r="E136" s="189"/>
      <c r="F136" s="193">
        <v>150</v>
      </c>
      <c r="G136" s="193">
        <v>149.6</v>
      </c>
      <c r="H136" s="193">
        <f t="shared" si="2"/>
        <v>99.733333333333334</v>
      </c>
      <c r="K136" s="178"/>
    </row>
    <row r="137" spans="1:11" ht="29.25" customHeight="1" x14ac:dyDescent="0.25">
      <c r="A137" s="192" t="s">
        <v>896</v>
      </c>
      <c r="B137" s="186" t="s">
        <v>1006</v>
      </c>
      <c r="C137" s="186">
        <v>200</v>
      </c>
      <c r="D137" s="201" t="s">
        <v>893</v>
      </c>
      <c r="E137" s="201">
        <v>13</v>
      </c>
      <c r="F137" s="193">
        <v>93.6</v>
      </c>
      <c r="G137" s="193">
        <v>93.2</v>
      </c>
      <c r="H137" s="193">
        <f t="shared" si="2"/>
        <v>99.572649572649581</v>
      </c>
      <c r="K137" s="178"/>
    </row>
    <row r="138" spans="1:11" ht="31.5" x14ac:dyDescent="0.25">
      <c r="A138" s="192" t="s">
        <v>896</v>
      </c>
      <c r="B138" s="186" t="s">
        <v>1006</v>
      </c>
      <c r="C138" s="186">
        <v>200</v>
      </c>
      <c r="D138" s="201" t="s">
        <v>892</v>
      </c>
      <c r="E138" s="201" t="s">
        <v>909</v>
      </c>
      <c r="F138" s="193">
        <v>56.4</v>
      </c>
      <c r="G138" s="193">
        <v>56.4</v>
      </c>
      <c r="H138" s="193">
        <f t="shared" si="2"/>
        <v>100</v>
      </c>
      <c r="K138" s="178"/>
    </row>
    <row r="139" spans="1:11" s="191" customFormat="1" ht="31.5" x14ac:dyDescent="0.25">
      <c r="A139" s="187" t="s">
        <v>1007</v>
      </c>
      <c r="B139" s="188" t="s">
        <v>1008</v>
      </c>
      <c r="C139" s="188"/>
      <c r="D139" s="189"/>
      <c r="E139" s="189"/>
      <c r="F139" s="190">
        <v>160965.00000000003</v>
      </c>
      <c r="G139" s="190">
        <v>158600.70000000004</v>
      </c>
      <c r="H139" s="190">
        <f t="shared" si="2"/>
        <v>98.531171372658662</v>
      </c>
      <c r="K139" s="178"/>
    </row>
    <row r="140" spans="1:11" x14ac:dyDescent="0.25">
      <c r="A140" s="192" t="s">
        <v>1009</v>
      </c>
      <c r="B140" s="201" t="s">
        <v>1010</v>
      </c>
      <c r="C140" s="201"/>
      <c r="D140" s="201"/>
      <c r="E140" s="201"/>
      <c r="F140" s="193">
        <v>3146.4</v>
      </c>
      <c r="G140" s="193">
        <v>3146.4</v>
      </c>
      <c r="H140" s="193">
        <f t="shared" si="2"/>
        <v>100</v>
      </c>
      <c r="K140" s="178"/>
    </row>
    <row r="141" spans="1:11" ht="63" x14ac:dyDescent="0.25">
      <c r="A141" s="192" t="s">
        <v>908</v>
      </c>
      <c r="B141" s="201" t="s">
        <v>1010</v>
      </c>
      <c r="C141" s="201" t="s">
        <v>226</v>
      </c>
      <c r="D141" s="201" t="s">
        <v>893</v>
      </c>
      <c r="E141" s="201" t="s">
        <v>976</v>
      </c>
      <c r="F141" s="193">
        <v>3146.4</v>
      </c>
      <c r="G141" s="193">
        <v>3146.4</v>
      </c>
      <c r="H141" s="193">
        <f t="shared" si="2"/>
        <v>100</v>
      </c>
      <c r="K141" s="178"/>
    </row>
    <row r="142" spans="1:11" x14ac:dyDescent="0.25">
      <c r="A142" s="192" t="s">
        <v>1011</v>
      </c>
      <c r="B142" s="201" t="s">
        <v>1012</v>
      </c>
      <c r="C142" s="201"/>
      <c r="D142" s="201"/>
      <c r="E142" s="201"/>
      <c r="F142" s="193">
        <v>130197.1</v>
      </c>
      <c r="G142" s="193">
        <v>130174.8</v>
      </c>
      <c r="H142" s="193">
        <f t="shared" si="2"/>
        <v>99.982872122343736</v>
      </c>
      <c r="K142" s="178"/>
    </row>
    <row r="143" spans="1:11" ht="63" x14ac:dyDescent="0.25">
      <c r="A143" s="192" t="s">
        <v>908</v>
      </c>
      <c r="B143" s="201" t="s">
        <v>1012</v>
      </c>
      <c r="C143" s="201" t="s">
        <v>226</v>
      </c>
      <c r="D143" s="201" t="s">
        <v>893</v>
      </c>
      <c r="E143" s="201" t="s">
        <v>901</v>
      </c>
      <c r="F143" s="193">
        <v>130190.8</v>
      </c>
      <c r="G143" s="193">
        <v>130168.5</v>
      </c>
      <c r="H143" s="193">
        <f t="shared" si="2"/>
        <v>99.982871293516894</v>
      </c>
      <c r="K143" s="178"/>
    </row>
    <row r="144" spans="1:11" ht="31.5" x14ac:dyDescent="0.25">
      <c r="A144" s="192" t="s">
        <v>896</v>
      </c>
      <c r="B144" s="201" t="s">
        <v>1012</v>
      </c>
      <c r="C144" s="201" t="s">
        <v>932</v>
      </c>
      <c r="D144" s="201" t="s">
        <v>893</v>
      </c>
      <c r="E144" s="201" t="s">
        <v>901</v>
      </c>
      <c r="F144" s="193">
        <v>6.3</v>
      </c>
      <c r="G144" s="193">
        <v>6.3</v>
      </c>
      <c r="H144" s="193">
        <f t="shared" si="2"/>
        <v>100</v>
      </c>
      <c r="K144" s="178"/>
    </row>
    <row r="145" spans="1:11" ht="19.5" customHeight="1" x14ac:dyDescent="0.25">
      <c r="A145" s="192" t="s">
        <v>881</v>
      </c>
      <c r="B145" s="201" t="s">
        <v>1012</v>
      </c>
      <c r="C145" s="201" t="s">
        <v>882</v>
      </c>
      <c r="D145" s="201" t="s">
        <v>893</v>
      </c>
      <c r="E145" s="201" t="s">
        <v>901</v>
      </c>
      <c r="F145" s="193">
        <v>0</v>
      </c>
      <c r="G145" s="193">
        <v>0</v>
      </c>
      <c r="H145" s="193"/>
      <c r="K145" s="178"/>
    </row>
    <row r="146" spans="1:11" x14ac:dyDescent="0.25">
      <c r="A146" s="192" t="s">
        <v>1013</v>
      </c>
      <c r="B146" s="186" t="s">
        <v>1014</v>
      </c>
      <c r="C146" s="186"/>
      <c r="D146" s="201"/>
      <c r="E146" s="201"/>
      <c r="F146" s="193">
        <v>4119.2</v>
      </c>
      <c r="G146" s="193">
        <v>3551</v>
      </c>
      <c r="H146" s="193">
        <f t="shared" si="2"/>
        <v>86.20605942901534</v>
      </c>
      <c r="K146" s="178"/>
    </row>
    <row r="147" spans="1:11" ht="31.5" x14ac:dyDescent="0.25">
      <c r="A147" s="192" t="s">
        <v>896</v>
      </c>
      <c r="B147" s="186" t="s">
        <v>1014</v>
      </c>
      <c r="C147" s="186">
        <v>200</v>
      </c>
      <c r="D147" s="201" t="s">
        <v>893</v>
      </c>
      <c r="E147" s="201">
        <v>13</v>
      </c>
      <c r="F147" s="193">
        <v>4026.2</v>
      </c>
      <c r="G147" s="193">
        <v>3458</v>
      </c>
      <c r="H147" s="193">
        <f t="shared" si="2"/>
        <v>85.887437285778162</v>
      </c>
      <c r="K147" s="178"/>
    </row>
    <row r="148" spans="1:11" x14ac:dyDescent="0.25">
      <c r="A148" s="192" t="s">
        <v>910</v>
      </c>
      <c r="B148" s="186" t="s">
        <v>1014</v>
      </c>
      <c r="C148" s="186">
        <v>800</v>
      </c>
      <c r="D148" s="201" t="s">
        <v>893</v>
      </c>
      <c r="E148" s="201">
        <v>13</v>
      </c>
      <c r="F148" s="193">
        <v>93</v>
      </c>
      <c r="G148" s="193">
        <v>93</v>
      </c>
      <c r="H148" s="193">
        <f t="shared" si="2"/>
        <v>100</v>
      </c>
      <c r="K148" s="178"/>
    </row>
    <row r="149" spans="1:11" ht="31.5" x14ac:dyDescent="0.25">
      <c r="A149" s="192" t="s">
        <v>1015</v>
      </c>
      <c r="B149" s="186" t="s">
        <v>1016</v>
      </c>
      <c r="C149" s="186"/>
      <c r="D149" s="201"/>
      <c r="E149" s="201"/>
      <c r="F149" s="193">
        <v>10336.6</v>
      </c>
      <c r="G149" s="193">
        <v>9665.6</v>
      </c>
      <c r="H149" s="193">
        <f t="shared" si="2"/>
        <v>93.508503763326431</v>
      </c>
      <c r="K149" s="178"/>
    </row>
    <row r="150" spans="1:11" ht="31.5" x14ac:dyDescent="0.25">
      <c r="A150" s="192" t="s">
        <v>896</v>
      </c>
      <c r="B150" s="186" t="s">
        <v>1016</v>
      </c>
      <c r="C150" s="186">
        <v>200</v>
      </c>
      <c r="D150" s="201" t="s">
        <v>893</v>
      </c>
      <c r="E150" s="201">
        <v>13</v>
      </c>
      <c r="F150" s="193">
        <v>10336.6</v>
      </c>
      <c r="G150" s="193">
        <v>9665.6</v>
      </c>
      <c r="H150" s="193">
        <f t="shared" si="2"/>
        <v>93.508503763326431</v>
      </c>
      <c r="K150" s="178"/>
    </row>
    <row r="151" spans="1:11" ht="31.5" x14ac:dyDescent="0.25">
      <c r="A151" s="192" t="s">
        <v>991</v>
      </c>
      <c r="B151" s="186" t="s">
        <v>1017</v>
      </c>
      <c r="C151" s="186"/>
      <c r="D151" s="201"/>
      <c r="E151" s="201"/>
      <c r="F151" s="193">
        <v>12111.5</v>
      </c>
      <c r="G151" s="193">
        <v>11008.699999999999</v>
      </c>
      <c r="H151" s="193">
        <f t="shared" si="2"/>
        <v>90.894604301696731</v>
      </c>
      <c r="K151" s="178"/>
    </row>
    <row r="152" spans="1:11" ht="30" customHeight="1" x14ac:dyDescent="0.25">
      <c r="A152" s="192" t="s">
        <v>896</v>
      </c>
      <c r="B152" s="186" t="s">
        <v>1017</v>
      </c>
      <c r="C152" s="186">
        <v>200</v>
      </c>
      <c r="D152" s="201" t="s">
        <v>893</v>
      </c>
      <c r="E152" s="201">
        <v>13</v>
      </c>
      <c r="F152" s="193">
        <v>9645.4</v>
      </c>
      <c r="G152" s="193">
        <v>8547.9</v>
      </c>
      <c r="H152" s="193">
        <f t="shared" si="2"/>
        <v>88.621519066083309</v>
      </c>
      <c r="K152" s="178"/>
    </row>
    <row r="153" spans="1:11" ht="14.25" customHeight="1" x14ac:dyDescent="0.25">
      <c r="A153" s="192" t="s">
        <v>896</v>
      </c>
      <c r="B153" s="186" t="s">
        <v>1017</v>
      </c>
      <c r="C153" s="186">
        <v>200</v>
      </c>
      <c r="D153" s="201" t="s">
        <v>892</v>
      </c>
      <c r="E153" s="201" t="s">
        <v>909</v>
      </c>
      <c r="F153" s="193">
        <v>15</v>
      </c>
      <c r="G153" s="193">
        <v>15</v>
      </c>
      <c r="H153" s="193">
        <f t="shared" si="2"/>
        <v>100</v>
      </c>
      <c r="K153" s="178"/>
    </row>
    <row r="154" spans="1:11" ht="15" customHeight="1" x14ac:dyDescent="0.25">
      <c r="A154" s="192" t="s">
        <v>881</v>
      </c>
      <c r="B154" s="186" t="s">
        <v>1017</v>
      </c>
      <c r="C154" s="186">
        <v>300</v>
      </c>
      <c r="D154" s="201" t="s">
        <v>893</v>
      </c>
      <c r="E154" s="201">
        <v>13</v>
      </c>
      <c r="F154" s="193">
        <v>705.7</v>
      </c>
      <c r="G154" s="193">
        <v>700.4</v>
      </c>
      <c r="H154" s="193">
        <f t="shared" si="2"/>
        <v>99.248972651268232</v>
      </c>
      <c r="K154" s="178"/>
    </row>
    <row r="155" spans="1:11" x14ac:dyDescent="0.25">
      <c r="A155" s="192" t="s">
        <v>910</v>
      </c>
      <c r="B155" s="186" t="s">
        <v>1017</v>
      </c>
      <c r="C155" s="186">
        <v>800</v>
      </c>
      <c r="D155" s="201" t="s">
        <v>893</v>
      </c>
      <c r="E155" s="201">
        <v>13</v>
      </c>
      <c r="F155" s="193">
        <v>1745.4</v>
      </c>
      <c r="G155" s="193">
        <v>1745.4</v>
      </c>
      <c r="H155" s="193">
        <f t="shared" si="2"/>
        <v>100</v>
      </c>
      <c r="K155" s="178"/>
    </row>
    <row r="156" spans="1:11" ht="31.5" x14ac:dyDescent="0.25">
      <c r="A156" s="203" t="s">
        <v>1018</v>
      </c>
      <c r="B156" s="201" t="s">
        <v>1019</v>
      </c>
      <c r="C156" s="201"/>
      <c r="D156" s="201"/>
      <c r="E156" s="201"/>
      <c r="F156" s="193">
        <v>1054.1999999999998</v>
      </c>
      <c r="G156" s="193">
        <v>1054.1999999999998</v>
      </c>
      <c r="H156" s="193">
        <f t="shared" si="2"/>
        <v>100</v>
      </c>
      <c r="K156" s="178"/>
    </row>
    <row r="157" spans="1:11" ht="63" x14ac:dyDescent="0.25">
      <c r="A157" s="203" t="s">
        <v>908</v>
      </c>
      <c r="B157" s="201" t="s">
        <v>1019</v>
      </c>
      <c r="C157" s="201" t="s">
        <v>226</v>
      </c>
      <c r="D157" s="201" t="s">
        <v>893</v>
      </c>
      <c r="E157" s="201" t="s">
        <v>976</v>
      </c>
      <c r="F157" s="193">
        <v>639.79999999999995</v>
      </c>
      <c r="G157" s="193">
        <v>639.79999999999995</v>
      </c>
      <c r="H157" s="193">
        <f t="shared" si="2"/>
        <v>100</v>
      </c>
      <c r="K157" s="178"/>
    </row>
    <row r="158" spans="1:11" ht="63" x14ac:dyDescent="0.25">
      <c r="A158" s="203" t="s">
        <v>908</v>
      </c>
      <c r="B158" s="201" t="s">
        <v>1019</v>
      </c>
      <c r="C158" s="201" t="s">
        <v>226</v>
      </c>
      <c r="D158" s="201" t="s">
        <v>893</v>
      </c>
      <c r="E158" s="201" t="s">
        <v>901</v>
      </c>
      <c r="F158" s="193">
        <v>414.4</v>
      </c>
      <c r="G158" s="193">
        <v>414.4</v>
      </c>
      <c r="H158" s="193">
        <f t="shared" si="2"/>
        <v>100</v>
      </c>
      <c r="K158" s="178"/>
    </row>
    <row r="159" spans="1:11" s="191" customFormat="1" ht="31.5" x14ac:dyDescent="0.25">
      <c r="A159" s="207" t="s">
        <v>1020</v>
      </c>
      <c r="B159" s="198" t="s">
        <v>1021</v>
      </c>
      <c r="C159" s="198"/>
      <c r="D159" s="198"/>
      <c r="E159" s="198"/>
      <c r="F159" s="199">
        <v>28979.7</v>
      </c>
      <c r="G159" s="199">
        <v>28632.400000000001</v>
      </c>
      <c r="H159" s="193">
        <f t="shared" si="2"/>
        <v>98.801574895530322</v>
      </c>
      <c r="K159" s="178"/>
    </row>
    <row r="160" spans="1:11" x14ac:dyDescent="0.25">
      <c r="A160" s="203" t="s">
        <v>979</v>
      </c>
      <c r="B160" s="195" t="s">
        <v>1022</v>
      </c>
      <c r="C160" s="195"/>
      <c r="D160" s="195"/>
      <c r="E160" s="195"/>
      <c r="F160" s="185">
        <v>27913.7</v>
      </c>
      <c r="G160" s="185">
        <v>27566.400000000001</v>
      </c>
      <c r="H160" s="193">
        <f t="shared" si="2"/>
        <v>98.755808079903417</v>
      </c>
      <c r="K160" s="178"/>
    </row>
    <row r="161" spans="1:11" ht="31.5" x14ac:dyDescent="0.25">
      <c r="A161" s="203" t="s">
        <v>896</v>
      </c>
      <c r="B161" s="195" t="s">
        <v>1022</v>
      </c>
      <c r="C161" s="195" t="s">
        <v>932</v>
      </c>
      <c r="D161" s="195" t="s">
        <v>901</v>
      </c>
      <c r="E161" s="195" t="s">
        <v>1023</v>
      </c>
      <c r="F161" s="185">
        <v>11890.6</v>
      </c>
      <c r="G161" s="185">
        <v>11725</v>
      </c>
      <c r="H161" s="193">
        <f t="shared" si="2"/>
        <v>98.607303247943761</v>
      </c>
      <c r="K161" s="178"/>
    </row>
    <row r="162" spans="1:11" ht="31.5" x14ac:dyDescent="0.25">
      <c r="A162" s="203" t="s">
        <v>896</v>
      </c>
      <c r="B162" s="195" t="s">
        <v>1022</v>
      </c>
      <c r="C162" s="195" t="s">
        <v>932</v>
      </c>
      <c r="D162" s="195" t="s">
        <v>909</v>
      </c>
      <c r="E162" s="195" t="s">
        <v>884</v>
      </c>
      <c r="F162" s="185">
        <v>16023.1</v>
      </c>
      <c r="G162" s="185">
        <v>15841.4</v>
      </c>
      <c r="H162" s="193">
        <f t="shared" si="2"/>
        <v>98.866012194893614</v>
      </c>
      <c r="K162" s="178"/>
    </row>
    <row r="163" spans="1:11" ht="63" x14ac:dyDescent="0.25">
      <c r="A163" s="205" t="s">
        <v>1024</v>
      </c>
      <c r="B163" s="208" t="s">
        <v>1025</v>
      </c>
      <c r="C163" s="195"/>
      <c r="D163" s="195"/>
      <c r="E163" s="195"/>
      <c r="F163" s="185">
        <v>1066</v>
      </c>
      <c r="G163" s="185">
        <v>1066</v>
      </c>
      <c r="H163" s="193">
        <f t="shared" si="2"/>
        <v>100</v>
      </c>
      <c r="K163" s="178"/>
    </row>
    <row r="164" spans="1:11" ht="31.5" x14ac:dyDescent="0.25">
      <c r="A164" s="203" t="s">
        <v>896</v>
      </c>
      <c r="B164" s="208" t="s">
        <v>1025</v>
      </c>
      <c r="C164" s="195" t="s">
        <v>932</v>
      </c>
      <c r="D164" s="195" t="s">
        <v>909</v>
      </c>
      <c r="E164" s="195" t="s">
        <v>884</v>
      </c>
      <c r="F164" s="185">
        <v>1066</v>
      </c>
      <c r="G164" s="185">
        <v>1066</v>
      </c>
      <c r="H164" s="193">
        <f t="shared" si="2"/>
        <v>100</v>
      </c>
      <c r="K164" s="178"/>
    </row>
    <row r="165" spans="1:11" s="191" customFormat="1" ht="47.25" x14ac:dyDescent="0.25">
      <c r="A165" s="209" t="s">
        <v>1026</v>
      </c>
      <c r="B165" s="198" t="s">
        <v>1027</v>
      </c>
      <c r="C165" s="198"/>
      <c r="D165" s="198"/>
      <c r="E165" s="198"/>
      <c r="F165" s="199">
        <v>8896</v>
      </c>
      <c r="G165" s="199">
        <v>8896</v>
      </c>
      <c r="H165" s="193">
        <f t="shared" si="2"/>
        <v>100</v>
      </c>
      <c r="K165" s="178"/>
    </row>
    <row r="166" spans="1:11" x14ac:dyDescent="0.25">
      <c r="A166" s="203" t="s">
        <v>979</v>
      </c>
      <c r="B166" s="195" t="s">
        <v>1028</v>
      </c>
      <c r="C166" s="195"/>
      <c r="D166" s="195"/>
      <c r="E166" s="195"/>
      <c r="F166" s="185">
        <v>8896</v>
      </c>
      <c r="G166" s="185">
        <v>8896</v>
      </c>
      <c r="H166" s="193">
        <f t="shared" si="2"/>
        <v>100</v>
      </c>
      <c r="K166" s="178"/>
    </row>
    <row r="167" spans="1:11" ht="31.5" x14ac:dyDescent="0.25">
      <c r="A167" s="203" t="s">
        <v>896</v>
      </c>
      <c r="B167" s="195" t="s">
        <v>1028</v>
      </c>
      <c r="C167" s="195" t="s">
        <v>932</v>
      </c>
      <c r="D167" s="195" t="s">
        <v>909</v>
      </c>
      <c r="E167" s="195" t="s">
        <v>976</v>
      </c>
      <c r="F167" s="185">
        <v>1896</v>
      </c>
      <c r="G167" s="185">
        <v>1896</v>
      </c>
      <c r="H167" s="193">
        <f t="shared" si="2"/>
        <v>100</v>
      </c>
      <c r="K167" s="178"/>
    </row>
    <row r="168" spans="1:11" x14ac:dyDescent="0.25">
      <c r="A168" s="203" t="s">
        <v>910</v>
      </c>
      <c r="B168" s="195" t="s">
        <v>1028</v>
      </c>
      <c r="C168" s="195" t="s">
        <v>988</v>
      </c>
      <c r="D168" s="195" t="s">
        <v>909</v>
      </c>
      <c r="E168" s="195" t="s">
        <v>976</v>
      </c>
      <c r="F168" s="185">
        <v>7000</v>
      </c>
      <c r="G168" s="185">
        <v>7000</v>
      </c>
      <c r="H168" s="193">
        <f t="shared" si="2"/>
        <v>100</v>
      </c>
      <c r="K168" s="178"/>
    </row>
    <row r="169" spans="1:11" s="191" customFormat="1" ht="47.25" x14ac:dyDescent="0.25">
      <c r="A169" s="209" t="s">
        <v>1029</v>
      </c>
      <c r="B169" s="198" t="s">
        <v>1030</v>
      </c>
      <c r="C169" s="198"/>
      <c r="D169" s="198"/>
      <c r="E169" s="198"/>
      <c r="F169" s="199">
        <v>3574.2</v>
      </c>
      <c r="G169" s="199">
        <v>3574.2</v>
      </c>
      <c r="H169" s="193">
        <f t="shared" si="2"/>
        <v>100</v>
      </c>
      <c r="K169" s="178"/>
    </row>
    <row r="170" spans="1:11" x14ac:dyDescent="0.25">
      <c r="A170" s="203" t="s">
        <v>979</v>
      </c>
      <c r="B170" s="195" t="s">
        <v>1031</v>
      </c>
      <c r="C170" s="195"/>
      <c r="D170" s="195"/>
      <c r="E170" s="195"/>
      <c r="F170" s="185">
        <v>3574.2</v>
      </c>
      <c r="G170" s="185">
        <v>3574.2</v>
      </c>
      <c r="H170" s="193">
        <f t="shared" si="2"/>
        <v>100</v>
      </c>
      <c r="K170" s="178"/>
    </row>
    <row r="171" spans="1:11" ht="31.5" x14ac:dyDescent="0.25">
      <c r="A171" s="203" t="s">
        <v>896</v>
      </c>
      <c r="B171" s="195" t="s">
        <v>1031</v>
      </c>
      <c r="C171" s="195" t="s">
        <v>932</v>
      </c>
      <c r="D171" s="195" t="s">
        <v>909</v>
      </c>
      <c r="E171" s="195" t="s">
        <v>976</v>
      </c>
      <c r="F171" s="185">
        <v>1274.2</v>
      </c>
      <c r="G171" s="185">
        <v>1274.2</v>
      </c>
      <c r="H171" s="193">
        <f t="shared" si="2"/>
        <v>100</v>
      </c>
      <c r="K171" s="178"/>
    </row>
    <row r="172" spans="1:11" ht="31.5" x14ac:dyDescent="0.25">
      <c r="A172" s="203" t="s">
        <v>896</v>
      </c>
      <c r="B172" s="195" t="s">
        <v>1031</v>
      </c>
      <c r="C172" s="195" t="s">
        <v>932</v>
      </c>
      <c r="D172" s="195" t="s">
        <v>909</v>
      </c>
      <c r="E172" s="195" t="s">
        <v>884</v>
      </c>
      <c r="F172" s="185">
        <v>2300</v>
      </c>
      <c r="G172" s="185">
        <v>2300</v>
      </c>
      <c r="H172" s="193">
        <f t="shared" si="2"/>
        <v>100</v>
      </c>
      <c r="K172" s="178"/>
    </row>
    <row r="173" spans="1:11" s="191" customFormat="1" ht="31.5" x14ac:dyDescent="0.25">
      <c r="A173" s="210" t="s">
        <v>1032</v>
      </c>
      <c r="B173" s="198" t="s">
        <v>1033</v>
      </c>
      <c r="C173" s="198"/>
      <c r="D173" s="198"/>
      <c r="E173" s="198"/>
      <c r="F173" s="199">
        <v>142906.79999999999</v>
      </c>
      <c r="G173" s="199">
        <v>142906.70000000001</v>
      </c>
      <c r="H173" s="190">
        <f t="shared" si="2"/>
        <v>99.999930024323561</v>
      </c>
      <c r="K173" s="178"/>
    </row>
    <row r="174" spans="1:11" s="191" customFormat="1" x14ac:dyDescent="0.25">
      <c r="A174" s="203" t="s">
        <v>979</v>
      </c>
      <c r="B174" s="195" t="s">
        <v>1034</v>
      </c>
      <c r="C174" s="198"/>
      <c r="D174" s="198"/>
      <c r="E174" s="198"/>
      <c r="F174" s="185">
        <v>295</v>
      </c>
      <c r="G174" s="185">
        <v>295</v>
      </c>
      <c r="H174" s="193">
        <f t="shared" si="2"/>
        <v>100</v>
      </c>
      <c r="K174" s="178"/>
    </row>
    <row r="175" spans="1:11" s="191" customFormat="1" ht="31.5" x14ac:dyDescent="0.25">
      <c r="A175" s="203" t="s">
        <v>896</v>
      </c>
      <c r="B175" s="195" t="s">
        <v>1034</v>
      </c>
      <c r="C175" s="195" t="s">
        <v>932</v>
      </c>
      <c r="D175" s="195" t="s">
        <v>901</v>
      </c>
      <c r="E175" s="195" t="s">
        <v>1035</v>
      </c>
      <c r="F175" s="185">
        <v>295</v>
      </c>
      <c r="G175" s="185">
        <v>295</v>
      </c>
      <c r="H175" s="193">
        <f t="shared" si="2"/>
        <v>100</v>
      </c>
      <c r="K175" s="178"/>
    </row>
    <row r="176" spans="1:11" ht="47.25" x14ac:dyDescent="0.25">
      <c r="A176" s="203" t="s">
        <v>984</v>
      </c>
      <c r="B176" s="195" t="s">
        <v>1036</v>
      </c>
      <c r="C176" s="195"/>
      <c r="D176" s="195"/>
      <c r="E176" s="195"/>
      <c r="F176" s="185">
        <v>142611.79999999999</v>
      </c>
      <c r="G176" s="185">
        <v>142611.70000000001</v>
      </c>
      <c r="H176" s="193">
        <f t="shared" si="2"/>
        <v>99.999929879575205</v>
      </c>
      <c r="K176" s="178"/>
    </row>
    <row r="177" spans="1:11" x14ac:dyDescent="0.25">
      <c r="A177" s="203" t="s">
        <v>1037</v>
      </c>
      <c r="B177" s="195" t="s">
        <v>1038</v>
      </c>
      <c r="C177" s="195"/>
      <c r="D177" s="195"/>
      <c r="E177" s="195"/>
      <c r="F177" s="185">
        <v>67334</v>
      </c>
      <c r="G177" s="185">
        <v>67334</v>
      </c>
      <c r="H177" s="193">
        <f t="shared" si="2"/>
        <v>100</v>
      </c>
      <c r="K177" s="178"/>
    </row>
    <row r="178" spans="1:11" x14ac:dyDescent="0.25">
      <c r="A178" s="203" t="s">
        <v>910</v>
      </c>
      <c r="B178" s="195" t="s">
        <v>1038</v>
      </c>
      <c r="C178" s="195" t="s">
        <v>988</v>
      </c>
      <c r="D178" s="195" t="s">
        <v>901</v>
      </c>
      <c r="E178" s="195" t="s">
        <v>1035</v>
      </c>
      <c r="F178" s="185">
        <v>67334</v>
      </c>
      <c r="G178" s="185">
        <v>67334</v>
      </c>
      <c r="H178" s="193">
        <f t="shared" si="2"/>
        <v>100</v>
      </c>
      <c r="K178" s="178"/>
    </row>
    <row r="179" spans="1:11" x14ac:dyDescent="0.25">
      <c r="A179" s="203" t="s">
        <v>1039</v>
      </c>
      <c r="B179" s="195" t="s">
        <v>1040</v>
      </c>
      <c r="C179" s="195"/>
      <c r="D179" s="195"/>
      <c r="E179" s="195"/>
      <c r="F179" s="185">
        <v>75277.8</v>
      </c>
      <c r="G179" s="185">
        <v>75277.7</v>
      </c>
      <c r="H179" s="193">
        <f t="shared" si="2"/>
        <v>99.999867158710799</v>
      </c>
      <c r="K179" s="178"/>
    </row>
    <row r="180" spans="1:11" x14ac:dyDescent="0.25">
      <c r="A180" s="203" t="s">
        <v>910</v>
      </c>
      <c r="B180" s="195" t="s">
        <v>1040</v>
      </c>
      <c r="C180" s="195" t="s">
        <v>988</v>
      </c>
      <c r="D180" s="195" t="s">
        <v>901</v>
      </c>
      <c r="E180" s="195" t="s">
        <v>1035</v>
      </c>
      <c r="F180" s="185">
        <v>75277.8</v>
      </c>
      <c r="G180" s="185">
        <v>75277.7</v>
      </c>
      <c r="H180" s="193">
        <f t="shared" si="2"/>
        <v>99.999867158710799</v>
      </c>
      <c r="K180" s="178"/>
    </row>
    <row r="181" spans="1:11" s="191" customFormat="1" ht="47.25" x14ac:dyDescent="0.25">
      <c r="A181" s="209" t="s">
        <v>1041</v>
      </c>
      <c r="B181" s="198" t="s">
        <v>1042</v>
      </c>
      <c r="C181" s="198"/>
      <c r="D181" s="198"/>
      <c r="E181" s="198"/>
      <c r="F181" s="199">
        <v>40216.5</v>
      </c>
      <c r="G181" s="199">
        <v>40205.700000000004</v>
      </c>
      <c r="H181" s="190">
        <f t="shared" si="2"/>
        <v>99.973145350788855</v>
      </c>
      <c r="K181" s="178"/>
    </row>
    <row r="182" spans="1:11" x14ac:dyDescent="0.25">
      <c r="A182" s="203" t="s">
        <v>979</v>
      </c>
      <c r="B182" s="195" t="s">
        <v>1043</v>
      </c>
      <c r="C182" s="195"/>
      <c r="D182" s="195"/>
      <c r="E182" s="195"/>
      <c r="F182" s="185">
        <v>6779.9</v>
      </c>
      <c r="G182" s="185">
        <v>6779.9</v>
      </c>
      <c r="H182" s="193">
        <f t="shared" si="2"/>
        <v>100</v>
      </c>
      <c r="K182" s="178"/>
    </row>
    <row r="183" spans="1:11" ht="31.5" x14ac:dyDescent="0.25">
      <c r="A183" s="203" t="s">
        <v>896</v>
      </c>
      <c r="B183" s="195" t="s">
        <v>1043</v>
      </c>
      <c r="C183" s="195" t="s">
        <v>932</v>
      </c>
      <c r="D183" s="195" t="s">
        <v>901</v>
      </c>
      <c r="E183" s="195" t="s">
        <v>1023</v>
      </c>
      <c r="F183" s="185">
        <v>6779.9</v>
      </c>
      <c r="G183" s="185">
        <v>6779.9</v>
      </c>
      <c r="H183" s="193">
        <f t="shared" si="2"/>
        <v>100</v>
      </c>
      <c r="K183" s="178"/>
    </row>
    <row r="184" spans="1:11" ht="47.25" x14ac:dyDescent="0.25">
      <c r="A184" s="205" t="s">
        <v>1044</v>
      </c>
      <c r="B184" s="208" t="s">
        <v>1045</v>
      </c>
      <c r="C184" s="195"/>
      <c r="D184" s="195"/>
      <c r="E184" s="195"/>
      <c r="F184" s="185">
        <v>33436.6</v>
      </c>
      <c r="G184" s="185">
        <v>33425.800000000003</v>
      </c>
      <c r="H184" s="193">
        <f t="shared" si="2"/>
        <v>99.967700065198031</v>
      </c>
      <c r="K184" s="178"/>
    </row>
    <row r="185" spans="1:11" ht="31.5" x14ac:dyDescent="0.25">
      <c r="A185" s="205" t="s">
        <v>896</v>
      </c>
      <c r="B185" s="208" t="s">
        <v>1045</v>
      </c>
      <c r="C185" s="195" t="s">
        <v>932</v>
      </c>
      <c r="D185" s="195" t="s">
        <v>901</v>
      </c>
      <c r="E185" s="195" t="s">
        <v>1023</v>
      </c>
      <c r="F185" s="185">
        <v>33436.6</v>
      </c>
      <c r="G185" s="185">
        <v>33425.800000000003</v>
      </c>
      <c r="H185" s="193">
        <f t="shared" si="2"/>
        <v>99.967700065198031</v>
      </c>
      <c r="K185" s="178"/>
    </row>
    <row r="186" spans="1:11" s="191" customFormat="1" ht="31.5" x14ac:dyDescent="0.25">
      <c r="A186" s="209" t="s">
        <v>1046</v>
      </c>
      <c r="B186" s="198" t="s">
        <v>1047</v>
      </c>
      <c r="C186" s="198"/>
      <c r="D186" s="198"/>
      <c r="E186" s="198"/>
      <c r="F186" s="199">
        <v>23387.4</v>
      </c>
      <c r="G186" s="199">
        <v>23080.7</v>
      </c>
      <c r="H186" s="190">
        <f t="shared" si="2"/>
        <v>98.688610106296551</v>
      </c>
      <c r="K186" s="178"/>
    </row>
    <row r="187" spans="1:11" ht="47.25" x14ac:dyDescent="0.25">
      <c r="A187" s="203" t="s">
        <v>1048</v>
      </c>
      <c r="B187" s="195" t="s">
        <v>1049</v>
      </c>
      <c r="C187" s="195"/>
      <c r="D187" s="195"/>
      <c r="E187" s="195"/>
      <c r="F187" s="185">
        <v>22824.7</v>
      </c>
      <c r="G187" s="185">
        <v>22546</v>
      </c>
      <c r="H187" s="193">
        <f t="shared" si="2"/>
        <v>98.778954378370798</v>
      </c>
      <c r="K187" s="178"/>
    </row>
    <row r="188" spans="1:11" x14ac:dyDescent="0.25">
      <c r="A188" s="203" t="s">
        <v>979</v>
      </c>
      <c r="B188" s="195" t="s">
        <v>1050</v>
      </c>
      <c r="C188" s="195"/>
      <c r="D188" s="195"/>
      <c r="E188" s="195"/>
      <c r="F188" s="185">
        <v>2334.4</v>
      </c>
      <c r="G188" s="185">
        <v>2227.3000000000002</v>
      </c>
      <c r="H188" s="193">
        <f t="shared" si="2"/>
        <v>95.412097326936262</v>
      </c>
      <c r="K188" s="178"/>
    </row>
    <row r="189" spans="1:11" ht="31.5" x14ac:dyDescent="0.25">
      <c r="A189" s="203" t="s">
        <v>1051</v>
      </c>
      <c r="B189" s="195" t="s">
        <v>1052</v>
      </c>
      <c r="C189" s="195"/>
      <c r="D189" s="195"/>
      <c r="E189" s="195"/>
      <c r="F189" s="185">
        <v>2292</v>
      </c>
      <c r="G189" s="185">
        <v>2184.9</v>
      </c>
      <c r="H189" s="193">
        <f t="shared" si="2"/>
        <v>95.327225130890056</v>
      </c>
      <c r="K189" s="178"/>
    </row>
    <row r="190" spans="1:11" ht="31.5" x14ac:dyDescent="0.25">
      <c r="A190" s="203" t="s">
        <v>896</v>
      </c>
      <c r="B190" s="195" t="s">
        <v>1052</v>
      </c>
      <c r="C190" s="195" t="s">
        <v>932</v>
      </c>
      <c r="D190" s="195" t="s">
        <v>884</v>
      </c>
      <c r="E190" s="195" t="s">
        <v>883</v>
      </c>
      <c r="F190" s="185">
        <v>2292</v>
      </c>
      <c r="G190" s="185">
        <v>2184.9</v>
      </c>
      <c r="H190" s="193">
        <f t="shared" si="2"/>
        <v>95.327225130890056</v>
      </c>
      <c r="K190" s="178"/>
    </row>
    <row r="191" spans="1:11" ht="31.5" x14ac:dyDescent="0.25">
      <c r="A191" s="203" t="s">
        <v>1053</v>
      </c>
      <c r="B191" s="195" t="s">
        <v>1054</v>
      </c>
      <c r="C191" s="195"/>
      <c r="D191" s="195"/>
      <c r="E191" s="195"/>
      <c r="F191" s="185">
        <v>42.4</v>
      </c>
      <c r="G191" s="185">
        <v>42.4</v>
      </c>
      <c r="H191" s="193">
        <f t="shared" si="2"/>
        <v>100</v>
      </c>
      <c r="K191" s="178"/>
    </row>
    <row r="192" spans="1:11" ht="31.5" x14ac:dyDescent="0.25">
      <c r="A192" s="203" t="s">
        <v>896</v>
      </c>
      <c r="B192" s="195" t="s">
        <v>1054</v>
      </c>
      <c r="C192" s="195" t="s">
        <v>932</v>
      </c>
      <c r="D192" s="195" t="s">
        <v>884</v>
      </c>
      <c r="E192" s="195" t="s">
        <v>1023</v>
      </c>
      <c r="F192" s="185">
        <v>42.4</v>
      </c>
      <c r="G192" s="185">
        <v>42.4</v>
      </c>
      <c r="H192" s="193">
        <f t="shared" si="2"/>
        <v>100</v>
      </c>
      <c r="K192" s="178"/>
    </row>
    <row r="193" spans="1:11" ht="31.5" x14ac:dyDescent="0.25">
      <c r="A193" s="203" t="s">
        <v>1055</v>
      </c>
      <c r="B193" s="195" t="s">
        <v>1056</v>
      </c>
      <c r="C193" s="195"/>
      <c r="D193" s="195"/>
      <c r="E193" s="195"/>
      <c r="F193" s="185">
        <v>20490.3</v>
      </c>
      <c r="G193" s="185">
        <v>20318.7</v>
      </c>
      <c r="H193" s="193">
        <f t="shared" si="2"/>
        <v>99.162530563242129</v>
      </c>
      <c r="K193" s="178"/>
    </row>
    <row r="194" spans="1:11" ht="63" x14ac:dyDescent="0.25">
      <c r="A194" s="203" t="s">
        <v>908</v>
      </c>
      <c r="B194" s="195" t="s">
        <v>1056</v>
      </c>
      <c r="C194" s="195" t="s">
        <v>226</v>
      </c>
      <c r="D194" s="195" t="s">
        <v>884</v>
      </c>
      <c r="E194" s="195" t="s">
        <v>1023</v>
      </c>
      <c r="F194" s="185">
        <v>17198.099999999999</v>
      </c>
      <c r="G194" s="185">
        <v>17198.099999999999</v>
      </c>
      <c r="H194" s="193">
        <f t="shared" si="2"/>
        <v>100</v>
      </c>
      <c r="K194" s="178"/>
    </row>
    <row r="195" spans="1:11" ht="31.5" x14ac:dyDescent="0.25">
      <c r="A195" s="203" t="s">
        <v>896</v>
      </c>
      <c r="B195" s="195" t="s">
        <v>1056</v>
      </c>
      <c r="C195" s="195" t="s">
        <v>932</v>
      </c>
      <c r="D195" s="195" t="s">
        <v>884</v>
      </c>
      <c r="E195" s="195" t="s">
        <v>1023</v>
      </c>
      <c r="F195" s="185">
        <v>3234.9</v>
      </c>
      <c r="G195" s="185">
        <v>3064.2</v>
      </c>
      <c r="H195" s="193">
        <f t="shared" si="2"/>
        <v>94.723175368635808</v>
      </c>
      <c r="K195" s="178"/>
    </row>
    <row r="196" spans="1:11" ht="31.5" hidden="1" x14ac:dyDescent="0.25">
      <c r="A196" s="203" t="s">
        <v>896</v>
      </c>
      <c r="B196" s="195" t="s">
        <v>1056</v>
      </c>
      <c r="C196" s="195" t="s">
        <v>932</v>
      </c>
      <c r="D196" s="195" t="s">
        <v>892</v>
      </c>
      <c r="E196" s="195" t="s">
        <v>909</v>
      </c>
      <c r="F196" s="185">
        <v>0</v>
      </c>
      <c r="G196" s="185">
        <v>0</v>
      </c>
      <c r="H196" s="193"/>
      <c r="K196" s="178"/>
    </row>
    <row r="197" spans="1:11" x14ac:dyDescent="0.25">
      <c r="A197" s="203" t="s">
        <v>910</v>
      </c>
      <c r="B197" s="195" t="s">
        <v>1056</v>
      </c>
      <c r="C197" s="195" t="s">
        <v>988</v>
      </c>
      <c r="D197" s="195" t="s">
        <v>884</v>
      </c>
      <c r="E197" s="195" t="s">
        <v>1023</v>
      </c>
      <c r="F197" s="185">
        <v>57.3</v>
      </c>
      <c r="G197" s="185">
        <v>56.4</v>
      </c>
      <c r="H197" s="193">
        <f t="shared" si="2"/>
        <v>98.429319371727757</v>
      </c>
      <c r="K197" s="178"/>
    </row>
    <row r="198" spans="1:11" ht="47.25" x14ac:dyDescent="0.25">
      <c r="A198" s="203" t="s">
        <v>1057</v>
      </c>
      <c r="B198" s="195" t="s">
        <v>1058</v>
      </c>
      <c r="C198" s="195"/>
      <c r="D198" s="195"/>
      <c r="E198" s="195"/>
      <c r="F198" s="185">
        <v>335.8</v>
      </c>
      <c r="G198" s="185">
        <v>317.5</v>
      </c>
      <c r="H198" s="193">
        <f t="shared" si="2"/>
        <v>94.550327575938056</v>
      </c>
      <c r="K198" s="178"/>
    </row>
    <row r="199" spans="1:11" x14ac:dyDescent="0.25">
      <c r="A199" s="203" t="s">
        <v>979</v>
      </c>
      <c r="B199" s="195" t="s">
        <v>1059</v>
      </c>
      <c r="C199" s="195"/>
      <c r="D199" s="195"/>
      <c r="E199" s="195"/>
      <c r="F199" s="185">
        <v>335.8</v>
      </c>
      <c r="G199" s="185">
        <v>317.5</v>
      </c>
      <c r="H199" s="193">
        <f t="shared" ref="H199:H258" si="3">SUM(G199/F199*100)</f>
        <v>94.550327575938056</v>
      </c>
      <c r="K199" s="178"/>
    </row>
    <row r="200" spans="1:11" ht="31.5" x14ac:dyDescent="0.25">
      <c r="A200" s="203" t="s">
        <v>1053</v>
      </c>
      <c r="B200" s="195" t="s">
        <v>1060</v>
      </c>
      <c r="C200" s="195"/>
      <c r="D200" s="195"/>
      <c r="E200" s="195"/>
      <c r="F200" s="185">
        <v>335.8</v>
      </c>
      <c r="G200" s="185">
        <v>317.5</v>
      </c>
      <c r="H200" s="193">
        <f t="shared" si="3"/>
        <v>94.550327575938056</v>
      </c>
      <c r="K200" s="178"/>
    </row>
    <row r="201" spans="1:11" ht="31.5" x14ac:dyDescent="0.25">
      <c r="A201" s="203" t="s">
        <v>896</v>
      </c>
      <c r="B201" s="195" t="s">
        <v>1060</v>
      </c>
      <c r="C201" s="195" t="s">
        <v>932</v>
      </c>
      <c r="D201" s="195" t="s">
        <v>884</v>
      </c>
      <c r="E201" s="195" t="s">
        <v>883</v>
      </c>
      <c r="F201" s="185">
        <v>335.8</v>
      </c>
      <c r="G201" s="185">
        <v>317.5</v>
      </c>
      <c r="H201" s="193">
        <f t="shared" si="3"/>
        <v>94.550327575938056</v>
      </c>
      <c r="K201" s="178"/>
    </row>
    <row r="202" spans="1:11" ht="31.5" x14ac:dyDescent="0.25">
      <c r="A202" s="203" t="s">
        <v>1061</v>
      </c>
      <c r="B202" s="195" t="s">
        <v>1062</v>
      </c>
      <c r="C202" s="195"/>
      <c r="D202" s="195"/>
      <c r="E202" s="195"/>
      <c r="F202" s="185">
        <v>226.9</v>
      </c>
      <c r="G202" s="185">
        <v>217.2</v>
      </c>
      <c r="H202" s="193">
        <f t="shared" si="3"/>
        <v>95.724988981930352</v>
      </c>
      <c r="K202" s="178"/>
    </row>
    <row r="203" spans="1:11" x14ac:dyDescent="0.25">
      <c r="A203" s="203" t="s">
        <v>979</v>
      </c>
      <c r="B203" s="195" t="s">
        <v>1063</v>
      </c>
      <c r="C203" s="195"/>
      <c r="D203" s="195"/>
      <c r="E203" s="195"/>
      <c r="F203" s="185">
        <v>226.9</v>
      </c>
      <c r="G203" s="185">
        <v>217.2</v>
      </c>
      <c r="H203" s="193">
        <f t="shared" si="3"/>
        <v>95.724988981930352</v>
      </c>
      <c r="K203" s="178"/>
    </row>
    <row r="204" spans="1:11" ht="31.5" x14ac:dyDescent="0.25">
      <c r="A204" s="203" t="s">
        <v>896</v>
      </c>
      <c r="B204" s="195" t="s">
        <v>1064</v>
      </c>
      <c r="C204" s="195" t="s">
        <v>932</v>
      </c>
      <c r="D204" s="195" t="s">
        <v>884</v>
      </c>
      <c r="E204" s="195" t="s">
        <v>883</v>
      </c>
      <c r="F204" s="185">
        <v>226.9</v>
      </c>
      <c r="G204" s="185">
        <v>217.2</v>
      </c>
      <c r="H204" s="193">
        <f t="shared" si="3"/>
        <v>95.724988981930352</v>
      </c>
      <c r="K204" s="178"/>
    </row>
    <row r="205" spans="1:11" ht="47.25" x14ac:dyDescent="0.25">
      <c r="A205" s="209" t="s">
        <v>1065</v>
      </c>
      <c r="B205" s="198" t="s">
        <v>1066</v>
      </c>
      <c r="C205" s="198"/>
      <c r="D205" s="198"/>
      <c r="E205" s="198"/>
      <c r="F205" s="199">
        <v>105734.1</v>
      </c>
      <c r="G205" s="199">
        <v>104747.9</v>
      </c>
      <c r="H205" s="190">
        <f t="shared" si="3"/>
        <v>99.067282929537384</v>
      </c>
      <c r="K205" s="178"/>
    </row>
    <row r="206" spans="1:11" x14ac:dyDescent="0.25">
      <c r="A206" s="203" t="s">
        <v>979</v>
      </c>
      <c r="B206" s="195" t="s">
        <v>1067</v>
      </c>
      <c r="C206" s="198"/>
      <c r="D206" s="198"/>
      <c r="E206" s="198"/>
      <c r="F206" s="185">
        <v>58280.5</v>
      </c>
      <c r="G206" s="185">
        <v>57294.8</v>
      </c>
      <c r="H206" s="193">
        <f t="shared" si="3"/>
        <v>98.308696733898998</v>
      </c>
      <c r="K206" s="178"/>
    </row>
    <row r="207" spans="1:11" ht="31.5" hidden="1" x14ac:dyDescent="0.25">
      <c r="A207" s="203" t="s">
        <v>896</v>
      </c>
      <c r="B207" s="195" t="s">
        <v>1067</v>
      </c>
      <c r="C207" s="195" t="s">
        <v>932</v>
      </c>
      <c r="D207" s="195" t="s">
        <v>901</v>
      </c>
      <c r="E207" s="195" t="s">
        <v>1023</v>
      </c>
      <c r="F207" s="185">
        <v>0</v>
      </c>
      <c r="G207" s="185">
        <v>0</v>
      </c>
      <c r="H207" s="193"/>
      <c r="K207" s="178"/>
    </row>
    <row r="208" spans="1:11" ht="31.5" x14ac:dyDescent="0.25">
      <c r="A208" s="203" t="s">
        <v>896</v>
      </c>
      <c r="B208" s="195" t="s">
        <v>1067</v>
      </c>
      <c r="C208" s="195" t="s">
        <v>932</v>
      </c>
      <c r="D208" s="195" t="s">
        <v>909</v>
      </c>
      <c r="E208" s="195" t="s">
        <v>884</v>
      </c>
      <c r="F208" s="185">
        <v>8629.1</v>
      </c>
      <c r="G208" s="185">
        <v>8626.9</v>
      </c>
      <c r="H208" s="193">
        <f t="shared" si="3"/>
        <v>99.974504873045845</v>
      </c>
      <c r="K208" s="178"/>
    </row>
    <row r="209" spans="1:11" ht="126" x14ac:dyDescent="0.25">
      <c r="A209" s="203" t="s">
        <v>1068</v>
      </c>
      <c r="B209" s="195" t="s">
        <v>1069</v>
      </c>
      <c r="C209" s="198"/>
      <c r="D209" s="198"/>
      <c r="E209" s="198"/>
      <c r="F209" s="185">
        <v>49651.4</v>
      </c>
      <c r="G209" s="185">
        <v>48667.9</v>
      </c>
      <c r="H209" s="193">
        <f t="shared" si="3"/>
        <v>98.01918979122442</v>
      </c>
      <c r="K209" s="178"/>
    </row>
    <row r="210" spans="1:11" ht="31.5" x14ac:dyDescent="0.25">
      <c r="A210" s="203" t="s">
        <v>896</v>
      </c>
      <c r="B210" s="195" t="s">
        <v>1069</v>
      </c>
      <c r="C210" s="195" t="s">
        <v>932</v>
      </c>
      <c r="D210" s="195" t="s">
        <v>909</v>
      </c>
      <c r="E210" s="195" t="s">
        <v>884</v>
      </c>
      <c r="F210" s="185">
        <v>49651.4</v>
      </c>
      <c r="G210" s="185">
        <v>48667.9</v>
      </c>
      <c r="H210" s="193">
        <f t="shared" si="3"/>
        <v>98.01918979122442</v>
      </c>
      <c r="K210" s="178"/>
    </row>
    <row r="211" spans="1:11" ht="31.5" x14ac:dyDescent="0.25">
      <c r="A211" s="203" t="s">
        <v>1070</v>
      </c>
      <c r="B211" s="195" t="s">
        <v>1071</v>
      </c>
      <c r="C211" s="195"/>
      <c r="D211" s="195"/>
      <c r="E211" s="195"/>
      <c r="F211" s="185">
        <v>7001</v>
      </c>
      <c r="G211" s="185">
        <v>7000</v>
      </c>
      <c r="H211" s="193">
        <f t="shared" si="3"/>
        <v>99.9857163262391</v>
      </c>
      <c r="K211" s="178"/>
    </row>
    <row r="212" spans="1:11" ht="31.5" x14ac:dyDescent="0.25">
      <c r="A212" s="203" t="s">
        <v>896</v>
      </c>
      <c r="B212" s="195" t="s">
        <v>1071</v>
      </c>
      <c r="C212" s="195" t="s">
        <v>932</v>
      </c>
      <c r="D212" s="195" t="s">
        <v>909</v>
      </c>
      <c r="E212" s="195" t="s">
        <v>884</v>
      </c>
      <c r="F212" s="185">
        <v>7001</v>
      </c>
      <c r="G212" s="185">
        <v>7000</v>
      </c>
      <c r="H212" s="193">
        <f t="shared" si="3"/>
        <v>99.9857163262391</v>
      </c>
      <c r="K212" s="178"/>
    </row>
    <row r="213" spans="1:11" ht="31.5" x14ac:dyDescent="0.25">
      <c r="A213" s="203" t="s">
        <v>1072</v>
      </c>
      <c r="B213" s="195" t="s">
        <v>1073</v>
      </c>
      <c r="C213" s="195"/>
      <c r="D213" s="195"/>
      <c r="E213" s="195"/>
      <c r="F213" s="185">
        <v>1101.5</v>
      </c>
      <c r="G213" s="185">
        <v>1096</v>
      </c>
      <c r="H213" s="193">
        <f t="shared" si="3"/>
        <v>99.500680889695872</v>
      </c>
      <c r="K213" s="178"/>
    </row>
    <row r="214" spans="1:11" ht="31.5" x14ac:dyDescent="0.25">
      <c r="A214" s="203" t="s">
        <v>896</v>
      </c>
      <c r="B214" s="195" t="s">
        <v>1073</v>
      </c>
      <c r="C214" s="195" t="s">
        <v>932</v>
      </c>
      <c r="D214" s="195" t="s">
        <v>909</v>
      </c>
      <c r="E214" s="195" t="s">
        <v>884</v>
      </c>
      <c r="F214" s="185">
        <v>1101.5</v>
      </c>
      <c r="G214" s="185">
        <v>1096</v>
      </c>
      <c r="H214" s="193">
        <f t="shared" si="3"/>
        <v>99.500680889695872</v>
      </c>
      <c r="K214" s="178"/>
    </row>
    <row r="215" spans="1:11" ht="31.5" x14ac:dyDescent="0.25">
      <c r="A215" s="203" t="s">
        <v>1074</v>
      </c>
      <c r="B215" s="195" t="s">
        <v>1075</v>
      </c>
      <c r="C215" s="195"/>
      <c r="D215" s="195"/>
      <c r="E215" s="195"/>
      <c r="F215" s="185">
        <v>7000</v>
      </c>
      <c r="G215" s="185">
        <v>7000</v>
      </c>
      <c r="H215" s="193">
        <f t="shared" si="3"/>
        <v>100</v>
      </c>
      <c r="K215" s="178"/>
    </row>
    <row r="216" spans="1:11" ht="31.5" x14ac:dyDescent="0.25">
      <c r="A216" s="203" t="s">
        <v>896</v>
      </c>
      <c r="B216" s="195" t="s">
        <v>1075</v>
      </c>
      <c r="C216" s="195" t="s">
        <v>932</v>
      </c>
      <c r="D216" s="195" t="s">
        <v>909</v>
      </c>
      <c r="E216" s="195" t="s">
        <v>884</v>
      </c>
      <c r="F216" s="185">
        <v>7000</v>
      </c>
      <c r="G216" s="185">
        <v>7000</v>
      </c>
      <c r="H216" s="193">
        <f t="shared" si="3"/>
        <v>100</v>
      </c>
      <c r="K216" s="178"/>
    </row>
    <row r="217" spans="1:11" ht="31.5" x14ac:dyDescent="0.25">
      <c r="A217" s="203" t="s">
        <v>1076</v>
      </c>
      <c r="B217" s="195" t="s">
        <v>1077</v>
      </c>
      <c r="C217" s="195"/>
      <c r="D217" s="195"/>
      <c r="E217" s="195"/>
      <c r="F217" s="185">
        <v>5022.2</v>
      </c>
      <c r="G217" s="185">
        <v>4768.3</v>
      </c>
      <c r="H217" s="193">
        <f t="shared" si="3"/>
        <v>94.944446656843624</v>
      </c>
      <c r="K217" s="178"/>
    </row>
    <row r="218" spans="1:11" ht="31.5" x14ac:dyDescent="0.25">
      <c r="A218" s="203" t="s">
        <v>896</v>
      </c>
      <c r="B218" s="195" t="s">
        <v>1077</v>
      </c>
      <c r="C218" s="195" t="s">
        <v>932</v>
      </c>
      <c r="D218" s="195" t="s">
        <v>909</v>
      </c>
      <c r="E218" s="195" t="s">
        <v>884</v>
      </c>
      <c r="F218" s="185">
        <v>5022.2</v>
      </c>
      <c r="G218" s="185">
        <v>4768.3</v>
      </c>
      <c r="H218" s="193">
        <f t="shared" si="3"/>
        <v>94.944446656843624</v>
      </c>
      <c r="K218" s="178"/>
    </row>
    <row r="219" spans="1:11" ht="47.25" x14ac:dyDescent="0.25">
      <c r="A219" s="203" t="s">
        <v>1078</v>
      </c>
      <c r="B219" s="195" t="s">
        <v>1079</v>
      </c>
      <c r="C219" s="195"/>
      <c r="D219" s="195"/>
      <c r="E219" s="195"/>
      <c r="F219" s="185">
        <v>6586.4</v>
      </c>
      <c r="G219" s="185">
        <v>6586.4</v>
      </c>
      <c r="H219" s="193">
        <f t="shared" si="3"/>
        <v>100</v>
      </c>
      <c r="K219" s="178"/>
    </row>
    <row r="220" spans="1:11" ht="31.5" x14ac:dyDescent="0.25">
      <c r="A220" s="203" t="s">
        <v>896</v>
      </c>
      <c r="B220" s="195" t="s">
        <v>1079</v>
      </c>
      <c r="C220" s="195" t="s">
        <v>932</v>
      </c>
      <c r="D220" s="195" t="s">
        <v>909</v>
      </c>
      <c r="E220" s="195" t="s">
        <v>884</v>
      </c>
      <c r="F220" s="185">
        <v>6586.4</v>
      </c>
      <c r="G220" s="185">
        <v>6586.4</v>
      </c>
      <c r="H220" s="193">
        <f t="shared" si="3"/>
        <v>100</v>
      </c>
      <c r="K220" s="178"/>
    </row>
    <row r="221" spans="1:11" ht="31.5" x14ac:dyDescent="0.25">
      <c r="A221" s="203" t="s">
        <v>1080</v>
      </c>
      <c r="B221" s="195" t="s">
        <v>1081</v>
      </c>
      <c r="C221" s="195"/>
      <c r="D221" s="195"/>
      <c r="E221" s="195"/>
      <c r="F221" s="185">
        <v>4076.5</v>
      </c>
      <c r="G221" s="185">
        <v>3961.8</v>
      </c>
      <c r="H221" s="193">
        <f t="shared" si="3"/>
        <v>97.186311787072242</v>
      </c>
      <c r="K221" s="178"/>
    </row>
    <row r="222" spans="1:11" ht="31.5" x14ac:dyDescent="0.25">
      <c r="A222" s="203" t="s">
        <v>896</v>
      </c>
      <c r="B222" s="195" t="s">
        <v>1081</v>
      </c>
      <c r="C222" s="195" t="s">
        <v>932</v>
      </c>
      <c r="D222" s="195" t="s">
        <v>909</v>
      </c>
      <c r="E222" s="195" t="s">
        <v>884</v>
      </c>
      <c r="F222" s="185">
        <v>4076.5</v>
      </c>
      <c r="G222" s="185">
        <v>3961.8</v>
      </c>
      <c r="H222" s="193">
        <f t="shared" si="3"/>
        <v>97.186311787072242</v>
      </c>
      <c r="K222" s="178"/>
    </row>
    <row r="223" spans="1:11" ht="31.5" x14ac:dyDescent="0.25">
      <c r="A223" s="203" t="s">
        <v>1082</v>
      </c>
      <c r="B223" s="195" t="s">
        <v>1083</v>
      </c>
      <c r="C223" s="195"/>
      <c r="D223" s="195"/>
      <c r="E223" s="195"/>
      <c r="F223" s="185">
        <v>2748.9</v>
      </c>
      <c r="G223" s="185">
        <v>2683.3</v>
      </c>
      <c r="H223" s="193">
        <f t="shared" si="3"/>
        <v>97.613590890901818</v>
      </c>
      <c r="K223" s="178"/>
    </row>
    <row r="224" spans="1:11" ht="31.5" x14ac:dyDescent="0.25">
      <c r="A224" s="203" t="s">
        <v>896</v>
      </c>
      <c r="B224" s="195" t="s">
        <v>1083</v>
      </c>
      <c r="C224" s="195" t="s">
        <v>932</v>
      </c>
      <c r="D224" s="195" t="s">
        <v>909</v>
      </c>
      <c r="E224" s="195" t="s">
        <v>884</v>
      </c>
      <c r="F224" s="185">
        <v>2748.9</v>
      </c>
      <c r="G224" s="185">
        <v>2683.3</v>
      </c>
      <c r="H224" s="193">
        <f t="shared" si="3"/>
        <v>97.613590890901818</v>
      </c>
      <c r="K224" s="178"/>
    </row>
    <row r="225" spans="1:11" ht="31.5" x14ac:dyDescent="0.25">
      <c r="A225" s="203" t="s">
        <v>1084</v>
      </c>
      <c r="B225" s="195" t="s">
        <v>1085</v>
      </c>
      <c r="C225" s="195"/>
      <c r="D225" s="195"/>
      <c r="E225" s="195"/>
      <c r="F225" s="185">
        <v>2000</v>
      </c>
      <c r="G225" s="185">
        <v>1698.8</v>
      </c>
      <c r="H225" s="193">
        <f t="shared" si="3"/>
        <v>84.94</v>
      </c>
      <c r="K225" s="178"/>
    </row>
    <row r="226" spans="1:11" ht="31.5" x14ac:dyDescent="0.25">
      <c r="A226" s="203" t="s">
        <v>896</v>
      </c>
      <c r="B226" s="195" t="s">
        <v>1085</v>
      </c>
      <c r="C226" s="195" t="s">
        <v>932</v>
      </c>
      <c r="D226" s="195" t="s">
        <v>909</v>
      </c>
      <c r="E226" s="195" t="s">
        <v>884</v>
      </c>
      <c r="F226" s="185">
        <v>2000</v>
      </c>
      <c r="G226" s="185">
        <v>1698.8</v>
      </c>
      <c r="H226" s="193">
        <f t="shared" si="3"/>
        <v>84.94</v>
      </c>
      <c r="K226" s="178"/>
    </row>
    <row r="227" spans="1:11" ht="31.5" x14ac:dyDescent="0.25">
      <c r="A227" s="203" t="s">
        <v>1086</v>
      </c>
      <c r="B227" s="195" t="s">
        <v>1087</v>
      </c>
      <c r="C227" s="195"/>
      <c r="D227" s="195"/>
      <c r="E227" s="195"/>
      <c r="F227" s="185">
        <v>2500</v>
      </c>
      <c r="G227" s="185">
        <v>2457.5</v>
      </c>
      <c r="H227" s="193">
        <f t="shared" si="3"/>
        <v>98.3</v>
      </c>
      <c r="K227" s="178"/>
    </row>
    <row r="228" spans="1:11" ht="31.5" x14ac:dyDescent="0.25">
      <c r="A228" s="203" t="s">
        <v>896</v>
      </c>
      <c r="B228" s="195" t="s">
        <v>1087</v>
      </c>
      <c r="C228" s="195" t="s">
        <v>932</v>
      </c>
      <c r="D228" s="195" t="s">
        <v>909</v>
      </c>
      <c r="E228" s="195" t="s">
        <v>884</v>
      </c>
      <c r="F228" s="185">
        <v>2500</v>
      </c>
      <c r="G228" s="185">
        <v>2457.5</v>
      </c>
      <c r="H228" s="193">
        <f t="shared" si="3"/>
        <v>98.3</v>
      </c>
      <c r="K228" s="178"/>
    </row>
    <row r="229" spans="1:11" ht="31.5" x14ac:dyDescent="0.25">
      <c r="A229" s="203" t="s">
        <v>1088</v>
      </c>
      <c r="B229" s="195" t="s">
        <v>1089</v>
      </c>
      <c r="C229" s="195"/>
      <c r="D229" s="195"/>
      <c r="E229" s="195"/>
      <c r="F229" s="185">
        <v>2649.6</v>
      </c>
      <c r="G229" s="185">
        <v>2635.9</v>
      </c>
      <c r="H229" s="193">
        <f t="shared" si="3"/>
        <v>99.482940821256051</v>
      </c>
      <c r="K229" s="178"/>
    </row>
    <row r="230" spans="1:11" ht="31.5" x14ac:dyDescent="0.25">
      <c r="A230" s="203" t="s">
        <v>896</v>
      </c>
      <c r="B230" s="195" t="s">
        <v>1089</v>
      </c>
      <c r="C230" s="195" t="s">
        <v>932</v>
      </c>
      <c r="D230" s="195" t="s">
        <v>909</v>
      </c>
      <c r="E230" s="195" t="s">
        <v>884</v>
      </c>
      <c r="F230" s="185">
        <v>2649.6</v>
      </c>
      <c r="G230" s="185">
        <v>2635.9</v>
      </c>
      <c r="H230" s="193">
        <f t="shared" si="3"/>
        <v>99.482940821256051</v>
      </c>
      <c r="K230" s="178"/>
    </row>
    <row r="231" spans="1:11" ht="31.5" x14ac:dyDescent="0.25">
      <c r="A231" s="203" t="s">
        <v>1090</v>
      </c>
      <c r="B231" s="195" t="s">
        <v>1091</v>
      </c>
      <c r="C231" s="195"/>
      <c r="D231" s="195"/>
      <c r="E231" s="195"/>
      <c r="F231" s="185">
        <v>2300</v>
      </c>
      <c r="G231" s="185">
        <v>2288.1</v>
      </c>
      <c r="H231" s="193">
        <f t="shared" si="3"/>
        <v>99.482608695652175</v>
      </c>
      <c r="K231" s="178"/>
    </row>
    <row r="232" spans="1:11" ht="31.5" x14ac:dyDescent="0.25">
      <c r="A232" s="203" t="s">
        <v>896</v>
      </c>
      <c r="B232" s="195" t="s">
        <v>1091</v>
      </c>
      <c r="C232" s="195" t="s">
        <v>932</v>
      </c>
      <c r="D232" s="195" t="s">
        <v>909</v>
      </c>
      <c r="E232" s="195" t="s">
        <v>884</v>
      </c>
      <c r="F232" s="185">
        <v>2300</v>
      </c>
      <c r="G232" s="185">
        <v>2288.1</v>
      </c>
      <c r="H232" s="193">
        <f t="shared" si="3"/>
        <v>99.482608695652175</v>
      </c>
      <c r="K232" s="178"/>
    </row>
    <row r="233" spans="1:11" ht="31.5" x14ac:dyDescent="0.25">
      <c r="A233" s="203" t="s">
        <v>1092</v>
      </c>
      <c r="B233" s="195" t="s">
        <v>1093</v>
      </c>
      <c r="C233" s="195"/>
      <c r="D233" s="195"/>
      <c r="E233" s="195"/>
      <c r="F233" s="185">
        <v>1800</v>
      </c>
      <c r="G233" s="185">
        <v>1773</v>
      </c>
      <c r="H233" s="193">
        <f t="shared" si="3"/>
        <v>98.5</v>
      </c>
      <c r="K233" s="178"/>
    </row>
    <row r="234" spans="1:11" ht="31.5" x14ac:dyDescent="0.25">
      <c r="A234" s="203" t="s">
        <v>896</v>
      </c>
      <c r="B234" s="195" t="s">
        <v>1093</v>
      </c>
      <c r="C234" s="195" t="s">
        <v>932</v>
      </c>
      <c r="D234" s="195" t="s">
        <v>909</v>
      </c>
      <c r="E234" s="195" t="s">
        <v>884</v>
      </c>
      <c r="F234" s="185">
        <v>1800</v>
      </c>
      <c r="G234" s="185">
        <v>1773</v>
      </c>
      <c r="H234" s="193">
        <f t="shared" si="3"/>
        <v>98.5</v>
      </c>
      <c r="K234" s="178"/>
    </row>
    <row r="235" spans="1:11" ht="31.5" x14ac:dyDescent="0.25">
      <c r="A235" s="203" t="s">
        <v>1094</v>
      </c>
      <c r="B235" s="195" t="s">
        <v>1095</v>
      </c>
      <c r="C235" s="195"/>
      <c r="D235" s="195"/>
      <c r="E235" s="195"/>
      <c r="F235" s="185">
        <v>2865.3</v>
      </c>
      <c r="G235" s="185">
        <v>2740.5</v>
      </c>
      <c r="H235" s="193">
        <f t="shared" si="3"/>
        <v>95.64443513768191</v>
      </c>
      <c r="K235" s="178"/>
    </row>
    <row r="236" spans="1:11" ht="31.5" x14ac:dyDescent="0.25">
      <c r="A236" s="203" t="s">
        <v>896</v>
      </c>
      <c r="B236" s="195" t="s">
        <v>1095</v>
      </c>
      <c r="C236" s="195" t="s">
        <v>932</v>
      </c>
      <c r="D236" s="195" t="s">
        <v>909</v>
      </c>
      <c r="E236" s="195" t="s">
        <v>884</v>
      </c>
      <c r="F236" s="185">
        <v>2865.3</v>
      </c>
      <c r="G236" s="185">
        <v>2740.5</v>
      </c>
      <c r="H236" s="193">
        <f t="shared" si="3"/>
        <v>95.64443513768191</v>
      </c>
      <c r="K236" s="178"/>
    </row>
    <row r="237" spans="1:11" ht="31.5" x14ac:dyDescent="0.25">
      <c r="A237" s="203" t="s">
        <v>1096</v>
      </c>
      <c r="B237" s="195" t="s">
        <v>1097</v>
      </c>
      <c r="C237" s="195"/>
      <c r="D237" s="195"/>
      <c r="E237" s="195"/>
      <c r="F237" s="185">
        <v>2000</v>
      </c>
      <c r="G237" s="185">
        <v>1978.3</v>
      </c>
      <c r="H237" s="193">
        <f t="shared" si="3"/>
        <v>98.914999999999992</v>
      </c>
      <c r="K237" s="178"/>
    </row>
    <row r="238" spans="1:11" ht="31.5" x14ac:dyDescent="0.25">
      <c r="A238" s="203" t="s">
        <v>896</v>
      </c>
      <c r="B238" s="195" t="s">
        <v>1097</v>
      </c>
      <c r="C238" s="195" t="s">
        <v>932</v>
      </c>
      <c r="D238" s="195" t="s">
        <v>909</v>
      </c>
      <c r="E238" s="195" t="s">
        <v>884</v>
      </c>
      <c r="F238" s="185">
        <v>2000</v>
      </c>
      <c r="G238" s="185">
        <v>1978.3</v>
      </c>
      <c r="H238" s="193">
        <f t="shared" si="3"/>
        <v>98.914999999999992</v>
      </c>
      <c r="K238" s="178"/>
    </row>
    <row r="239" spans="1:11" x14ac:dyDescent="0.25">
      <c r="A239" s="205" t="s">
        <v>1098</v>
      </c>
      <c r="B239" s="195" t="s">
        <v>1099</v>
      </c>
      <c r="C239" s="195"/>
      <c r="D239" s="195"/>
      <c r="E239" s="195"/>
      <c r="F239" s="185">
        <v>47453.599999999999</v>
      </c>
      <c r="G239" s="185">
        <v>47453.1</v>
      </c>
      <c r="H239" s="193">
        <f t="shared" si="3"/>
        <v>99.998946339160781</v>
      </c>
      <c r="K239" s="178"/>
    </row>
    <row r="240" spans="1:11" x14ac:dyDescent="0.25">
      <c r="A240" s="203" t="s">
        <v>1100</v>
      </c>
      <c r="B240" s="195" t="s">
        <v>1101</v>
      </c>
      <c r="C240" s="195"/>
      <c r="D240" s="195"/>
      <c r="E240" s="195"/>
      <c r="F240" s="185">
        <v>47453.599999999999</v>
      </c>
      <c r="G240" s="185">
        <v>47453.1</v>
      </c>
      <c r="H240" s="193">
        <f t="shared" si="3"/>
        <v>99.998946339160781</v>
      </c>
      <c r="K240" s="178"/>
    </row>
    <row r="241" spans="1:11" ht="31.5" x14ac:dyDescent="0.25">
      <c r="A241" s="203" t="s">
        <v>896</v>
      </c>
      <c r="B241" s="195" t="s">
        <v>1101</v>
      </c>
      <c r="C241" s="195" t="s">
        <v>932</v>
      </c>
      <c r="D241" s="195" t="s">
        <v>909</v>
      </c>
      <c r="E241" s="195" t="s">
        <v>884</v>
      </c>
      <c r="F241" s="185">
        <v>47453.599999999999</v>
      </c>
      <c r="G241" s="185">
        <v>47453.1</v>
      </c>
      <c r="H241" s="193">
        <f t="shared" si="3"/>
        <v>99.998946339160781</v>
      </c>
      <c r="K241" s="178"/>
    </row>
    <row r="242" spans="1:11" ht="31.5" hidden="1" x14ac:dyDescent="0.25">
      <c r="A242" s="203" t="s">
        <v>1102</v>
      </c>
      <c r="B242" s="195" t="s">
        <v>1103</v>
      </c>
      <c r="C242" s="195"/>
      <c r="D242" s="195"/>
      <c r="E242" s="195"/>
      <c r="F242" s="185">
        <v>0</v>
      </c>
      <c r="G242" s="185">
        <v>0</v>
      </c>
      <c r="H242" s="193"/>
      <c r="K242" s="178"/>
    </row>
    <row r="243" spans="1:11" ht="31.5" hidden="1" x14ac:dyDescent="0.25">
      <c r="A243" s="203" t="s">
        <v>896</v>
      </c>
      <c r="B243" s="195" t="s">
        <v>1103</v>
      </c>
      <c r="C243" s="195" t="s">
        <v>932</v>
      </c>
      <c r="D243" s="195" t="s">
        <v>909</v>
      </c>
      <c r="E243" s="195" t="s">
        <v>884</v>
      </c>
      <c r="F243" s="185">
        <v>0</v>
      </c>
      <c r="G243" s="185">
        <v>0</v>
      </c>
      <c r="H243" s="193"/>
      <c r="K243" s="178"/>
    </row>
    <row r="244" spans="1:11" ht="31.5" x14ac:dyDescent="0.25">
      <c r="A244" s="210" t="s">
        <v>1104</v>
      </c>
      <c r="B244" s="198" t="s">
        <v>1105</v>
      </c>
      <c r="C244" s="195"/>
      <c r="D244" s="195"/>
      <c r="E244" s="195"/>
      <c r="F244" s="199">
        <v>208648.3</v>
      </c>
      <c r="G244" s="199">
        <v>207034.19999999998</v>
      </c>
      <c r="H244" s="190">
        <f t="shared" si="3"/>
        <v>99.226401557069948</v>
      </c>
      <c r="K244" s="178"/>
    </row>
    <row r="245" spans="1:11" x14ac:dyDescent="0.25">
      <c r="A245" s="203" t="s">
        <v>979</v>
      </c>
      <c r="B245" s="195" t="s">
        <v>1106</v>
      </c>
      <c r="C245" s="195"/>
      <c r="D245" s="195"/>
      <c r="E245" s="195"/>
      <c r="F245" s="185">
        <v>193102.9</v>
      </c>
      <c r="G245" s="185">
        <v>193102.9</v>
      </c>
      <c r="H245" s="193">
        <f t="shared" si="3"/>
        <v>100</v>
      </c>
      <c r="K245" s="178"/>
    </row>
    <row r="246" spans="1:11" ht="31.5" x14ac:dyDescent="0.25">
      <c r="A246" s="203" t="s">
        <v>896</v>
      </c>
      <c r="B246" s="195" t="s">
        <v>1106</v>
      </c>
      <c r="C246" s="195" t="s">
        <v>932</v>
      </c>
      <c r="D246" s="195" t="s">
        <v>901</v>
      </c>
      <c r="E246" s="195" t="s">
        <v>1023</v>
      </c>
      <c r="F246" s="185">
        <v>99956.2</v>
      </c>
      <c r="G246" s="185">
        <v>99956.2</v>
      </c>
      <c r="H246" s="193">
        <f t="shared" si="3"/>
        <v>100</v>
      </c>
      <c r="K246" s="178"/>
    </row>
    <row r="247" spans="1:11" ht="47.25" x14ac:dyDescent="0.25">
      <c r="A247" s="205" t="s">
        <v>1044</v>
      </c>
      <c r="B247" s="195" t="s">
        <v>1107</v>
      </c>
      <c r="C247" s="195"/>
      <c r="D247" s="195"/>
      <c r="E247" s="195"/>
      <c r="F247" s="185">
        <v>93146.7</v>
      </c>
      <c r="G247" s="185">
        <v>93146.7</v>
      </c>
      <c r="H247" s="193">
        <f t="shared" si="3"/>
        <v>100</v>
      </c>
      <c r="K247" s="178"/>
    </row>
    <row r="248" spans="1:11" ht="31.5" x14ac:dyDescent="0.25">
      <c r="A248" s="205" t="s">
        <v>896</v>
      </c>
      <c r="B248" s="195" t="s">
        <v>1107</v>
      </c>
      <c r="C248" s="195" t="s">
        <v>932</v>
      </c>
      <c r="D248" s="195" t="s">
        <v>901</v>
      </c>
      <c r="E248" s="195" t="s">
        <v>1023</v>
      </c>
      <c r="F248" s="185">
        <v>93146.7</v>
      </c>
      <c r="G248" s="185">
        <v>93146.7</v>
      </c>
      <c r="H248" s="193">
        <f t="shared" si="3"/>
        <v>100</v>
      </c>
      <c r="K248" s="178"/>
    </row>
    <row r="249" spans="1:11" ht="31.5" x14ac:dyDescent="0.25">
      <c r="A249" s="203" t="s">
        <v>1108</v>
      </c>
      <c r="B249" s="195" t="s">
        <v>1109</v>
      </c>
      <c r="C249" s="195"/>
      <c r="D249" s="195"/>
      <c r="E249" s="195"/>
      <c r="F249" s="185">
        <v>15545.4</v>
      </c>
      <c r="G249" s="185">
        <v>13931.3</v>
      </c>
      <c r="H249" s="193">
        <f t="shared" si="3"/>
        <v>89.616864152739723</v>
      </c>
      <c r="K249" s="178"/>
    </row>
    <row r="250" spans="1:11" ht="31.5" x14ac:dyDescent="0.25">
      <c r="A250" s="203" t="s">
        <v>1110</v>
      </c>
      <c r="B250" s="195" t="s">
        <v>1109</v>
      </c>
      <c r="C250" s="195" t="s">
        <v>1111</v>
      </c>
      <c r="D250" s="195" t="s">
        <v>901</v>
      </c>
      <c r="E250" s="195" t="s">
        <v>1023</v>
      </c>
      <c r="F250" s="185">
        <v>5535.4</v>
      </c>
      <c r="G250" s="185">
        <v>4118.2</v>
      </c>
      <c r="H250" s="193">
        <f t="shared" si="3"/>
        <v>74.397514181450305</v>
      </c>
      <c r="K250" s="178"/>
    </row>
    <row r="251" spans="1:11" ht="47.25" x14ac:dyDescent="0.25">
      <c r="A251" s="205" t="s">
        <v>1112</v>
      </c>
      <c r="B251" s="208" t="s">
        <v>1113</v>
      </c>
      <c r="C251" s="195"/>
      <c r="D251" s="195"/>
      <c r="E251" s="195"/>
      <c r="F251" s="185">
        <v>10010</v>
      </c>
      <c r="G251" s="185">
        <v>9813.1</v>
      </c>
      <c r="H251" s="193">
        <f t="shared" si="3"/>
        <v>98.032967032967036</v>
      </c>
      <c r="K251" s="178"/>
    </row>
    <row r="252" spans="1:11" ht="31.5" x14ac:dyDescent="0.25">
      <c r="A252" s="205" t="s">
        <v>1110</v>
      </c>
      <c r="B252" s="208" t="s">
        <v>1113</v>
      </c>
      <c r="C252" s="195" t="s">
        <v>1111</v>
      </c>
      <c r="D252" s="195" t="s">
        <v>901</v>
      </c>
      <c r="E252" s="195" t="s">
        <v>1023</v>
      </c>
      <c r="F252" s="185">
        <v>10010</v>
      </c>
      <c r="G252" s="185">
        <v>9813.1</v>
      </c>
      <c r="H252" s="193">
        <f t="shared" si="3"/>
        <v>98.032967032967036</v>
      </c>
      <c r="K252" s="178"/>
    </row>
    <row r="253" spans="1:11" s="191" customFormat="1" ht="47.25" x14ac:dyDescent="0.25">
      <c r="A253" s="187" t="s">
        <v>1114</v>
      </c>
      <c r="B253" s="188" t="s">
        <v>1115</v>
      </c>
      <c r="C253" s="188"/>
      <c r="D253" s="189"/>
      <c r="E253" s="189"/>
      <c r="F253" s="190">
        <v>66109.400000000009</v>
      </c>
      <c r="G253" s="190">
        <v>65040.7</v>
      </c>
      <c r="H253" s="190">
        <f t="shared" si="3"/>
        <v>98.38343715114641</v>
      </c>
      <c r="K253" s="178"/>
    </row>
    <row r="254" spans="1:11" ht="31.5" x14ac:dyDescent="0.25">
      <c r="A254" s="203" t="s">
        <v>1116</v>
      </c>
      <c r="B254" s="195" t="s">
        <v>1117</v>
      </c>
      <c r="C254" s="195"/>
      <c r="D254" s="195"/>
      <c r="E254" s="195"/>
      <c r="F254" s="185">
        <v>1711.6</v>
      </c>
      <c r="G254" s="185">
        <v>704</v>
      </c>
      <c r="H254" s="193">
        <f t="shared" si="3"/>
        <v>41.131105398457585</v>
      </c>
      <c r="K254" s="178"/>
    </row>
    <row r="255" spans="1:11" ht="31.5" x14ac:dyDescent="0.25">
      <c r="A255" s="203" t="s">
        <v>1108</v>
      </c>
      <c r="B255" s="195" t="s">
        <v>1118</v>
      </c>
      <c r="C255" s="195"/>
      <c r="D255" s="195"/>
      <c r="E255" s="195"/>
      <c r="F255" s="185">
        <v>1711.6</v>
      </c>
      <c r="G255" s="185">
        <v>704</v>
      </c>
      <c r="H255" s="193">
        <f t="shared" si="3"/>
        <v>41.131105398457585</v>
      </c>
      <c r="K255" s="178"/>
    </row>
    <row r="256" spans="1:11" ht="31.5" hidden="1" x14ac:dyDescent="0.25">
      <c r="A256" s="203" t="s">
        <v>1110</v>
      </c>
      <c r="B256" s="195" t="s">
        <v>1118</v>
      </c>
      <c r="C256" s="195" t="s">
        <v>1111</v>
      </c>
      <c r="D256" s="195" t="s">
        <v>901</v>
      </c>
      <c r="E256" s="195" t="s">
        <v>1023</v>
      </c>
      <c r="F256" s="185"/>
      <c r="G256" s="185"/>
      <c r="H256" s="193" t="e">
        <f t="shared" si="3"/>
        <v>#DIV/0!</v>
      </c>
      <c r="K256" s="178"/>
    </row>
    <row r="257" spans="1:11" ht="31.5" x14ac:dyDescent="0.25">
      <c r="A257" s="203" t="s">
        <v>1110</v>
      </c>
      <c r="B257" s="195" t="s">
        <v>1118</v>
      </c>
      <c r="C257" s="195" t="s">
        <v>1111</v>
      </c>
      <c r="D257" s="195" t="s">
        <v>909</v>
      </c>
      <c r="E257" s="195" t="s">
        <v>909</v>
      </c>
      <c r="F257" s="185">
        <v>1711.6</v>
      </c>
      <c r="G257" s="185">
        <v>704</v>
      </c>
      <c r="H257" s="193">
        <f t="shared" si="3"/>
        <v>41.131105398457585</v>
      </c>
      <c r="K257" s="178"/>
    </row>
    <row r="258" spans="1:11" ht="31.5" x14ac:dyDescent="0.25">
      <c r="A258" s="203" t="s">
        <v>1119</v>
      </c>
      <c r="B258" s="195" t="s">
        <v>1120</v>
      </c>
      <c r="C258" s="195"/>
      <c r="D258" s="195"/>
      <c r="E258" s="195"/>
      <c r="F258" s="185">
        <v>51966.8</v>
      </c>
      <c r="G258" s="185">
        <v>51905.7</v>
      </c>
      <c r="H258" s="193">
        <f t="shared" si="3"/>
        <v>99.88242493284173</v>
      </c>
      <c r="K258" s="178"/>
    </row>
    <row r="259" spans="1:11" hidden="1" x14ac:dyDescent="0.25">
      <c r="A259" s="203" t="s">
        <v>979</v>
      </c>
      <c r="B259" s="195" t="s">
        <v>1121</v>
      </c>
      <c r="C259" s="195"/>
      <c r="D259" s="195"/>
      <c r="E259" s="195"/>
      <c r="F259" s="185">
        <v>0</v>
      </c>
      <c r="G259" s="185">
        <v>0</v>
      </c>
      <c r="H259" s="193"/>
      <c r="K259" s="178"/>
    </row>
    <row r="260" spans="1:11" ht="31.5" hidden="1" x14ac:dyDescent="0.25">
      <c r="A260" s="203" t="s">
        <v>896</v>
      </c>
      <c r="B260" s="195" t="s">
        <v>1121</v>
      </c>
      <c r="C260" s="195" t="s">
        <v>932</v>
      </c>
      <c r="D260" s="195" t="s">
        <v>909</v>
      </c>
      <c r="E260" s="195" t="s">
        <v>976</v>
      </c>
      <c r="F260" s="185">
        <v>0</v>
      </c>
      <c r="G260" s="185">
        <v>0</v>
      </c>
      <c r="H260" s="193"/>
      <c r="K260" s="178"/>
    </row>
    <row r="261" spans="1:11" ht="78.75" hidden="1" x14ac:dyDescent="0.25">
      <c r="A261" s="203" t="s">
        <v>1122</v>
      </c>
      <c r="B261" s="195" t="s">
        <v>1123</v>
      </c>
      <c r="C261" s="195"/>
      <c r="D261" s="195"/>
      <c r="E261" s="195"/>
      <c r="F261" s="185">
        <v>0</v>
      </c>
      <c r="G261" s="185">
        <v>0</v>
      </c>
      <c r="H261" s="193"/>
      <c r="K261" s="178"/>
    </row>
    <row r="262" spans="1:11" ht="31.5" hidden="1" x14ac:dyDescent="0.25">
      <c r="A262" s="203" t="s">
        <v>896</v>
      </c>
      <c r="B262" s="195" t="s">
        <v>1123</v>
      </c>
      <c r="C262" s="195" t="s">
        <v>932</v>
      </c>
      <c r="D262" s="195" t="s">
        <v>909</v>
      </c>
      <c r="E262" s="195" t="s">
        <v>976</v>
      </c>
      <c r="F262" s="185">
        <v>0</v>
      </c>
      <c r="G262" s="185">
        <v>0</v>
      </c>
      <c r="H262" s="193"/>
      <c r="K262" s="178"/>
    </row>
    <row r="263" spans="1:11" ht="31.5" x14ac:dyDescent="0.25">
      <c r="A263" s="203" t="s">
        <v>1124</v>
      </c>
      <c r="B263" s="195" t="s">
        <v>1125</v>
      </c>
      <c r="C263" s="195"/>
      <c r="D263" s="195"/>
      <c r="E263" s="195"/>
      <c r="F263" s="185">
        <v>51966.8</v>
      </c>
      <c r="G263" s="185">
        <v>51905.7</v>
      </c>
      <c r="H263" s="193">
        <f t="shared" ref="H263:H326" si="4">SUM(G263/F263*100)</f>
        <v>99.88242493284173</v>
      </c>
      <c r="K263" s="178"/>
    </row>
    <row r="264" spans="1:11" ht="31.5" x14ac:dyDescent="0.25">
      <c r="A264" s="203" t="s">
        <v>1110</v>
      </c>
      <c r="B264" s="195" t="s">
        <v>1125</v>
      </c>
      <c r="C264" s="195" t="s">
        <v>1111</v>
      </c>
      <c r="D264" s="195" t="s">
        <v>909</v>
      </c>
      <c r="E264" s="195" t="s">
        <v>976</v>
      </c>
      <c r="F264" s="185">
        <v>2550</v>
      </c>
      <c r="G264" s="185">
        <v>2550</v>
      </c>
      <c r="H264" s="193">
        <f t="shared" si="4"/>
        <v>100</v>
      </c>
      <c r="K264" s="178"/>
    </row>
    <row r="265" spans="1:11" ht="31.5" x14ac:dyDescent="0.25">
      <c r="A265" s="203" t="s">
        <v>1110</v>
      </c>
      <c r="B265" s="195" t="s">
        <v>1125</v>
      </c>
      <c r="C265" s="195" t="s">
        <v>1111</v>
      </c>
      <c r="D265" s="195" t="s">
        <v>909</v>
      </c>
      <c r="E265" s="195" t="s">
        <v>909</v>
      </c>
      <c r="F265" s="185">
        <v>1869.3</v>
      </c>
      <c r="G265" s="185">
        <v>1851.6</v>
      </c>
      <c r="H265" s="193">
        <f t="shared" si="4"/>
        <v>99.053121489327552</v>
      </c>
      <c r="K265" s="178"/>
    </row>
    <row r="266" spans="1:11" x14ac:dyDescent="0.25">
      <c r="A266" s="203" t="s">
        <v>1126</v>
      </c>
      <c r="B266" s="195" t="s">
        <v>1127</v>
      </c>
      <c r="C266" s="195"/>
      <c r="D266" s="195"/>
      <c r="E266" s="195"/>
      <c r="F266" s="185">
        <v>47547.5</v>
      </c>
      <c r="G266" s="185">
        <v>47504.1</v>
      </c>
      <c r="H266" s="193">
        <f t="shared" si="4"/>
        <v>99.908722856091273</v>
      </c>
      <c r="K266" s="178"/>
    </row>
    <row r="267" spans="1:11" ht="31.5" x14ac:dyDescent="0.25">
      <c r="A267" s="203" t="s">
        <v>1110</v>
      </c>
      <c r="B267" s="195" t="s">
        <v>1127</v>
      </c>
      <c r="C267" s="195" t="s">
        <v>1111</v>
      </c>
      <c r="D267" s="195" t="s">
        <v>909</v>
      </c>
      <c r="E267" s="195" t="s">
        <v>909</v>
      </c>
      <c r="F267" s="185">
        <v>47547.5</v>
      </c>
      <c r="G267" s="185">
        <v>47504.1</v>
      </c>
      <c r="H267" s="193">
        <f t="shared" si="4"/>
        <v>99.908722856091273</v>
      </c>
      <c r="K267" s="178"/>
    </row>
    <row r="268" spans="1:11" ht="31.5" x14ac:dyDescent="0.25">
      <c r="A268" s="192" t="s">
        <v>1128</v>
      </c>
      <c r="B268" s="186" t="s">
        <v>1129</v>
      </c>
      <c r="C268" s="186"/>
      <c r="D268" s="201"/>
      <c r="E268" s="201"/>
      <c r="F268" s="193">
        <v>12431</v>
      </c>
      <c r="G268" s="193">
        <v>12431</v>
      </c>
      <c r="H268" s="193">
        <f t="shared" si="4"/>
        <v>100</v>
      </c>
      <c r="K268" s="178"/>
    </row>
    <row r="269" spans="1:11" ht="31.5" x14ac:dyDescent="0.25">
      <c r="A269" s="192" t="s">
        <v>1130</v>
      </c>
      <c r="B269" s="186" t="s">
        <v>1131</v>
      </c>
      <c r="C269" s="201"/>
      <c r="D269" s="201"/>
      <c r="E269" s="201"/>
      <c r="F269" s="193">
        <v>12431</v>
      </c>
      <c r="G269" s="193">
        <v>12431</v>
      </c>
      <c r="H269" s="193">
        <f t="shared" si="4"/>
        <v>100</v>
      </c>
      <c r="K269" s="178"/>
    </row>
    <row r="270" spans="1:11" x14ac:dyDescent="0.25">
      <c r="A270" s="192" t="s">
        <v>881</v>
      </c>
      <c r="B270" s="186" t="s">
        <v>1131</v>
      </c>
      <c r="C270" s="201" t="s">
        <v>882</v>
      </c>
      <c r="D270" s="201" t="s">
        <v>883</v>
      </c>
      <c r="E270" s="201" t="s">
        <v>901</v>
      </c>
      <c r="F270" s="193">
        <v>12431</v>
      </c>
      <c r="G270" s="193">
        <v>12431</v>
      </c>
      <c r="H270" s="193">
        <f t="shared" si="4"/>
        <v>100</v>
      </c>
      <c r="K270" s="178"/>
    </row>
    <row r="271" spans="1:11" ht="47.25" hidden="1" x14ac:dyDescent="0.25">
      <c r="A271" s="192" t="s">
        <v>1132</v>
      </c>
      <c r="B271" s="186" t="s">
        <v>1133</v>
      </c>
      <c r="C271" s="186"/>
      <c r="D271" s="201"/>
      <c r="E271" s="201"/>
      <c r="F271" s="193">
        <v>0</v>
      </c>
      <c r="G271" s="193">
        <v>0</v>
      </c>
      <c r="H271" s="193" t="e">
        <f t="shared" si="4"/>
        <v>#DIV/0!</v>
      </c>
      <c r="K271" s="178"/>
    </row>
    <row r="272" spans="1:11" hidden="1" x14ac:dyDescent="0.25">
      <c r="A272" s="192" t="s">
        <v>881</v>
      </c>
      <c r="B272" s="186" t="s">
        <v>1133</v>
      </c>
      <c r="C272" s="186">
        <v>300</v>
      </c>
      <c r="D272" s="201" t="s">
        <v>883</v>
      </c>
      <c r="E272" s="201" t="s">
        <v>884</v>
      </c>
      <c r="F272" s="193">
        <v>0</v>
      </c>
      <c r="G272" s="193">
        <v>0</v>
      </c>
      <c r="H272" s="193" t="e">
        <f t="shared" si="4"/>
        <v>#DIV/0!</v>
      </c>
      <c r="K272" s="178"/>
    </row>
    <row r="273" spans="1:11" s="191" customFormat="1" ht="31.5" x14ac:dyDescent="0.25">
      <c r="A273" s="209" t="s">
        <v>1134</v>
      </c>
      <c r="B273" s="198" t="s">
        <v>1135</v>
      </c>
      <c r="C273" s="198"/>
      <c r="D273" s="198"/>
      <c r="E273" s="198"/>
      <c r="F273" s="199">
        <v>8674.3000000000011</v>
      </c>
      <c r="G273" s="199">
        <v>8211.4</v>
      </c>
      <c r="H273" s="190">
        <f t="shared" si="4"/>
        <v>94.663546338033029</v>
      </c>
      <c r="K273" s="178"/>
    </row>
    <row r="274" spans="1:11" ht="31.5" x14ac:dyDescent="0.25">
      <c r="A274" s="203" t="s">
        <v>1108</v>
      </c>
      <c r="B274" s="201" t="s">
        <v>1136</v>
      </c>
      <c r="C274" s="201"/>
      <c r="D274" s="201"/>
      <c r="E274" s="201"/>
      <c r="F274" s="193">
        <v>1820.2</v>
      </c>
      <c r="G274" s="193">
        <v>1480.3</v>
      </c>
      <c r="H274" s="193">
        <f t="shared" si="4"/>
        <v>81.326227887045377</v>
      </c>
      <c r="K274" s="178"/>
    </row>
    <row r="275" spans="1:11" ht="31.5" hidden="1" x14ac:dyDescent="0.25">
      <c r="A275" s="203" t="s">
        <v>1110</v>
      </c>
      <c r="B275" s="201" t="s">
        <v>1136</v>
      </c>
      <c r="C275" s="201" t="s">
        <v>1111</v>
      </c>
      <c r="D275" s="201" t="s">
        <v>901</v>
      </c>
      <c r="E275" s="201" t="s">
        <v>1023</v>
      </c>
      <c r="F275" s="193"/>
      <c r="G275" s="193"/>
      <c r="H275" s="193" t="e">
        <f t="shared" si="4"/>
        <v>#DIV/0!</v>
      </c>
      <c r="K275" s="178"/>
    </row>
    <row r="276" spans="1:11" ht="31.5" x14ac:dyDescent="0.25">
      <c r="A276" s="203" t="s">
        <v>1110</v>
      </c>
      <c r="B276" s="201" t="s">
        <v>1136</v>
      </c>
      <c r="C276" s="201" t="s">
        <v>1111</v>
      </c>
      <c r="D276" s="201" t="s">
        <v>909</v>
      </c>
      <c r="E276" s="201" t="s">
        <v>909</v>
      </c>
      <c r="F276" s="193">
        <v>363</v>
      </c>
      <c r="G276" s="193">
        <v>363</v>
      </c>
      <c r="H276" s="193">
        <f t="shared" si="4"/>
        <v>100</v>
      </c>
      <c r="K276" s="178"/>
    </row>
    <row r="277" spans="1:11" ht="31.5" hidden="1" x14ac:dyDescent="0.25">
      <c r="A277" s="203" t="s">
        <v>1110</v>
      </c>
      <c r="B277" s="201" t="s">
        <v>1136</v>
      </c>
      <c r="C277" s="201" t="s">
        <v>1111</v>
      </c>
      <c r="D277" s="201" t="s">
        <v>1035</v>
      </c>
      <c r="E277" s="201" t="s">
        <v>901</v>
      </c>
      <c r="F277" s="193">
        <v>0</v>
      </c>
      <c r="G277" s="193">
        <v>0</v>
      </c>
      <c r="H277" s="193" t="e">
        <f t="shared" si="4"/>
        <v>#DIV/0!</v>
      </c>
      <c r="K277" s="178"/>
    </row>
    <row r="278" spans="1:11" ht="31.5" hidden="1" x14ac:dyDescent="0.25">
      <c r="A278" s="203" t="s">
        <v>1110</v>
      </c>
      <c r="B278" s="201" t="s">
        <v>1136</v>
      </c>
      <c r="C278" s="201" t="s">
        <v>1111</v>
      </c>
      <c r="D278" s="201" t="s">
        <v>1035</v>
      </c>
      <c r="E278" s="201" t="s">
        <v>893</v>
      </c>
      <c r="F278" s="193"/>
      <c r="G278" s="193"/>
      <c r="H278" s="193" t="e">
        <f t="shared" si="4"/>
        <v>#DIV/0!</v>
      </c>
      <c r="K278" s="178"/>
    </row>
    <row r="279" spans="1:11" ht="31.5" x14ac:dyDescent="0.25">
      <c r="A279" s="203" t="s">
        <v>1110</v>
      </c>
      <c r="B279" s="201" t="s">
        <v>1136</v>
      </c>
      <c r="C279" s="201" t="s">
        <v>1111</v>
      </c>
      <c r="D279" s="201" t="s">
        <v>1137</v>
      </c>
      <c r="E279" s="201" t="s">
        <v>893</v>
      </c>
      <c r="F279" s="193">
        <v>1457.2</v>
      </c>
      <c r="G279" s="193">
        <v>1117.3</v>
      </c>
      <c r="H279" s="193">
        <f t="shared" si="4"/>
        <v>76.674444139445512</v>
      </c>
      <c r="K279" s="178"/>
    </row>
    <row r="280" spans="1:11" ht="31.5" x14ac:dyDescent="0.25">
      <c r="A280" s="203" t="s">
        <v>1138</v>
      </c>
      <c r="B280" s="195" t="s">
        <v>1139</v>
      </c>
      <c r="C280" s="195"/>
      <c r="D280" s="195"/>
      <c r="E280" s="195"/>
      <c r="F280" s="185">
        <v>6854.1</v>
      </c>
      <c r="G280" s="185">
        <v>6731.1</v>
      </c>
      <c r="H280" s="193">
        <f t="shared" si="4"/>
        <v>98.205453670066092</v>
      </c>
      <c r="K280" s="178"/>
    </row>
    <row r="281" spans="1:11" ht="31.5" x14ac:dyDescent="0.25">
      <c r="A281" s="203" t="s">
        <v>1055</v>
      </c>
      <c r="B281" s="195" t="s">
        <v>1140</v>
      </c>
      <c r="C281" s="195"/>
      <c r="D281" s="195"/>
      <c r="E281" s="195"/>
      <c r="F281" s="185">
        <v>6854.1</v>
      </c>
      <c r="G281" s="185">
        <v>6731.1</v>
      </c>
      <c r="H281" s="193">
        <f t="shared" si="4"/>
        <v>98.205453670066092</v>
      </c>
      <c r="K281" s="178"/>
    </row>
    <row r="282" spans="1:11" ht="63" x14ac:dyDescent="0.25">
      <c r="A282" s="203" t="s">
        <v>908</v>
      </c>
      <c r="B282" s="195" t="s">
        <v>1140</v>
      </c>
      <c r="C282" s="195" t="s">
        <v>226</v>
      </c>
      <c r="D282" s="195" t="s">
        <v>901</v>
      </c>
      <c r="E282" s="195" t="s">
        <v>983</v>
      </c>
      <c r="F282" s="185">
        <v>5785.6</v>
      </c>
      <c r="G282" s="185">
        <v>5785.6</v>
      </c>
      <c r="H282" s="193">
        <f t="shared" si="4"/>
        <v>100</v>
      </c>
      <c r="K282" s="178"/>
    </row>
    <row r="283" spans="1:11" ht="31.5" x14ac:dyDescent="0.25">
      <c r="A283" s="203" t="s">
        <v>896</v>
      </c>
      <c r="B283" s="195" t="s">
        <v>1140</v>
      </c>
      <c r="C283" s="195" t="s">
        <v>932</v>
      </c>
      <c r="D283" s="195" t="s">
        <v>901</v>
      </c>
      <c r="E283" s="195" t="s">
        <v>983</v>
      </c>
      <c r="F283" s="185">
        <v>1028.5999999999999</v>
      </c>
      <c r="G283" s="185">
        <v>905.6</v>
      </c>
      <c r="H283" s="193">
        <f t="shared" si="4"/>
        <v>88.041998833365753</v>
      </c>
      <c r="K283" s="178"/>
    </row>
    <row r="284" spans="1:11" ht="31.5" x14ac:dyDescent="0.25">
      <c r="A284" s="203" t="s">
        <v>896</v>
      </c>
      <c r="B284" s="195" t="s">
        <v>1140</v>
      </c>
      <c r="C284" s="195" t="s">
        <v>932</v>
      </c>
      <c r="D284" s="195" t="s">
        <v>892</v>
      </c>
      <c r="E284" s="195" t="s">
        <v>909</v>
      </c>
      <c r="F284" s="185">
        <v>24</v>
      </c>
      <c r="G284" s="185">
        <v>24</v>
      </c>
      <c r="H284" s="193">
        <f t="shared" si="4"/>
        <v>100</v>
      </c>
      <c r="K284" s="178"/>
    </row>
    <row r="285" spans="1:11" x14ac:dyDescent="0.25">
      <c r="A285" s="203" t="s">
        <v>910</v>
      </c>
      <c r="B285" s="195" t="s">
        <v>1140</v>
      </c>
      <c r="C285" s="195" t="s">
        <v>988</v>
      </c>
      <c r="D285" s="195" t="s">
        <v>901</v>
      </c>
      <c r="E285" s="195" t="s">
        <v>983</v>
      </c>
      <c r="F285" s="185">
        <v>15.9</v>
      </c>
      <c r="G285" s="185">
        <v>15.9</v>
      </c>
      <c r="H285" s="193">
        <f t="shared" si="4"/>
        <v>100</v>
      </c>
      <c r="K285" s="178"/>
    </row>
    <row r="286" spans="1:11" s="211" customFormat="1" ht="51.75" customHeight="1" x14ac:dyDescent="0.25">
      <c r="A286" s="187" t="s">
        <v>1141</v>
      </c>
      <c r="B286" s="188" t="s">
        <v>1142</v>
      </c>
      <c r="C286" s="198"/>
      <c r="D286" s="198"/>
      <c r="E286" s="198"/>
      <c r="F286" s="199">
        <v>10608.6</v>
      </c>
      <c r="G286" s="199">
        <v>10512.1</v>
      </c>
      <c r="H286" s="190">
        <f t="shared" si="4"/>
        <v>99.090360650792746</v>
      </c>
      <c r="K286" s="178"/>
    </row>
    <row r="287" spans="1:11" ht="31.5" x14ac:dyDescent="0.25">
      <c r="A287" s="192" t="s">
        <v>1143</v>
      </c>
      <c r="B287" s="186" t="s">
        <v>1144</v>
      </c>
      <c r="C287" s="195"/>
      <c r="D287" s="195"/>
      <c r="E287" s="195"/>
      <c r="F287" s="185">
        <v>400</v>
      </c>
      <c r="G287" s="185">
        <v>400</v>
      </c>
      <c r="H287" s="193">
        <f t="shared" si="4"/>
        <v>100</v>
      </c>
      <c r="K287" s="178"/>
    </row>
    <row r="288" spans="1:11" ht="31.5" x14ac:dyDescent="0.25">
      <c r="A288" s="192" t="s">
        <v>896</v>
      </c>
      <c r="B288" s="186" t="s">
        <v>1144</v>
      </c>
      <c r="C288" s="195" t="s">
        <v>932</v>
      </c>
      <c r="D288" s="195" t="s">
        <v>901</v>
      </c>
      <c r="E288" s="195" t="s">
        <v>983</v>
      </c>
      <c r="F288" s="185">
        <v>400</v>
      </c>
      <c r="G288" s="185">
        <v>400</v>
      </c>
      <c r="H288" s="193">
        <f t="shared" si="4"/>
        <v>100</v>
      </c>
      <c r="K288" s="178"/>
    </row>
    <row r="289" spans="1:11" ht="31.5" x14ac:dyDescent="0.25">
      <c r="A289" s="192" t="s">
        <v>1145</v>
      </c>
      <c r="B289" s="186" t="s">
        <v>1146</v>
      </c>
      <c r="C289" s="195"/>
      <c r="D289" s="195"/>
      <c r="E289" s="195"/>
      <c r="F289" s="185">
        <v>50</v>
      </c>
      <c r="G289" s="185">
        <v>25</v>
      </c>
      <c r="H289" s="193">
        <f t="shared" si="4"/>
        <v>50</v>
      </c>
      <c r="K289" s="178"/>
    </row>
    <row r="290" spans="1:11" ht="31.5" x14ac:dyDescent="0.25">
      <c r="A290" s="192" t="s">
        <v>896</v>
      </c>
      <c r="B290" s="186" t="s">
        <v>1146</v>
      </c>
      <c r="C290" s="195" t="s">
        <v>932</v>
      </c>
      <c r="D290" s="195" t="s">
        <v>901</v>
      </c>
      <c r="E290" s="195" t="s">
        <v>983</v>
      </c>
      <c r="F290" s="185">
        <v>50</v>
      </c>
      <c r="G290" s="185">
        <v>25</v>
      </c>
      <c r="H290" s="193">
        <f t="shared" si="4"/>
        <v>50</v>
      </c>
      <c r="K290" s="178"/>
    </row>
    <row r="291" spans="1:11" s="182" customFormat="1" ht="31.5" hidden="1" x14ac:dyDescent="0.25">
      <c r="A291" s="192" t="s">
        <v>1147</v>
      </c>
      <c r="B291" s="186" t="s">
        <v>1148</v>
      </c>
      <c r="C291" s="195"/>
      <c r="D291" s="195"/>
      <c r="E291" s="195"/>
      <c r="F291" s="185">
        <v>0</v>
      </c>
      <c r="G291" s="185">
        <v>0</v>
      </c>
      <c r="H291" s="193"/>
      <c r="K291" s="178"/>
    </row>
    <row r="292" spans="1:11" s="182" customFormat="1" ht="31.5" hidden="1" x14ac:dyDescent="0.25">
      <c r="A292" s="192" t="s">
        <v>896</v>
      </c>
      <c r="B292" s="186" t="s">
        <v>1148</v>
      </c>
      <c r="C292" s="195" t="s">
        <v>932</v>
      </c>
      <c r="D292" s="195" t="s">
        <v>901</v>
      </c>
      <c r="E292" s="195" t="s">
        <v>983</v>
      </c>
      <c r="F292" s="185">
        <v>0</v>
      </c>
      <c r="G292" s="185">
        <v>0</v>
      </c>
      <c r="H292" s="193"/>
      <c r="K292" s="178"/>
    </row>
    <row r="293" spans="1:11" s="182" customFormat="1" ht="31.5" hidden="1" x14ac:dyDescent="0.25">
      <c r="A293" s="192" t="s">
        <v>1149</v>
      </c>
      <c r="B293" s="186" t="s">
        <v>1150</v>
      </c>
      <c r="C293" s="195"/>
      <c r="D293" s="195"/>
      <c r="E293" s="195"/>
      <c r="F293" s="185">
        <v>0</v>
      </c>
      <c r="G293" s="185">
        <v>0</v>
      </c>
      <c r="H293" s="193"/>
      <c r="K293" s="178"/>
    </row>
    <row r="294" spans="1:11" s="182" customFormat="1" ht="31.5" hidden="1" x14ac:dyDescent="0.25">
      <c r="A294" s="192" t="s">
        <v>896</v>
      </c>
      <c r="B294" s="186" t="s">
        <v>1150</v>
      </c>
      <c r="C294" s="195" t="s">
        <v>932</v>
      </c>
      <c r="D294" s="195" t="s">
        <v>901</v>
      </c>
      <c r="E294" s="195" t="s">
        <v>983</v>
      </c>
      <c r="F294" s="185">
        <v>0</v>
      </c>
      <c r="G294" s="185">
        <v>0</v>
      </c>
      <c r="H294" s="193"/>
      <c r="K294" s="178"/>
    </row>
    <row r="295" spans="1:11" x14ac:dyDescent="0.25">
      <c r="A295" s="203" t="s">
        <v>979</v>
      </c>
      <c r="B295" s="195" t="s">
        <v>1151</v>
      </c>
      <c r="C295" s="195"/>
      <c r="D295" s="195"/>
      <c r="E295" s="195"/>
      <c r="F295" s="185">
        <v>10158.6</v>
      </c>
      <c r="G295" s="185">
        <v>10087.1</v>
      </c>
      <c r="H295" s="193">
        <f t="shared" si="4"/>
        <v>99.296162857086614</v>
      </c>
      <c r="K295" s="178"/>
    </row>
    <row r="296" spans="1:11" ht="31.5" x14ac:dyDescent="0.25">
      <c r="A296" s="203" t="s">
        <v>896</v>
      </c>
      <c r="B296" s="195" t="s">
        <v>1151</v>
      </c>
      <c r="C296" s="195" t="s">
        <v>932</v>
      </c>
      <c r="D296" s="195" t="s">
        <v>901</v>
      </c>
      <c r="E296" s="195" t="s">
        <v>983</v>
      </c>
      <c r="F296" s="185">
        <v>10158.6</v>
      </c>
      <c r="G296" s="185">
        <v>10087.1</v>
      </c>
      <c r="H296" s="193">
        <f t="shared" si="4"/>
        <v>99.296162857086614</v>
      </c>
      <c r="K296" s="178"/>
    </row>
    <row r="297" spans="1:11" s="191" customFormat="1" ht="31.5" x14ac:dyDescent="0.25">
      <c r="A297" s="187" t="s">
        <v>1152</v>
      </c>
      <c r="B297" s="188" t="s">
        <v>1153</v>
      </c>
      <c r="C297" s="188"/>
      <c r="D297" s="189"/>
      <c r="E297" s="189"/>
      <c r="F297" s="190">
        <v>10092.699999999999</v>
      </c>
      <c r="G297" s="190">
        <v>10092.699999999999</v>
      </c>
      <c r="H297" s="190">
        <f t="shared" si="4"/>
        <v>100</v>
      </c>
      <c r="K297" s="178"/>
    </row>
    <row r="298" spans="1:11" ht="14.25" customHeight="1" x14ac:dyDescent="0.25">
      <c r="A298" s="192" t="s">
        <v>979</v>
      </c>
      <c r="B298" s="186" t="s">
        <v>1154</v>
      </c>
      <c r="C298" s="186"/>
      <c r="D298" s="201"/>
      <c r="E298" s="201"/>
      <c r="F298" s="193">
        <v>1662.8999999999999</v>
      </c>
      <c r="G298" s="193">
        <v>1662.8999999999999</v>
      </c>
      <c r="H298" s="193">
        <f t="shared" si="4"/>
        <v>100</v>
      </c>
      <c r="K298" s="178"/>
    </row>
    <row r="299" spans="1:11" ht="14.25" customHeight="1" x14ac:dyDescent="0.25">
      <c r="A299" s="192" t="s">
        <v>896</v>
      </c>
      <c r="B299" s="186" t="s">
        <v>1154</v>
      </c>
      <c r="C299" s="201" t="s">
        <v>932</v>
      </c>
      <c r="D299" s="201" t="s">
        <v>892</v>
      </c>
      <c r="E299" s="201" t="s">
        <v>909</v>
      </c>
      <c r="F299" s="193">
        <v>12.3</v>
      </c>
      <c r="G299" s="193">
        <v>12.3</v>
      </c>
      <c r="H299" s="193">
        <f t="shared" si="4"/>
        <v>100</v>
      </c>
      <c r="K299" s="178"/>
    </row>
    <row r="300" spans="1:11" ht="63" hidden="1" x14ac:dyDescent="0.25">
      <c r="A300" s="192" t="s">
        <v>908</v>
      </c>
      <c r="B300" s="186" t="s">
        <v>1155</v>
      </c>
      <c r="C300" s="186">
        <v>100</v>
      </c>
      <c r="D300" s="201" t="s">
        <v>913</v>
      </c>
      <c r="E300" s="201" t="s">
        <v>909</v>
      </c>
      <c r="F300" s="193">
        <v>0</v>
      </c>
      <c r="G300" s="193">
        <v>0</v>
      </c>
      <c r="H300" s="193"/>
      <c r="K300" s="178"/>
    </row>
    <row r="301" spans="1:11" ht="31.5" x14ac:dyDescent="0.25">
      <c r="A301" s="192" t="s">
        <v>896</v>
      </c>
      <c r="B301" s="186" t="s">
        <v>1155</v>
      </c>
      <c r="C301" s="201" t="s">
        <v>932</v>
      </c>
      <c r="D301" s="201" t="s">
        <v>913</v>
      </c>
      <c r="E301" s="201" t="s">
        <v>909</v>
      </c>
      <c r="F301" s="193">
        <v>1650.6</v>
      </c>
      <c r="G301" s="193">
        <v>1650.6</v>
      </c>
      <c r="H301" s="193">
        <f t="shared" si="4"/>
        <v>100</v>
      </c>
      <c r="K301" s="178"/>
    </row>
    <row r="302" spans="1:11" ht="31.5" x14ac:dyDescent="0.25">
      <c r="A302" s="192" t="s">
        <v>1055</v>
      </c>
      <c r="B302" s="186" t="s">
        <v>1156</v>
      </c>
      <c r="C302" s="186"/>
      <c r="D302" s="201"/>
      <c r="E302" s="201"/>
      <c r="F302" s="193">
        <v>8429.7999999999993</v>
      </c>
      <c r="G302" s="193">
        <v>8429.7999999999993</v>
      </c>
      <c r="H302" s="193">
        <f t="shared" si="4"/>
        <v>100</v>
      </c>
      <c r="K302" s="178"/>
    </row>
    <row r="303" spans="1:11" ht="63" x14ac:dyDescent="0.25">
      <c r="A303" s="192" t="s">
        <v>908</v>
      </c>
      <c r="B303" s="186" t="s">
        <v>1156</v>
      </c>
      <c r="C303" s="201" t="s">
        <v>226</v>
      </c>
      <c r="D303" s="201" t="s">
        <v>913</v>
      </c>
      <c r="E303" s="201" t="s">
        <v>884</v>
      </c>
      <c r="F303" s="193">
        <v>6235.1</v>
      </c>
      <c r="G303" s="193">
        <v>6235.1</v>
      </c>
      <c r="H303" s="193">
        <f t="shared" si="4"/>
        <v>100</v>
      </c>
      <c r="K303" s="178"/>
    </row>
    <row r="304" spans="1:11" ht="31.5" x14ac:dyDescent="0.25">
      <c r="A304" s="192" t="s">
        <v>896</v>
      </c>
      <c r="B304" s="186" t="s">
        <v>1156</v>
      </c>
      <c r="C304" s="201" t="s">
        <v>932</v>
      </c>
      <c r="D304" s="201" t="s">
        <v>913</v>
      </c>
      <c r="E304" s="201" t="s">
        <v>884</v>
      </c>
      <c r="F304" s="193">
        <v>1952.4</v>
      </c>
      <c r="G304" s="193">
        <v>1952.4</v>
      </c>
      <c r="H304" s="193">
        <f t="shared" si="4"/>
        <v>100</v>
      </c>
      <c r="K304" s="178"/>
    </row>
    <row r="305" spans="1:11" ht="31.5" x14ac:dyDescent="0.25">
      <c r="A305" s="192" t="s">
        <v>896</v>
      </c>
      <c r="B305" s="186" t="s">
        <v>1156</v>
      </c>
      <c r="C305" s="201" t="s">
        <v>932</v>
      </c>
      <c r="D305" s="201" t="s">
        <v>892</v>
      </c>
      <c r="E305" s="201" t="s">
        <v>909</v>
      </c>
      <c r="F305" s="193">
        <v>10</v>
      </c>
      <c r="G305" s="193">
        <v>10</v>
      </c>
      <c r="H305" s="193">
        <f t="shared" si="4"/>
        <v>100</v>
      </c>
      <c r="K305" s="178"/>
    </row>
    <row r="306" spans="1:11" x14ac:dyDescent="0.25">
      <c r="A306" s="192" t="s">
        <v>910</v>
      </c>
      <c r="B306" s="186" t="s">
        <v>1156</v>
      </c>
      <c r="C306" s="201" t="s">
        <v>988</v>
      </c>
      <c r="D306" s="201" t="s">
        <v>913</v>
      </c>
      <c r="E306" s="201" t="s">
        <v>884</v>
      </c>
      <c r="F306" s="193">
        <v>232.3</v>
      </c>
      <c r="G306" s="193">
        <v>232.3</v>
      </c>
      <c r="H306" s="193">
        <f t="shared" si="4"/>
        <v>100</v>
      </c>
      <c r="K306" s="178"/>
    </row>
    <row r="307" spans="1:11" hidden="1" x14ac:dyDescent="0.25">
      <c r="A307" s="192" t="s">
        <v>1157</v>
      </c>
      <c r="B307" s="186" t="s">
        <v>1158</v>
      </c>
      <c r="C307" s="201"/>
      <c r="D307" s="201"/>
      <c r="E307" s="201"/>
      <c r="F307" s="193">
        <v>0</v>
      </c>
      <c r="G307" s="193">
        <v>0</v>
      </c>
      <c r="H307" s="193"/>
      <c r="K307" s="178"/>
    </row>
    <row r="308" spans="1:11" ht="63" hidden="1" x14ac:dyDescent="0.25">
      <c r="A308" s="192" t="s">
        <v>1159</v>
      </c>
      <c r="B308" s="186" t="s">
        <v>1160</v>
      </c>
      <c r="C308" s="201"/>
      <c r="D308" s="201"/>
      <c r="E308" s="201"/>
      <c r="F308" s="193">
        <v>0</v>
      </c>
      <c r="G308" s="193">
        <v>0</v>
      </c>
      <c r="H308" s="193"/>
      <c r="K308" s="178"/>
    </row>
    <row r="309" spans="1:11" ht="31.5" hidden="1" x14ac:dyDescent="0.25">
      <c r="A309" s="192" t="s">
        <v>896</v>
      </c>
      <c r="B309" s="186" t="s">
        <v>1160</v>
      </c>
      <c r="C309" s="201" t="s">
        <v>932</v>
      </c>
      <c r="D309" s="201" t="s">
        <v>913</v>
      </c>
      <c r="E309" s="201" t="s">
        <v>909</v>
      </c>
      <c r="F309" s="193">
        <v>0</v>
      </c>
      <c r="G309" s="193">
        <v>0</v>
      </c>
      <c r="H309" s="193"/>
      <c r="K309" s="178"/>
    </row>
    <row r="310" spans="1:11" s="191" customFormat="1" ht="47.25" x14ac:dyDescent="0.25">
      <c r="A310" s="187" t="s">
        <v>1161</v>
      </c>
      <c r="B310" s="188" t="s">
        <v>1162</v>
      </c>
      <c r="C310" s="188"/>
      <c r="D310" s="189"/>
      <c r="E310" s="189"/>
      <c r="F310" s="190">
        <v>192725.7</v>
      </c>
      <c r="G310" s="190">
        <v>186653.80000000002</v>
      </c>
      <c r="H310" s="190">
        <f t="shared" si="4"/>
        <v>96.849460139462465</v>
      </c>
      <c r="K310" s="178"/>
    </row>
    <row r="311" spans="1:11" ht="47.25" x14ac:dyDescent="0.25">
      <c r="A311" s="192" t="s">
        <v>1163</v>
      </c>
      <c r="B311" s="186" t="s">
        <v>1164</v>
      </c>
      <c r="C311" s="186"/>
      <c r="D311" s="201"/>
      <c r="E311" s="201"/>
      <c r="F311" s="193">
        <v>134927.5</v>
      </c>
      <c r="G311" s="193">
        <v>128855.60000000002</v>
      </c>
      <c r="H311" s="193">
        <f t="shared" si="4"/>
        <v>95.499879564951556</v>
      </c>
      <c r="K311" s="178"/>
    </row>
    <row r="312" spans="1:11" ht="47.25" hidden="1" x14ac:dyDescent="0.25">
      <c r="A312" s="203" t="s">
        <v>1165</v>
      </c>
      <c r="B312" s="186" t="s">
        <v>1166</v>
      </c>
      <c r="C312" s="201"/>
      <c r="D312" s="193"/>
      <c r="E312" s="206"/>
      <c r="F312" s="193">
        <v>0</v>
      </c>
      <c r="G312" s="193">
        <v>0</v>
      </c>
      <c r="H312" s="193" t="e">
        <f t="shared" si="4"/>
        <v>#DIV/0!</v>
      </c>
      <c r="K312" s="178"/>
    </row>
    <row r="313" spans="1:11" ht="31.5" hidden="1" x14ac:dyDescent="0.25">
      <c r="A313" s="203" t="s">
        <v>1110</v>
      </c>
      <c r="B313" s="186" t="s">
        <v>1166</v>
      </c>
      <c r="C313" s="201" t="s">
        <v>1111</v>
      </c>
      <c r="D313" s="201" t="s">
        <v>892</v>
      </c>
      <c r="E313" s="201" t="s">
        <v>893</v>
      </c>
      <c r="F313" s="193"/>
      <c r="G313" s="193"/>
      <c r="H313" s="193" t="e">
        <f t="shared" si="4"/>
        <v>#DIV/0!</v>
      </c>
      <c r="K313" s="178"/>
    </row>
    <row r="314" spans="1:11" ht="47.25" x14ac:dyDescent="0.25">
      <c r="A314" s="192" t="s">
        <v>1167</v>
      </c>
      <c r="B314" s="186" t="s">
        <v>1168</v>
      </c>
      <c r="C314" s="186"/>
      <c r="D314" s="201"/>
      <c r="E314" s="201"/>
      <c r="F314" s="193">
        <v>131207.79999999999</v>
      </c>
      <c r="G314" s="193">
        <v>125135.90000000002</v>
      </c>
      <c r="H314" s="193">
        <f t="shared" si="4"/>
        <v>95.372302561280691</v>
      </c>
      <c r="K314" s="178"/>
    </row>
    <row r="315" spans="1:11" ht="29.25" customHeight="1" x14ac:dyDescent="0.25">
      <c r="A315" s="192" t="s">
        <v>896</v>
      </c>
      <c r="B315" s="186" t="s">
        <v>1168</v>
      </c>
      <c r="C315" s="186">
        <v>200</v>
      </c>
      <c r="D315" s="201" t="s">
        <v>893</v>
      </c>
      <c r="E315" s="201">
        <v>13</v>
      </c>
      <c r="F315" s="193">
        <v>8494.2000000000007</v>
      </c>
      <c r="G315" s="193">
        <v>7233.6</v>
      </c>
      <c r="H315" s="193">
        <f t="shared" si="4"/>
        <v>85.159285159285162</v>
      </c>
      <c r="K315" s="178"/>
    </row>
    <row r="316" spans="1:11" ht="29.25" customHeight="1" x14ac:dyDescent="0.25">
      <c r="A316" s="192" t="s">
        <v>896</v>
      </c>
      <c r="B316" s="186" t="s">
        <v>1168</v>
      </c>
      <c r="C316" s="186">
        <v>200</v>
      </c>
      <c r="D316" s="201" t="s">
        <v>901</v>
      </c>
      <c r="E316" s="201" t="s">
        <v>1035</v>
      </c>
      <c r="F316" s="193">
        <v>85886.7</v>
      </c>
      <c r="G316" s="193">
        <v>82476.800000000003</v>
      </c>
      <c r="H316" s="193">
        <f t="shared" si="4"/>
        <v>96.029769452080487</v>
      </c>
      <c r="K316" s="178"/>
    </row>
    <row r="317" spans="1:11" ht="29.25" hidden="1" customHeight="1" x14ac:dyDescent="0.25">
      <c r="A317" s="192" t="s">
        <v>896</v>
      </c>
      <c r="B317" s="186" t="s">
        <v>1168</v>
      </c>
      <c r="C317" s="186">
        <v>200</v>
      </c>
      <c r="D317" s="201" t="s">
        <v>901</v>
      </c>
      <c r="E317" s="201" t="s">
        <v>983</v>
      </c>
      <c r="F317" s="193">
        <v>678</v>
      </c>
      <c r="G317" s="193">
        <v>678</v>
      </c>
      <c r="H317" s="193">
        <f t="shared" si="4"/>
        <v>100</v>
      </c>
      <c r="K317" s="178"/>
    </row>
    <row r="318" spans="1:11" ht="31.5" x14ac:dyDescent="0.25">
      <c r="A318" s="192" t="s">
        <v>896</v>
      </c>
      <c r="B318" s="186" t="s">
        <v>1168</v>
      </c>
      <c r="C318" s="186">
        <v>200</v>
      </c>
      <c r="D318" s="201" t="s">
        <v>909</v>
      </c>
      <c r="E318" s="201" t="s">
        <v>976</v>
      </c>
      <c r="F318" s="193">
        <v>30411.8</v>
      </c>
      <c r="G318" s="193">
        <v>29010.400000000001</v>
      </c>
      <c r="H318" s="193">
        <f t="shared" si="4"/>
        <v>95.391920241485224</v>
      </c>
      <c r="K318" s="178"/>
    </row>
    <row r="319" spans="1:11" ht="31.5" x14ac:dyDescent="0.25">
      <c r="A319" s="192" t="s">
        <v>896</v>
      </c>
      <c r="B319" s="186" t="s">
        <v>1168</v>
      </c>
      <c r="C319" s="186">
        <v>200</v>
      </c>
      <c r="D319" s="201" t="s">
        <v>909</v>
      </c>
      <c r="E319" s="201" t="s">
        <v>884</v>
      </c>
      <c r="F319" s="193">
        <v>2114.3000000000002</v>
      </c>
      <c r="G319" s="193">
        <v>2114.3000000000002</v>
      </c>
      <c r="H319" s="193">
        <f t="shared" si="4"/>
        <v>100</v>
      </c>
      <c r="K319" s="178"/>
    </row>
    <row r="320" spans="1:11" ht="31.5" hidden="1" x14ac:dyDescent="0.25">
      <c r="A320" s="203" t="s">
        <v>1110</v>
      </c>
      <c r="B320" s="186" t="s">
        <v>1168</v>
      </c>
      <c r="C320" s="186">
        <v>400</v>
      </c>
      <c r="D320" s="201" t="s">
        <v>909</v>
      </c>
      <c r="E320" s="201" t="s">
        <v>884</v>
      </c>
      <c r="F320" s="193">
        <v>3622.8</v>
      </c>
      <c r="G320" s="193">
        <v>3622.8</v>
      </c>
      <c r="H320" s="193">
        <f t="shared" si="4"/>
        <v>100</v>
      </c>
      <c r="K320" s="178"/>
    </row>
    <row r="321" spans="1:11" ht="31.5" hidden="1" x14ac:dyDescent="0.25">
      <c r="A321" s="203" t="s">
        <v>1110</v>
      </c>
      <c r="B321" s="186" t="s">
        <v>1168</v>
      </c>
      <c r="C321" s="186">
        <v>400</v>
      </c>
      <c r="D321" s="201" t="s">
        <v>1137</v>
      </c>
      <c r="E321" s="201" t="s">
        <v>893</v>
      </c>
      <c r="F321" s="193">
        <v>0</v>
      </c>
      <c r="G321" s="193"/>
      <c r="H321" s="193" t="e">
        <f t="shared" si="4"/>
        <v>#DIV/0!</v>
      </c>
      <c r="K321" s="178"/>
    </row>
    <row r="322" spans="1:11" hidden="1" x14ac:dyDescent="0.25">
      <c r="A322" s="192" t="s">
        <v>910</v>
      </c>
      <c r="B322" s="186" t="s">
        <v>1168</v>
      </c>
      <c r="C322" s="186">
        <v>800</v>
      </c>
      <c r="D322" s="201" t="s">
        <v>893</v>
      </c>
      <c r="E322" s="201">
        <v>13</v>
      </c>
      <c r="F322" s="193">
        <v>0</v>
      </c>
      <c r="G322" s="193">
        <v>0</v>
      </c>
      <c r="H322" s="193"/>
      <c r="K322" s="178"/>
    </row>
    <row r="323" spans="1:11" ht="31.5" x14ac:dyDescent="0.25">
      <c r="A323" s="205" t="s">
        <v>1169</v>
      </c>
      <c r="B323" s="186" t="s">
        <v>1170</v>
      </c>
      <c r="C323" s="186"/>
      <c r="D323" s="201"/>
      <c r="E323" s="201"/>
      <c r="F323" s="193">
        <v>3719.7</v>
      </c>
      <c r="G323" s="193">
        <v>3719.7</v>
      </c>
      <c r="H323" s="193">
        <f t="shared" si="4"/>
        <v>100</v>
      </c>
      <c r="K323" s="178"/>
    </row>
    <row r="324" spans="1:11" ht="31.5" x14ac:dyDescent="0.25">
      <c r="A324" s="203" t="s">
        <v>1171</v>
      </c>
      <c r="B324" s="186" t="s">
        <v>1172</v>
      </c>
      <c r="C324" s="186"/>
      <c r="D324" s="201"/>
      <c r="E324" s="201"/>
      <c r="F324" s="193">
        <v>1048.8</v>
      </c>
      <c r="G324" s="193">
        <v>1048.8</v>
      </c>
      <c r="H324" s="193">
        <f t="shared" si="4"/>
        <v>100</v>
      </c>
      <c r="K324" s="178"/>
    </row>
    <row r="325" spans="1:11" ht="31.5" x14ac:dyDescent="0.25">
      <c r="A325" s="205" t="s">
        <v>896</v>
      </c>
      <c r="B325" s="186" t="s">
        <v>1172</v>
      </c>
      <c r="C325" s="186" t="s">
        <v>932</v>
      </c>
      <c r="D325" s="201" t="s">
        <v>909</v>
      </c>
      <c r="E325" s="201" t="s">
        <v>884</v>
      </c>
      <c r="F325" s="193">
        <v>1048.8</v>
      </c>
      <c r="G325" s="193">
        <v>1048.8</v>
      </c>
      <c r="H325" s="193">
        <f t="shared" si="4"/>
        <v>100</v>
      </c>
      <c r="K325" s="178"/>
    </row>
    <row r="326" spans="1:11" ht="47.25" x14ac:dyDescent="0.25">
      <c r="A326" s="203" t="s">
        <v>1173</v>
      </c>
      <c r="B326" s="186" t="s">
        <v>1174</v>
      </c>
      <c r="C326" s="186"/>
      <c r="D326" s="201"/>
      <c r="E326" s="201"/>
      <c r="F326" s="193">
        <v>2670.9</v>
      </c>
      <c r="G326" s="193">
        <v>2670.9</v>
      </c>
      <c r="H326" s="193">
        <f t="shared" si="4"/>
        <v>100</v>
      </c>
      <c r="K326" s="178"/>
    </row>
    <row r="327" spans="1:11" ht="31.5" x14ac:dyDescent="0.25">
      <c r="A327" s="205" t="s">
        <v>896</v>
      </c>
      <c r="B327" s="186" t="s">
        <v>1174</v>
      </c>
      <c r="C327" s="186" t="s">
        <v>932</v>
      </c>
      <c r="D327" s="201" t="s">
        <v>909</v>
      </c>
      <c r="E327" s="201" t="s">
        <v>884</v>
      </c>
      <c r="F327" s="193">
        <v>2670.9</v>
      </c>
      <c r="G327" s="193">
        <v>2670.9</v>
      </c>
      <c r="H327" s="193">
        <f t="shared" ref="H327:H390" si="5">SUM(G327/F327*100)</f>
        <v>100</v>
      </c>
      <c r="K327" s="178"/>
    </row>
    <row r="328" spans="1:11" ht="31.5" x14ac:dyDescent="0.25">
      <c r="A328" s="192" t="s">
        <v>1175</v>
      </c>
      <c r="B328" s="186" t="s">
        <v>1176</v>
      </c>
      <c r="C328" s="186"/>
      <c r="D328" s="201"/>
      <c r="E328" s="201"/>
      <c r="F328" s="193">
        <v>57798.2</v>
      </c>
      <c r="G328" s="193">
        <v>57798.2</v>
      </c>
      <c r="H328" s="193">
        <f t="shared" si="5"/>
        <v>100</v>
      </c>
      <c r="K328" s="178"/>
    </row>
    <row r="329" spans="1:11" ht="47.25" x14ac:dyDescent="0.25">
      <c r="A329" s="192" t="s">
        <v>1167</v>
      </c>
      <c r="B329" s="186" t="s">
        <v>1177</v>
      </c>
      <c r="C329" s="186"/>
      <c r="D329" s="201"/>
      <c r="E329" s="201"/>
      <c r="F329" s="193">
        <v>57798.2</v>
      </c>
      <c r="G329" s="193">
        <v>57798.2</v>
      </c>
      <c r="H329" s="193">
        <f t="shared" si="5"/>
        <v>100</v>
      </c>
      <c r="K329" s="178"/>
    </row>
    <row r="330" spans="1:11" ht="29.25" customHeight="1" x14ac:dyDescent="0.25">
      <c r="A330" s="192" t="s">
        <v>896</v>
      </c>
      <c r="B330" s="186" t="s">
        <v>1177</v>
      </c>
      <c r="C330" s="186">
        <v>200</v>
      </c>
      <c r="D330" s="201" t="s">
        <v>893</v>
      </c>
      <c r="E330" s="201">
        <v>13</v>
      </c>
      <c r="F330" s="193">
        <v>175</v>
      </c>
      <c r="G330" s="193">
        <v>175</v>
      </c>
      <c r="H330" s="193">
        <f t="shared" si="5"/>
        <v>100</v>
      </c>
      <c r="K330" s="178"/>
    </row>
    <row r="331" spans="1:11" ht="29.25" hidden="1" customHeight="1" x14ac:dyDescent="0.25">
      <c r="A331" s="192" t="s">
        <v>910</v>
      </c>
      <c r="B331" s="186" t="s">
        <v>1177</v>
      </c>
      <c r="C331" s="186">
        <v>800</v>
      </c>
      <c r="D331" s="201" t="s">
        <v>893</v>
      </c>
      <c r="E331" s="201">
        <v>13</v>
      </c>
      <c r="F331" s="193">
        <v>0</v>
      </c>
      <c r="G331" s="193">
        <v>0</v>
      </c>
      <c r="H331" s="193"/>
      <c r="K331" s="178"/>
    </row>
    <row r="332" spans="1:11" ht="29.25" customHeight="1" x14ac:dyDescent="0.25">
      <c r="A332" s="192" t="s">
        <v>910</v>
      </c>
      <c r="B332" s="186" t="s">
        <v>1177</v>
      </c>
      <c r="C332" s="186">
        <v>800</v>
      </c>
      <c r="D332" s="201" t="s">
        <v>901</v>
      </c>
      <c r="E332" s="201" t="s">
        <v>1035</v>
      </c>
      <c r="F332" s="193">
        <v>9571.6</v>
      </c>
      <c r="G332" s="193">
        <v>9571.6</v>
      </c>
      <c r="H332" s="193">
        <f t="shared" si="5"/>
        <v>100</v>
      </c>
      <c r="K332" s="178"/>
    </row>
    <row r="333" spans="1:11" s="214" customFormat="1" ht="29.25" customHeight="1" x14ac:dyDescent="0.25">
      <c r="A333" s="48" t="s">
        <v>910</v>
      </c>
      <c r="B333" s="71" t="s">
        <v>1177</v>
      </c>
      <c r="C333" s="71">
        <v>800</v>
      </c>
      <c r="D333" s="212" t="s">
        <v>909</v>
      </c>
      <c r="E333" s="212" t="s">
        <v>976</v>
      </c>
      <c r="F333" s="213">
        <v>48051.6</v>
      </c>
      <c r="G333" s="213">
        <v>48051.6</v>
      </c>
      <c r="H333" s="193">
        <f t="shared" si="5"/>
        <v>100</v>
      </c>
      <c r="K333" s="178"/>
    </row>
    <row r="334" spans="1:11" s="191" customFormat="1" ht="29.25" customHeight="1" x14ac:dyDescent="0.25">
      <c r="A334" s="187" t="s">
        <v>1178</v>
      </c>
      <c r="B334" s="188" t="s">
        <v>1179</v>
      </c>
      <c r="C334" s="189"/>
      <c r="D334" s="189"/>
      <c r="E334" s="189"/>
      <c r="F334" s="190">
        <v>255830.39999999999</v>
      </c>
      <c r="G334" s="190">
        <v>200927.69999999998</v>
      </c>
      <c r="H334" s="190">
        <f t="shared" si="5"/>
        <v>78.539415175053477</v>
      </c>
      <c r="K334" s="178"/>
    </row>
    <row r="335" spans="1:11" ht="31.5" x14ac:dyDescent="0.25">
      <c r="A335" s="192" t="s">
        <v>1180</v>
      </c>
      <c r="B335" s="186" t="s">
        <v>1181</v>
      </c>
      <c r="C335" s="201"/>
      <c r="D335" s="201"/>
      <c r="E335" s="201"/>
      <c r="F335" s="193">
        <v>200354.9</v>
      </c>
      <c r="G335" s="193">
        <v>146446.69999999998</v>
      </c>
      <c r="H335" s="193">
        <f t="shared" si="5"/>
        <v>73.093645326368346</v>
      </c>
      <c r="K335" s="178"/>
    </row>
    <row r="336" spans="1:11" ht="31.5" x14ac:dyDescent="0.25">
      <c r="A336" s="192" t="s">
        <v>1182</v>
      </c>
      <c r="B336" s="186" t="s">
        <v>1183</v>
      </c>
      <c r="C336" s="201"/>
      <c r="D336" s="201"/>
      <c r="E336" s="201"/>
      <c r="F336" s="193">
        <v>197493.8</v>
      </c>
      <c r="G336" s="193">
        <v>143585.59999999998</v>
      </c>
      <c r="H336" s="193">
        <f t="shared" si="5"/>
        <v>72.70385196902383</v>
      </c>
      <c r="K336" s="178"/>
    </row>
    <row r="337" spans="1:11" ht="47.25" x14ac:dyDescent="0.25">
      <c r="A337" s="192" t="s">
        <v>1184</v>
      </c>
      <c r="B337" s="186" t="s">
        <v>1185</v>
      </c>
      <c r="C337" s="201"/>
      <c r="D337" s="201"/>
      <c r="E337" s="201"/>
      <c r="F337" s="193">
        <v>167254.5</v>
      </c>
      <c r="G337" s="193">
        <v>113346.9</v>
      </c>
      <c r="H337" s="193">
        <f t="shared" si="5"/>
        <v>67.769118319686456</v>
      </c>
      <c r="K337" s="178"/>
    </row>
    <row r="338" spans="1:11" ht="31.5" x14ac:dyDescent="0.25">
      <c r="A338" s="203" t="s">
        <v>1110</v>
      </c>
      <c r="B338" s="186" t="s">
        <v>1185</v>
      </c>
      <c r="C338" s="201" t="s">
        <v>1111</v>
      </c>
      <c r="D338" s="201"/>
      <c r="E338" s="201"/>
      <c r="F338" s="193">
        <v>167254.5</v>
      </c>
      <c r="G338" s="193">
        <v>113346.9</v>
      </c>
      <c r="H338" s="193">
        <f t="shared" si="5"/>
        <v>67.769118319686456</v>
      </c>
      <c r="K338" s="178"/>
    </row>
    <row r="339" spans="1:11" ht="31.5" x14ac:dyDescent="0.25">
      <c r="A339" s="192" t="s">
        <v>1186</v>
      </c>
      <c r="B339" s="186" t="s">
        <v>1187</v>
      </c>
      <c r="C339" s="201"/>
      <c r="D339" s="201"/>
      <c r="E339" s="201"/>
      <c r="F339" s="193">
        <v>30095.599999999999</v>
      </c>
      <c r="G339" s="193">
        <v>30095.599999999999</v>
      </c>
      <c r="H339" s="193">
        <f t="shared" si="5"/>
        <v>100</v>
      </c>
      <c r="K339" s="178"/>
    </row>
    <row r="340" spans="1:11" ht="31.5" x14ac:dyDescent="0.25">
      <c r="A340" s="203" t="s">
        <v>1110</v>
      </c>
      <c r="B340" s="186" t="s">
        <v>1187</v>
      </c>
      <c r="C340" s="201" t="s">
        <v>1111</v>
      </c>
      <c r="D340" s="201" t="s">
        <v>909</v>
      </c>
      <c r="E340" s="201" t="s">
        <v>893</v>
      </c>
      <c r="F340" s="193">
        <v>30095.599999999999</v>
      </c>
      <c r="G340" s="193">
        <v>30095.599999999999</v>
      </c>
      <c r="H340" s="193">
        <f t="shared" si="5"/>
        <v>100</v>
      </c>
      <c r="K340" s="178"/>
    </row>
    <row r="341" spans="1:11" ht="31.5" x14ac:dyDescent="0.25">
      <c r="A341" s="192" t="s">
        <v>1188</v>
      </c>
      <c r="B341" s="186" t="s">
        <v>1189</v>
      </c>
      <c r="C341" s="201"/>
      <c r="D341" s="201"/>
      <c r="E341" s="201"/>
      <c r="F341" s="193">
        <v>143.69999999999999</v>
      </c>
      <c r="G341" s="193">
        <v>143.1</v>
      </c>
      <c r="H341" s="193">
        <f t="shared" si="5"/>
        <v>99.582463465553246</v>
      </c>
      <c r="K341" s="178"/>
    </row>
    <row r="342" spans="1:11" ht="31.5" x14ac:dyDescent="0.25">
      <c r="A342" s="203" t="s">
        <v>1110</v>
      </c>
      <c r="B342" s="186" t="s">
        <v>1189</v>
      </c>
      <c r="C342" s="201" t="s">
        <v>1111</v>
      </c>
      <c r="D342" s="201" t="s">
        <v>909</v>
      </c>
      <c r="E342" s="201" t="s">
        <v>893</v>
      </c>
      <c r="F342" s="193">
        <v>143.69999999999999</v>
      </c>
      <c r="G342" s="193">
        <v>143.1</v>
      </c>
      <c r="H342" s="193">
        <f t="shared" si="5"/>
        <v>99.582463465553246</v>
      </c>
      <c r="K342" s="178"/>
    </row>
    <row r="343" spans="1:11" ht="31.5" hidden="1" x14ac:dyDescent="0.25">
      <c r="A343" s="203" t="s">
        <v>1190</v>
      </c>
      <c r="B343" s="201" t="s">
        <v>1191</v>
      </c>
      <c r="C343" s="201"/>
      <c r="D343" s="201"/>
      <c r="E343" s="201"/>
      <c r="F343" s="193">
        <v>0</v>
      </c>
      <c r="G343" s="193">
        <v>0</v>
      </c>
      <c r="H343" s="193" t="e">
        <f t="shared" si="5"/>
        <v>#DIV/0!</v>
      </c>
      <c r="K343" s="178"/>
    </row>
    <row r="344" spans="1:11" ht="31.5" hidden="1" x14ac:dyDescent="0.25">
      <c r="A344" s="203" t="s">
        <v>1110</v>
      </c>
      <c r="B344" s="201" t="s">
        <v>1191</v>
      </c>
      <c r="C344" s="201" t="s">
        <v>1111</v>
      </c>
      <c r="D344" s="201" t="s">
        <v>909</v>
      </c>
      <c r="E344" s="201" t="s">
        <v>909</v>
      </c>
      <c r="F344" s="193"/>
      <c r="G344" s="193"/>
      <c r="H344" s="193" t="e">
        <f t="shared" si="5"/>
        <v>#DIV/0!</v>
      </c>
      <c r="K344" s="178"/>
    </row>
    <row r="345" spans="1:11" ht="32.25" hidden="1" customHeight="1" x14ac:dyDescent="0.25">
      <c r="A345" s="203" t="s">
        <v>1110</v>
      </c>
      <c r="B345" s="186" t="s">
        <v>1192</v>
      </c>
      <c r="C345" s="186">
        <v>400</v>
      </c>
      <c r="D345" s="201" t="s">
        <v>883</v>
      </c>
      <c r="E345" s="201" t="s">
        <v>913</v>
      </c>
      <c r="F345" s="193"/>
      <c r="G345" s="193"/>
      <c r="H345" s="193" t="e">
        <f t="shared" si="5"/>
        <v>#DIV/0!</v>
      </c>
      <c r="K345" s="178"/>
    </row>
    <row r="346" spans="1:11" ht="32.25" customHeight="1" x14ac:dyDescent="0.25">
      <c r="A346" s="205" t="s">
        <v>979</v>
      </c>
      <c r="B346" s="201" t="s">
        <v>1193</v>
      </c>
      <c r="C346" s="186"/>
      <c r="D346" s="201"/>
      <c r="E346" s="201"/>
      <c r="F346" s="193">
        <v>2861.1</v>
      </c>
      <c r="G346" s="193">
        <v>2861.1</v>
      </c>
      <c r="H346" s="193">
        <f t="shared" si="5"/>
        <v>100</v>
      </c>
      <c r="K346" s="178"/>
    </row>
    <row r="347" spans="1:11" ht="32.25" customHeight="1" x14ac:dyDescent="0.25">
      <c r="A347" s="203" t="s">
        <v>896</v>
      </c>
      <c r="B347" s="201" t="s">
        <v>1193</v>
      </c>
      <c r="C347" s="186">
        <v>200</v>
      </c>
      <c r="D347" s="201" t="s">
        <v>909</v>
      </c>
      <c r="E347" s="201" t="s">
        <v>893</v>
      </c>
      <c r="F347" s="193">
        <v>2861.1</v>
      </c>
      <c r="G347" s="193">
        <v>2861.1</v>
      </c>
      <c r="H347" s="193">
        <f t="shared" si="5"/>
        <v>100</v>
      </c>
      <c r="K347" s="178"/>
    </row>
    <row r="348" spans="1:11" ht="157.5" x14ac:dyDescent="0.25">
      <c r="A348" s="192" t="s">
        <v>1194</v>
      </c>
      <c r="B348" s="186" t="s">
        <v>1192</v>
      </c>
      <c r="C348" s="206"/>
      <c r="D348" s="201"/>
      <c r="E348" s="201"/>
      <c r="F348" s="193">
        <v>2090.6</v>
      </c>
      <c r="G348" s="193">
        <v>2090.6</v>
      </c>
      <c r="H348" s="193">
        <f t="shared" si="5"/>
        <v>100</v>
      </c>
      <c r="K348" s="178"/>
    </row>
    <row r="349" spans="1:11" x14ac:dyDescent="0.25">
      <c r="A349" s="205" t="s">
        <v>979</v>
      </c>
      <c r="B349" s="186" t="s">
        <v>1195</v>
      </c>
      <c r="C349" s="206"/>
      <c r="D349" s="201"/>
      <c r="E349" s="201"/>
      <c r="F349" s="193">
        <v>2090.6</v>
      </c>
      <c r="G349" s="193">
        <v>2090.6</v>
      </c>
      <c r="H349" s="193">
        <f t="shared" si="5"/>
        <v>100</v>
      </c>
      <c r="K349" s="178"/>
    </row>
    <row r="350" spans="1:11" ht="32.25" customHeight="1" x14ac:dyDescent="0.25">
      <c r="A350" s="192" t="s">
        <v>1196</v>
      </c>
      <c r="B350" s="186" t="s">
        <v>1195</v>
      </c>
      <c r="C350" s="186">
        <v>400</v>
      </c>
      <c r="D350" s="201" t="s">
        <v>883</v>
      </c>
      <c r="E350" s="201" t="s">
        <v>913</v>
      </c>
      <c r="F350" s="193">
        <v>2090.6</v>
      </c>
      <c r="G350" s="193">
        <v>2090.6</v>
      </c>
      <c r="H350" s="193">
        <f t="shared" si="5"/>
        <v>100</v>
      </c>
      <c r="K350" s="178"/>
    </row>
    <row r="351" spans="1:11" ht="63" x14ac:dyDescent="0.25">
      <c r="A351" s="192" t="s">
        <v>1197</v>
      </c>
      <c r="B351" s="186" t="s">
        <v>1198</v>
      </c>
      <c r="C351" s="186"/>
      <c r="D351" s="201"/>
      <c r="E351" s="201"/>
      <c r="F351" s="193">
        <v>53384.899999999994</v>
      </c>
      <c r="G351" s="193">
        <v>52390.399999999994</v>
      </c>
      <c r="H351" s="193">
        <f t="shared" si="5"/>
        <v>98.137113678212373</v>
      </c>
      <c r="K351" s="178"/>
    </row>
    <row r="352" spans="1:11" ht="126" x14ac:dyDescent="0.25">
      <c r="A352" s="203" t="s">
        <v>1199</v>
      </c>
      <c r="B352" s="186" t="s">
        <v>1200</v>
      </c>
      <c r="C352" s="186"/>
      <c r="D352" s="201"/>
      <c r="E352" s="201"/>
      <c r="F352" s="193">
        <v>37556.1</v>
      </c>
      <c r="G352" s="193">
        <v>36561.599999999999</v>
      </c>
      <c r="H352" s="193">
        <f t="shared" si="5"/>
        <v>97.351961465647392</v>
      </c>
      <c r="K352" s="178"/>
    </row>
    <row r="353" spans="1:11" ht="31.5" x14ac:dyDescent="0.25">
      <c r="A353" s="192" t="s">
        <v>1196</v>
      </c>
      <c r="B353" s="186" t="s">
        <v>1200</v>
      </c>
      <c r="C353" s="186">
        <v>400</v>
      </c>
      <c r="D353" s="201" t="s">
        <v>883</v>
      </c>
      <c r="E353" s="201" t="s">
        <v>901</v>
      </c>
      <c r="F353" s="193">
        <v>37556.1</v>
      </c>
      <c r="G353" s="193">
        <v>36561.599999999999</v>
      </c>
      <c r="H353" s="193">
        <f t="shared" si="5"/>
        <v>97.351961465647392</v>
      </c>
      <c r="K353" s="178"/>
    </row>
    <row r="354" spans="1:11" ht="47.25" x14ac:dyDescent="0.25">
      <c r="A354" s="192" t="s">
        <v>1201</v>
      </c>
      <c r="B354" s="201" t="s">
        <v>1202</v>
      </c>
      <c r="C354" s="186"/>
      <c r="D354" s="201"/>
      <c r="E354" s="201"/>
      <c r="F354" s="193">
        <v>15828.8</v>
      </c>
      <c r="G354" s="193">
        <v>15828.8</v>
      </c>
      <c r="H354" s="193">
        <f t="shared" si="5"/>
        <v>100</v>
      </c>
      <c r="K354" s="178"/>
    </row>
    <row r="355" spans="1:11" ht="31.5" x14ac:dyDescent="0.25">
      <c r="A355" s="192" t="s">
        <v>1196</v>
      </c>
      <c r="B355" s="201" t="s">
        <v>1202</v>
      </c>
      <c r="C355" s="201" t="s">
        <v>1111</v>
      </c>
      <c r="D355" s="201" t="s">
        <v>883</v>
      </c>
      <c r="E355" s="201" t="s">
        <v>901</v>
      </c>
      <c r="F355" s="193">
        <v>15828.8</v>
      </c>
      <c r="G355" s="193">
        <v>15828.8</v>
      </c>
      <c r="H355" s="193">
        <f t="shared" si="5"/>
        <v>100</v>
      </c>
      <c r="K355" s="178"/>
    </row>
    <row r="356" spans="1:11" s="191" customFormat="1" ht="31.5" x14ac:dyDescent="0.25">
      <c r="A356" s="187" t="s">
        <v>1203</v>
      </c>
      <c r="B356" s="189" t="s">
        <v>1204</v>
      </c>
      <c r="C356" s="189"/>
      <c r="D356" s="189"/>
      <c r="E356" s="189"/>
      <c r="F356" s="190">
        <v>78</v>
      </c>
      <c r="G356" s="190">
        <v>78</v>
      </c>
      <c r="H356" s="190">
        <f t="shared" si="5"/>
        <v>100</v>
      </c>
      <c r="K356" s="178"/>
    </row>
    <row r="357" spans="1:11" ht="31.5" x14ac:dyDescent="0.25">
      <c r="A357" s="192" t="s">
        <v>1205</v>
      </c>
      <c r="B357" s="201" t="s">
        <v>1206</v>
      </c>
      <c r="C357" s="201"/>
      <c r="D357" s="201"/>
      <c r="E357" s="201"/>
      <c r="F357" s="193">
        <v>20.2</v>
      </c>
      <c r="G357" s="193">
        <v>20.2</v>
      </c>
      <c r="H357" s="193">
        <f t="shared" si="5"/>
        <v>100</v>
      </c>
      <c r="K357" s="178"/>
    </row>
    <row r="358" spans="1:11" x14ac:dyDescent="0.25">
      <c r="A358" s="192" t="s">
        <v>979</v>
      </c>
      <c r="B358" s="201" t="s">
        <v>1207</v>
      </c>
      <c r="C358" s="201"/>
      <c r="D358" s="201"/>
      <c r="E358" s="201"/>
      <c r="F358" s="193">
        <v>20.2</v>
      </c>
      <c r="G358" s="193">
        <v>20.2</v>
      </c>
      <c r="H358" s="193">
        <f t="shared" si="5"/>
        <v>100</v>
      </c>
      <c r="K358" s="178"/>
    </row>
    <row r="359" spans="1:11" ht="31.5" x14ac:dyDescent="0.25">
      <c r="A359" s="192" t="s">
        <v>896</v>
      </c>
      <c r="B359" s="201" t="s">
        <v>1207</v>
      </c>
      <c r="C359" s="201" t="s">
        <v>932</v>
      </c>
      <c r="D359" s="201" t="s">
        <v>892</v>
      </c>
      <c r="E359" s="201" t="s">
        <v>892</v>
      </c>
      <c r="F359" s="193">
        <v>20.2</v>
      </c>
      <c r="G359" s="193">
        <v>20.2</v>
      </c>
      <c r="H359" s="193">
        <f t="shared" si="5"/>
        <v>100</v>
      </c>
      <c r="K359" s="178"/>
    </row>
    <row r="360" spans="1:11" ht="47.25" x14ac:dyDescent="0.25">
      <c r="A360" s="192" t="s">
        <v>1208</v>
      </c>
      <c r="B360" s="201" t="s">
        <v>1209</v>
      </c>
      <c r="C360" s="201"/>
      <c r="D360" s="201"/>
      <c r="E360" s="201"/>
      <c r="F360" s="193">
        <v>57.8</v>
      </c>
      <c r="G360" s="193">
        <v>57.8</v>
      </c>
      <c r="H360" s="193">
        <f t="shared" si="5"/>
        <v>100</v>
      </c>
      <c r="K360" s="178"/>
    </row>
    <row r="361" spans="1:11" x14ac:dyDescent="0.25">
      <c r="A361" s="192" t="s">
        <v>979</v>
      </c>
      <c r="B361" s="201" t="s">
        <v>1210</v>
      </c>
      <c r="C361" s="201"/>
      <c r="D361" s="201"/>
      <c r="E361" s="201"/>
      <c r="F361" s="193">
        <v>57.8</v>
      </c>
      <c r="G361" s="193">
        <v>57.8</v>
      </c>
      <c r="H361" s="193">
        <f t="shared" si="5"/>
        <v>100</v>
      </c>
      <c r="K361" s="178"/>
    </row>
    <row r="362" spans="1:11" ht="31.5" x14ac:dyDescent="0.25">
      <c r="A362" s="17" t="s">
        <v>896</v>
      </c>
      <c r="B362" s="201" t="s">
        <v>1210</v>
      </c>
      <c r="C362" s="201" t="s">
        <v>932</v>
      </c>
      <c r="D362" s="201" t="s">
        <v>892</v>
      </c>
      <c r="E362" s="201" t="s">
        <v>892</v>
      </c>
      <c r="F362" s="193">
        <v>57.8</v>
      </c>
      <c r="G362" s="193">
        <v>57.8</v>
      </c>
      <c r="H362" s="193">
        <f t="shared" si="5"/>
        <v>100</v>
      </c>
      <c r="K362" s="178"/>
    </row>
    <row r="363" spans="1:11" ht="63" hidden="1" x14ac:dyDescent="0.25">
      <c r="A363" s="187" t="s">
        <v>1211</v>
      </c>
      <c r="B363" s="189" t="s">
        <v>1212</v>
      </c>
      <c r="C363" s="201"/>
      <c r="D363" s="201"/>
      <c r="E363" s="201"/>
      <c r="F363" s="190">
        <v>0</v>
      </c>
      <c r="G363" s="190">
        <v>0</v>
      </c>
      <c r="H363" s="193" t="e">
        <f t="shared" si="5"/>
        <v>#DIV/0!</v>
      </c>
      <c r="K363" s="178"/>
    </row>
    <row r="364" spans="1:11" hidden="1" x14ac:dyDescent="0.25">
      <c r="A364" s="192" t="s">
        <v>979</v>
      </c>
      <c r="B364" s="195" t="s">
        <v>1213</v>
      </c>
      <c r="C364" s="201"/>
      <c r="D364" s="201"/>
      <c r="E364" s="201"/>
      <c r="F364" s="193">
        <v>0</v>
      </c>
      <c r="G364" s="193">
        <v>0</v>
      </c>
      <c r="H364" s="193" t="e">
        <f t="shared" si="5"/>
        <v>#DIV/0!</v>
      </c>
      <c r="K364" s="178"/>
    </row>
    <row r="365" spans="1:11" hidden="1" x14ac:dyDescent="0.25">
      <c r="A365" s="192" t="s">
        <v>1214</v>
      </c>
      <c r="B365" s="195" t="s">
        <v>1215</v>
      </c>
      <c r="C365" s="201"/>
      <c r="D365" s="201"/>
      <c r="E365" s="201"/>
      <c r="F365" s="193">
        <v>0</v>
      </c>
      <c r="G365" s="193">
        <v>0</v>
      </c>
      <c r="H365" s="193" t="e">
        <f t="shared" si="5"/>
        <v>#DIV/0!</v>
      </c>
      <c r="K365" s="178"/>
    </row>
    <row r="366" spans="1:11" ht="31.5" hidden="1" x14ac:dyDescent="0.25">
      <c r="A366" s="192" t="s">
        <v>896</v>
      </c>
      <c r="B366" s="195" t="s">
        <v>1215</v>
      </c>
      <c r="C366" s="201" t="s">
        <v>932</v>
      </c>
      <c r="D366" s="201" t="s">
        <v>1035</v>
      </c>
      <c r="E366" s="201" t="s">
        <v>893</v>
      </c>
      <c r="F366" s="193">
        <v>0</v>
      </c>
      <c r="G366" s="193">
        <v>0</v>
      </c>
      <c r="H366" s="193" t="e">
        <f t="shared" si="5"/>
        <v>#DIV/0!</v>
      </c>
      <c r="K366" s="178"/>
    </row>
    <row r="367" spans="1:11" hidden="1" x14ac:dyDescent="0.25">
      <c r="A367" s="192" t="s">
        <v>1216</v>
      </c>
      <c r="B367" s="195" t="s">
        <v>1217</v>
      </c>
      <c r="C367" s="195"/>
      <c r="D367" s="201"/>
      <c r="E367" s="201"/>
      <c r="F367" s="193">
        <v>0</v>
      </c>
      <c r="G367" s="193">
        <v>0</v>
      </c>
      <c r="H367" s="193" t="e">
        <f t="shared" si="5"/>
        <v>#DIV/0!</v>
      </c>
      <c r="K367" s="178"/>
    </row>
    <row r="368" spans="1:11" ht="31.5" hidden="1" x14ac:dyDescent="0.25">
      <c r="A368" s="192" t="s">
        <v>896</v>
      </c>
      <c r="B368" s="195" t="s">
        <v>1217</v>
      </c>
      <c r="C368" s="195" t="s">
        <v>932</v>
      </c>
      <c r="D368" s="201" t="s">
        <v>1035</v>
      </c>
      <c r="E368" s="201" t="s">
        <v>893</v>
      </c>
      <c r="F368" s="193">
        <v>0</v>
      </c>
      <c r="G368" s="193">
        <v>0</v>
      </c>
      <c r="H368" s="193" t="e">
        <f t="shared" si="5"/>
        <v>#DIV/0!</v>
      </c>
      <c r="K368" s="178"/>
    </row>
    <row r="369" spans="1:11" hidden="1" x14ac:dyDescent="0.25">
      <c r="A369" s="192" t="s">
        <v>1218</v>
      </c>
      <c r="B369" s="195" t="s">
        <v>1219</v>
      </c>
      <c r="C369" s="201"/>
      <c r="D369" s="201"/>
      <c r="E369" s="201"/>
      <c r="F369" s="193">
        <v>0</v>
      </c>
      <c r="G369" s="193">
        <v>0</v>
      </c>
      <c r="H369" s="193" t="e">
        <f t="shared" si="5"/>
        <v>#DIV/0!</v>
      </c>
      <c r="K369" s="178"/>
    </row>
    <row r="370" spans="1:11" ht="31.5" hidden="1" x14ac:dyDescent="0.25">
      <c r="A370" s="192" t="s">
        <v>1220</v>
      </c>
      <c r="B370" s="195" t="s">
        <v>1221</v>
      </c>
      <c r="C370" s="201"/>
      <c r="D370" s="201"/>
      <c r="E370" s="201"/>
      <c r="F370" s="193">
        <v>0</v>
      </c>
      <c r="G370" s="193">
        <v>0</v>
      </c>
      <c r="H370" s="193" t="e">
        <f t="shared" si="5"/>
        <v>#DIV/0!</v>
      </c>
      <c r="K370" s="178"/>
    </row>
    <row r="371" spans="1:11" hidden="1" x14ac:dyDescent="0.25">
      <c r="A371" s="192" t="s">
        <v>1222</v>
      </c>
      <c r="B371" s="195" t="s">
        <v>1223</v>
      </c>
      <c r="C371" s="201"/>
      <c r="D371" s="201"/>
      <c r="E371" s="201"/>
      <c r="F371" s="193">
        <v>0</v>
      </c>
      <c r="G371" s="193">
        <v>0</v>
      </c>
      <c r="H371" s="193" t="e">
        <f t="shared" si="5"/>
        <v>#DIV/0!</v>
      </c>
      <c r="K371" s="178"/>
    </row>
    <row r="372" spans="1:11" ht="31.5" hidden="1" x14ac:dyDescent="0.25">
      <c r="A372" s="192" t="s">
        <v>945</v>
      </c>
      <c r="B372" s="195" t="s">
        <v>1223</v>
      </c>
      <c r="C372" s="201" t="s">
        <v>946</v>
      </c>
      <c r="D372" s="201" t="s">
        <v>1035</v>
      </c>
      <c r="E372" s="201" t="s">
        <v>893</v>
      </c>
      <c r="F372" s="193">
        <v>0</v>
      </c>
      <c r="G372" s="193">
        <v>0</v>
      </c>
      <c r="H372" s="193" t="e">
        <f t="shared" si="5"/>
        <v>#DIV/0!</v>
      </c>
      <c r="K372" s="178"/>
    </row>
    <row r="373" spans="1:11" ht="47.25" x14ac:dyDescent="0.25">
      <c r="A373" s="187" t="s">
        <v>1224</v>
      </c>
      <c r="B373" s="189" t="s">
        <v>1225</v>
      </c>
      <c r="C373" s="189"/>
      <c r="D373" s="189"/>
      <c r="E373" s="189"/>
      <c r="F373" s="190">
        <v>78.5</v>
      </c>
      <c r="G373" s="190">
        <v>78.5</v>
      </c>
      <c r="H373" s="190">
        <f t="shared" si="5"/>
        <v>100</v>
      </c>
      <c r="K373" s="178"/>
    </row>
    <row r="374" spans="1:11" x14ac:dyDescent="0.25">
      <c r="A374" s="192" t="s">
        <v>979</v>
      </c>
      <c r="B374" s="201" t="s">
        <v>1226</v>
      </c>
      <c r="C374" s="201"/>
      <c r="D374" s="201"/>
      <c r="E374" s="201"/>
      <c r="F374" s="193">
        <v>78.5</v>
      </c>
      <c r="G374" s="193">
        <v>78.5</v>
      </c>
      <c r="H374" s="193">
        <f t="shared" si="5"/>
        <v>100</v>
      </c>
      <c r="K374" s="178"/>
    </row>
    <row r="375" spans="1:11" x14ac:dyDescent="0.25">
      <c r="A375" s="17" t="s">
        <v>1227</v>
      </c>
      <c r="B375" s="201" t="s">
        <v>1228</v>
      </c>
      <c r="C375" s="201"/>
      <c r="D375" s="201"/>
      <c r="E375" s="201"/>
      <c r="F375" s="193">
        <v>78.5</v>
      </c>
      <c r="G375" s="193">
        <v>78.5</v>
      </c>
      <c r="H375" s="193">
        <f t="shared" si="5"/>
        <v>100</v>
      </c>
      <c r="K375" s="178"/>
    </row>
    <row r="376" spans="1:11" ht="31.5" x14ac:dyDescent="0.25">
      <c r="A376" s="192" t="s">
        <v>896</v>
      </c>
      <c r="B376" s="201" t="s">
        <v>1228</v>
      </c>
      <c r="C376" s="201" t="s">
        <v>932</v>
      </c>
      <c r="D376" s="201" t="s">
        <v>892</v>
      </c>
      <c r="E376" s="201" t="s">
        <v>892</v>
      </c>
      <c r="F376" s="193">
        <v>78.5</v>
      </c>
      <c r="G376" s="193">
        <v>78.5</v>
      </c>
      <c r="H376" s="193">
        <f t="shared" si="5"/>
        <v>100</v>
      </c>
      <c r="K376" s="178"/>
    </row>
    <row r="377" spans="1:11" ht="31.5" x14ac:dyDescent="0.25">
      <c r="A377" s="187" t="s">
        <v>1229</v>
      </c>
      <c r="B377" s="198" t="s">
        <v>1230</v>
      </c>
      <c r="C377" s="198"/>
      <c r="D377" s="198"/>
      <c r="E377" s="198"/>
      <c r="F377" s="199">
        <v>323280.60000000003</v>
      </c>
      <c r="G377" s="199">
        <v>322879.8</v>
      </c>
      <c r="H377" s="190">
        <f t="shared" si="5"/>
        <v>99.876021017035967</v>
      </c>
      <c r="K377" s="178"/>
    </row>
    <row r="378" spans="1:11" x14ac:dyDescent="0.25">
      <c r="A378" s="192" t="s">
        <v>1231</v>
      </c>
      <c r="B378" s="195" t="s">
        <v>1232</v>
      </c>
      <c r="C378" s="195"/>
      <c r="D378" s="195"/>
      <c r="E378" s="195"/>
      <c r="F378" s="185">
        <v>72830.100000000006</v>
      </c>
      <c r="G378" s="185">
        <v>72865.3</v>
      </c>
      <c r="H378" s="193">
        <f t="shared" si="5"/>
        <v>100.04833166506705</v>
      </c>
      <c r="K378" s="178"/>
    </row>
    <row r="379" spans="1:11" ht="47.25" x14ac:dyDescent="0.25">
      <c r="A379" s="192" t="s">
        <v>1233</v>
      </c>
      <c r="B379" s="195" t="s">
        <v>1234</v>
      </c>
      <c r="C379" s="195"/>
      <c r="D379" s="195"/>
      <c r="E379" s="195"/>
      <c r="F379" s="185">
        <v>48675.4</v>
      </c>
      <c r="G379" s="185">
        <v>48675.4</v>
      </c>
      <c r="H379" s="193">
        <f t="shared" si="5"/>
        <v>100</v>
      </c>
      <c r="K379" s="178"/>
    </row>
    <row r="380" spans="1:11" x14ac:dyDescent="0.25">
      <c r="A380" s="192" t="s">
        <v>1214</v>
      </c>
      <c r="B380" s="195" t="s">
        <v>1235</v>
      </c>
      <c r="C380" s="195"/>
      <c r="D380" s="195"/>
      <c r="E380" s="195"/>
      <c r="F380" s="185">
        <v>48675.4</v>
      </c>
      <c r="G380" s="185">
        <v>48675.4</v>
      </c>
      <c r="H380" s="193">
        <f t="shared" si="5"/>
        <v>100</v>
      </c>
      <c r="K380" s="178"/>
    </row>
    <row r="381" spans="1:11" ht="31.5" x14ac:dyDescent="0.25">
      <c r="A381" s="192" t="s">
        <v>945</v>
      </c>
      <c r="B381" s="195" t="s">
        <v>1235</v>
      </c>
      <c r="C381" s="195" t="s">
        <v>946</v>
      </c>
      <c r="D381" s="195" t="s">
        <v>1035</v>
      </c>
      <c r="E381" s="195" t="s">
        <v>893</v>
      </c>
      <c r="F381" s="185">
        <v>48675.4</v>
      </c>
      <c r="G381" s="185">
        <v>48675.4</v>
      </c>
      <c r="H381" s="193">
        <f t="shared" si="5"/>
        <v>100</v>
      </c>
      <c r="K381" s="178"/>
    </row>
    <row r="382" spans="1:11" hidden="1" x14ac:dyDescent="0.25">
      <c r="A382" s="192" t="s">
        <v>1218</v>
      </c>
      <c r="B382" s="195" t="s">
        <v>1236</v>
      </c>
      <c r="C382" s="195"/>
      <c r="D382" s="195"/>
      <c r="E382" s="195"/>
      <c r="F382" s="185">
        <v>0</v>
      </c>
      <c r="G382" s="185">
        <v>0</v>
      </c>
      <c r="H382" s="193"/>
      <c r="K382" s="178"/>
    </row>
    <row r="383" spans="1:11" ht="31.5" hidden="1" x14ac:dyDescent="0.25">
      <c r="A383" s="192" t="s">
        <v>1237</v>
      </c>
      <c r="B383" s="195" t="s">
        <v>1238</v>
      </c>
      <c r="C383" s="195"/>
      <c r="D383" s="195"/>
      <c r="E383" s="195"/>
      <c r="F383" s="185">
        <v>0</v>
      </c>
      <c r="G383" s="185">
        <v>0</v>
      </c>
      <c r="H383" s="193"/>
      <c r="K383" s="178"/>
    </row>
    <row r="384" spans="1:11" ht="31.5" hidden="1" x14ac:dyDescent="0.25">
      <c r="A384" s="192" t="s">
        <v>945</v>
      </c>
      <c r="B384" s="195" t="s">
        <v>1238</v>
      </c>
      <c r="C384" s="195" t="s">
        <v>946</v>
      </c>
      <c r="D384" s="195" t="s">
        <v>1035</v>
      </c>
      <c r="E384" s="195" t="s">
        <v>893</v>
      </c>
      <c r="F384" s="185">
        <v>0</v>
      </c>
      <c r="G384" s="185">
        <v>0</v>
      </c>
      <c r="H384" s="193"/>
      <c r="K384" s="178"/>
    </row>
    <row r="385" spans="1:11" ht="31.5" x14ac:dyDescent="0.25">
      <c r="A385" s="192" t="s">
        <v>1055</v>
      </c>
      <c r="B385" s="195" t="s">
        <v>1239</v>
      </c>
      <c r="C385" s="195"/>
      <c r="D385" s="195"/>
      <c r="E385" s="195"/>
      <c r="F385" s="185">
        <v>24154.699999999997</v>
      </c>
      <c r="G385" s="185">
        <v>24189.9</v>
      </c>
      <c r="H385" s="193">
        <f t="shared" si="5"/>
        <v>100.14572733256884</v>
      </c>
      <c r="K385" s="178"/>
    </row>
    <row r="386" spans="1:11" x14ac:dyDescent="0.25">
      <c r="A386" s="192" t="s">
        <v>1214</v>
      </c>
      <c r="B386" s="195" t="s">
        <v>1240</v>
      </c>
      <c r="C386" s="195"/>
      <c r="D386" s="195"/>
      <c r="E386" s="195"/>
      <c r="F386" s="185">
        <v>24154.699999999997</v>
      </c>
      <c r="G386" s="185">
        <v>24189.9</v>
      </c>
      <c r="H386" s="193">
        <f t="shared" si="5"/>
        <v>100.14572733256884</v>
      </c>
      <c r="K386" s="178"/>
    </row>
    <row r="387" spans="1:11" ht="63" x14ac:dyDescent="0.25">
      <c r="A387" s="192" t="s">
        <v>908</v>
      </c>
      <c r="B387" s="195" t="s">
        <v>1240</v>
      </c>
      <c r="C387" s="195" t="s">
        <v>226</v>
      </c>
      <c r="D387" s="195" t="s">
        <v>1035</v>
      </c>
      <c r="E387" s="195" t="s">
        <v>893</v>
      </c>
      <c r="F387" s="185">
        <v>20828.599999999999</v>
      </c>
      <c r="G387" s="185">
        <v>20841.2</v>
      </c>
      <c r="H387" s="193">
        <f t="shared" si="5"/>
        <v>100.06049374417869</v>
      </c>
      <c r="K387" s="178"/>
    </row>
    <row r="388" spans="1:11" ht="31.5" x14ac:dyDescent="0.25">
      <c r="A388" s="192" t="s">
        <v>896</v>
      </c>
      <c r="B388" s="195" t="s">
        <v>1240</v>
      </c>
      <c r="C388" s="195" t="s">
        <v>932</v>
      </c>
      <c r="D388" s="195" t="s">
        <v>1035</v>
      </c>
      <c r="E388" s="195" t="s">
        <v>893</v>
      </c>
      <c r="F388" s="185">
        <v>3088.5</v>
      </c>
      <c r="G388" s="185">
        <v>3095.2</v>
      </c>
      <c r="H388" s="193">
        <f t="shared" si="5"/>
        <v>100.21693378662782</v>
      </c>
      <c r="K388" s="178"/>
    </row>
    <row r="389" spans="1:11" x14ac:dyDescent="0.25">
      <c r="A389" s="192" t="s">
        <v>910</v>
      </c>
      <c r="B389" s="195" t="s">
        <v>1240</v>
      </c>
      <c r="C389" s="195" t="s">
        <v>988</v>
      </c>
      <c r="D389" s="195" t="s">
        <v>1035</v>
      </c>
      <c r="E389" s="195" t="s">
        <v>893</v>
      </c>
      <c r="F389" s="185">
        <v>237.6</v>
      </c>
      <c r="G389" s="185">
        <v>253.5</v>
      </c>
      <c r="H389" s="193">
        <f t="shared" si="5"/>
        <v>106.6919191919192</v>
      </c>
      <c r="K389" s="178"/>
    </row>
    <row r="390" spans="1:11" x14ac:dyDescent="0.25">
      <c r="A390" s="192" t="s">
        <v>1241</v>
      </c>
      <c r="B390" s="195" t="s">
        <v>1242</v>
      </c>
      <c r="C390" s="195"/>
      <c r="D390" s="195"/>
      <c r="E390" s="195"/>
      <c r="F390" s="185">
        <v>100485.6</v>
      </c>
      <c r="G390" s="185">
        <v>100668.7</v>
      </c>
      <c r="H390" s="193">
        <f t="shared" si="5"/>
        <v>100.18221516316765</v>
      </c>
      <c r="K390" s="178"/>
    </row>
    <row r="391" spans="1:11" ht="47.25" x14ac:dyDescent="0.25">
      <c r="A391" s="192" t="s">
        <v>1233</v>
      </c>
      <c r="B391" s="195" t="s">
        <v>1243</v>
      </c>
      <c r="C391" s="195"/>
      <c r="D391" s="195"/>
      <c r="E391" s="195"/>
      <c r="F391" s="185">
        <v>100485.6</v>
      </c>
      <c r="G391" s="185">
        <v>100668.7</v>
      </c>
      <c r="H391" s="193">
        <f t="shared" ref="H391:H454" si="6">SUM(G391/F391*100)</f>
        <v>100.18221516316765</v>
      </c>
      <c r="K391" s="178"/>
    </row>
    <row r="392" spans="1:11" x14ac:dyDescent="0.25">
      <c r="A392" s="192" t="s">
        <v>1244</v>
      </c>
      <c r="B392" s="195" t="s">
        <v>1245</v>
      </c>
      <c r="C392" s="195"/>
      <c r="D392" s="195"/>
      <c r="E392" s="195"/>
      <c r="F392" s="185">
        <v>100485.6</v>
      </c>
      <c r="G392" s="185">
        <v>100668.7</v>
      </c>
      <c r="H392" s="193">
        <f t="shared" si="6"/>
        <v>100.18221516316765</v>
      </c>
      <c r="K392" s="178"/>
    </row>
    <row r="393" spans="1:11" ht="31.5" x14ac:dyDescent="0.25">
      <c r="A393" s="192" t="s">
        <v>945</v>
      </c>
      <c r="B393" s="195" t="s">
        <v>1245</v>
      </c>
      <c r="C393" s="195" t="s">
        <v>946</v>
      </c>
      <c r="D393" s="195" t="s">
        <v>892</v>
      </c>
      <c r="E393" s="195" t="s">
        <v>884</v>
      </c>
      <c r="F393" s="185">
        <v>100485.6</v>
      </c>
      <c r="G393" s="185">
        <v>100668.7</v>
      </c>
      <c r="H393" s="193">
        <f t="shared" si="6"/>
        <v>100.18221516316765</v>
      </c>
      <c r="K393" s="178"/>
    </row>
    <row r="394" spans="1:11" ht="31.5" x14ac:dyDescent="0.25">
      <c r="A394" s="192" t="s">
        <v>1246</v>
      </c>
      <c r="B394" s="195" t="s">
        <v>1247</v>
      </c>
      <c r="C394" s="195"/>
      <c r="D394" s="195"/>
      <c r="E394" s="195"/>
      <c r="F394" s="185">
        <v>55656.9</v>
      </c>
      <c r="G394" s="185">
        <v>55345.7</v>
      </c>
      <c r="H394" s="193">
        <f t="shared" si="6"/>
        <v>99.440859983218616</v>
      </c>
      <c r="K394" s="178"/>
    </row>
    <row r="395" spans="1:11" ht="31.5" x14ac:dyDescent="0.25">
      <c r="A395" s="192" t="s">
        <v>1055</v>
      </c>
      <c r="B395" s="195" t="s">
        <v>1248</v>
      </c>
      <c r="C395" s="195"/>
      <c r="D395" s="195"/>
      <c r="E395" s="195"/>
      <c r="F395" s="185">
        <v>55656.9</v>
      </c>
      <c r="G395" s="185">
        <v>55345.7</v>
      </c>
      <c r="H395" s="193">
        <f t="shared" si="6"/>
        <v>99.440859983218616</v>
      </c>
      <c r="K395" s="178"/>
    </row>
    <row r="396" spans="1:11" x14ac:dyDescent="0.25">
      <c r="A396" s="192" t="s">
        <v>1249</v>
      </c>
      <c r="B396" s="195" t="s">
        <v>1250</v>
      </c>
      <c r="C396" s="195"/>
      <c r="D396" s="195"/>
      <c r="E396" s="195"/>
      <c r="F396" s="185">
        <v>55656.9</v>
      </c>
      <c r="G396" s="185">
        <v>55345.7</v>
      </c>
      <c r="H396" s="193">
        <f t="shared" si="6"/>
        <v>99.440859983218616</v>
      </c>
      <c r="K396" s="178"/>
    </row>
    <row r="397" spans="1:11" ht="63" x14ac:dyDescent="0.25">
      <c r="A397" s="192" t="s">
        <v>908</v>
      </c>
      <c r="B397" s="195" t="s">
        <v>1250</v>
      </c>
      <c r="C397" s="195" t="s">
        <v>226</v>
      </c>
      <c r="D397" s="195" t="s">
        <v>1035</v>
      </c>
      <c r="E397" s="195" t="s">
        <v>893</v>
      </c>
      <c r="F397" s="185">
        <v>49721.9</v>
      </c>
      <c r="G397" s="185">
        <v>49518.9</v>
      </c>
      <c r="H397" s="193">
        <f t="shared" si="6"/>
        <v>99.591729197798145</v>
      </c>
      <c r="K397" s="178"/>
    </row>
    <row r="398" spans="1:11" ht="31.5" x14ac:dyDescent="0.25">
      <c r="A398" s="192" t="s">
        <v>896</v>
      </c>
      <c r="B398" s="195" t="s">
        <v>1250</v>
      </c>
      <c r="C398" s="195" t="s">
        <v>932</v>
      </c>
      <c r="D398" s="195" t="s">
        <v>1035</v>
      </c>
      <c r="E398" s="195" t="s">
        <v>893</v>
      </c>
      <c r="F398" s="185">
        <v>5478.5</v>
      </c>
      <c r="G398" s="185">
        <v>5369.6</v>
      </c>
      <c r="H398" s="193">
        <f t="shared" si="6"/>
        <v>98.01222962489733</v>
      </c>
      <c r="K398" s="178"/>
    </row>
    <row r="399" spans="1:11" x14ac:dyDescent="0.25">
      <c r="A399" s="192" t="s">
        <v>910</v>
      </c>
      <c r="B399" s="195" t="s">
        <v>1250</v>
      </c>
      <c r="C399" s="195" t="s">
        <v>988</v>
      </c>
      <c r="D399" s="195" t="s">
        <v>1035</v>
      </c>
      <c r="E399" s="195" t="s">
        <v>893</v>
      </c>
      <c r="F399" s="185">
        <v>456.5</v>
      </c>
      <c r="G399" s="185">
        <v>457.2</v>
      </c>
      <c r="H399" s="193">
        <f t="shared" si="6"/>
        <v>100.15334063526835</v>
      </c>
      <c r="K399" s="178"/>
    </row>
    <row r="400" spans="1:11" ht="31.5" x14ac:dyDescent="0.25">
      <c r="A400" s="192" t="s">
        <v>1251</v>
      </c>
      <c r="B400" s="195" t="s">
        <v>1252</v>
      </c>
      <c r="C400" s="195"/>
      <c r="D400" s="195"/>
      <c r="E400" s="195"/>
      <c r="F400" s="185">
        <v>11392.3</v>
      </c>
      <c r="G400" s="185">
        <v>11392.3</v>
      </c>
      <c r="H400" s="193">
        <f t="shared" si="6"/>
        <v>100</v>
      </c>
      <c r="K400" s="178"/>
    </row>
    <row r="401" spans="1:11" ht="47.25" x14ac:dyDescent="0.25">
      <c r="A401" s="192" t="s">
        <v>1233</v>
      </c>
      <c r="B401" s="195" t="s">
        <v>1253</v>
      </c>
      <c r="C401" s="195"/>
      <c r="D401" s="195"/>
      <c r="E401" s="195"/>
      <c r="F401" s="185">
        <v>11392.3</v>
      </c>
      <c r="G401" s="185">
        <v>11392.3</v>
      </c>
      <c r="H401" s="193">
        <f t="shared" si="6"/>
        <v>100</v>
      </c>
      <c r="K401" s="178"/>
    </row>
    <row r="402" spans="1:11" x14ac:dyDescent="0.25">
      <c r="A402" s="192" t="s">
        <v>1222</v>
      </c>
      <c r="B402" s="195" t="s">
        <v>1254</v>
      </c>
      <c r="C402" s="195"/>
      <c r="D402" s="195"/>
      <c r="E402" s="195"/>
      <c r="F402" s="185">
        <v>11392.3</v>
      </c>
      <c r="G402" s="185">
        <v>11392.3</v>
      </c>
      <c r="H402" s="193">
        <f t="shared" si="6"/>
        <v>100</v>
      </c>
      <c r="K402" s="178"/>
    </row>
    <row r="403" spans="1:11" ht="31.5" x14ac:dyDescent="0.25">
      <c r="A403" s="192" t="s">
        <v>945</v>
      </c>
      <c r="B403" s="195" t="s">
        <v>1254</v>
      </c>
      <c r="C403" s="195" t="s">
        <v>946</v>
      </c>
      <c r="D403" s="195" t="s">
        <v>1035</v>
      </c>
      <c r="E403" s="195" t="s">
        <v>893</v>
      </c>
      <c r="F403" s="185">
        <v>11392.3</v>
      </c>
      <c r="G403" s="185">
        <v>11392.3</v>
      </c>
      <c r="H403" s="193">
        <f t="shared" si="6"/>
        <v>100</v>
      </c>
      <c r="K403" s="178"/>
    </row>
    <row r="404" spans="1:11" ht="31.5" hidden="1" x14ac:dyDescent="0.25">
      <c r="A404" s="192" t="s">
        <v>1255</v>
      </c>
      <c r="B404" s="195" t="s">
        <v>1256</v>
      </c>
      <c r="C404" s="195" t="s">
        <v>946</v>
      </c>
      <c r="D404" s="195" t="s">
        <v>1035</v>
      </c>
      <c r="E404" s="195" t="s">
        <v>901</v>
      </c>
      <c r="F404" s="185"/>
      <c r="G404" s="185"/>
      <c r="H404" s="193" t="e">
        <f t="shared" si="6"/>
        <v>#DIV/0!</v>
      </c>
      <c r="K404" s="178"/>
    </row>
    <row r="405" spans="1:11" x14ac:dyDescent="0.25">
      <c r="A405" s="192" t="s">
        <v>1257</v>
      </c>
      <c r="B405" s="195" t="s">
        <v>1258</v>
      </c>
      <c r="C405" s="195"/>
      <c r="D405" s="195"/>
      <c r="E405" s="195"/>
      <c r="F405" s="185">
        <v>4084.1</v>
      </c>
      <c r="G405" s="185">
        <v>4084.1</v>
      </c>
      <c r="H405" s="193">
        <f t="shared" si="6"/>
        <v>100</v>
      </c>
      <c r="K405" s="178"/>
    </row>
    <row r="406" spans="1:11" x14ac:dyDescent="0.25">
      <c r="A406" s="192" t="s">
        <v>979</v>
      </c>
      <c r="B406" s="195" t="s">
        <v>1259</v>
      </c>
      <c r="C406" s="195"/>
      <c r="D406" s="195"/>
      <c r="E406" s="195"/>
      <c r="F406" s="185">
        <v>3950.1</v>
      </c>
      <c r="G406" s="185">
        <v>3950.1</v>
      </c>
      <c r="H406" s="193">
        <f t="shared" si="6"/>
        <v>100</v>
      </c>
      <c r="K406" s="178"/>
    </row>
    <row r="407" spans="1:11" x14ac:dyDescent="0.25">
      <c r="A407" s="192" t="s">
        <v>1244</v>
      </c>
      <c r="B407" s="195" t="s">
        <v>1260</v>
      </c>
      <c r="C407" s="195"/>
      <c r="D407" s="195"/>
      <c r="E407" s="195"/>
      <c r="F407" s="185">
        <v>232.9</v>
      </c>
      <c r="G407" s="185">
        <v>232.9</v>
      </c>
      <c r="H407" s="193">
        <f t="shared" si="6"/>
        <v>100</v>
      </c>
      <c r="K407" s="178"/>
    </row>
    <row r="408" spans="1:11" ht="31.5" x14ac:dyDescent="0.25">
      <c r="A408" s="192" t="s">
        <v>945</v>
      </c>
      <c r="B408" s="195" t="s">
        <v>1260</v>
      </c>
      <c r="C408" s="195" t="s">
        <v>946</v>
      </c>
      <c r="D408" s="195" t="s">
        <v>892</v>
      </c>
      <c r="E408" s="195" t="s">
        <v>884</v>
      </c>
      <c r="F408" s="185">
        <v>232.9</v>
      </c>
      <c r="G408" s="185">
        <v>232.9</v>
      </c>
      <c r="H408" s="193">
        <f t="shared" si="6"/>
        <v>100</v>
      </c>
      <c r="K408" s="178"/>
    </row>
    <row r="409" spans="1:11" x14ac:dyDescent="0.25">
      <c r="A409" s="192" t="s">
        <v>1214</v>
      </c>
      <c r="B409" s="195" t="s">
        <v>1261</v>
      </c>
      <c r="C409" s="195"/>
      <c r="D409" s="195"/>
      <c r="E409" s="195"/>
      <c r="F409" s="185">
        <v>2578.1</v>
      </c>
      <c r="G409" s="185">
        <v>2578.1</v>
      </c>
      <c r="H409" s="193">
        <f t="shared" si="6"/>
        <v>100</v>
      </c>
      <c r="K409" s="178"/>
    </row>
    <row r="410" spans="1:11" ht="31.5" x14ac:dyDescent="0.25">
      <c r="A410" s="192" t="s">
        <v>896</v>
      </c>
      <c r="B410" s="195" t="s">
        <v>1261</v>
      </c>
      <c r="C410" s="195" t="s">
        <v>932</v>
      </c>
      <c r="D410" s="195" t="s">
        <v>1035</v>
      </c>
      <c r="E410" s="195" t="s">
        <v>901</v>
      </c>
      <c r="F410" s="185">
        <v>481.1</v>
      </c>
      <c r="G410" s="185">
        <v>481.1</v>
      </c>
      <c r="H410" s="193">
        <f t="shared" si="6"/>
        <v>100</v>
      </c>
      <c r="K410" s="178"/>
    </row>
    <row r="411" spans="1:11" ht="31.5" x14ac:dyDescent="0.25">
      <c r="A411" s="192" t="s">
        <v>945</v>
      </c>
      <c r="B411" s="195" t="s">
        <v>1261</v>
      </c>
      <c r="C411" s="195" t="s">
        <v>946</v>
      </c>
      <c r="D411" s="195" t="s">
        <v>1035</v>
      </c>
      <c r="E411" s="195" t="s">
        <v>901</v>
      </c>
      <c r="F411" s="185">
        <v>2097</v>
      </c>
      <c r="G411" s="185">
        <v>2097</v>
      </c>
      <c r="H411" s="193">
        <f t="shared" si="6"/>
        <v>100</v>
      </c>
      <c r="K411" s="178"/>
    </row>
    <row r="412" spans="1:11" x14ac:dyDescent="0.25">
      <c r="A412" s="192" t="s">
        <v>1262</v>
      </c>
      <c r="B412" s="195" t="s">
        <v>1263</v>
      </c>
      <c r="C412" s="195"/>
      <c r="D412" s="195"/>
      <c r="E412" s="195"/>
      <c r="F412" s="185">
        <v>100</v>
      </c>
      <c r="G412" s="185">
        <v>100</v>
      </c>
      <c r="H412" s="193">
        <f t="shared" si="6"/>
        <v>100</v>
      </c>
      <c r="K412" s="178"/>
    </row>
    <row r="413" spans="1:11" ht="31.5" x14ac:dyDescent="0.25">
      <c r="A413" s="192" t="s">
        <v>945</v>
      </c>
      <c r="B413" s="195" t="s">
        <v>1263</v>
      </c>
      <c r="C413" s="195" t="s">
        <v>946</v>
      </c>
      <c r="D413" s="195" t="s">
        <v>1035</v>
      </c>
      <c r="E413" s="195" t="s">
        <v>901</v>
      </c>
      <c r="F413" s="185">
        <v>100</v>
      </c>
      <c r="G413" s="185">
        <v>100</v>
      </c>
      <c r="H413" s="193">
        <f t="shared" si="6"/>
        <v>100</v>
      </c>
      <c r="K413" s="178"/>
    </row>
    <row r="414" spans="1:11" x14ac:dyDescent="0.25">
      <c r="A414" s="215" t="s">
        <v>1216</v>
      </c>
      <c r="B414" s="195" t="s">
        <v>1264</v>
      </c>
      <c r="C414" s="216"/>
      <c r="D414" s="195"/>
      <c r="E414" s="195"/>
      <c r="F414" s="185">
        <v>1039.0999999999999</v>
      </c>
      <c r="G414" s="185">
        <v>1039.0999999999999</v>
      </c>
      <c r="H414" s="193">
        <f t="shared" si="6"/>
        <v>100</v>
      </c>
      <c r="K414" s="178"/>
    </row>
    <row r="415" spans="1:11" ht="31.5" x14ac:dyDescent="0.25">
      <c r="A415" s="192" t="s">
        <v>896</v>
      </c>
      <c r="B415" s="195" t="s">
        <v>1264</v>
      </c>
      <c r="C415" s="195" t="s">
        <v>932</v>
      </c>
      <c r="D415" s="195" t="s">
        <v>1035</v>
      </c>
      <c r="E415" s="195" t="s">
        <v>901</v>
      </c>
      <c r="F415" s="185">
        <v>907.1</v>
      </c>
      <c r="G415" s="185">
        <v>907.1</v>
      </c>
      <c r="H415" s="193">
        <f t="shared" si="6"/>
        <v>100</v>
      </c>
      <c r="K415" s="178"/>
    </row>
    <row r="416" spans="1:11" x14ac:dyDescent="0.25">
      <c r="A416" s="192" t="s">
        <v>881</v>
      </c>
      <c r="B416" s="195" t="s">
        <v>1264</v>
      </c>
      <c r="C416" s="195" t="s">
        <v>882</v>
      </c>
      <c r="D416" s="195" t="s">
        <v>1035</v>
      </c>
      <c r="E416" s="195" t="s">
        <v>901</v>
      </c>
      <c r="F416" s="185">
        <v>132</v>
      </c>
      <c r="G416" s="185">
        <v>132</v>
      </c>
      <c r="H416" s="193">
        <f t="shared" si="6"/>
        <v>100</v>
      </c>
      <c r="K416" s="178"/>
    </row>
    <row r="417" spans="1:11" hidden="1" x14ac:dyDescent="0.25">
      <c r="A417" s="192" t="s">
        <v>1218</v>
      </c>
      <c r="B417" s="195" t="s">
        <v>1265</v>
      </c>
      <c r="C417" s="195"/>
      <c r="D417" s="195"/>
      <c r="E417" s="195"/>
      <c r="F417" s="185">
        <v>0</v>
      </c>
      <c r="G417" s="185">
        <v>0</v>
      </c>
      <c r="H417" s="193"/>
      <c r="K417" s="178"/>
    </row>
    <row r="418" spans="1:11" ht="31.5" hidden="1" x14ac:dyDescent="0.25">
      <c r="A418" s="192" t="s">
        <v>1266</v>
      </c>
      <c r="B418" s="195" t="s">
        <v>1267</v>
      </c>
      <c r="C418" s="216"/>
      <c r="D418" s="195"/>
      <c r="E418" s="195"/>
      <c r="F418" s="185">
        <v>0</v>
      </c>
      <c r="G418" s="185">
        <v>0</v>
      </c>
      <c r="H418" s="193"/>
      <c r="K418" s="178"/>
    </row>
    <row r="419" spans="1:11" hidden="1" x14ac:dyDescent="0.25">
      <c r="A419" s="192" t="s">
        <v>1214</v>
      </c>
      <c r="B419" s="195" t="s">
        <v>1268</v>
      </c>
      <c r="C419" s="216"/>
      <c r="D419" s="195"/>
      <c r="E419" s="195"/>
      <c r="F419" s="185">
        <v>0</v>
      </c>
      <c r="G419" s="185">
        <v>0</v>
      </c>
      <c r="H419" s="193"/>
      <c r="K419" s="178"/>
    </row>
    <row r="420" spans="1:11" ht="31.5" hidden="1" x14ac:dyDescent="0.25">
      <c r="A420" s="192" t="s">
        <v>945</v>
      </c>
      <c r="B420" s="195" t="s">
        <v>1268</v>
      </c>
      <c r="C420" s="195" t="s">
        <v>946</v>
      </c>
      <c r="D420" s="195" t="s">
        <v>1035</v>
      </c>
      <c r="E420" s="195" t="s">
        <v>901</v>
      </c>
      <c r="F420" s="185">
        <v>0</v>
      </c>
      <c r="G420" s="185">
        <v>0</v>
      </c>
      <c r="H420" s="193"/>
      <c r="K420" s="178"/>
    </row>
    <row r="421" spans="1:11" hidden="1" x14ac:dyDescent="0.25">
      <c r="A421" s="192" t="s">
        <v>1262</v>
      </c>
      <c r="B421" s="195" t="s">
        <v>1269</v>
      </c>
      <c r="C421" s="195"/>
      <c r="D421" s="195"/>
      <c r="E421" s="195"/>
      <c r="F421" s="185">
        <v>0</v>
      </c>
      <c r="G421" s="185">
        <v>0</v>
      </c>
      <c r="H421" s="193"/>
      <c r="K421" s="178"/>
    </row>
    <row r="422" spans="1:11" ht="31.5" hidden="1" x14ac:dyDescent="0.25">
      <c r="A422" s="192" t="s">
        <v>945</v>
      </c>
      <c r="B422" s="195" t="s">
        <v>1269</v>
      </c>
      <c r="C422" s="195" t="s">
        <v>946</v>
      </c>
      <c r="D422" s="195" t="s">
        <v>1035</v>
      </c>
      <c r="E422" s="195" t="s">
        <v>901</v>
      </c>
      <c r="F422" s="185">
        <v>0</v>
      </c>
      <c r="G422" s="185">
        <v>0</v>
      </c>
      <c r="H422" s="193"/>
      <c r="K422" s="178"/>
    </row>
    <row r="423" spans="1:11" ht="31.5" hidden="1" x14ac:dyDescent="0.25">
      <c r="A423" s="192" t="s">
        <v>1237</v>
      </c>
      <c r="B423" s="195" t="s">
        <v>1270</v>
      </c>
      <c r="C423" s="195"/>
      <c r="D423" s="195"/>
      <c r="E423" s="195"/>
      <c r="F423" s="185">
        <v>0</v>
      </c>
      <c r="G423" s="185">
        <v>0</v>
      </c>
      <c r="H423" s="193"/>
      <c r="K423" s="178"/>
    </row>
    <row r="424" spans="1:11" hidden="1" x14ac:dyDescent="0.25">
      <c r="A424" s="192" t="s">
        <v>1214</v>
      </c>
      <c r="B424" s="195" t="s">
        <v>1271</v>
      </c>
      <c r="C424" s="195"/>
      <c r="D424" s="195"/>
      <c r="E424" s="195"/>
      <c r="F424" s="185">
        <v>0</v>
      </c>
      <c r="G424" s="185">
        <v>0</v>
      </c>
      <c r="H424" s="193"/>
      <c r="K424" s="178"/>
    </row>
    <row r="425" spans="1:11" ht="31.5" hidden="1" x14ac:dyDescent="0.25">
      <c r="A425" s="192" t="s">
        <v>945</v>
      </c>
      <c r="B425" s="195" t="s">
        <v>1271</v>
      </c>
      <c r="C425" s="195" t="s">
        <v>946</v>
      </c>
      <c r="D425" s="195" t="s">
        <v>1035</v>
      </c>
      <c r="E425" s="195" t="s">
        <v>901</v>
      </c>
      <c r="F425" s="185">
        <v>0</v>
      </c>
      <c r="G425" s="185">
        <v>0</v>
      </c>
      <c r="H425" s="193"/>
      <c r="K425" s="178"/>
    </row>
    <row r="426" spans="1:11" hidden="1" x14ac:dyDescent="0.25">
      <c r="A426" s="192" t="s">
        <v>1222</v>
      </c>
      <c r="B426" s="195" t="s">
        <v>1272</v>
      </c>
      <c r="C426" s="195"/>
      <c r="D426" s="195"/>
      <c r="E426" s="195"/>
      <c r="F426" s="185">
        <v>0</v>
      </c>
      <c r="G426" s="185">
        <v>0</v>
      </c>
      <c r="H426" s="193"/>
      <c r="K426" s="178"/>
    </row>
    <row r="427" spans="1:11" ht="31.5" hidden="1" x14ac:dyDescent="0.25">
      <c r="A427" s="192" t="s">
        <v>945</v>
      </c>
      <c r="B427" s="195" t="s">
        <v>1272</v>
      </c>
      <c r="C427" s="195" t="s">
        <v>946</v>
      </c>
      <c r="D427" s="195" t="s">
        <v>1035</v>
      </c>
      <c r="E427" s="195" t="s">
        <v>901</v>
      </c>
      <c r="F427" s="185">
        <v>0</v>
      </c>
      <c r="G427" s="185">
        <v>0</v>
      </c>
      <c r="H427" s="193"/>
      <c r="K427" s="178"/>
    </row>
    <row r="428" spans="1:11" x14ac:dyDescent="0.25">
      <c r="A428" s="192" t="s">
        <v>1273</v>
      </c>
      <c r="B428" s="195" t="s">
        <v>1274</v>
      </c>
      <c r="C428" s="195"/>
      <c r="D428" s="195"/>
      <c r="E428" s="195"/>
      <c r="F428" s="185">
        <v>134</v>
      </c>
      <c r="G428" s="185">
        <v>134</v>
      </c>
      <c r="H428" s="193">
        <f t="shared" si="6"/>
        <v>100</v>
      </c>
      <c r="K428" s="178"/>
    </row>
    <row r="429" spans="1:11" ht="31.5" x14ac:dyDescent="0.25">
      <c r="A429" s="192" t="s">
        <v>1275</v>
      </c>
      <c r="B429" s="195" t="s">
        <v>1276</v>
      </c>
      <c r="C429" s="195"/>
      <c r="D429" s="195"/>
      <c r="E429" s="195"/>
      <c r="F429" s="185">
        <v>134</v>
      </c>
      <c r="G429" s="185">
        <v>134</v>
      </c>
      <c r="H429" s="193">
        <f t="shared" si="6"/>
        <v>100</v>
      </c>
      <c r="K429" s="178"/>
    </row>
    <row r="430" spans="1:11" x14ac:dyDescent="0.25">
      <c r="A430" s="192" t="s">
        <v>881</v>
      </c>
      <c r="B430" s="195" t="s">
        <v>1276</v>
      </c>
      <c r="C430" s="195" t="s">
        <v>882</v>
      </c>
      <c r="D430" s="195" t="s">
        <v>1035</v>
      </c>
      <c r="E430" s="195" t="s">
        <v>893</v>
      </c>
      <c r="F430" s="185">
        <v>67</v>
      </c>
      <c r="G430" s="185">
        <v>67</v>
      </c>
      <c r="H430" s="193">
        <f t="shared" si="6"/>
        <v>100</v>
      </c>
      <c r="K430" s="178"/>
    </row>
    <row r="431" spans="1:11" ht="31.5" x14ac:dyDescent="0.25">
      <c r="A431" s="192" t="s">
        <v>945</v>
      </c>
      <c r="B431" s="195" t="s">
        <v>1276</v>
      </c>
      <c r="C431" s="195" t="s">
        <v>946</v>
      </c>
      <c r="D431" s="195" t="s">
        <v>1035</v>
      </c>
      <c r="E431" s="195" t="s">
        <v>893</v>
      </c>
      <c r="F431" s="185">
        <v>67</v>
      </c>
      <c r="G431" s="185">
        <v>67</v>
      </c>
      <c r="H431" s="193">
        <f t="shared" si="6"/>
        <v>100</v>
      </c>
      <c r="K431" s="178"/>
    </row>
    <row r="432" spans="1:11" ht="31.5" x14ac:dyDescent="0.25">
      <c r="A432" s="192" t="s">
        <v>1277</v>
      </c>
      <c r="B432" s="195" t="s">
        <v>1278</v>
      </c>
      <c r="C432" s="195"/>
      <c r="D432" s="195"/>
      <c r="E432" s="195"/>
      <c r="F432" s="185">
        <v>34092.699999999997</v>
      </c>
      <c r="G432" s="185">
        <v>33883.899999999994</v>
      </c>
      <c r="H432" s="193">
        <f t="shared" si="6"/>
        <v>99.387552173925783</v>
      </c>
      <c r="K432" s="178"/>
    </row>
    <row r="433" spans="1:11" x14ac:dyDescent="0.25">
      <c r="A433" s="192" t="s">
        <v>979</v>
      </c>
      <c r="B433" s="195" t="s">
        <v>1279</v>
      </c>
      <c r="C433" s="195"/>
      <c r="D433" s="195"/>
      <c r="E433" s="195"/>
      <c r="F433" s="185">
        <v>11266.599999999999</v>
      </c>
      <c r="G433" s="185">
        <v>11265.9</v>
      </c>
      <c r="H433" s="193">
        <f t="shared" si="6"/>
        <v>99.993786945484899</v>
      </c>
      <c r="K433" s="178"/>
    </row>
    <row r="434" spans="1:11" x14ac:dyDescent="0.25">
      <c r="A434" s="192" t="s">
        <v>1214</v>
      </c>
      <c r="B434" s="195" t="s">
        <v>1280</v>
      </c>
      <c r="C434" s="195"/>
      <c r="D434" s="195"/>
      <c r="E434" s="195"/>
      <c r="F434" s="185">
        <v>1464.8</v>
      </c>
      <c r="G434" s="185">
        <v>1464.8</v>
      </c>
      <c r="H434" s="193">
        <f t="shared" si="6"/>
        <v>100</v>
      </c>
      <c r="K434" s="178"/>
    </row>
    <row r="435" spans="1:11" ht="31.5" x14ac:dyDescent="0.25">
      <c r="A435" s="192" t="s">
        <v>896</v>
      </c>
      <c r="B435" s="195" t="s">
        <v>1280</v>
      </c>
      <c r="C435" s="195" t="s">
        <v>932</v>
      </c>
      <c r="D435" s="195" t="s">
        <v>1035</v>
      </c>
      <c r="E435" s="195" t="s">
        <v>893</v>
      </c>
      <c r="F435" s="185">
        <v>1464.8</v>
      </c>
      <c r="G435" s="185">
        <v>1464.8</v>
      </c>
      <c r="H435" s="193">
        <f t="shared" si="6"/>
        <v>100</v>
      </c>
      <c r="K435" s="178"/>
    </row>
    <row r="436" spans="1:11" x14ac:dyDescent="0.25">
      <c r="A436" s="192" t="s">
        <v>1249</v>
      </c>
      <c r="B436" s="195" t="s">
        <v>1281</v>
      </c>
      <c r="C436" s="195"/>
      <c r="D436" s="195"/>
      <c r="E436" s="195"/>
      <c r="F436" s="185">
        <v>3872.6</v>
      </c>
      <c r="G436" s="185">
        <v>3871.9</v>
      </c>
      <c r="H436" s="193">
        <f t="shared" si="6"/>
        <v>99.981924288591657</v>
      </c>
      <c r="K436" s="178"/>
    </row>
    <row r="437" spans="1:11" ht="29.25" customHeight="1" x14ac:dyDescent="0.25">
      <c r="A437" s="192" t="s">
        <v>896</v>
      </c>
      <c r="B437" s="195" t="s">
        <v>1281</v>
      </c>
      <c r="C437" s="195" t="s">
        <v>932</v>
      </c>
      <c r="D437" s="195" t="s">
        <v>1035</v>
      </c>
      <c r="E437" s="195" t="s">
        <v>893</v>
      </c>
      <c r="F437" s="185">
        <v>3872.6</v>
      </c>
      <c r="G437" s="185">
        <v>3871.9</v>
      </c>
      <c r="H437" s="193">
        <f t="shared" si="6"/>
        <v>99.981924288591657</v>
      </c>
      <c r="K437" s="178"/>
    </row>
    <row r="438" spans="1:11" ht="29.25" customHeight="1" x14ac:dyDescent="0.25">
      <c r="A438" s="192" t="s">
        <v>1216</v>
      </c>
      <c r="B438" s="195" t="s">
        <v>1282</v>
      </c>
      <c r="C438" s="195"/>
      <c r="D438" s="195"/>
      <c r="E438" s="195"/>
      <c r="F438" s="185">
        <v>273.2</v>
      </c>
      <c r="G438" s="185">
        <v>273.2</v>
      </c>
      <c r="H438" s="193">
        <f t="shared" si="6"/>
        <v>100</v>
      </c>
      <c r="K438" s="178"/>
    </row>
    <row r="439" spans="1:11" ht="29.25" customHeight="1" x14ac:dyDescent="0.25">
      <c r="A439" s="192" t="s">
        <v>896</v>
      </c>
      <c r="B439" s="195" t="s">
        <v>1282</v>
      </c>
      <c r="C439" s="195" t="s">
        <v>932</v>
      </c>
      <c r="D439" s="195" t="s">
        <v>1035</v>
      </c>
      <c r="E439" s="195" t="s">
        <v>893</v>
      </c>
      <c r="F439" s="185">
        <v>273.2</v>
      </c>
      <c r="G439" s="185">
        <v>273.2</v>
      </c>
      <c r="H439" s="193">
        <f t="shared" si="6"/>
        <v>100</v>
      </c>
      <c r="K439" s="178"/>
    </row>
    <row r="440" spans="1:11" ht="63" x14ac:dyDescent="0.25">
      <c r="A440" s="192" t="s">
        <v>1283</v>
      </c>
      <c r="B440" s="195" t="s">
        <v>1284</v>
      </c>
      <c r="C440" s="195"/>
      <c r="D440" s="195"/>
      <c r="E440" s="195"/>
      <c r="F440" s="185">
        <v>5929.2</v>
      </c>
      <c r="G440" s="185">
        <v>5929.2</v>
      </c>
      <c r="H440" s="193">
        <f t="shared" si="6"/>
        <v>100</v>
      </c>
      <c r="K440" s="178"/>
    </row>
    <row r="441" spans="1:11" ht="31.5" x14ac:dyDescent="0.25">
      <c r="A441" s="192" t="s">
        <v>945</v>
      </c>
      <c r="B441" s="195" t="s">
        <v>1284</v>
      </c>
      <c r="C441" s="195" t="s">
        <v>946</v>
      </c>
      <c r="D441" s="195" t="s">
        <v>892</v>
      </c>
      <c r="E441" s="195" t="s">
        <v>884</v>
      </c>
      <c r="F441" s="185">
        <v>5929.2</v>
      </c>
      <c r="G441" s="185">
        <v>5929.2</v>
      </c>
      <c r="H441" s="193">
        <f t="shared" si="6"/>
        <v>100</v>
      </c>
      <c r="K441" s="178"/>
    </row>
    <row r="442" spans="1:11" ht="47.25" hidden="1" x14ac:dyDescent="0.25">
      <c r="A442" s="192" t="s">
        <v>1285</v>
      </c>
      <c r="B442" s="195" t="s">
        <v>1286</v>
      </c>
      <c r="C442" s="195"/>
      <c r="D442" s="195"/>
      <c r="E442" s="195"/>
      <c r="F442" s="185">
        <v>0</v>
      </c>
      <c r="G442" s="185">
        <v>0</v>
      </c>
      <c r="H442" s="193"/>
      <c r="K442" s="178"/>
    </row>
    <row r="443" spans="1:11" ht="31.5" hidden="1" x14ac:dyDescent="0.25">
      <c r="A443" s="192" t="s">
        <v>896</v>
      </c>
      <c r="B443" s="195" t="s">
        <v>1286</v>
      </c>
      <c r="C443" s="195" t="s">
        <v>932</v>
      </c>
      <c r="D443" s="195" t="s">
        <v>1035</v>
      </c>
      <c r="E443" s="195" t="s">
        <v>893</v>
      </c>
      <c r="F443" s="185">
        <v>0</v>
      </c>
      <c r="G443" s="185">
        <v>0</v>
      </c>
      <c r="H443" s="193"/>
      <c r="K443" s="178"/>
    </row>
    <row r="444" spans="1:11" x14ac:dyDescent="0.25">
      <c r="A444" s="192" t="s">
        <v>1218</v>
      </c>
      <c r="B444" s="195" t="s">
        <v>1287</v>
      </c>
      <c r="C444" s="195"/>
      <c r="D444" s="195"/>
      <c r="E444" s="195"/>
      <c r="F444" s="185">
        <v>5725.2</v>
      </c>
      <c r="G444" s="185">
        <v>5517.1</v>
      </c>
      <c r="H444" s="193">
        <f t="shared" si="6"/>
        <v>96.365192482358708</v>
      </c>
      <c r="K444" s="178"/>
    </row>
    <row r="445" spans="1:11" ht="31.5" x14ac:dyDescent="0.25">
      <c r="A445" s="192" t="s">
        <v>1288</v>
      </c>
      <c r="B445" s="195" t="s">
        <v>1289</v>
      </c>
      <c r="C445" s="195"/>
      <c r="D445" s="195"/>
      <c r="E445" s="195"/>
      <c r="F445" s="185">
        <v>1082.7</v>
      </c>
      <c r="G445" s="185">
        <v>1082.7</v>
      </c>
      <c r="H445" s="193">
        <f t="shared" si="6"/>
        <v>100</v>
      </c>
      <c r="K445" s="178"/>
    </row>
    <row r="446" spans="1:11" hidden="1" x14ac:dyDescent="0.25">
      <c r="A446" s="192" t="s">
        <v>1244</v>
      </c>
      <c r="B446" s="195" t="s">
        <v>1290</v>
      </c>
      <c r="C446" s="195"/>
      <c r="D446" s="195"/>
      <c r="E446" s="195"/>
      <c r="F446" s="185">
        <v>537.1</v>
      </c>
      <c r="G446" s="185">
        <v>537.1</v>
      </c>
      <c r="H446" s="193">
        <f t="shared" si="6"/>
        <v>100</v>
      </c>
      <c r="K446" s="178"/>
    </row>
    <row r="447" spans="1:11" ht="31.5" hidden="1" x14ac:dyDescent="0.25">
      <c r="A447" s="192" t="s">
        <v>945</v>
      </c>
      <c r="B447" s="195" t="s">
        <v>1290</v>
      </c>
      <c r="C447" s="195" t="s">
        <v>946</v>
      </c>
      <c r="D447" s="195" t="s">
        <v>892</v>
      </c>
      <c r="E447" s="195" t="s">
        <v>884</v>
      </c>
      <c r="F447" s="185">
        <v>537.1</v>
      </c>
      <c r="G447" s="185">
        <v>537.1</v>
      </c>
      <c r="H447" s="193">
        <f t="shared" si="6"/>
        <v>100</v>
      </c>
      <c r="K447" s="178"/>
    </row>
    <row r="448" spans="1:11" x14ac:dyDescent="0.25">
      <c r="A448" s="192" t="s">
        <v>1214</v>
      </c>
      <c r="B448" s="195" t="s">
        <v>1291</v>
      </c>
      <c r="C448" s="195"/>
      <c r="D448" s="195"/>
      <c r="E448" s="195"/>
      <c r="F448" s="185">
        <v>545.6</v>
      </c>
      <c r="G448" s="185">
        <v>545.6</v>
      </c>
      <c r="H448" s="193">
        <f t="shared" si="6"/>
        <v>100</v>
      </c>
      <c r="K448" s="178"/>
    </row>
    <row r="449" spans="1:11" ht="31.5" x14ac:dyDescent="0.25">
      <c r="A449" s="192" t="s">
        <v>945</v>
      </c>
      <c r="B449" s="195" t="s">
        <v>1291</v>
      </c>
      <c r="C449" s="195" t="s">
        <v>946</v>
      </c>
      <c r="D449" s="195" t="s">
        <v>1035</v>
      </c>
      <c r="E449" s="195" t="s">
        <v>893</v>
      </c>
      <c r="F449" s="185">
        <v>545.6</v>
      </c>
      <c r="G449" s="185">
        <v>545.6</v>
      </c>
      <c r="H449" s="193">
        <f t="shared" si="6"/>
        <v>100</v>
      </c>
      <c r="K449" s="178"/>
    </row>
    <row r="450" spans="1:11" ht="36.75" hidden="1" customHeight="1" x14ac:dyDescent="0.25">
      <c r="A450" s="192" t="s">
        <v>945</v>
      </c>
      <c r="B450" s="195" t="s">
        <v>1291</v>
      </c>
      <c r="C450" s="195" t="s">
        <v>946</v>
      </c>
      <c r="D450" s="195" t="s">
        <v>1035</v>
      </c>
      <c r="E450" s="195" t="s">
        <v>901</v>
      </c>
      <c r="F450" s="185">
        <v>0</v>
      </c>
      <c r="G450" s="185">
        <v>0</v>
      </c>
      <c r="H450" s="193" t="e">
        <f t="shared" si="6"/>
        <v>#DIV/0!</v>
      </c>
      <c r="K450" s="178"/>
    </row>
    <row r="451" spans="1:11" ht="31.5" x14ac:dyDescent="0.25">
      <c r="A451" s="192" t="s">
        <v>1266</v>
      </c>
      <c r="B451" s="195" t="s">
        <v>1292</v>
      </c>
      <c r="C451" s="195"/>
      <c r="D451" s="195"/>
      <c r="E451" s="195"/>
      <c r="F451" s="185">
        <v>1455.7</v>
      </c>
      <c r="G451" s="185">
        <v>1455.6000000000001</v>
      </c>
      <c r="H451" s="193">
        <f t="shared" si="6"/>
        <v>99.99313045270317</v>
      </c>
      <c r="K451" s="178"/>
    </row>
    <row r="452" spans="1:11" x14ac:dyDescent="0.25">
      <c r="A452" s="192" t="s">
        <v>1244</v>
      </c>
      <c r="B452" s="195" t="s">
        <v>1293</v>
      </c>
      <c r="C452" s="195"/>
      <c r="D452" s="195"/>
      <c r="E452" s="195"/>
      <c r="F452" s="185">
        <v>594.29999999999995</v>
      </c>
      <c r="G452" s="185">
        <v>594.29999999999995</v>
      </c>
      <c r="H452" s="193">
        <f t="shared" si="6"/>
        <v>100</v>
      </c>
      <c r="K452" s="178"/>
    </row>
    <row r="453" spans="1:11" ht="31.5" x14ac:dyDescent="0.25">
      <c r="A453" s="192" t="s">
        <v>945</v>
      </c>
      <c r="B453" s="195" t="s">
        <v>1293</v>
      </c>
      <c r="C453" s="195" t="s">
        <v>946</v>
      </c>
      <c r="D453" s="195" t="s">
        <v>892</v>
      </c>
      <c r="E453" s="195" t="s">
        <v>884</v>
      </c>
      <c r="F453" s="185">
        <v>594.29999999999995</v>
      </c>
      <c r="G453" s="185">
        <v>594.29999999999995</v>
      </c>
      <c r="H453" s="193">
        <f t="shared" si="6"/>
        <v>100</v>
      </c>
      <c r="K453" s="178"/>
    </row>
    <row r="454" spans="1:11" x14ac:dyDescent="0.25">
      <c r="A454" s="192" t="s">
        <v>1214</v>
      </c>
      <c r="B454" s="195" t="s">
        <v>1294</v>
      </c>
      <c r="C454" s="195"/>
      <c r="D454" s="195"/>
      <c r="E454" s="195"/>
      <c r="F454" s="185">
        <v>787.2</v>
      </c>
      <c r="G454" s="185">
        <v>787.1</v>
      </c>
      <c r="H454" s="193">
        <f t="shared" si="6"/>
        <v>99.987296747967477</v>
      </c>
      <c r="K454" s="178"/>
    </row>
    <row r="455" spans="1:11" ht="31.5" x14ac:dyDescent="0.25">
      <c r="A455" s="192" t="s">
        <v>945</v>
      </c>
      <c r="B455" s="195" t="s">
        <v>1294</v>
      </c>
      <c r="C455" s="195" t="s">
        <v>946</v>
      </c>
      <c r="D455" s="195" t="s">
        <v>1035</v>
      </c>
      <c r="E455" s="195" t="s">
        <v>893</v>
      </c>
      <c r="F455" s="185">
        <v>787.2</v>
      </c>
      <c r="G455" s="185">
        <v>787.1</v>
      </c>
      <c r="H455" s="193">
        <f t="shared" ref="H455:H516" si="7">SUM(G455/F455*100)</f>
        <v>99.987296747967477</v>
      </c>
      <c r="K455" s="178"/>
    </row>
    <row r="456" spans="1:11" x14ac:dyDescent="0.25">
      <c r="A456" s="192" t="s">
        <v>1262</v>
      </c>
      <c r="B456" s="195" t="s">
        <v>1295</v>
      </c>
      <c r="C456" s="195"/>
      <c r="D456" s="195"/>
      <c r="E456" s="195"/>
      <c r="F456" s="185">
        <v>74.2</v>
      </c>
      <c r="G456" s="185">
        <v>74.2</v>
      </c>
      <c r="H456" s="193">
        <f t="shared" si="7"/>
        <v>100</v>
      </c>
      <c r="K456" s="178"/>
    </row>
    <row r="457" spans="1:11" ht="31.5" x14ac:dyDescent="0.25">
      <c r="A457" s="192" t="s">
        <v>945</v>
      </c>
      <c r="B457" s="195" t="s">
        <v>1295</v>
      </c>
      <c r="C457" s="195" t="s">
        <v>946</v>
      </c>
      <c r="D457" s="195" t="s">
        <v>1035</v>
      </c>
      <c r="E457" s="195" t="s">
        <v>893</v>
      </c>
      <c r="F457" s="185">
        <v>74.2</v>
      </c>
      <c r="G457" s="185">
        <v>74.2</v>
      </c>
      <c r="H457" s="193">
        <f t="shared" si="7"/>
        <v>100</v>
      </c>
      <c r="K457" s="178"/>
    </row>
    <row r="458" spans="1:11" ht="31.5" x14ac:dyDescent="0.25">
      <c r="A458" s="192" t="s">
        <v>1237</v>
      </c>
      <c r="B458" s="195" t="s">
        <v>1296</v>
      </c>
      <c r="C458" s="195"/>
      <c r="D458" s="195"/>
      <c r="E458" s="195"/>
      <c r="F458" s="185">
        <v>3186.7999999999997</v>
      </c>
      <c r="G458" s="185">
        <v>2978.7999999999997</v>
      </c>
      <c r="H458" s="193">
        <f t="shared" si="7"/>
        <v>93.473076440316305</v>
      </c>
      <c r="K458" s="178"/>
    </row>
    <row r="459" spans="1:11" x14ac:dyDescent="0.25">
      <c r="A459" s="192" t="s">
        <v>1244</v>
      </c>
      <c r="B459" s="195" t="s">
        <v>1297</v>
      </c>
      <c r="C459" s="195"/>
      <c r="D459" s="195"/>
      <c r="E459" s="195"/>
      <c r="F459" s="185">
        <v>1432.1</v>
      </c>
      <c r="G459" s="185">
        <v>1432</v>
      </c>
      <c r="H459" s="193">
        <f t="shared" si="7"/>
        <v>99.993017247398924</v>
      </c>
      <c r="K459" s="178"/>
    </row>
    <row r="460" spans="1:11" ht="31.5" x14ac:dyDescent="0.25">
      <c r="A460" s="192" t="s">
        <v>945</v>
      </c>
      <c r="B460" s="195" t="s">
        <v>1297</v>
      </c>
      <c r="C460" s="195" t="s">
        <v>946</v>
      </c>
      <c r="D460" s="195" t="s">
        <v>892</v>
      </c>
      <c r="E460" s="195" t="s">
        <v>884</v>
      </c>
      <c r="F460" s="185">
        <v>1432.1</v>
      </c>
      <c r="G460" s="185">
        <v>1432</v>
      </c>
      <c r="H460" s="193">
        <f t="shared" si="7"/>
        <v>99.993017247398924</v>
      </c>
      <c r="K460" s="178"/>
    </row>
    <row r="461" spans="1:11" x14ac:dyDescent="0.25">
      <c r="A461" s="192" t="s">
        <v>1214</v>
      </c>
      <c r="B461" s="195" t="s">
        <v>1298</v>
      </c>
      <c r="C461" s="195"/>
      <c r="D461" s="195"/>
      <c r="E461" s="195"/>
      <c r="F461" s="185">
        <v>1500.1</v>
      </c>
      <c r="G461" s="185">
        <v>1292.2</v>
      </c>
      <c r="H461" s="193">
        <f t="shared" si="7"/>
        <v>86.140923938404114</v>
      </c>
      <c r="K461" s="178"/>
    </row>
    <row r="462" spans="1:11" ht="31.5" x14ac:dyDescent="0.25">
      <c r="A462" s="192" t="s">
        <v>945</v>
      </c>
      <c r="B462" s="195" t="s">
        <v>1298</v>
      </c>
      <c r="C462" s="195" t="s">
        <v>946</v>
      </c>
      <c r="D462" s="195" t="s">
        <v>1035</v>
      </c>
      <c r="E462" s="195" t="s">
        <v>893</v>
      </c>
      <c r="F462" s="185">
        <v>1500.1</v>
      </c>
      <c r="G462" s="185">
        <v>1292.2</v>
      </c>
      <c r="H462" s="193">
        <f t="shared" si="7"/>
        <v>86.140923938404114</v>
      </c>
      <c r="K462" s="178"/>
    </row>
    <row r="463" spans="1:11" x14ac:dyDescent="0.25">
      <c r="A463" s="192" t="s">
        <v>1222</v>
      </c>
      <c r="B463" s="195" t="s">
        <v>1299</v>
      </c>
      <c r="C463" s="195"/>
      <c r="D463" s="195"/>
      <c r="E463" s="195"/>
      <c r="F463" s="185">
        <v>254.6</v>
      </c>
      <c r="G463" s="185">
        <v>254.6</v>
      </c>
      <c r="H463" s="193">
        <f t="shared" si="7"/>
        <v>100</v>
      </c>
      <c r="K463" s="178"/>
    </row>
    <row r="464" spans="1:11" ht="31.5" x14ac:dyDescent="0.25">
      <c r="A464" s="192" t="s">
        <v>945</v>
      </c>
      <c r="B464" s="195" t="s">
        <v>1299</v>
      </c>
      <c r="C464" s="195" t="s">
        <v>946</v>
      </c>
      <c r="D464" s="195" t="s">
        <v>1035</v>
      </c>
      <c r="E464" s="195" t="s">
        <v>893</v>
      </c>
      <c r="F464" s="185">
        <v>254.6</v>
      </c>
      <c r="G464" s="185">
        <v>254.6</v>
      </c>
      <c r="H464" s="193">
        <f t="shared" si="7"/>
        <v>100</v>
      </c>
      <c r="K464" s="178"/>
    </row>
    <row r="465" spans="1:11" x14ac:dyDescent="0.25">
      <c r="A465" s="192" t="s">
        <v>1300</v>
      </c>
      <c r="B465" s="195" t="s">
        <v>1301</v>
      </c>
      <c r="C465" s="195"/>
      <c r="D465" s="195"/>
      <c r="E465" s="195"/>
      <c r="F465" s="185">
        <v>16559.7</v>
      </c>
      <c r="G465" s="185">
        <v>16559.7</v>
      </c>
      <c r="H465" s="193">
        <f t="shared" si="7"/>
        <v>100</v>
      </c>
      <c r="K465" s="178"/>
    </row>
    <row r="466" spans="1:11" ht="31.5" x14ac:dyDescent="0.25">
      <c r="A466" s="192" t="s">
        <v>1302</v>
      </c>
      <c r="B466" s="195" t="s">
        <v>1303</v>
      </c>
      <c r="C466" s="195"/>
      <c r="D466" s="195"/>
      <c r="E466" s="195"/>
      <c r="F466" s="185">
        <v>5000</v>
      </c>
      <c r="G466" s="185">
        <v>5000</v>
      </c>
      <c r="H466" s="193">
        <f t="shared" si="7"/>
        <v>100</v>
      </c>
      <c r="K466" s="178"/>
    </row>
    <row r="467" spans="1:11" ht="31.5" x14ac:dyDescent="0.25">
      <c r="A467" s="192" t="s">
        <v>896</v>
      </c>
      <c r="B467" s="195" t="s">
        <v>1303</v>
      </c>
      <c r="C467" s="195" t="s">
        <v>932</v>
      </c>
      <c r="D467" s="195" t="s">
        <v>1035</v>
      </c>
      <c r="E467" s="195" t="s">
        <v>893</v>
      </c>
      <c r="F467" s="185">
        <v>5000</v>
      </c>
      <c r="G467" s="185">
        <v>5000</v>
      </c>
      <c r="H467" s="193">
        <f t="shared" si="7"/>
        <v>100</v>
      </c>
      <c r="K467" s="178"/>
    </row>
    <row r="468" spans="1:11" hidden="1" x14ac:dyDescent="0.25">
      <c r="A468" s="192" t="s">
        <v>1304</v>
      </c>
      <c r="B468" s="195" t="s">
        <v>1305</v>
      </c>
      <c r="C468" s="195"/>
      <c r="D468" s="195"/>
      <c r="E468" s="195"/>
      <c r="F468" s="185">
        <v>0</v>
      </c>
      <c r="G468" s="185">
        <v>0</v>
      </c>
      <c r="H468" s="193"/>
      <c r="K468" s="178"/>
    </row>
    <row r="469" spans="1:11" ht="31.5" hidden="1" x14ac:dyDescent="0.25">
      <c r="A469" s="192" t="s">
        <v>945</v>
      </c>
      <c r="B469" s="195" t="s">
        <v>1305</v>
      </c>
      <c r="C469" s="195" t="s">
        <v>946</v>
      </c>
      <c r="D469" s="195" t="s">
        <v>1035</v>
      </c>
      <c r="E469" s="195" t="s">
        <v>893</v>
      </c>
      <c r="F469" s="185">
        <v>0</v>
      </c>
      <c r="G469" s="185">
        <v>0</v>
      </c>
      <c r="H469" s="193"/>
      <c r="K469" s="178"/>
    </row>
    <row r="470" spans="1:11" ht="78.75" x14ac:dyDescent="0.25">
      <c r="A470" s="192" t="s">
        <v>1306</v>
      </c>
      <c r="B470" s="195" t="s">
        <v>1307</v>
      </c>
      <c r="C470" s="195"/>
      <c r="D470" s="195"/>
      <c r="E470" s="195"/>
      <c r="F470" s="185">
        <v>11559.7</v>
      </c>
      <c r="G470" s="185">
        <v>11559.7</v>
      </c>
      <c r="H470" s="193">
        <f t="shared" si="7"/>
        <v>100</v>
      </c>
      <c r="K470" s="178"/>
    </row>
    <row r="471" spans="1:11" ht="31.5" x14ac:dyDescent="0.25">
      <c r="A471" s="192" t="s">
        <v>945</v>
      </c>
      <c r="B471" s="195" t="s">
        <v>1307</v>
      </c>
      <c r="C471" s="195" t="s">
        <v>946</v>
      </c>
      <c r="D471" s="195" t="s">
        <v>892</v>
      </c>
      <c r="E471" s="195" t="s">
        <v>884</v>
      </c>
      <c r="F471" s="185">
        <v>11559.7</v>
      </c>
      <c r="G471" s="185">
        <v>11559.7</v>
      </c>
      <c r="H471" s="193">
        <f t="shared" si="7"/>
        <v>100</v>
      </c>
      <c r="K471" s="178"/>
    </row>
    <row r="472" spans="1:11" ht="31.5" hidden="1" x14ac:dyDescent="0.25">
      <c r="A472" s="192" t="s">
        <v>1308</v>
      </c>
      <c r="B472" s="195" t="s">
        <v>1309</v>
      </c>
      <c r="C472" s="195"/>
      <c r="D472" s="195"/>
      <c r="E472" s="195"/>
      <c r="F472" s="185">
        <v>0</v>
      </c>
      <c r="G472" s="185">
        <v>0</v>
      </c>
      <c r="H472" s="193"/>
      <c r="K472" s="178"/>
    </row>
    <row r="473" spans="1:11" ht="31.5" hidden="1" x14ac:dyDescent="0.25">
      <c r="A473" s="192" t="s">
        <v>896</v>
      </c>
      <c r="B473" s="195" t="s">
        <v>1309</v>
      </c>
      <c r="C473" s="195" t="s">
        <v>932</v>
      </c>
      <c r="D473" s="195" t="s">
        <v>1035</v>
      </c>
      <c r="E473" s="195" t="s">
        <v>893</v>
      </c>
      <c r="F473" s="185">
        <v>0</v>
      </c>
      <c r="G473" s="185">
        <v>0</v>
      </c>
      <c r="H473" s="193"/>
      <c r="K473" s="178"/>
    </row>
    <row r="474" spans="1:11" x14ac:dyDescent="0.25">
      <c r="A474" s="192" t="s">
        <v>1273</v>
      </c>
      <c r="B474" s="195" t="s">
        <v>1310</v>
      </c>
      <c r="C474" s="195"/>
      <c r="D474" s="195"/>
      <c r="E474" s="195"/>
      <c r="F474" s="185">
        <v>268</v>
      </c>
      <c r="G474" s="185">
        <v>268</v>
      </c>
      <c r="H474" s="193">
        <f t="shared" si="7"/>
        <v>100</v>
      </c>
      <c r="K474" s="178"/>
    </row>
    <row r="475" spans="1:11" x14ac:dyDescent="0.25">
      <c r="A475" s="192" t="s">
        <v>1311</v>
      </c>
      <c r="B475" s="195" t="s">
        <v>1312</v>
      </c>
      <c r="C475" s="195"/>
      <c r="D475" s="195"/>
      <c r="E475" s="195"/>
      <c r="F475" s="185">
        <v>268</v>
      </c>
      <c r="G475" s="185">
        <v>268</v>
      </c>
      <c r="H475" s="193">
        <f t="shared" si="7"/>
        <v>100</v>
      </c>
      <c r="K475" s="178"/>
    </row>
    <row r="476" spans="1:11" ht="31.5" x14ac:dyDescent="0.25">
      <c r="A476" s="192" t="s">
        <v>896</v>
      </c>
      <c r="B476" s="195" t="s">
        <v>1312</v>
      </c>
      <c r="C476" s="195" t="s">
        <v>932</v>
      </c>
      <c r="D476" s="195" t="s">
        <v>1035</v>
      </c>
      <c r="E476" s="195" t="s">
        <v>893</v>
      </c>
      <c r="F476" s="185">
        <v>134</v>
      </c>
      <c r="G476" s="185">
        <v>134</v>
      </c>
      <c r="H476" s="193">
        <f t="shared" si="7"/>
        <v>100</v>
      </c>
      <c r="K476" s="178"/>
    </row>
    <row r="477" spans="1:11" ht="31.5" x14ac:dyDescent="0.25">
      <c r="A477" s="192" t="s">
        <v>945</v>
      </c>
      <c r="B477" s="195" t="s">
        <v>1312</v>
      </c>
      <c r="C477" s="195" t="s">
        <v>946</v>
      </c>
      <c r="D477" s="195" t="s">
        <v>1035</v>
      </c>
      <c r="E477" s="195" t="s">
        <v>893</v>
      </c>
      <c r="F477" s="185">
        <v>134</v>
      </c>
      <c r="G477" s="185">
        <v>134</v>
      </c>
      <c r="H477" s="193">
        <f t="shared" si="7"/>
        <v>100</v>
      </c>
      <c r="K477" s="178"/>
    </row>
    <row r="478" spans="1:11" ht="31.5" x14ac:dyDescent="0.25">
      <c r="A478" s="192" t="s">
        <v>1313</v>
      </c>
      <c r="B478" s="195" t="s">
        <v>1314</v>
      </c>
      <c r="C478" s="195"/>
      <c r="D478" s="195"/>
      <c r="E478" s="195"/>
      <c r="F478" s="185">
        <v>44738.9</v>
      </c>
      <c r="G478" s="185">
        <v>44639.8</v>
      </c>
      <c r="H478" s="193">
        <f t="shared" si="7"/>
        <v>99.778492542284241</v>
      </c>
      <c r="K478" s="178"/>
    </row>
    <row r="479" spans="1:11" x14ac:dyDescent="0.25">
      <c r="A479" s="217" t="s">
        <v>1011</v>
      </c>
      <c r="B479" s="218" t="s">
        <v>1315</v>
      </c>
      <c r="C479" s="219"/>
      <c r="D479" s="195"/>
      <c r="E479" s="195"/>
      <c r="F479" s="220">
        <v>3560</v>
      </c>
      <c r="G479" s="220">
        <v>3505.6</v>
      </c>
      <c r="H479" s="193">
        <f t="shared" si="7"/>
        <v>98.471910112359552</v>
      </c>
      <c r="K479" s="178"/>
    </row>
    <row r="480" spans="1:11" ht="63" x14ac:dyDescent="0.25">
      <c r="A480" s="217" t="s">
        <v>908</v>
      </c>
      <c r="B480" s="218" t="s">
        <v>1315</v>
      </c>
      <c r="C480" s="219" t="s">
        <v>226</v>
      </c>
      <c r="D480" s="195" t="s">
        <v>1035</v>
      </c>
      <c r="E480" s="195" t="s">
        <v>901</v>
      </c>
      <c r="F480" s="220">
        <v>3559.8</v>
      </c>
      <c r="G480" s="220">
        <v>3505.4</v>
      </c>
      <c r="H480" s="193">
        <f t="shared" si="7"/>
        <v>98.471824259789869</v>
      </c>
      <c r="K480" s="178"/>
    </row>
    <row r="481" spans="1:11" ht="29.25" customHeight="1" x14ac:dyDescent="0.25">
      <c r="A481" s="217" t="s">
        <v>896</v>
      </c>
      <c r="B481" s="218" t="s">
        <v>1315</v>
      </c>
      <c r="C481" s="219" t="s">
        <v>932</v>
      </c>
      <c r="D481" s="195" t="s">
        <v>1035</v>
      </c>
      <c r="E481" s="195" t="s">
        <v>901</v>
      </c>
      <c r="F481" s="220">
        <v>0.2</v>
      </c>
      <c r="G481" s="220">
        <v>0.2</v>
      </c>
      <c r="H481" s="193">
        <f t="shared" si="7"/>
        <v>100</v>
      </c>
      <c r="K481" s="178"/>
    </row>
    <row r="482" spans="1:11" ht="29.25" hidden="1" customHeight="1" x14ac:dyDescent="0.25">
      <c r="A482" s="217" t="s">
        <v>1013</v>
      </c>
      <c r="B482" s="218" t="s">
        <v>1316</v>
      </c>
      <c r="C482" s="219"/>
      <c r="D482" s="195"/>
      <c r="E482" s="195"/>
      <c r="F482" s="220">
        <v>0</v>
      </c>
      <c r="G482" s="220">
        <v>0</v>
      </c>
      <c r="H482" s="193"/>
      <c r="K482" s="178"/>
    </row>
    <row r="483" spans="1:11" ht="29.25" hidden="1" customHeight="1" x14ac:dyDescent="0.25">
      <c r="A483" s="217" t="s">
        <v>896</v>
      </c>
      <c r="B483" s="218" t="s">
        <v>1316</v>
      </c>
      <c r="C483" s="219" t="s">
        <v>932</v>
      </c>
      <c r="D483" s="195" t="s">
        <v>1035</v>
      </c>
      <c r="E483" s="195" t="s">
        <v>901</v>
      </c>
      <c r="F483" s="220">
        <v>0</v>
      </c>
      <c r="G483" s="220">
        <v>0</v>
      </c>
      <c r="H483" s="193"/>
      <c r="K483" s="178"/>
    </row>
    <row r="484" spans="1:11" ht="29.25" customHeight="1" x14ac:dyDescent="0.25">
      <c r="A484" s="192" t="s">
        <v>991</v>
      </c>
      <c r="B484" s="218" t="s">
        <v>1317</v>
      </c>
      <c r="C484" s="219"/>
      <c r="D484" s="195"/>
      <c r="E484" s="195"/>
      <c r="F484" s="220">
        <v>26.6</v>
      </c>
      <c r="G484" s="220">
        <v>24.1</v>
      </c>
      <c r="H484" s="193">
        <f t="shared" si="7"/>
        <v>90.601503759398497</v>
      </c>
      <c r="K484" s="178"/>
    </row>
    <row r="485" spans="1:11" ht="29.25" customHeight="1" x14ac:dyDescent="0.25">
      <c r="A485" s="217" t="s">
        <v>896</v>
      </c>
      <c r="B485" s="218" t="s">
        <v>1317</v>
      </c>
      <c r="C485" s="219" t="s">
        <v>932</v>
      </c>
      <c r="D485" s="195" t="s">
        <v>892</v>
      </c>
      <c r="E485" s="195" t="s">
        <v>909</v>
      </c>
      <c r="F485" s="220">
        <v>14</v>
      </c>
      <c r="G485" s="220">
        <v>14</v>
      </c>
      <c r="H485" s="193">
        <f t="shared" si="7"/>
        <v>100</v>
      </c>
      <c r="K485" s="178"/>
    </row>
    <row r="486" spans="1:11" ht="29.25" customHeight="1" x14ac:dyDescent="0.25">
      <c r="A486" s="217" t="s">
        <v>896</v>
      </c>
      <c r="B486" s="218" t="s">
        <v>1317</v>
      </c>
      <c r="C486" s="219" t="s">
        <v>932</v>
      </c>
      <c r="D486" s="195" t="s">
        <v>1035</v>
      </c>
      <c r="E486" s="195" t="s">
        <v>901</v>
      </c>
      <c r="F486" s="220">
        <v>12.6</v>
      </c>
      <c r="G486" s="220">
        <v>10.1</v>
      </c>
      <c r="H486" s="193">
        <f t="shared" si="7"/>
        <v>80.158730158730165</v>
      </c>
      <c r="K486" s="178"/>
    </row>
    <row r="487" spans="1:11" ht="31.5" x14ac:dyDescent="0.25">
      <c r="A487" s="192" t="s">
        <v>1055</v>
      </c>
      <c r="B487" s="195" t="s">
        <v>1318</v>
      </c>
      <c r="C487" s="195"/>
      <c r="D487" s="195"/>
      <c r="E487" s="195"/>
      <c r="F487" s="185">
        <v>41152.300000000003</v>
      </c>
      <c r="G487" s="185">
        <v>41110.100000000006</v>
      </c>
      <c r="H487" s="193">
        <f t="shared" si="7"/>
        <v>99.897454091265871</v>
      </c>
      <c r="K487" s="178"/>
    </row>
    <row r="488" spans="1:11" x14ac:dyDescent="0.25">
      <c r="A488" s="192" t="s">
        <v>1216</v>
      </c>
      <c r="B488" s="195" t="s">
        <v>1319</v>
      </c>
      <c r="C488" s="195"/>
      <c r="D488" s="195"/>
      <c r="E488" s="195"/>
      <c r="F488" s="185">
        <v>41152.300000000003</v>
      </c>
      <c r="G488" s="185">
        <v>41110.100000000006</v>
      </c>
      <c r="H488" s="193">
        <f t="shared" si="7"/>
        <v>99.897454091265871</v>
      </c>
      <c r="K488" s="178"/>
    </row>
    <row r="489" spans="1:11" ht="63" x14ac:dyDescent="0.25">
      <c r="A489" s="192" t="s">
        <v>1320</v>
      </c>
      <c r="B489" s="195" t="s">
        <v>1319</v>
      </c>
      <c r="C489" s="195" t="s">
        <v>226</v>
      </c>
      <c r="D489" s="195" t="s">
        <v>1035</v>
      </c>
      <c r="E489" s="195" t="s">
        <v>901</v>
      </c>
      <c r="F489" s="185">
        <v>39403.800000000003</v>
      </c>
      <c r="G489" s="185">
        <v>39421.5</v>
      </c>
      <c r="H489" s="193">
        <f t="shared" si="7"/>
        <v>100.04491952552799</v>
      </c>
      <c r="K489" s="178"/>
    </row>
    <row r="490" spans="1:11" ht="31.5" x14ac:dyDescent="0.25">
      <c r="A490" s="192" t="s">
        <v>896</v>
      </c>
      <c r="B490" s="195" t="s">
        <v>1319</v>
      </c>
      <c r="C490" s="195" t="s">
        <v>932</v>
      </c>
      <c r="D490" s="195" t="s">
        <v>1035</v>
      </c>
      <c r="E490" s="195" t="s">
        <v>901</v>
      </c>
      <c r="F490" s="185">
        <v>1614.7</v>
      </c>
      <c r="G490" s="185">
        <v>1554.8</v>
      </c>
      <c r="H490" s="193">
        <f t="shared" si="7"/>
        <v>96.29033256951756</v>
      </c>
      <c r="K490" s="178"/>
    </row>
    <row r="491" spans="1:11" x14ac:dyDescent="0.25">
      <c r="A491" s="192" t="s">
        <v>910</v>
      </c>
      <c r="B491" s="195" t="s">
        <v>1319</v>
      </c>
      <c r="C491" s="195" t="s">
        <v>988</v>
      </c>
      <c r="D491" s="195" t="s">
        <v>1035</v>
      </c>
      <c r="E491" s="195" t="s">
        <v>901</v>
      </c>
      <c r="F491" s="185">
        <v>133.80000000000001</v>
      </c>
      <c r="G491" s="185">
        <v>133.80000000000001</v>
      </c>
      <c r="H491" s="193">
        <f t="shared" si="7"/>
        <v>100</v>
      </c>
      <c r="K491" s="178"/>
    </row>
    <row r="492" spans="1:11" x14ac:dyDescent="0.25">
      <c r="A492" s="210" t="s">
        <v>1321</v>
      </c>
      <c r="B492" s="221" t="s">
        <v>1322</v>
      </c>
      <c r="C492" s="195"/>
      <c r="D492" s="195"/>
      <c r="E492" s="195"/>
      <c r="F492" s="199">
        <v>10517.199999999999</v>
      </c>
      <c r="G492" s="199">
        <v>10274.199999999999</v>
      </c>
      <c r="H492" s="190">
        <f t="shared" si="7"/>
        <v>97.689499106225995</v>
      </c>
      <c r="K492" s="178"/>
    </row>
    <row r="493" spans="1:11" x14ac:dyDescent="0.25">
      <c r="A493" s="205" t="s">
        <v>979</v>
      </c>
      <c r="B493" s="208" t="s">
        <v>1323</v>
      </c>
      <c r="C493" s="195"/>
      <c r="D493" s="195"/>
      <c r="E493" s="195"/>
      <c r="F493" s="185">
        <v>5722.6</v>
      </c>
      <c r="G493" s="185">
        <v>5479.6</v>
      </c>
      <c r="H493" s="193">
        <f t="shared" si="7"/>
        <v>95.753678397931012</v>
      </c>
      <c r="K493" s="178"/>
    </row>
    <row r="494" spans="1:11" ht="31.5" x14ac:dyDescent="0.25">
      <c r="A494" s="205" t="s">
        <v>896</v>
      </c>
      <c r="B494" s="208" t="s">
        <v>1323</v>
      </c>
      <c r="C494" s="195" t="s">
        <v>932</v>
      </c>
      <c r="D494" s="195" t="s">
        <v>909</v>
      </c>
      <c r="E494" s="195" t="s">
        <v>884</v>
      </c>
      <c r="F494" s="185">
        <v>5722.6</v>
      </c>
      <c r="G494" s="185">
        <v>5479.6</v>
      </c>
      <c r="H494" s="193">
        <f t="shared" si="7"/>
        <v>95.753678397931012</v>
      </c>
      <c r="K494" s="178"/>
    </row>
    <row r="495" spans="1:11" ht="47.25" x14ac:dyDescent="0.25">
      <c r="A495" s="205" t="s">
        <v>1233</v>
      </c>
      <c r="B495" s="208" t="s">
        <v>1324</v>
      </c>
      <c r="C495" s="195"/>
      <c r="D495" s="195"/>
      <c r="E495" s="195"/>
      <c r="F495" s="185">
        <v>4349.2</v>
      </c>
      <c r="G495" s="185">
        <v>4349.2</v>
      </c>
      <c r="H495" s="193">
        <f t="shared" si="7"/>
        <v>100</v>
      </c>
      <c r="K495" s="178"/>
    </row>
    <row r="496" spans="1:11" ht="31.5" x14ac:dyDescent="0.25">
      <c r="A496" s="205" t="s">
        <v>891</v>
      </c>
      <c r="B496" s="208" t="s">
        <v>1324</v>
      </c>
      <c r="C496" s="195" t="s">
        <v>946</v>
      </c>
      <c r="D496" s="195" t="s">
        <v>909</v>
      </c>
      <c r="E496" s="195" t="s">
        <v>884</v>
      </c>
      <c r="F496" s="185">
        <v>4349.2</v>
      </c>
      <c r="G496" s="185">
        <v>4349.2</v>
      </c>
      <c r="H496" s="193">
        <f t="shared" si="7"/>
        <v>100</v>
      </c>
      <c r="K496" s="178"/>
    </row>
    <row r="497" spans="1:11" ht="31.5" x14ac:dyDescent="0.25">
      <c r="A497" s="205" t="s">
        <v>1266</v>
      </c>
      <c r="B497" s="208" t="s">
        <v>1325</v>
      </c>
      <c r="C497" s="195"/>
      <c r="D497" s="195"/>
      <c r="E497" s="195"/>
      <c r="F497" s="185">
        <v>372.1</v>
      </c>
      <c r="G497" s="185">
        <v>372.1</v>
      </c>
      <c r="H497" s="193">
        <f t="shared" si="7"/>
        <v>100</v>
      </c>
      <c r="K497" s="178"/>
    </row>
    <row r="498" spans="1:11" ht="31.5" x14ac:dyDescent="0.25">
      <c r="A498" s="205" t="s">
        <v>891</v>
      </c>
      <c r="B498" s="208" t="s">
        <v>1325</v>
      </c>
      <c r="C498" s="195" t="s">
        <v>946</v>
      </c>
      <c r="D498" s="195" t="s">
        <v>909</v>
      </c>
      <c r="E498" s="195" t="s">
        <v>884</v>
      </c>
      <c r="F498" s="185">
        <v>372.1</v>
      </c>
      <c r="G498" s="185">
        <v>372.1</v>
      </c>
      <c r="H498" s="193">
        <f t="shared" si="7"/>
        <v>100</v>
      </c>
      <c r="K498" s="178"/>
    </row>
    <row r="499" spans="1:11" ht="31.5" x14ac:dyDescent="0.25">
      <c r="A499" s="192" t="s">
        <v>1326</v>
      </c>
      <c r="B499" s="208" t="s">
        <v>1327</v>
      </c>
      <c r="C499" s="195"/>
      <c r="D499" s="195"/>
      <c r="E499" s="195"/>
      <c r="F499" s="185">
        <v>73.3</v>
      </c>
      <c r="G499" s="185">
        <v>73.3</v>
      </c>
      <c r="H499" s="193">
        <f t="shared" si="7"/>
        <v>100</v>
      </c>
      <c r="K499" s="178"/>
    </row>
    <row r="500" spans="1:11" ht="31.5" x14ac:dyDescent="0.25">
      <c r="A500" s="205" t="s">
        <v>891</v>
      </c>
      <c r="B500" s="208" t="s">
        <v>1327</v>
      </c>
      <c r="C500" s="195" t="s">
        <v>946</v>
      </c>
      <c r="D500" s="195" t="s">
        <v>909</v>
      </c>
      <c r="E500" s="195" t="s">
        <v>884</v>
      </c>
      <c r="F500" s="185">
        <v>73.3</v>
      </c>
      <c r="G500" s="185">
        <v>73.3</v>
      </c>
      <c r="H500" s="193">
        <f t="shared" si="7"/>
        <v>100</v>
      </c>
      <c r="K500" s="178"/>
    </row>
    <row r="501" spans="1:11" x14ac:dyDescent="0.25">
      <c r="A501" s="210" t="s">
        <v>1328</v>
      </c>
      <c r="B501" s="221" t="s">
        <v>1329</v>
      </c>
      <c r="C501" s="195"/>
      <c r="D501" s="195"/>
      <c r="E501" s="195"/>
      <c r="F501" s="199">
        <v>38358.1</v>
      </c>
      <c r="G501" s="199">
        <v>38337.800000000003</v>
      </c>
      <c r="H501" s="190">
        <f t="shared" si="7"/>
        <v>99.947077670687563</v>
      </c>
      <c r="K501" s="178"/>
    </row>
    <row r="502" spans="1:11" x14ac:dyDescent="0.25">
      <c r="A502" s="205" t="s">
        <v>979</v>
      </c>
      <c r="B502" s="208" t="s">
        <v>1330</v>
      </c>
      <c r="C502" s="195"/>
      <c r="D502" s="195"/>
      <c r="E502" s="195"/>
      <c r="F502" s="185">
        <v>12704.1</v>
      </c>
      <c r="G502" s="185">
        <v>12683.8</v>
      </c>
      <c r="H502" s="193">
        <f t="shared" si="7"/>
        <v>99.840209066364395</v>
      </c>
      <c r="K502" s="178"/>
    </row>
    <row r="503" spans="1:11" ht="31.5" x14ac:dyDescent="0.25">
      <c r="A503" s="205" t="s">
        <v>896</v>
      </c>
      <c r="B503" s="208" t="s">
        <v>1330</v>
      </c>
      <c r="C503" s="195" t="s">
        <v>932</v>
      </c>
      <c r="D503" s="195" t="s">
        <v>909</v>
      </c>
      <c r="E503" s="195" t="s">
        <v>884</v>
      </c>
      <c r="F503" s="185">
        <v>12704.1</v>
      </c>
      <c r="G503" s="185">
        <v>12683.8</v>
      </c>
      <c r="H503" s="193">
        <f t="shared" si="7"/>
        <v>99.840209066364395</v>
      </c>
      <c r="K503" s="178"/>
    </row>
    <row r="504" spans="1:11" ht="47.25" x14ac:dyDescent="0.25">
      <c r="A504" s="205" t="s">
        <v>1233</v>
      </c>
      <c r="B504" s="208" t="s">
        <v>1331</v>
      </c>
      <c r="C504" s="195"/>
      <c r="D504" s="195"/>
      <c r="E504" s="195"/>
      <c r="F504" s="185">
        <v>21047</v>
      </c>
      <c r="G504" s="185">
        <v>21047</v>
      </c>
      <c r="H504" s="193">
        <f t="shared" si="7"/>
        <v>100</v>
      </c>
      <c r="K504" s="178"/>
    </row>
    <row r="505" spans="1:11" ht="31.5" x14ac:dyDescent="0.25">
      <c r="A505" s="205" t="s">
        <v>891</v>
      </c>
      <c r="B505" s="208" t="s">
        <v>1331</v>
      </c>
      <c r="C505" s="195" t="s">
        <v>946</v>
      </c>
      <c r="D505" s="195" t="s">
        <v>909</v>
      </c>
      <c r="E505" s="195" t="s">
        <v>884</v>
      </c>
      <c r="F505" s="185">
        <v>21047</v>
      </c>
      <c r="G505" s="185">
        <v>21047</v>
      </c>
      <c r="H505" s="193">
        <f t="shared" si="7"/>
        <v>100</v>
      </c>
      <c r="K505" s="178"/>
    </row>
    <row r="506" spans="1:11" ht="31.5" hidden="1" x14ac:dyDescent="0.25">
      <c r="A506" s="205" t="s">
        <v>1266</v>
      </c>
      <c r="B506" s="208" t="s">
        <v>1332</v>
      </c>
      <c r="C506" s="195"/>
      <c r="D506" s="195"/>
      <c r="E506" s="195"/>
      <c r="F506" s="185">
        <v>0</v>
      </c>
      <c r="G506" s="185">
        <v>0</v>
      </c>
      <c r="H506" s="193"/>
      <c r="K506" s="178"/>
    </row>
    <row r="507" spans="1:11" ht="31.5" hidden="1" x14ac:dyDescent="0.25">
      <c r="A507" s="205" t="s">
        <v>1220</v>
      </c>
      <c r="B507" s="208" t="s">
        <v>1332</v>
      </c>
      <c r="C507" s="195" t="s">
        <v>946</v>
      </c>
      <c r="D507" s="195" t="s">
        <v>909</v>
      </c>
      <c r="E507" s="195" t="s">
        <v>884</v>
      </c>
      <c r="F507" s="185">
        <v>0</v>
      </c>
      <c r="G507" s="185">
        <v>0</v>
      </c>
      <c r="H507" s="193"/>
      <c r="K507" s="178"/>
    </row>
    <row r="508" spans="1:11" ht="31.5" x14ac:dyDescent="0.25">
      <c r="A508" s="205" t="s">
        <v>1169</v>
      </c>
      <c r="B508" s="208" t="s">
        <v>1333</v>
      </c>
      <c r="C508" s="195"/>
      <c r="D508" s="195"/>
      <c r="E508" s="195"/>
      <c r="F508" s="185">
        <v>4607</v>
      </c>
      <c r="G508" s="185">
        <v>4607</v>
      </c>
      <c r="H508" s="193">
        <f t="shared" si="7"/>
        <v>100</v>
      </c>
      <c r="K508" s="178"/>
    </row>
    <row r="509" spans="1:11" ht="31.5" x14ac:dyDescent="0.25">
      <c r="A509" s="205" t="s">
        <v>1334</v>
      </c>
      <c r="B509" s="208" t="s">
        <v>1335</v>
      </c>
      <c r="C509" s="195"/>
      <c r="D509" s="195"/>
      <c r="E509" s="195"/>
      <c r="F509" s="185">
        <v>4607</v>
      </c>
      <c r="G509" s="185">
        <v>4607</v>
      </c>
      <c r="H509" s="193">
        <f t="shared" si="7"/>
        <v>100</v>
      </c>
      <c r="K509" s="178"/>
    </row>
    <row r="510" spans="1:11" ht="31.5" x14ac:dyDescent="0.25">
      <c r="A510" s="205" t="s">
        <v>896</v>
      </c>
      <c r="B510" s="208" t="s">
        <v>1335</v>
      </c>
      <c r="C510" s="195" t="s">
        <v>932</v>
      </c>
      <c r="D510" s="195" t="s">
        <v>909</v>
      </c>
      <c r="E510" s="195" t="s">
        <v>884</v>
      </c>
      <c r="F510" s="185">
        <v>4607</v>
      </c>
      <c r="G510" s="185">
        <v>4607</v>
      </c>
      <c r="H510" s="193">
        <f t="shared" si="7"/>
        <v>100</v>
      </c>
      <c r="K510" s="178"/>
    </row>
    <row r="511" spans="1:11" x14ac:dyDescent="0.25">
      <c r="A511" s="210" t="s">
        <v>1336</v>
      </c>
      <c r="B511" s="221" t="s">
        <v>1337</v>
      </c>
      <c r="C511" s="208"/>
      <c r="D511" s="195"/>
      <c r="E511" s="195"/>
      <c r="F511" s="199">
        <v>43210.5</v>
      </c>
      <c r="G511" s="199">
        <v>41996.7</v>
      </c>
      <c r="H511" s="190">
        <f t="shared" si="7"/>
        <v>97.190960530426622</v>
      </c>
      <c r="K511" s="178"/>
    </row>
    <row r="512" spans="1:11" x14ac:dyDescent="0.25">
      <c r="A512" s="205" t="s">
        <v>979</v>
      </c>
      <c r="B512" s="208" t="s">
        <v>1338</v>
      </c>
      <c r="C512" s="208"/>
      <c r="D512" s="195"/>
      <c r="E512" s="195"/>
      <c r="F512" s="185">
        <v>43210.5</v>
      </c>
      <c r="G512" s="185">
        <v>41996.7</v>
      </c>
      <c r="H512" s="193">
        <f t="shared" si="7"/>
        <v>97.190960530426622</v>
      </c>
      <c r="K512" s="178"/>
    </row>
    <row r="513" spans="1:11" ht="31.5" x14ac:dyDescent="0.25">
      <c r="A513" s="205" t="s">
        <v>896</v>
      </c>
      <c r="B513" s="208" t="s">
        <v>1338</v>
      </c>
      <c r="C513" s="208" t="s">
        <v>932</v>
      </c>
      <c r="D513" s="195" t="s">
        <v>909</v>
      </c>
      <c r="E513" s="195" t="s">
        <v>884</v>
      </c>
      <c r="F513" s="185">
        <v>43210.5</v>
      </c>
      <c r="G513" s="185">
        <v>41996.7</v>
      </c>
      <c r="H513" s="193">
        <f t="shared" si="7"/>
        <v>97.190960530426622</v>
      </c>
      <c r="K513" s="178"/>
    </row>
    <row r="514" spans="1:11" ht="47.25" x14ac:dyDescent="0.25">
      <c r="A514" s="210" t="s">
        <v>1339</v>
      </c>
      <c r="B514" s="221" t="s">
        <v>1340</v>
      </c>
      <c r="C514" s="195"/>
      <c r="D514" s="195"/>
      <c r="E514" s="195"/>
      <c r="F514" s="199">
        <v>3600</v>
      </c>
      <c r="G514" s="199">
        <v>3600</v>
      </c>
      <c r="H514" s="190">
        <f t="shared" si="7"/>
        <v>100</v>
      </c>
      <c r="K514" s="178"/>
    </row>
    <row r="515" spans="1:11" x14ac:dyDescent="0.25">
      <c r="A515" s="192" t="s">
        <v>979</v>
      </c>
      <c r="B515" s="208" t="s">
        <v>1341</v>
      </c>
      <c r="C515" s="195"/>
      <c r="D515" s="195"/>
      <c r="E515" s="195"/>
      <c r="F515" s="185">
        <v>3600</v>
      </c>
      <c r="G515" s="185">
        <v>3600</v>
      </c>
      <c r="H515" s="193">
        <f t="shared" si="7"/>
        <v>100</v>
      </c>
      <c r="K515" s="178"/>
    </row>
    <row r="516" spans="1:11" ht="31.5" x14ac:dyDescent="0.25">
      <c r="A516" s="192" t="s">
        <v>896</v>
      </c>
      <c r="B516" s="208" t="s">
        <v>1341</v>
      </c>
      <c r="C516" s="195" t="s">
        <v>932</v>
      </c>
      <c r="D516" s="195" t="s">
        <v>909</v>
      </c>
      <c r="E516" s="195" t="s">
        <v>884</v>
      </c>
      <c r="F516" s="185">
        <v>3600</v>
      </c>
      <c r="G516" s="185">
        <v>3600</v>
      </c>
      <c r="H516" s="193">
        <f t="shared" si="7"/>
        <v>100</v>
      </c>
      <c r="K516" s="178"/>
    </row>
    <row r="517" spans="1:11" ht="47.25" hidden="1" x14ac:dyDescent="0.25">
      <c r="A517" s="205" t="s">
        <v>1342</v>
      </c>
      <c r="B517" s="208" t="s">
        <v>1343</v>
      </c>
      <c r="C517" s="208"/>
      <c r="D517" s="195"/>
      <c r="E517" s="195"/>
      <c r="F517" s="185">
        <v>0</v>
      </c>
      <c r="G517" s="185">
        <v>0</v>
      </c>
      <c r="H517" s="193"/>
      <c r="K517" s="178"/>
    </row>
    <row r="518" spans="1:11" ht="31.5" hidden="1" x14ac:dyDescent="0.25">
      <c r="A518" s="205" t="s">
        <v>896</v>
      </c>
      <c r="B518" s="208" t="s">
        <v>1343</v>
      </c>
      <c r="C518" s="208" t="s">
        <v>932</v>
      </c>
      <c r="D518" s="195"/>
      <c r="E518" s="195"/>
      <c r="F518" s="185">
        <v>0</v>
      </c>
      <c r="G518" s="185">
        <v>0</v>
      </c>
      <c r="H518" s="193"/>
      <c r="K518" s="178"/>
    </row>
    <row r="519" spans="1:11" ht="47.25" x14ac:dyDescent="0.25">
      <c r="A519" s="210" t="s">
        <v>1344</v>
      </c>
      <c r="B519" s="221" t="s">
        <v>1345</v>
      </c>
      <c r="C519" s="195"/>
      <c r="D519" s="195"/>
      <c r="E519" s="195"/>
      <c r="F519" s="199">
        <v>3506.2</v>
      </c>
      <c r="G519" s="199">
        <v>3275.2</v>
      </c>
      <c r="H519" s="190">
        <f t="shared" ref="H519:H582" si="8">SUM(G519/F519*100)</f>
        <v>93.411670754663163</v>
      </c>
      <c r="K519" s="178"/>
    </row>
    <row r="520" spans="1:11" x14ac:dyDescent="0.25">
      <c r="A520" s="192" t="s">
        <v>979</v>
      </c>
      <c r="B520" s="208" t="s">
        <v>1346</v>
      </c>
      <c r="C520" s="195"/>
      <c r="D520" s="195"/>
      <c r="E520" s="195"/>
      <c r="F520" s="185">
        <v>3506.2</v>
      </c>
      <c r="G520" s="185">
        <v>3275.2</v>
      </c>
      <c r="H520" s="193">
        <f t="shared" si="8"/>
        <v>93.411670754663163</v>
      </c>
      <c r="K520" s="178"/>
    </row>
    <row r="521" spans="1:11" ht="31.5" x14ac:dyDescent="0.25">
      <c r="A521" s="192" t="s">
        <v>896</v>
      </c>
      <c r="B521" s="208" t="s">
        <v>1346</v>
      </c>
      <c r="C521" s="195" t="s">
        <v>932</v>
      </c>
      <c r="D521" s="195"/>
      <c r="E521" s="195"/>
      <c r="F521" s="185">
        <v>3506.2</v>
      </c>
      <c r="G521" s="185">
        <v>3275.2</v>
      </c>
      <c r="H521" s="193">
        <f t="shared" si="8"/>
        <v>93.411670754663163</v>
      </c>
      <c r="K521" s="178"/>
    </row>
    <row r="522" spans="1:11" s="191" customFormat="1" ht="47.25" x14ac:dyDescent="0.25">
      <c r="A522" s="209" t="s">
        <v>1347</v>
      </c>
      <c r="B522" s="198" t="s">
        <v>1348</v>
      </c>
      <c r="C522" s="198"/>
      <c r="D522" s="198"/>
      <c r="E522" s="198"/>
      <c r="F522" s="199">
        <v>1222.5999999999999</v>
      </c>
      <c r="G522" s="199">
        <v>1150.7</v>
      </c>
      <c r="H522" s="190">
        <f t="shared" si="8"/>
        <v>94.119090462947824</v>
      </c>
      <c r="K522" s="178"/>
    </row>
    <row r="523" spans="1:11" s="191" customFormat="1" hidden="1" x14ac:dyDescent="0.25">
      <c r="A523" s="203" t="s">
        <v>1349</v>
      </c>
      <c r="B523" s="186" t="s">
        <v>1350</v>
      </c>
      <c r="C523" s="201"/>
      <c r="D523" s="198"/>
      <c r="E523" s="198"/>
      <c r="F523" s="185">
        <v>0</v>
      </c>
      <c r="G523" s="185">
        <v>0</v>
      </c>
      <c r="H523" s="193"/>
      <c r="K523" s="178"/>
    </row>
    <row r="524" spans="1:11" s="191" customFormat="1" ht="31.5" hidden="1" x14ac:dyDescent="0.25">
      <c r="A524" s="203" t="s">
        <v>1110</v>
      </c>
      <c r="B524" s="186" t="s">
        <v>1350</v>
      </c>
      <c r="C524" s="201" t="s">
        <v>1111</v>
      </c>
      <c r="D524" s="195" t="s">
        <v>892</v>
      </c>
      <c r="E524" s="195" t="s">
        <v>976</v>
      </c>
      <c r="F524" s="185">
        <v>0</v>
      </c>
      <c r="G524" s="185">
        <v>0</v>
      </c>
      <c r="H524" s="193"/>
      <c r="K524" s="178"/>
    </row>
    <row r="525" spans="1:11" s="191" customFormat="1" hidden="1" x14ac:dyDescent="0.25">
      <c r="A525" s="192" t="s">
        <v>979</v>
      </c>
      <c r="B525" s="222" t="s">
        <v>1351</v>
      </c>
      <c r="C525" s="195"/>
      <c r="D525" s="195"/>
      <c r="E525" s="195"/>
      <c r="F525" s="185">
        <v>0</v>
      </c>
      <c r="G525" s="185">
        <v>0</v>
      </c>
      <c r="H525" s="193"/>
      <c r="K525" s="178"/>
    </row>
    <row r="526" spans="1:11" s="191" customFormat="1" ht="31.5" hidden="1" x14ac:dyDescent="0.25">
      <c r="A526" s="192" t="s">
        <v>896</v>
      </c>
      <c r="B526" s="222" t="s">
        <v>1352</v>
      </c>
      <c r="C526" s="195"/>
      <c r="D526" s="195"/>
      <c r="E526" s="195"/>
      <c r="F526" s="185">
        <v>0</v>
      </c>
      <c r="G526" s="185">
        <v>0</v>
      </c>
      <c r="H526" s="193"/>
      <c r="K526" s="178"/>
    </row>
    <row r="527" spans="1:11" s="191" customFormat="1" ht="31.5" hidden="1" x14ac:dyDescent="0.25">
      <c r="A527" s="217" t="s">
        <v>1353</v>
      </c>
      <c r="B527" s="222" t="s">
        <v>1354</v>
      </c>
      <c r="C527" s="195" t="s">
        <v>932</v>
      </c>
      <c r="D527" s="195" t="s">
        <v>892</v>
      </c>
      <c r="E527" s="195" t="s">
        <v>976</v>
      </c>
      <c r="F527" s="185">
        <v>0</v>
      </c>
      <c r="G527" s="185">
        <v>0</v>
      </c>
      <c r="H527" s="193"/>
      <c r="K527" s="178"/>
    </row>
    <row r="528" spans="1:11" s="191" customFormat="1" ht="31.5" hidden="1" x14ac:dyDescent="0.25">
      <c r="A528" s="217" t="s">
        <v>1353</v>
      </c>
      <c r="B528" s="222" t="s">
        <v>1354</v>
      </c>
      <c r="C528" s="195"/>
      <c r="D528" s="195"/>
      <c r="E528" s="195"/>
      <c r="F528" s="185">
        <v>0</v>
      </c>
      <c r="G528" s="185">
        <v>0</v>
      </c>
      <c r="H528" s="193"/>
      <c r="K528" s="178"/>
    </row>
    <row r="529" spans="1:11" s="191" customFormat="1" ht="31.5" hidden="1" x14ac:dyDescent="0.25">
      <c r="A529" s="192" t="s">
        <v>896</v>
      </c>
      <c r="B529" s="222" t="s">
        <v>1354</v>
      </c>
      <c r="C529" s="195" t="s">
        <v>932</v>
      </c>
      <c r="D529" s="195" t="s">
        <v>892</v>
      </c>
      <c r="E529" s="195" t="s">
        <v>976</v>
      </c>
      <c r="F529" s="185">
        <v>0</v>
      </c>
      <c r="G529" s="185">
        <v>0</v>
      </c>
      <c r="H529" s="193"/>
      <c r="K529" s="178"/>
    </row>
    <row r="530" spans="1:11" s="191" customFormat="1" ht="31.5" x14ac:dyDescent="0.25">
      <c r="A530" s="203" t="s">
        <v>1108</v>
      </c>
      <c r="B530" s="186" t="s">
        <v>1355</v>
      </c>
      <c r="C530" s="195"/>
      <c r="D530" s="195"/>
      <c r="E530" s="195"/>
      <c r="F530" s="185">
        <v>1222.5999999999999</v>
      </c>
      <c r="G530" s="185">
        <v>1150.7</v>
      </c>
      <c r="H530" s="193">
        <f t="shared" si="8"/>
        <v>94.119090462947824</v>
      </c>
      <c r="K530" s="178"/>
    </row>
    <row r="531" spans="1:11" s="191" customFormat="1" ht="31.5" x14ac:dyDescent="0.25">
      <c r="A531" s="203" t="s">
        <v>1110</v>
      </c>
      <c r="B531" s="186" t="s">
        <v>1355</v>
      </c>
      <c r="C531" s="195" t="s">
        <v>1111</v>
      </c>
      <c r="D531" s="195" t="s">
        <v>892</v>
      </c>
      <c r="E531" s="195" t="s">
        <v>1023</v>
      </c>
      <c r="F531" s="185">
        <v>1222.5999999999999</v>
      </c>
      <c r="G531" s="185">
        <v>1150.7</v>
      </c>
      <c r="H531" s="193">
        <f t="shared" si="8"/>
        <v>94.119090462947824</v>
      </c>
      <c r="K531" s="178"/>
    </row>
    <row r="532" spans="1:11" hidden="1" x14ac:dyDescent="0.25">
      <c r="A532" s="217" t="s">
        <v>1218</v>
      </c>
      <c r="B532" s="222" t="s">
        <v>1356</v>
      </c>
      <c r="C532" s="219"/>
      <c r="D532" s="195"/>
      <c r="E532" s="195"/>
      <c r="F532" s="185">
        <v>0</v>
      </c>
      <c r="G532" s="185">
        <v>0</v>
      </c>
      <c r="H532" s="193"/>
      <c r="K532" s="178"/>
    </row>
    <row r="533" spans="1:11" ht="31.5" hidden="1" x14ac:dyDescent="0.25">
      <c r="A533" s="192" t="s">
        <v>1357</v>
      </c>
      <c r="B533" s="186" t="s">
        <v>1358</v>
      </c>
      <c r="C533" s="219"/>
      <c r="D533" s="195"/>
      <c r="E533" s="195"/>
      <c r="F533" s="185">
        <v>0</v>
      </c>
      <c r="G533" s="185">
        <v>0</v>
      </c>
      <c r="H533" s="193"/>
      <c r="K533" s="178"/>
    </row>
    <row r="534" spans="1:11" ht="31.5" hidden="1" x14ac:dyDescent="0.25">
      <c r="A534" s="217" t="s">
        <v>1353</v>
      </c>
      <c r="B534" s="186" t="s">
        <v>1359</v>
      </c>
      <c r="C534" s="219"/>
      <c r="D534" s="195"/>
      <c r="E534" s="195"/>
      <c r="F534" s="185">
        <v>0</v>
      </c>
      <c r="G534" s="185">
        <v>0</v>
      </c>
      <c r="H534" s="193"/>
      <c r="K534" s="178"/>
    </row>
    <row r="535" spans="1:11" ht="31.5" hidden="1" x14ac:dyDescent="0.25">
      <c r="A535" s="192" t="s">
        <v>891</v>
      </c>
      <c r="B535" s="186" t="s">
        <v>1359</v>
      </c>
      <c r="C535" s="219" t="s">
        <v>946</v>
      </c>
      <c r="D535" s="195" t="s">
        <v>892</v>
      </c>
      <c r="E535" s="195" t="s">
        <v>976</v>
      </c>
      <c r="F535" s="185">
        <v>0</v>
      </c>
      <c r="G535" s="185">
        <v>0</v>
      </c>
      <c r="H535" s="193"/>
      <c r="K535" s="178"/>
    </row>
    <row r="536" spans="1:11" s="191" customFormat="1" ht="31.5" x14ac:dyDescent="0.25">
      <c r="A536" s="187" t="s">
        <v>1360</v>
      </c>
      <c r="B536" s="188" t="s">
        <v>1361</v>
      </c>
      <c r="C536" s="198"/>
      <c r="D536" s="198"/>
      <c r="E536" s="198"/>
      <c r="F536" s="199">
        <v>2701082.2</v>
      </c>
      <c r="G536" s="199">
        <v>2687460.3000000007</v>
      </c>
      <c r="H536" s="190">
        <f t="shared" si="8"/>
        <v>99.495687321178167</v>
      </c>
      <c r="K536" s="178"/>
    </row>
    <row r="537" spans="1:11" s="191" customFormat="1" ht="47.25" x14ac:dyDescent="0.25">
      <c r="A537" s="192" t="s">
        <v>1362</v>
      </c>
      <c r="B537" s="186" t="s">
        <v>1363</v>
      </c>
      <c r="C537" s="198"/>
      <c r="D537" s="198"/>
      <c r="E537" s="198"/>
      <c r="F537" s="185">
        <v>2600870.8000000003</v>
      </c>
      <c r="G537" s="185">
        <v>2587771.8000000003</v>
      </c>
      <c r="H537" s="193">
        <f t="shared" si="8"/>
        <v>99.496360988019859</v>
      </c>
      <c r="K537" s="178"/>
    </row>
    <row r="538" spans="1:11" s="191" customFormat="1" x14ac:dyDescent="0.25">
      <c r="A538" s="192" t="s">
        <v>979</v>
      </c>
      <c r="B538" s="184" t="s">
        <v>1364</v>
      </c>
      <c r="C538" s="184"/>
      <c r="D538" s="195"/>
      <c r="E538" s="195"/>
      <c r="F538" s="185">
        <v>253737.00000000003</v>
      </c>
      <c r="G538" s="185">
        <v>252100</v>
      </c>
      <c r="H538" s="193">
        <f t="shared" si="8"/>
        <v>99.354843794953027</v>
      </c>
      <c r="K538" s="178"/>
    </row>
    <row r="539" spans="1:11" s="191" customFormat="1" x14ac:dyDescent="0.25">
      <c r="A539" s="17" t="s">
        <v>1365</v>
      </c>
      <c r="B539" s="195" t="s">
        <v>1366</v>
      </c>
      <c r="C539" s="201"/>
      <c r="D539" s="193"/>
      <c r="E539" s="195"/>
      <c r="F539" s="193">
        <v>2811.7000000000003</v>
      </c>
      <c r="G539" s="193">
        <v>2811.7000000000003</v>
      </c>
      <c r="H539" s="193">
        <f t="shared" si="8"/>
        <v>100</v>
      </c>
      <c r="K539" s="178"/>
    </row>
    <row r="540" spans="1:11" s="191" customFormat="1" ht="31.5" x14ac:dyDescent="0.25">
      <c r="A540" s="192" t="s">
        <v>896</v>
      </c>
      <c r="B540" s="184" t="s">
        <v>1366</v>
      </c>
      <c r="C540" s="201" t="s">
        <v>932</v>
      </c>
      <c r="D540" s="195" t="s">
        <v>892</v>
      </c>
      <c r="E540" s="195" t="s">
        <v>884</v>
      </c>
      <c r="F540" s="193">
        <v>759.4</v>
      </c>
      <c r="G540" s="193">
        <v>759.4</v>
      </c>
      <c r="H540" s="193">
        <f t="shared" si="8"/>
        <v>100</v>
      </c>
      <c r="K540" s="178"/>
    </row>
    <row r="541" spans="1:11" s="191" customFormat="1" ht="31.5" x14ac:dyDescent="0.25">
      <c r="A541" s="192" t="s">
        <v>891</v>
      </c>
      <c r="B541" s="184" t="s">
        <v>1366</v>
      </c>
      <c r="C541" s="201" t="s">
        <v>946</v>
      </c>
      <c r="D541" s="195" t="s">
        <v>892</v>
      </c>
      <c r="E541" s="195" t="s">
        <v>884</v>
      </c>
      <c r="F541" s="193">
        <v>2052.3000000000002</v>
      </c>
      <c r="G541" s="193">
        <v>2052.3000000000002</v>
      </c>
      <c r="H541" s="193">
        <f t="shared" si="8"/>
        <v>100</v>
      </c>
      <c r="K541" s="178"/>
    </row>
    <row r="542" spans="1:11" s="191" customFormat="1" x14ac:dyDescent="0.25">
      <c r="A542" s="192" t="s">
        <v>1367</v>
      </c>
      <c r="B542" s="186" t="s">
        <v>1368</v>
      </c>
      <c r="C542" s="195"/>
      <c r="D542" s="185"/>
      <c r="E542" s="195"/>
      <c r="F542" s="185">
        <v>5273.7999999999993</v>
      </c>
      <c r="G542" s="185">
        <v>5273.7999999999993</v>
      </c>
      <c r="H542" s="193">
        <f t="shared" si="8"/>
        <v>100</v>
      </c>
      <c r="K542" s="178"/>
    </row>
    <row r="543" spans="1:11" s="191" customFormat="1" ht="63" x14ac:dyDescent="0.25">
      <c r="A543" s="192" t="s">
        <v>908</v>
      </c>
      <c r="B543" s="186" t="s">
        <v>1368</v>
      </c>
      <c r="C543" s="195" t="s">
        <v>932</v>
      </c>
      <c r="D543" s="195" t="s">
        <v>892</v>
      </c>
      <c r="E543" s="195" t="s">
        <v>893</v>
      </c>
      <c r="F543" s="185">
        <v>2394.5</v>
      </c>
      <c r="G543" s="185">
        <v>2394.5</v>
      </c>
      <c r="H543" s="193">
        <f t="shared" si="8"/>
        <v>100</v>
      </c>
      <c r="K543" s="178"/>
    </row>
    <row r="544" spans="1:11" s="191" customFormat="1" x14ac:dyDescent="0.25">
      <c r="A544" s="192" t="s">
        <v>881</v>
      </c>
      <c r="B544" s="186" t="s">
        <v>1368</v>
      </c>
      <c r="C544" s="195" t="s">
        <v>882</v>
      </c>
      <c r="D544" s="195" t="s">
        <v>892</v>
      </c>
      <c r="E544" s="195" t="s">
        <v>893</v>
      </c>
      <c r="F544" s="185">
        <v>40.1</v>
      </c>
      <c r="G544" s="185">
        <v>40.1</v>
      </c>
      <c r="H544" s="193">
        <f t="shared" si="8"/>
        <v>100</v>
      </c>
      <c r="K544" s="178"/>
    </row>
    <row r="545" spans="1:11" s="191" customFormat="1" ht="31.5" x14ac:dyDescent="0.25">
      <c r="A545" s="192" t="s">
        <v>896</v>
      </c>
      <c r="B545" s="186" t="s">
        <v>1368</v>
      </c>
      <c r="C545" s="195" t="s">
        <v>946</v>
      </c>
      <c r="D545" s="195" t="s">
        <v>892</v>
      </c>
      <c r="E545" s="195" t="s">
        <v>893</v>
      </c>
      <c r="F545" s="185">
        <v>2839.2</v>
      </c>
      <c r="G545" s="185">
        <v>2839.2</v>
      </c>
      <c r="H545" s="193">
        <f t="shared" si="8"/>
        <v>100</v>
      </c>
      <c r="K545" s="178"/>
    </row>
    <row r="546" spans="1:11" s="191" customFormat="1" x14ac:dyDescent="0.25">
      <c r="A546" s="217" t="s">
        <v>1369</v>
      </c>
      <c r="B546" s="200" t="s">
        <v>1370</v>
      </c>
      <c r="C546" s="201"/>
      <c r="D546" s="195"/>
      <c r="E546" s="195"/>
      <c r="F546" s="193">
        <v>6881.8</v>
      </c>
      <c r="G546" s="193">
        <v>6837.8</v>
      </c>
      <c r="H546" s="193">
        <f t="shared" si="8"/>
        <v>99.360632392687961</v>
      </c>
      <c r="K546" s="178"/>
    </row>
    <row r="547" spans="1:11" s="191" customFormat="1" ht="31.5" x14ac:dyDescent="0.25">
      <c r="A547" s="192" t="s">
        <v>896</v>
      </c>
      <c r="B547" s="200" t="s">
        <v>1370</v>
      </c>
      <c r="C547" s="184">
        <v>200</v>
      </c>
      <c r="D547" s="195" t="s">
        <v>892</v>
      </c>
      <c r="E547" s="195" t="s">
        <v>976</v>
      </c>
      <c r="F547" s="185">
        <v>4271.6000000000004</v>
      </c>
      <c r="G547" s="185">
        <v>4258.6000000000004</v>
      </c>
      <c r="H547" s="193">
        <f t="shared" si="8"/>
        <v>99.695664388051313</v>
      </c>
      <c r="K547" s="178"/>
    </row>
    <row r="548" spans="1:11" s="191" customFormat="1" x14ac:dyDescent="0.25">
      <c r="A548" s="192" t="s">
        <v>881</v>
      </c>
      <c r="B548" s="200" t="s">
        <v>1370</v>
      </c>
      <c r="C548" s="184">
        <v>300</v>
      </c>
      <c r="D548" s="195" t="s">
        <v>892</v>
      </c>
      <c r="E548" s="195" t="s">
        <v>976</v>
      </c>
      <c r="F548" s="185">
        <v>195</v>
      </c>
      <c r="G548" s="185">
        <v>164</v>
      </c>
      <c r="H548" s="193">
        <f t="shared" si="8"/>
        <v>84.102564102564102</v>
      </c>
      <c r="K548" s="178"/>
    </row>
    <row r="549" spans="1:11" s="191" customFormat="1" ht="31.5" x14ac:dyDescent="0.25">
      <c r="A549" s="192" t="s">
        <v>1255</v>
      </c>
      <c r="B549" s="200" t="s">
        <v>1370</v>
      </c>
      <c r="C549" s="184">
        <v>600</v>
      </c>
      <c r="D549" s="195" t="s">
        <v>892</v>
      </c>
      <c r="E549" s="195" t="s">
        <v>976</v>
      </c>
      <c r="F549" s="185">
        <v>2335.1999999999998</v>
      </c>
      <c r="G549" s="185">
        <v>2335.1999999999998</v>
      </c>
      <c r="H549" s="193">
        <f t="shared" si="8"/>
        <v>100</v>
      </c>
      <c r="K549" s="178"/>
    </row>
    <row r="550" spans="1:11" s="191" customFormat="1" x14ac:dyDescent="0.25">
      <c r="A550" s="192"/>
      <c r="B550" s="200" t="s">
        <v>1370</v>
      </c>
      <c r="C550" s="184">
        <v>600</v>
      </c>
      <c r="D550" s="195" t="s">
        <v>892</v>
      </c>
      <c r="E550" s="195" t="s">
        <v>909</v>
      </c>
      <c r="F550" s="185">
        <v>80</v>
      </c>
      <c r="G550" s="185">
        <v>80</v>
      </c>
      <c r="H550" s="193">
        <f t="shared" si="8"/>
        <v>100</v>
      </c>
      <c r="K550" s="178"/>
    </row>
    <row r="551" spans="1:11" s="191" customFormat="1" ht="47.25" x14ac:dyDescent="0.25">
      <c r="A551" s="192" t="s">
        <v>1371</v>
      </c>
      <c r="B551" s="184" t="s">
        <v>1372</v>
      </c>
      <c r="C551" s="195"/>
      <c r="D551" s="195"/>
      <c r="E551" s="195"/>
      <c r="F551" s="185">
        <v>5805.5</v>
      </c>
      <c r="G551" s="185">
        <v>5620.5999999999995</v>
      </c>
      <c r="H551" s="193">
        <f t="shared" si="8"/>
        <v>96.815089139608972</v>
      </c>
      <c r="K551" s="178"/>
    </row>
    <row r="552" spans="1:11" s="191" customFormat="1" ht="31.5" x14ac:dyDescent="0.25">
      <c r="A552" s="192" t="s">
        <v>896</v>
      </c>
      <c r="B552" s="184" t="s">
        <v>1372</v>
      </c>
      <c r="C552" s="195" t="s">
        <v>932</v>
      </c>
      <c r="D552" s="195" t="s">
        <v>892</v>
      </c>
      <c r="E552" s="195" t="s">
        <v>976</v>
      </c>
      <c r="F552" s="185">
        <v>2083.1999999999998</v>
      </c>
      <c r="G552" s="185">
        <v>2015.6</v>
      </c>
      <c r="H552" s="193">
        <f t="shared" si="8"/>
        <v>96.754992319508446</v>
      </c>
      <c r="K552" s="178"/>
    </row>
    <row r="553" spans="1:11" s="191" customFormat="1" x14ac:dyDescent="0.25">
      <c r="A553" s="192" t="s">
        <v>881</v>
      </c>
      <c r="B553" s="184" t="s">
        <v>1372</v>
      </c>
      <c r="C553" s="195" t="s">
        <v>882</v>
      </c>
      <c r="D553" s="195" t="s">
        <v>883</v>
      </c>
      <c r="E553" s="195" t="s">
        <v>901</v>
      </c>
      <c r="F553" s="185">
        <v>237.4</v>
      </c>
      <c r="G553" s="185">
        <v>236.2</v>
      </c>
      <c r="H553" s="193">
        <f t="shared" si="8"/>
        <v>99.494524010109515</v>
      </c>
      <c r="K553" s="178"/>
    </row>
    <row r="554" spans="1:11" s="191" customFormat="1" ht="31.5" x14ac:dyDescent="0.25">
      <c r="A554" s="192" t="s">
        <v>891</v>
      </c>
      <c r="B554" s="184" t="s">
        <v>1372</v>
      </c>
      <c r="C554" s="195" t="s">
        <v>946</v>
      </c>
      <c r="D554" s="195" t="s">
        <v>892</v>
      </c>
      <c r="E554" s="195" t="s">
        <v>976</v>
      </c>
      <c r="F554" s="185">
        <v>3228</v>
      </c>
      <c r="G554" s="185">
        <v>3111.9</v>
      </c>
      <c r="H554" s="193">
        <f t="shared" si="8"/>
        <v>96.403345724907069</v>
      </c>
      <c r="K554" s="178"/>
    </row>
    <row r="555" spans="1:11" s="191" customFormat="1" ht="31.5" x14ac:dyDescent="0.25">
      <c r="A555" s="192" t="s">
        <v>891</v>
      </c>
      <c r="B555" s="184" t="s">
        <v>1372</v>
      </c>
      <c r="C555" s="195" t="s">
        <v>946</v>
      </c>
      <c r="D555" s="195" t="s">
        <v>883</v>
      </c>
      <c r="E555" s="195" t="s">
        <v>901</v>
      </c>
      <c r="F555" s="185">
        <v>256.89999999999998</v>
      </c>
      <c r="G555" s="185">
        <v>256.89999999999998</v>
      </c>
      <c r="H555" s="193">
        <f t="shared" si="8"/>
        <v>100</v>
      </c>
      <c r="K555" s="178"/>
    </row>
    <row r="556" spans="1:11" s="191" customFormat="1" x14ac:dyDescent="0.25">
      <c r="A556" s="192" t="s">
        <v>1373</v>
      </c>
      <c r="B556" s="184" t="s">
        <v>1374</v>
      </c>
      <c r="C556" s="195"/>
      <c r="D556" s="195"/>
      <c r="E556" s="195"/>
      <c r="F556" s="185">
        <v>707.8</v>
      </c>
      <c r="G556" s="185">
        <v>486.5</v>
      </c>
      <c r="H556" s="193">
        <f t="shared" si="8"/>
        <v>68.734105679570504</v>
      </c>
      <c r="K556" s="178"/>
    </row>
    <row r="557" spans="1:11" s="191" customFormat="1" ht="31.5" x14ac:dyDescent="0.25">
      <c r="A557" s="192" t="s">
        <v>896</v>
      </c>
      <c r="B557" s="184" t="s">
        <v>1374</v>
      </c>
      <c r="C557" s="195" t="s">
        <v>932</v>
      </c>
      <c r="D557" s="195" t="s">
        <v>892</v>
      </c>
      <c r="E557" s="195" t="s">
        <v>976</v>
      </c>
      <c r="F557" s="185">
        <v>440.3</v>
      </c>
      <c r="G557" s="185">
        <v>288.39999999999998</v>
      </c>
      <c r="H557" s="193">
        <f t="shared" si="8"/>
        <v>65.500794912559613</v>
      </c>
      <c r="K557" s="178"/>
    </row>
    <row r="558" spans="1:11" s="191" customFormat="1" ht="31.5" x14ac:dyDescent="0.25">
      <c r="A558" s="192" t="s">
        <v>891</v>
      </c>
      <c r="B558" s="184" t="s">
        <v>1374</v>
      </c>
      <c r="C558" s="195" t="s">
        <v>946</v>
      </c>
      <c r="D558" s="195" t="s">
        <v>892</v>
      </c>
      <c r="E558" s="195" t="s">
        <v>976</v>
      </c>
      <c r="F558" s="185">
        <v>267.5</v>
      </c>
      <c r="G558" s="185">
        <v>198.1</v>
      </c>
      <c r="H558" s="193">
        <f t="shared" si="8"/>
        <v>74.056074766355138</v>
      </c>
      <c r="K558" s="178"/>
    </row>
    <row r="559" spans="1:11" s="191" customFormat="1" x14ac:dyDescent="0.25">
      <c r="A559" s="192" t="s">
        <v>1375</v>
      </c>
      <c r="B559" s="194" t="s">
        <v>1376</v>
      </c>
      <c r="C559" s="195"/>
      <c r="D559" s="185"/>
      <c r="E559" s="195"/>
      <c r="F559" s="185">
        <v>5173.3</v>
      </c>
      <c r="G559" s="185">
        <v>5173.3</v>
      </c>
      <c r="H559" s="193">
        <f t="shared" si="8"/>
        <v>100</v>
      </c>
      <c r="K559" s="178"/>
    </row>
    <row r="560" spans="1:11" s="191" customFormat="1" ht="31.5" x14ac:dyDescent="0.25">
      <c r="A560" s="192" t="s">
        <v>891</v>
      </c>
      <c r="B560" s="194" t="s">
        <v>1376</v>
      </c>
      <c r="C560" s="195" t="s">
        <v>946</v>
      </c>
      <c r="D560" s="195" t="s">
        <v>892</v>
      </c>
      <c r="E560" s="195" t="s">
        <v>884</v>
      </c>
      <c r="F560" s="185">
        <v>5173.3</v>
      </c>
      <c r="G560" s="185">
        <v>5173.3</v>
      </c>
      <c r="H560" s="193">
        <f t="shared" si="8"/>
        <v>100</v>
      </c>
      <c r="K560" s="178"/>
    </row>
    <row r="561" spans="1:11" s="191" customFormat="1" ht="31.5" x14ac:dyDescent="0.25">
      <c r="A561" s="192" t="s">
        <v>1377</v>
      </c>
      <c r="B561" s="194" t="s">
        <v>1378</v>
      </c>
      <c r="C561" s="195"/>
      <c r="D561" s="195"/>
      <c r="E561" s="195"/>
      <c r="F561" s="185">
        <v>103.9</v>
      </c>
      <c r="G561" s="185">
        <v>103.9</v>
      </c>
      <c r="H561" s="193">
        <f t="shared" si="8"/>
        <v>100</v>
      </c>
      <c r="K561" s="178"/>
    </row>
    <row r="562" spans="1:11" s="191" customFormat="1" ht="31.5" x14ac:dyDescent="0.25">
      <c r="A562" s="192" t="s">
        <v>896</v>
      </c>
      <c r="B562" s="194" t="s">
        <v>1378</v>
      </c>
      <c r="C562" s="195" t="s">
        <v>932</v>
      </c>
      <c r="D562" s="195" t="s">
        <v>892</v>
      </c>
      <c r="E562" s="195" t="s">
        <v>976</v>
      </c>
      <c r="F562" s="185">
        <v>103.9</v>
      </c>
      <c r="G562" s="185">
        <v>103.9</v>
      </c>
      <c r="H562" s="193">
        <f t="shared" si="8"/>
        <v>100</v>
      </c>
      <c r="K562" s="178"/>
    </row>
    <row r="563" spans="1:11" s="191" customFormat="1" ht="31.5" hidden="1" x14ac:dyDescent="0.25">
      <c r="A563" s="217" t="s">
        <v>1379</v>
      </c>
      <c r="B563" s="223" t="s">
        <v>1380</v>
      </c>
      <c r="C563" s="184"/>
      <c r="D563" s="195"/>
      <c r="E563" s="195"/>
      <c r="F563" s="185">
        <v>0</v>
      </c>
      <c r="G563" s="185">
        <v>0</v>
      </c>
      <c r="H563" s="193"/>
      <c r="K563" s="178"/>
    </row>
    <row r="564" spans="1:11" s="191" customFormat="1" ht="31.5" hidden="1" x14ac:dyDescent="0.25">
      <c r="A564" s="192" t="s">
        <v>896</v>
      </c>
      <c r="B564" s="223" t="s">
        <v>1380</v>
      </c>
      <c r="C564" s="184">
        <v>200</v>
      </c>
      <c r="D564" s="195" t="s">
        <v>892</v>
      </c>
      <c r="E564" s="195" t="s">
        <v>1023</v>
      </c>
      <c r="F564" s="185">
        <v>0</v>
      </c>
      <c r="G564" s="185"/>
      <c r="H564" s="193"/>
      <c r="K564" s="178"/>
    </row>
    <row r="565" spans="1:11" s="191" customFormat="1" ht="94.5" x14ac:dyDescent="0.25">
      <c r="A565" s="192" t="s">
        <v>1381</v>
      </c>
      <c r="B565" s="194" t="s">
        <v>1382</v>
      </c>
      <c r="C565" s="195"/>
      <c r="D565" s="195"/>
      <c r="E565" s="195"/>
      <c r="F565" s="185">
        <v>78428.600000000006</v>
      </c>
      <c r="G565" s="185">
        <v>77925.899999999994</v>
      </c>
      <c r="H565" s="193">
        <f t="shared" si="8"/>
        <v>99.359034841881638</v>
      </c>
      <c r="K565" s="178"/>
    </row>
    <row r="566" spans="1:11" s="191" customFormat="1" ht="63" x14ac:dyDescent="0.25">
      <c r="A566" s="192" t="s">
        <v>908</v>
      </c>
      <c r="B566" s="194" t="s">
        <v>1382</v>
      </c>
      <c r="C566" s="195" t="s">
        <v>226</v>
      </c>
      <c r="D566" s="195" t="s">
        <v>892</v>
      </c>
      <c r="E566" s="195" t="s">
        <v>976</v>
      </c>
      <c r="F566" s="185">
        <v>29949.7</v>
      </c>
      <c r="G566" s="185">
        <v>29549.7</v>
      </c>
      <c r="H566" s="193">
        <f t="shared" si="8"/>
        <v>98.664427356534461</v>
      </c>
      <c r="K566" s="178"/>
    </row>
    <row r="567" spans="1:11" s="191" customFormat="1" ht="31.5" x14ac:dyDescent="0.25">
      <c r="A567" s="192" t="s">
        <v>891</v>
      </c>
      <c r="B567" s="194" t="s">
        <v>1382</v>
      </c>
      <c r="C567" s="195" t="s">
        <v>946</v>
      </c>
      <c r="D567" s="195" t="s">
        <v>892</v>
      </c>
      <c r="E567" s="195" t="s">
        <v>976</v>
      </c>
      <c r="F567" s="185">
        <v>48478.9</v>
      </c>
      <c r="G567" s="185">
        <v>48376.2</v>
      </c>
      <c r="H567" s="193">
        <f t="shared" si="8"/>
        <v>99.788155259298364</v>
      </c>
      <c r="K567" s="178"/>
    </row>
    <row r="568" spans="1:11" s="191" customFormat="1" ht="94.5" hidden="1" x14ac:dyDescent="0.25">
      <c r="A568" s="192" t="s">
        <v>1383</v>
      </c>
      <c r="B568" s="194" t="s">
        <v>1384</v>
      </c>
      <c r="C568" s="195"/>
      <c r="D568" s="195"/>
      <c r="E568" s="195"/>
      <c r="F568" s="185">
        <v>0</v>
      </c>
      <c r="G568" s="185">
        <v>0</v>
      </c>
      <c r="H568" s="193" t="e">
        <f t="shared" si="8"/>
        <v>#DIV/0!</v>
      </c>
      <c r="K568" s="178"/>
    </row>
    <row r="569" spans="1:11" s="191" customFormat="1" ht="31.5" hidden="1" x14ac:dyDescent="0.25">
      <c r="A569" s="192" t="s">
        <v>896</v>
      </c>
      <c r="B569" s="194" t="s">
        <v>1384</v>
      </c>
      <c r="C569" s="195" t="s">
        <v>932</v>
      </c>
      <c r="D569" s="195" t="s">
        <v>892</v>
      </c>
      <c r="E569" s="195" t="s">
        <v>893</v>
      </c>
      <c r="F569" s="185">
        <v>0</v>
      </c>
      <c r="G569" s="185">
        <v>0</v>
      </c>
      <c r="H569" s="193" t="e">
        <f t="shared" si="8"/>
        <v>#DIV/0!</v>
      </c>
      <c r="K569" s="178"/>
    </row>
    <row r="570" spans="1:11" s="191" customFormat="1" ht="31.5" hidden="1" x14ac:dyDescent="0.25">
      <c r="A570" s="192" t="s">
        <v>891</v>
      </c>
      <c r="B570" s="194" t="s">
        <v>1384</v>
      </c>
      <c r="C570" s="195" t="s">
        <v>946</v>
      </c>
      <c r="D570" s="195" t="s">
        <v>892</v>
      </c>
      <c r="E570" s="195" t="s">
        <v>893</v>
      </c>
      <c r="F570" s="185">
        <v>0</v>
      </c>
      <c r="G570" s="185">
        <v>0</v>
      </c>
      <c r="H570" s="193" t="e">
        <f t="shared" si="8"/>
        <v>#DIV/0!</v>
      </c>
      <c r="K570" s="178"/>
    </row>
    <row r="571" spans="1:11" s="191" customFormat="1" ht="47.25" x14ac:dyDescent="0.25">
      <c r="A571" s="192" t="s">
        <v>1385</v>
      </c>
      <c r="B571" s="184" t="s">
        <v>1386</v>
      </c>
      <c r="C571" s="195"/>
      <c r="D571" s="195"/>
      <c r="E571" s="195"/>
      <c r="F571" s="185">
        <v>96931.9</v>
      </c>
      <c r="G571" s="185">
        <v>96550.8</v>
      </c>
      <c r="H571" s="193">
        <f t="shared" si="8"/>
        <v>99.606837377581599</v>
      </c>
      <c r="K571" s="178"/>
    </row>
    <row r="572" spans="1:11" s="191" customFormat="1" ht="31.5" x14ac:dyDescent="0.25">
      <c r="A572" s="192" t="s">
        <v>896</v>
      </c>
      <c r="B572" s="184" t="s">
        <v>1386</v>
      </c>
      <c r="C572" s="195" t="s">
        <v>932</v>
      </c>
      <c r="D572" s="195" t="s">
        <v>892</v>
      </c>
      <c r="E572" s="195" t="s">
        <v>976</v>
      </c>
      <c r="F572" s="185">
        <v>31272.899999999998</v>
      </c>
      <c r="G572" s="185">
        <v>30891.8</v>
      </c>
      <c r="H572" s="193">
        <f t="shared" si="8"/>
        <v>98.78137300985837</v>
      </c>
      <c r="K572" s="178"/>
    </row>
    <row r="573" spans="1:11" s="191" customFormat="1" ht="31.5" x14ac:dyDescent="0.25">
      <c r="A573" s="192" t="s">
        <v>891</v>
      </c>
      <c r="B573" s="184" t="s">
        <v>1386</v>
      </c>
      <c r="C573" s="195" t="s">
        <v>946</v>
      </c>
      <c r="D573" s="195" t="s">
        <v>892</v>
      </c>
      <c r="E573" s="195" t="s">
        <v>976</v>
      </c>
      <c r="F573" s="185">
        <v>65659</v>
      </c>
      <c r="G573" s="185">
        <v>65659</v>
      </c>
      <c r="H573" s="193">
        <f t="shared" si="8"/>
        <v>100</v>
      </c>
      <c r="K573" s="178"/>
    </row>
    <row r="574" spans="1:11" s="191" customFormat="1" x14ac:dyDescent="0.25">
      <c r="A574" s="192" t="s">
        <v>1387</v>
      </c>
      <c r="B574" s="195" t="s">
        <v>1388</v>
      </c>
      <c r="C574" s="195"/>
      <c r="D574" s="195"/>
      <c r="E574" s="195"/>
      <c r="F574" s="185">
        <v>19918.2</v>
      </c>
      <c r="G574" s="185">
        <v>19902.400000000001</v>
      </c>
      <c r="H574" s="193">
        <f t="shared" si="8"/>
        <v>99.920675563052882</v>
      </c>
      <c r="K574" s="178"/>
    </row>
    <row r="575" spans="1:11" s="191" customFormat="1" ht="31.5" x14ac:dyDescent="0.25">
      <c r="A575" s="192" t="s">
        <v>896</v>
      </c>
      <c r="B575" s="195" t="s">
        <v>1388</v>
      </c>
      <c r="C575" s="201" t="s">
        <v>932</v>
      </c>
      <c r="D575" s="195" t="s">
        <v>892</v>
      </c>
      <c r="E575" s="195" t="s">
        <v>892</v>
      </c>
      <c r="F575" s="185">
        <v>2057.9</v>
      </c>
      <c r="G575" s="185">
        <v>2057.8000000000002</v>
      </c>
      <c r="H575" s="193">
        <f t="shared" si="8"/>
        <v>99.995140677389571</v>
      </c>
      <c r="K575" s="178"/>
    </row>
    <row r="576" spans="1:11" s="191" customFormat="1" ht="31.5" x14ac:dyDescent="0.25">
      <c r="A576" s="192" t="s">
        <v>891</v>
      </c>
      <c r="B576" s="195" t="s">
        <v>1388</v>
      </c>
      <c r="C576" s="201" t="s">
        <v>946</v>
      </c>
      <c r="D576" s="195" t="s">
        <v>892</v>
      </c>
      <c r="E576" s="195" t="s">
        <v>892</v>
      </c>
      <c r="F576" s="185">
        <v>6962.3</v>
      </c>
      <c r="G576" s="185">
        <v>6962.3</v>
      </c>
      <c r="H576" s="193">
        <f t="shared" si="8"/>
        <v>100</v>
      </c>
      <c r="K576" s="178"/>
    </row>
    <row r="577" spans="1:11" s="191" customFormat="1" x14ac:dyDescent="0.25">
      <c r="A577" s="192" t="s">
        <v>910</v>
      </c>
      <c r="B577" s="195" t="s">
        <v>1388</v>
      </c>
      <c r="C577" s="201" t="s">
        <v>988</v>
      </c>
      <c r="D577" s="195" t="s">
        <v>892</v>
      </c>
      <c r="E577" s="195" t="s">
        <v>892</v>
      </c>
      <c r="F577" s="185">
        <v>10898</v>
      </c>
      <c r="G577" s="185">
        <v>10882.3</v>
      </c>
      <c r="H577" s="193">
        <f t="shared" si="8"/>
        <v>99.855936869150298</v>
      </c>
      <c r="K577" s="178"/>
    </row>
    <row r="578" spans="1:11" s="191" customFormat="1" ht="47.25" x14ac:dyDescent="0.25">
      <c r="A578" s="192" t="s">
        <v>1389</v>
      </c>
      <c r="B578" s="200" t="s">
        <v>1390</v>
      </c>
      <c r="C578" s="184"/>
      <c r="D578" s="195"/>
      <c r="E578" s="195"/>
      <c r="F578" s="185">
        <v>4721.5</v>
      </c>
      <c r="G578" s="185">
        <v>4434.3</v>
      </c>
      <c r="H578" s="193">
        <f t="shared" si="8"/>
        <v>93.917187334533523</v>
      </c>
      <c r="K578" s="178"/>
    </row>
    <row r="579" spans="1:11" s="191" customFormat="1" ht="31.5" x14ac:dyDescent="0.25">
      <c r="A579" s="192" t="s">
        <v>896</v>
      </c>
      <c r="B579" s="200" t="s">
        <v>1390</v>
      </c>
      <c r="C579" s="195" t="s">
        <v>932</v>
      </c>
      <c r="D579" s="195" t="s">
        <v>892</v>
      </c>
      <c r="E579" s="195" t="s">
        <v>976</v>
      </c>
      <c r="F579" s="185">
        <v>1953.4</v>
      </c>
      <c r="G579" s="185">
        <v>1812.7</v>
      </c>
      <c r="H579" s="193">
        <f t="shared" si="8"/>
        <v>92.797174157878572</v>
      </c>
      <c r="K579" s="178"/>
    </row>
    <row r="580" spans="1:11" s="191" customFormat="1" ht="31.5" x14ac:dyDescent="0.25">
      <c r="A580" s="192" t="s">
        <v>891</v>
      </c>
      <c r="B580" s="200" t="s">
        <v>1390</v>
      </c>
      <c r="C580" s="195" t="s">
        <v>946</v>
      </c>
      <c r="D580" s="195" t="s">
        <v>892</v>
      </c>
      <c r="E580" s="195" t="s">
        <v>976</v>
      </c>
      <c r="F580" s="185">
        <v>2768.1</v>
      </c>
      <c r="G580" s="185">
        <v>2621.6</v>
      </c>
      <c r="H580" s="193">
        <f t="shared" si="8"/>
        <v>94.707561143022289</v>
      </c>
      <c r="K580" s="178"/>
    </row>
    <row r="581" spans="1:11" s="191" customFormat="1" ht="31.5" x14ac:dyDescent="0.25">
      <c r="A581" s="192" t="s">
        <v>1391</v>
      </c>
      <c r="B581" s="200" t="s">
        <v>1392</v>
      </c>
      <c r="C581" s="195"/>
      <c r="D581" s="195"/>
      <c r="E581" s="195"/>
      <c r="F581" s="185">
        <v>2493.6999999999998</v>
      </c>
      <c r="G581" s="185">
        <v>2493.6999999999998</v>
      </c>
      <c r="H581" s="193">
        <f t="shared" si="8"/>
        <v>100</v>
      </c>
      <c r="K581" s="178"/>
    </row>
    <row r="582" spans="1:11" s="191" customFormat="1" ht="31.5" x14ac:dyDescent="0.25">
      <c r="A582" s="192" t="s">
        <v>896</v>
      </c>
      <c r="B582" s="200" t="s">
        <v>1392</v>
      </c>
      <c r="C582" s="195" t="s">
        <v>932</v>
      </c>
      <c r="D582" s="195" t="s">
        <v>892</v>
      </c>
      <c r="E582" s="195" t="s">
        <v>1023</v>
      </c>
      <c r="F582" s="185">
        <v>2493.6999999999998</v>
      </c>
      <c r="G582" s="185">
        <v>2493.6999999999998</v>
      </c>
      <c r="H582" s="193">
        <f t="shared" si="8"/>
        <v>100</v>
      </c>
      <c r="K582" s="178"/>
    </row>
    <row r="583" spans="1:11" s="191" customFormat="1" ht="47.25" hidden="1" x14ac:dyDescent="0.25">
      <c r="A583" s="192" t="s">
        <v>1393</v>
      </c>
      <c r="B583" s="200" t="s">
        <v>1394</v>
      </c>
      <c r="C583" s="195"/>
      <c r="D583" s="195"/>
      <c r="E583" s="195"/>
      <c r="F583" s="185">
        <v>0</v>
      </c>
      <c r="G583" s="185">
        <v>0</v>
      </c>
      <c r="H583" s="193" t="e">
        <f t="shared" ref="H583:H646" si="9">SUM(G583/F583*100)</f>
        <v>#DIV/0!</v>
      </c>
      <c r="K583" s="178"/>
    </row>
    <row r="584" spans="1:11" s="191" customFormat="1" ht="31.5" hidden="1" x14ac:dyDescent="0.25">
      <c r="A584" s="192" t="s">
        <v>896</v>
      </c>
      <c r="B584" s="200" t="s">
        <v>1394</v>
      </c>
      <c r="C584" s="195" t="s">
        <v>932</v>
      </c>
      <c r="D584" s="195" t="s">
        <v>892</v>
      </c>
      <c r="E584" s="195" t="s">
        <v>976</v>
      </c>
      <c r="F584" s="185">
        <v>0</v>
      </c>
      <c r="G584" s="185"/>
      <c r="H584" s="193" t="e">
        <f t="shared" si="9"/>
        <v>#DIV/0!</v>
      </c>
      <c r="K584" s="178"/>
    </row>
    <row r="585" spans="1:11" s="191" customFormat="1" ht="47.25" x14ac:dyDescent="0.25">
      <c r="A585" s="192" t="s">
        <v>1395</v>
      </c>
      <c r="B585" s="184" t="s">
        <v>1396</v>
      </c>
      <c r="C585" s="195"/>
      <c r="D585" s="195"/>
      <c r="E585" s="195"/>
      <c r="F585" s="185">
        <v>15512.199999999999</v>
      </c>
      <c r="G585" s="185">
        <v>15512.199999999999</v>
      </c>
      <c r="H585" s="193">
        <f t="shared" si="9"/>
        <v>100</v>
      </c>
      <c r="K585" s="178"/>
    </row>
    <row r="586" spans="1:11" s="191" customFormat="1" ht="31.5" x14ac:dyDescent="0.25">
      <c r="A586" s="192" t="s">
        <v>896</v>
      </c>
      <c r="B586" s="184" t="s">
        <v>1396</v>
      </c>
      <c r="C586" s="195" t="s">
        <v>932</v>
      </c>
      <c r="D586" s="195" t="s">
        <v>892</v>
      </c>
      <c r="E586" s="195" t="s">
        <v>976</v>
      </c>
      <c r="F586" s="185">
        <v>5083.3999999999996</v>
      </c>
      <c r="G586" s="185">
        <v>5083.3999999999996</v>
      </c>
      <c r="H586" s="193">
        <f t="shared" si="9"/>
        <v>100</v>
      </c>
      <c r="K586" s="178"/>
    </row>
    <row r="587" spans="1:11" s="191" customFormat="1" ht="31.5" x14ac:dyDescent="0.25">
      <c r="A587" s="192" t="s">
        <v>891</v>
      </c>
      <c r="B587" s="184" t="s">
        <v>1396</v>
      </c>
      <c r="C587" s="195" t="s">
        <v>946</v>
      </c>
      <c r="D587" s="195" t="s">
        <v>892</v>
      </c>
      <c r="E587" s="195" t="s">
        <v>976</v>
      </c>
      <c r="F587" s="185">
        <v>10428.799999999999</v>
      </c>
      <c r="G587" s="185">
        <v>10428.799999999999</v>
      </c>
      <c r="H587" s="193">
        <f t="shared" si="9"/>
        <v>100</v>
      </c>
      <c r="K587" s="178"/>
    </row>
    <row r="588" spans="1:11" s="191" customFormat="1" ht="31.5" hidden="1" x14ac:dyDescent="0.25">
      <c r="A588" s="192" t="s">
        <v>1397</v>
      </c>
      <c r="B588" s="184" t="s">
        <v>1398</v>
      </c>
      <c r="C588" s="195"/>
      <c r="D588" s="195"/>
      <c r="E588" s="195"/>
      <c r="F588" s="185">
        <v>0</v>
      </c>
      <c r="G588" s="185">
        <v>0</v>
      </c>
      <c r="H588" s="193" t="e">
        <f t="shared" si="9"/>
        <v>#DIV/0!</v>
      </c>
      <c r="K588" s="178"/>
    </row>
    <row r="589" spans="1:11" s="191" customFormat="1" ht="31.5" hidden="1" x14ac:dyDescent="0.25">
      <c r="A589" s="192" t="s">
        <v>896</v>
      </c>
      <c r="B589" s="184" t="s">
        <v>1398</v>
      </c>
      <c r="C589" s="195" t="s">
        <v>932</v>
      </c>
      <c r="D589" s="195" t="s">
        <v>892</v>
      </c>
      <c r="E589" s="195" t="s">
        <v>893</v>
      </c>
      <c r="F589" s="185">
        <v>0</v>
      </c>
      <c r="G589" s="185">
        <v>0</v>
      </c>
      <c r="H589" s="193" t="e">
        <f t="shared" si="9"/>
        <v>#DIV/0!</v>
      </c>
      <c r="K589" s="178"/>
    </row>
    <row r="590" spans="1:11" s="191" customFormat="1" ht="31.5" hidden="1" x14ac:dyDescent="0.25">
      <c r="A590" s="192" t="s">
        <v>896</v>
      </c>
      <c r="B590" s="184" t="s">
        <v>1398</v>
      </c>
      <c r="C590" s="195" t="s">
        <v>932</v>
      </c>
      <c r="D590" s="195" t="s">
        <v>892</v>
      </c>
      <c r="E590" s="195" t="s">
        <v>976</v>
      </c>
      <c r="F590" s="185">
        <v>0</v>
      </c>
      <c r="G590" s="185">
        <v>0</v>
      </c>
      <c r="H590" s="193" t="e">
        <f t="shared" si="9"/>
        <v>#DIV/0!</v>
      </c>
      <c r="K590" s="178"/>
    </row>
    <row r="591" spans="1:11" s="191" customFormat="1" ht="110.25" x14ac:dyDescent="0.25">
      <c r="A591" s="192" t="s">
        <v>1399</v>
      </c>
      <c r="B591" s="186" t="s">
        <v>1400</v>
      </c>
      <c r="C591" s="195"/>
      <c r="D591" s="195"/>
      <c r="E591" s="195"/>
      <c r="F591" s="185">
        <v>8973.1</v>
      </c>
      <c r="G591" s="185">
        <v>8973.1</v>
      </c>
      <c r="H591" s="193">
        <f t="shared" si="9"/>
        <v>100</v>
      </c>
      <c r="K591" s="178"/>
    </row>
    <row r="592" spans="1:11" s="191" customFormat="1" x14ac:dyDescent="0.25">
      <c r="A592" s="192" t="s">
        <v>881</v>
      </c>
      <c r="B592" s="186" t="s">
        <v>1400</v>
      </c>
      <c r="C592" s="195" t="s">
        <v>882</v>
      </c>
      <c r="D592" s="195" t="s">
        <v>883</v>
      </c>
      <c r="E592" s="195" t="s">
        <v>901</v>
      </c>
      <c r="F592" s="185">
        <v>8973.1</v>
      </c>
      <c r="G592" s="185">
        <v>8973.1</v>
      </c>
      <c r="H592" s="193">
        <f t="shared" si="9"/>
        <v>100</v>
      </c>
      <c r="K592" s="178"/>
    </row>
    <row r="593" spans="1:11" s="191" customFormat="1" ht="47.25" x14ac:dyDescent="0.25">
      <c r="A593" s="192" t="s">
        <v>1233</v>
      </c>
      <c r="B593" s="200" t="s">
        <v>1401</v>
      </c>
      <c r="C593" s="195"/>
      <c r="D593" s="195"/>
      <c r="E593" s="195"/>
      <c r="F593" s="185">
        <v>1750615.7000000002</v>
      </c>
      <c r="G593" s="185">
        <v>1750801.2000000002</v>
      </c>
      <c r="H593" s="193">
        <f t="shared" si="9"/>
        <v>100.01059627192879</v>
      </c>
      <c r="K593" s="178"/>
    </row>
    <row r="594" spans="1:11" s="191" customFormat="1" ht="78.75" x14ac:dyDescent="0.25">
      <c r="A594" s="192" t="s">
        <v>1402</v>
      </c>
      <c r="B594" s="194" t="s">
        <v>1403</v>
      </c>
      <c r="C594" s="195"/>
      <c r="D594" s="195"/>
      <c r="E594" s="195"/>
      <c r="F594" s="185">
        <v>579877.5</v>
      </c>
      <c r="G594" s="185">
        <v>579877.5</v>
      </c>
      <c r="H594" s="193">
        <f t="shared" si="9"/>
        <v>100</v>
      </c>
      <c r="K594" s="178"/>
    </row>
    <row r="595" spans="1:11" s="191" customFormat="1" ht="31.5" x14ac:dyDescent="0.25">
      <c r="A595" s="192" t="s">
        <v>945</v>
      </c>
      <c r="B595" s="194" t="s">
        <v>1403</v>
      </c>
      <c r="C595" s="195" t="s">
        <v>946</v>
      </c>
      <c r="D595" s="195" t="s">
        <v>892</v>
      </c>
      <c r="E595" s="195" t="s">
        <v>976</v>
      </c>
      <c r="F595" s="185">
        <v>579877.5</v>
      </c>
      <c r="G595" s="185">
        <v>579877.5</v>
      </c>
      <c r="H595" s="193">
        <f t="shared" si="9"/>
        <v>100</v>
      </c>
      <c r="K595" s="178"/>
    </row>
    <row r="596" spans="1:11" s="191" customFormat="1" ht="47.25" x14ac:dyDescent="0.25">
      <c r="A596" s="192" t="s">
        <v>1404</v>
      </c>
      <c r="B596" s="200" t="s">
        <v>1405</v>
      </c>
      <c r="C596" s="184"/>
      <c r="D596" s="195"/>
      <c r="E596" s="195"/>
      <c r="F596" s="185">
        <v>571780.5</v>
      </c>
      <c r="G596" s="185">
        <v>571780.5</v>
      </c>
      <c r="H596" s="193">
        <f t="shared" si="9"/>
        <v>100</v>
      </c>
      <c r="K596" s="178"/>
    </row>
    <row r="597" spans="1:11" s="191" customFormat="1" ht="31.5" x14ac:dyDescent="0.25">
      <c r="A597" s="192" t="s">
        <v>891</v>
      </c>
      <c r="B597" s="200" t="s">
        <v>1405</v>
      </c>
      <c r="C597" s="195" t="s">
        <v>946</v>
      </c>
      <c r="D597" s="195" t="s">
        <v>892</v>
      </c>
      <c r="E597" s="195" t="s">
        <v>893</v>
      </c>
      <c r="F597" s="185">
        <v>571780.5</v>
      </c>
      <c r="G597" s="185">
        <v>571780.5</v>
      </c>
      <c r="H597" s="193">
        <f t="shared" si="9"/>
        <v>100</v>
      </c>
      <c r="K597" s="178"/>
    </row>
    <row r="598" spans="1:11" s="191" customFormat="1" x14ac:dyDescent="0.25">
      <c r="A598" s="192" t="s">
        <v>1367</v>
      </c>
      <c r="B598" s="186" t="s">
        <v>1406</v>
      </c>
      <c r="C598" s="195"/>
      <c r="D598" s="195"/>
      <c r="E598" s="195"/>
      <c r="F598" s="185">
        <v>299456.5</v>
      </c>
      <c r="G598" s="185">
        <v>299456.5</v>
      </c>
      <c r="H598" s="193">
        <f t="shared" si="9"/>
        <v>100</v>
      </c>
      <c r="K598" s="178"/>
    </row>
    <row r="599" spans="1:11" s="191" customFormat="1" ht="31.5" x14ac:dyDescent="0.25">
      <c r="A599" s="192" t="s">
        <v>891</v>
      </c>
      <c r="B599" s="186" t="s">
        <v>1406</v>
      </c>
      <c r="C599" s="195" t="s">
        <v>946</v>
      </c>
      <c r="D599" s="195" t="s">
        <v>892</v>
      </c>
      <c r="E599" s="195" t="s">
        <v>893</v>
      </c>
      <c r="F599" s="185">
        <v>299456.5</v>
      </c>
      <c r="G599" s="185">
        <v>299456.5</v>
      </c>
      <c r="H599" s="193">
        <f t="shared" si="9"/>
        <v>100</v>
      </c>
      <c r="K599" s="178"/>
    </row>
    <row r="600" spans="1:11" s="191" customFormat="1" x14ac:dyDescent="0.25">
      <c r="A600" s="192" t="s">
        <v>1369</v>
      </c>
      <c r="B600" s="184" t="s">
        <v>1407</v>
      </c>
      <c r="C600" s="195"/>
      <c r="D600" s="195"/>
      <c r="E600" s="195"/>
      <c r="F600" s="185">
        <v>188524.4</v>
      </c>
      <c r="G600" s="185">
        <v>188709.9</v>
      </c>
      <c r="H600" s="193">
        <f t="shared" si="9"/>
        <v>100.09839575142527</v>
      </c>
      <c r="K600" s="178"/>
    </row>
    <row r="601" spans="1:11" s="191" customFormat="1" ht="31.5" x14ac:dyDescent="0.25">
      <c r="A601" s="192" t="s">
        <v>891</v>
      </c>
      <c r="B601" s="184" t="s">
        <v>1407</v>
      </c>
      <c r="C601" s="195" t="s">
        <v>946</v>
      </c>
      <c r="D601" s="195" t="s">
        <v>892</v>
      </c>
      <c r="E601" s="195" t="s">
        <v>976</v>
      </c>
      <c r="F601" s="185">
        <v>188524.4</v>
      </c>
      <c r="G601" s="185">
        <v>188709.9</v>
      </c>
      <c r="H601" s="193">
        <f t="shared" si="9"/>
        <v>100.09839575142527</v>
      </c>
      <c r="K601" s="178"/>
    </row>
    <row r="602" spans="1:11" s="191" customFormat="1" x14ac:dyDescent="0.25">
      <c r="A602" s="192" t="s">
        <v>1375</v>
      </c>
      <c r="B602" s="194" t="s">
        <v>1408</v>
      </c>
      <c r="C602" s="195"/>
      <c r="D602" s="195"/>
      <c r="E602" s="195"/>
      <c r="F602" s="185">
        <v>110976.8</v>
      </c>
      <c r="G602" s="185">
        <v>110976.8</v>
      </c>
      <c r="H602" s="193">
        <f t="shared" si="9"/>
        <v>100</v>
      </c>
      <c r="K602" s="178"/>
    </row>
    <row r="603" spans="1:11" s="191" customFormat="1" ht="31.5" x14ac:dyDescent="0.25">
      <c r="A603" s="192" t="s">
        <v>891</v>
      </c>
      <c r="B603" s="194" t="s">
        <v>1408</v>
      </c>
      <c r="C603" s="195" t="s">
        <v>946</v>
      </c>
      <c r="D603" s="195" t="s">
        <v>892</v>
      </c>
      <c r="E603" s="195" t="s">
        <v>884</v>
      </c>
      <c r="F603" s="185">
        <v>110976.8</v>
      </c>
      <c r="G603" s="185">
        <v>110976.8</v>
      </c>
      <c r="H603" s="193">
        <f t="shared" si="9"/>
        <v>100</v>
      </c>
      <c r="K603" s="178"/>
    </row>
    <row r="604" spans="1:11" s="191" customFormat="1" x14ac:dyDescent="0.25">
      <c r="A604" s="192" t="s">
        <v>1218</v>
      </c>
      <c r="B604" s="186" t="s">
        <v>1409</v>
      </c>
      <c r="C604" s="195"/>
      <c r="D604" s="195"/>
      <c r="E604" s="195"/>
      <c r="F604" s="185">
        <v>9326.2000000000007</v>
      </c>
      <c r="G604" s="185">
        <v>9301.5</v>
      </c>
      <c r="H604" s="193">
        <f t="shared" si="9"/>
        <v>99.735154725397251</v>
      </c>
      <c r="K604" s="178"/>
    </row>
    <row r="605" spans="1:11" s="191" customFormat="1" ht="31.5" hidden="1" x14ac:dyDescent="0.25">
      <c r="A605" s="192" t="s">
        <v>1266</v>
      </c>
      <c r="B605" s="186" t="s">
        <v>1410</v>
      </c>
      <c r="C605" s="195"/>
      <c r="D605" s="195"/>
      <c r="E605" s="195"/>
      <c r="F605" s="185">
        <v>0</v>
      </c>
      <c r="G605" s="185">
        <v>0</v>
      </c>
      <c r="H605" s="193" t="e">
        <f t="shared" si="9"/>
        <v>#DIV/0!</v>
      </c>
      <c r="K605" s="178"/>
    </row>
    <row r="606" spans="1:11" s="191" customFormat="1" ht="47.25" hidden="1" x14ac:dyDescent="0.25">
      <c r="A606" s="192" t="s">
        <v>1393</v>
      </c>
      <c r="B606" s="184" t="s">
        <v>1411</v>
      </c>
      <c r="C606" s="195"/>
      <c r="D606" s="195"/>
      <c r="E606" s="195"/>
      <c r="F606" s="185">
        <v>0</v>
      </c>
      <c r="G606" s="185">
        <v>0</v>
      </c>
      <c r="H606" s="193" t="e">
        <f t="shared" si="9"/>
        <v>#DIV/0!</v>
      </c>
      <c r="K606" s="178"/>
    </row>
    <row r="607" spans="1:11" s="191" customFormat="1" ht="31.5" hidden="1" x14ac:dyDescent="0.25">
      <c r="A607" s="192" t="s">
        <v>891</v>
      </c>
      <c r="B607" s="184" t="s">
        <v>1411</v>
      </c>
      <c r="C607" s="195" t="s">
        <v>946</v>
      </c>
      <c r="D607" s="195" t="s">
        <v>892</v>
      </c>
      <c r="E607" s="195" t="s">
        <v>976</v>
      </c>
      <c r="F607" s="185">
        <v>0</v>
      </c>
      <c r="G607" s="185">
        <v>0</v>
      </c>
      <c r="H607" s="193" t="e">
        <f t="shared" si="9"/>
        <v>#DIV/0!</v>
      </c>
      <c r="K607" s="178"/>
    </row>
    <row r="608" spans="1:11" s="191" customFormat="1" ht="31.5" hidden="1" x14ac:dyDescent="0.25">
      <c r="A608" s="192" t="s">
        <v>1397</v>
      </c>
      <c r="B608" s="186" t="s">
        <v>1412</v>
      </c>
      <c r="C608" s="195"/>
      <c r="D608" s="195"/>
      <c r="E608" s="195"/>
      <c r="F608" s="185">
        <v>0</v>
      </c>
      <c r="G608" s="185">
        <v>0</v>
      </c>
      <c r="H608" s="193" t="e">
        <f t="shared" si="9"/>
        <v>#DIV/0!</v>
      </c>
      <c r="K608" s="178"/>
    </row>
    <row r="609" spans="1:11" s="191" customFormat="1" ht="31.5" hidden="1" x14ac:dyDescent="0.25">
      <c r="A609" s="192" t="s">
        <v>891</v>
      </c>
      <c r="B609" s="186" t="s">
        <v>1412</v>
      </c>
      <c r="C609" s="195" t="s">
        <v>946</v>
      </c>
      <c r="D609" s="195" t="s">
        <v>892</v>
      </c>
      <c r="E609" s="195" t="s">
        <v>893</v>
      </c>
      <c r="F609" s="185">
        <v>0</v>
      </c>
      <c r="G609" s="185">
        <v>0</v>
      </c>
      <c r="H609" s="193" t="e">
        <f t="shared" si="9"/>
        <v>#DIV/0!</v>
      </c>
      <c r="K609" s="178"/>
    </row>
    <row r="610" spans="1:11" s="191" customFormat="1" ht="31.5" hidden="1" x14ac:dyDescent="0.25">
      <c r="A610" s="192" t="s">
        <v>891</v>
      </c>
      <c r="B610" s="186" t="s">
        <v>1412</v>
      </c>
      <c r="C610" s="195" t="s">
        <v>946</v>
      </c>
      <c r="D610" s="195" t="s">
        <v>892</v>
      </c>
      <c r="E610" s="195" t="s">
        <v>976</v>
      </c>
      <c r="F610" s="185">
        <v>0</v>
      </c>
      <c r="G610" s="185">
        <v>0</v>
      </c>
      <c r="H610" s="193" t="e">
        <f t="shared" si="9"/>
        <v>#DIV/0!</v>
      </c>
      <c r="K610" s="178"/>
    </row>
    <row r="611" spans="1:11" s="191" customFormat="1" ht="31.5" hidden="1" x14ac:dyDescent="0.25">
      <c r="A611" s="192" t="s">
        <v>891</v>
      </c>
      <c r="B611" s="186" t="s">
        <v>1412</v>
      </c>
      <c r="C611" s="195" t="s">
        <v>946</v>
      </c>
      <c r="D611" s="195" t="s">
        <v>892</v>
      </c>
      <c r="E611" s="195" t="s">
        <v>884</v>
      </c>
      <c r="F611" s="185">
        <v>0</v>
      </c>
      <c r="G611" s="185">
        <v>0</v>
      </c>
      <c r="H611" s="193" t="e">
        <f t="shared" si="9"/>
        <v>#DIV/0!</v>
      </c>
      <c r="K611" s="178"/>
    </row>
    <row r="612" spans="1:11" s="191" customFormat="1" ht="31.5" x14ac:dyDescent="0.25">
      <c r="A612" s="192" t="s">
        <v>1237</v>
      </c>
      <c r="B612" s="186" t="s">
        <v>1413</v>
      </c>
      <c r="C612" s="195"/>
      <c r="D612" s="195"/>
      <c r="E612" s="195"/>
      <c r="F612" s="185">
        <v>9326.2000000000007</v>
      </c>
      <c r="G612" s="185">
        <v>9301.5</v>
      </c>
      <c r="H612" s="193">
        <f t="shared" si="9"/>
        <v>99.735154725397251</v>
      </c>
      <c r="K612" s="178"/>
    </row>
    <row r="613" spans="1:11" s="191" customFormat="1" x14ac:dyDescent="0.25">
      <c r="A613" s="192" t="s">
        <v>1367</v>
      </c>
      <c r="B613" s="186" t="s">
        <v>1414</v>
      </c>
      <c r="C613" s="195"/>
      <c r="D613" s="195"/>
      <c r="E613" s="195"/>
      <c r="F613" s="185">
        <v>7088</v>
      </c>
      <c r="G613" s="185">
        <v>7064.2</v>
      </c>
      <c r="H613" s="193">
        <f t="shared" si="9"/>
        <v>99.664221218961629</v>
      </c>
      <c r="K613" s="178"/>
    </row>
    <row r="614" spans="1:11" s="191" customFormat="1" ht="31.5" x14ac:dyDescent="0.25">
      <c r="A614" s="192" t="s">
        <v>891</v>
      </c>
      <c r="B614" s="186" t="s">
        <v>1414</v>
      </c>
      <c r="C614" s="195" t="s">
        <v>946</v>
      </c>
      <c r="D614" s="195" t="s">
        <v>892</v>
      </c>
      <c r="E614" s="195" t="s">
        <v>893</v>
      </c>
      <c r="F614" s="185">
        <v>7088</v>
      </c>
      <c r="G614" s="185">
        <v>7064.2</v>
      </c>
      <c r="H614" s="193">
        <f t="shared" si="9"/>
        <v>99.664221218961629</v>
      </c>
      <c r="K614" s="178"/>
    </row>
    <row r="615" spans="1:11" s="191" customFormat="1" x14ac:dyDescent="0.25">
      <c r="A615" s="192" t="s">
        <v>1369</v>
      </c>
      <c r="B615" s="184" t="s">
        <v>1415</v>
      </c>
      <c r="C615" s="195"/>
      <c r="D615" s="195"/>
      <c r="E615" s="195"/>
      <c r="F615" s="185">
        <v>2238.1999999999998</v>
      </c>
      <c r="G615" s="185">
        <v>2237.3000000000002</v>
      </c>
      <c r="H615" s="193">
        <f t="shared" si="9"/>
        <v>99.959789116254143</v>
      </c>
      <c r="K615" s="178"/>
    </row>
    <row r="616" spans="1:11" s="191" customFormat="1" ht="31.5" x14ac:dyDescent="0.25">
      <c r="A616" s="192" t="s">
        <v>891</v>
      </c>
      <c r="B616" s="184" t="s">
        <v>1415</v>
      </c>
      <c r="C616" s="195" t="s">
        <v>946</v>
      </c>
      <c r="D616" s="195" t="s">
        <v>892</v>
      </c>
      <c r="E616" s="195" t="s">
        <v>976</v>
      </c>
      <c r="F616" s="185">
        <v>2238.1999999999998</v>
      </c>
      <c r="G616" s="185">
        <v>2237.3000000000002</v>
      </c>
      <c r="H616" s="193">
        <f t="shared" si="9"/>
        <v>99.959789116254143</v>
      </c>
      <c r="K616" s="178"/>
    </row>
    <row r="617" spans="1:11" s="191" customFormat="1" hidden="1" x14ac:dyDescent="0.25">
      <c r="A617" s="192" t="s">
        <v>1375</v>
      </c>
      <c r="B617" s="184" t="s">
        <v>1416</v>
      </c>
      <c r="C617" s="195"/>
      <c r="D617" s="195"/>
      <c r="E617" s="195"/>
      <c r="F617" s="185">
        <v>0</v>
      </c>
      <c r="G617" s="185">
        <v>0</v>
      </c>
      <c r="H617" s="193" t="e">
        <f t="shared" si="9"/>
        <v>#DIV/0!</v>
      </c>
      <c r="K617" s="178"/>
    </row>
    <row r="618" spans="1:11" s="191" customFormat="1" ht="31.5" hidden="1" x14ac:dyDescent="0.25">
      <c r="A618" s="192" t="s">
        <v>891</v>
      </c>
      <c r="B618" s="184" t="s">
        <v>1416</v>
      </c>
      <c r="C618" s="195" t="s">
        <v>946</v>
      </c>
      <c r="D618" s="195" t="s">
        <v>892</v>
      </c>
      <c r="E618" s="195" t="s">
        <v>884</v>
      </c>
      <c r="F618" s="185">
        <v>0</v>
      </c>
      <c r="G618" s="185">
        <v>0</v>
      </c>
      <c r="H618" s="193"/>
      <c r="K618" s="178"/>
    </row>
    <row r="619" spans="1:11" s="191" customFormat="1" ht="31.5" x14ac:dyDescent="0.25">
      <c r="A619" s="192" t="s">
        <v>1055</v>
      </c>
      <c r="B619" s="200" t="s">
        <v>1417</v>
      </c>
      <c r="C619" s="195"/>
      <c r="D619" s="195"/>
      <c r="E619" s="195"/>
      <c r="F619" s="185">
        <v>585810</v>
      </c>
      <c r="G619" s="185">
        <v>574187.19999999995</v>
      </c>
      <c r="H619" s="193">
        <f t="shared" si="9"/>
        <v>98.015943736023615</v>
      </c>
      <c r="K619" s="178"/>
    </row>
    <row r="620" spans="1:11" s="191" customFormat="1" ht="63" x14ac:dyDescent="0.25">
      <c r="A620" s="192" t="s">
        <v>1418</v>
      </c>
      <c r="B620" s="200" t="s">
        <v>1419</v>
      </c>
      <c r="C620" s="195"/>
      <c r="D620" s="193"/>
      <c r="E620" s="195"/>
      <c r="F620" s="193">
        <v>4023.6000000000004</v>
      </c>
      <c r="G620" s="193">
        <v>4023.6000000000004</v>
      </c>
      <c r="H620" s="193">
        <f t="shared" si="9"/>
        <v>100</v>
      </c>
      <c r="K620" s="178"/>
    </row>
    <row r="621" spans="1:11" s="191" customFormat="1" ht="63" x14ac:dyDescent="0.25">
      <c r="A621" s="192" t="s">
        <v>908</v>
      </c>
      <c r="B621" s="200" t="s">
        <v>1419</v>
      </c>
      <c r="C621" s="195" t="s">
        <v>226</v>
      </c>
      <c r="D621" s="195" t="s">
        <v>892</v>
      </c>
      <c r="E621" s="195" t="s">
        <v>1023</v>
      </c>
      <c r="F621" s="193">
        <v>3699.8</v>
      </c>
      <c r="G621" s="193">
        <v>3699.8</v>
      </c>
      <c r="H621" s="193">
        <f t="shared" si="9"/>
        <v>100</v>
      </c>
      <c r="K621" s="178"/>
    </row>
    <row r="622" spans="1:11" s="191" customFormat="1" ht="31.5" x14ac:dyDescent="0.25">
      <c r="A622" s="192" t="s">
        <v>896</v>
      </c>
      <c r="B622" s="200" t="s">
        <v>1419</v>
      </c>
      <c r="C622" s="195" t="s">
        <v>932</v>
      </c>
      <c r="D622" s="195" t="s">
        <v>892</v>
      </c>
      <c r="E622" s="195" t="s">
        <v>1023</v>
      </c>
      <c r="F622" s="193">
        <v>323.8</v>
      </c>
      <c r="G622" s="193">
        <v>323.8</v>
      </c>
      <c r="H622" s="193">
        <f t="shared" si="9"/>
        <v>100</v>
      </c>
      <c r="K622" s="178"/>
    </row>
    <row r="623" spans="1:11" s="191" customFormat="1" ht="94.5" x14ac:dyDescent="0.25">
      <c r="A623" s="192" t="s">
        <v>1420</v>
      </c>
      <c r="B623" s="194" t="s">
        <v>1421</v>
      </c>
      <c r="C623" s="195"/>
      <c r="D623" s="195"/>
      <c r="E623" s="195"/>
      <c r="F623" s="185">
        <v>46071.200000000004</v>
      </c>
      <c r="G623" s="185">
        <v>46071.200000000004</v>
      </c>
      <c r="H623" s="193">
        <f t="shared" si="9"/>
        <v>100</v>
      </c>
      <c r="K623" s="178"/>
    </row>
    <row r="624" spans="1:11" s="191" customFormat="1" ht="63" x14ac:dyDescent="0.25">
      <c r="A624" s="203" t="s">
        <v>908</v>
      </c>
      <c r="B624" s="194" t="s">
        <v>1421</v>
      </c>
      <c r="C624" s="195" t="s">
        <v>226</v>
      </c>
      <c r="D624" s="195" t="s">
        <v>892</v>
      </c>
      <c r="E624" s="195" t="s">
        <v>976</v>
      </c>
      <c r="F624" s="185">
        <v>43083.9</v>
      </c>
      <c r="G624" s="185">
        <v>43083.9</v>
      </c>
      <c r="H624" s="193">
        <f t="shared" si="9"/>
        <v>100</v>
      </c>
      <c r="K624" s="178"/>
    </row>
    <row r="625" spans="1:11" s="191" customFormat="1" ht="31.5" x14ac:dyDescent="0.25">
      <c r="A625" s="192" t="s">
        <v>896</v>
      </c>
      <c r="B625" s="194" t="s">
        <v>1421</v>
      </c>
      <c r="C625" s="195" t="s">
        <v>932</v>
      </c>
      <c r="D625" s="195" t="s">
        <v>892</v>
      </c>
      <c r="E625" s="195" t="s">
        <v>976</v>
      </c>
      <c r="F625" s="185">
        <v>2544.8000000000002</v>
      </c>
      <c r="G625" s="185">
        <v>2544.8000000000002</v>
      </c>
      <c r="H625" s="193">
        <f t="shared" si="9"/>
        <v>100</v>
      </c>
      <c r="K625" s="178"/>
    </row>
    <row r="626" spans="1:11" s="191" customFormat="1" x14ac:dyDescent="0.25">
      <c r="A626" s="192" t="s">
        <v>881</v>
      </c>
      <c r="B626" s="194" t="s">
        <v>1421</v>
      </c>
      <c r="C626" s="195" t="s">
        <v>882</v>
      </c>
      <c r="D626" s="195" t="s">
        <v>883</v>
      </c>
      <c r="E626" s="195" t="s">
        <v>901</v>
      </c>
      <c r="F626" s="185">
        <v>442.5</v>
      </c>
      <c r="G626" s="185">
        <v>442.5</v>
      </c>
      <c r="H626" s="193">
        <f t="shared" si="9"/>
        <v>100</v>
      </c>
      <c r="K626" s="178"/>
    </row>
    <row r="627" spans="1:11" s="191" customFormat="1" ht="78.75" x14ac:dyDescent="0.25">
      <c r="A627" s="192" t="s">
        <v>1402</v>
      </c>
      <c r="B627" s="194" t="s">
        <v>1422</v>
      </c>
      <c r="C627" s="195"/>
      <c r="D627" s="195"/>
      <c r="E627" s="195"/>
      <c r="F627" s="185">
        <v>285335.2</v>
      </c>
      <c r="G627" s="185">
        <v>285335.2</v>
      </c>
      <c r="H627" s="193">
        <f t="shared" si="9"/>
        <v>100</v>
      </c>
      <c r="K627" s="178"/>
    </row>
    <row r="628" spans="1:11" s="191" customFormat="1" ht="63" x14ac:dyDescent="0.25">
      <c r="A628" s="192" t="s">
        <v>908</v>
      </c>
      <c r="B628" s="194" t="s">
        <v>1422</v>
      </c>
      <c r="C628" s="195" t="s">
        <v>226</v>
      </c>
      <c r="D628" s="195" t="s">
        <v>892</v>
      </c>
      <c r="E628" s="195" t="s">
        <v>976</v>
      </c>
      <c r="F628" s="185">
        <v>281951.5</v>
      </c>
      <c r="G628" s="185">
        <v>281951.5</v>
      </c>
      <c r="H628" s="193">
        <f t="shared" si="9"/>
        <v>100</v>
      </c>
      <c r="K628" s="178"/>
    </row>
    <row r="629" spans="1:11" s="191" customFormat="1" ht="31.5" x14ac:dyDescent="0.25">
      <c r="A629" s="192" t="s">
        <v>896</v>
      </c>
      <c r="B629" s="194" t="s">
        <v>1422</v>
      </c>
      <c r="C629" s="195" t="s">
        <v>932</v>
      </c>
      <c r="D629" s="195" t="s">
        <v>892</v>
      </c>
      <c r="E629" s="195" t="s">
        <v>976</v>
      </c>
      <c r="F629" s="185">
        <v>3383.7</v>
      </c>
      <c r="G629" s="185">
        <v>3383.7</v>
      </c>
      <c r="H629" s="193">
        <f t="shared" si="9"/>
        <v>100</v>
      </c>
      <c r="K629" s="178"/>
    </row>
    <row r="630" spans="1:11" s="191" customFormat="1" ht="47.25" x14ac:dyDescent="0.25">
      <c r="A630" s="192" t="s">
        <v>1404</v>
      </c>
      <c r="B630" s="200" t="s">
        <v>1423</v>
      </c>
      <c r="C630" s="195"/>
      <c r="D630" s="185"/>
      <c r="E630" s="195"/>
      <c r="F630" s="185">
        <v>53639.6</v>
      </c>
      <c r="G630" s="185">
        <v>53639.6</v>
      </c>
      <c r="H630" s="193">
        <f t="shared" si="9"/>
        <v>100</v>
      </c>
      <c r="K630" s="178"/>
    </row>
    <row r="631" spans="1:11" s="191" customFormat="1" ht="63" x14ac:dyDescent="0.25">
      <c r="A631" s="192" t="s">
        <v>908</v>
      </c>
      <c r="B631" s="200" t="s">
        <v>1423</v>
      </c>
      <c r="C631" s="195" t="s">
        <v>226</v>
      </c>
      <c r="D631" s="195" t="s">
        <v>892</v>
      </c>
      <c r="E631" s="195" t="s">
        <v>893</v>
      </c>
      <c r="F631" s="185">
        <v>52760</v>
      </c>
      <c r="G631" s="185">
        <v>52760</v>
      </c>
      <c r="H631" s="193">
        <f t="shared" si="9"/>
        <v>100</v>
      </c>
      <c r="K631" s="178"/>
    </row>
    <row r="632" spans="1:11" s="191" customFormat="1" ht="31.5" x14ac:dyDescent="0.25">
      <c r="A632" s="192" t="s">
        <v>896</v>
      </c>
      <c r="B632" s="200" t="s">
        <v>1423</v>
      </c>
      <c r="C632" s="195" t="s">
        <v>932</v>
      </c>
      <c r="D632" s="195" t="s">
        <v>892</v>
      </c>
      <c r="E632" s="195" t="s">
        <v>893</v>
      </c>
      <c r="F632" s="185">
        <v>879.6</v>
      </c>
      <c r="G632" s="185">
        <v>879.6</v>
      </c>
      <c r="H632" s="193">
        <f t="shared" si="9"/>
        <v>100</v>
      </c>
      <c r="K632" s="178"/>
    </row>
    <row r="633" spans="1:11" s="191" customFormat="1" x14ac:dyDescent="0.25">
      <c r="A633" s="192" t="s">
        <v>881</v>
      </c>
      <c r="B633" s="200" t="s">
        <v>1423</v>
      </c>
      <c r="C633" s="195" t="s">
        <v>882</v>
      </c>
      <c r="D633" s="195" t="s">
        <v>892</v>
      </c>
      <c r="E633" s="195" t="s">
        <v>893</v>
      </c>
      <c r="F633" s="185">
        <v>0</v>
      </c>
      <c r="G633" s="185">
        <v>0</v>
      </c>
      <c r="H633" s="193"/>
      <c r="K633" s="178"/>
    </row>
    <row r="634" spans="1:11" s="191" customFormat="1" x14ac:dyDescent="0.25">
      <c r="A634" s="192" t="s">
        <v>1367</v>
      </c>
      <c r="B634" s="186" t="s">
        <v>1424</v>
      </c>
      <c r="C634" s="195"/>
      <c r="D634" s="185"/>
      <c r="E634" s="195"/>
      <c r="F634" s="185">
        <v>44581</v>
      </c>
      <c r="G634" s="185">
        <v>41196.700000000004</v>
      </c>
      <c r="H634" s="193">
        <f t="shared" si="9"/>
        <v>92.408649424642803</v>
      </c>
      <c r="K634" s="178"/>
    </row>
    <row r="635" spans="1:11" s="191" customFormat="1" ht="63" x14ac:dyDescent="0.25">
      <c r="A635" s="203" t="s">
        <v>908</v>
      </c>
      <c r="B635" s="186" t="s">
        <v>1424</v>
      </c>
      <c r="C635" s="195" t="s">
        <v>226</v>
      </c>
      <c r="D635" s="195" t="s">
        <v>892</v>
      </c>
      <c r="E635" s="195" t="s">
        <v>893</v>
      </c>
      <c r="F635" s="185">
        <v>20375.400000000001</v>
      </c>
      <c r="G635" s="185">
        <v>20375.400000000001</v>
      </c>
      <c r="H635" s="193">
        <f t="shared" si="9"/>
        <v>100</v>
      </c>
      <c r="K635" s="178"/>
    </row>
    <row r="636" spans="1:11" s="191" customFormat="1" ht="31.5" x14ac:dyDescent="0.25">
      <c r="A636" s="192" t="s">
        <v>896</v>
      </c>
      <c r="B636" s="186" t="s">
        <v>1424</v>
      </c>
      <c r="C636" s="195" t="s">
        <v>932</v>
      </c>
      <c r="D636" s="195" t="s">
        <v>892</v>
      </c>
      <c r="E636" s="195" t="s">
        <v>893</v>
      </c>
      <c r="F636" s="185">
        <v>23416.1</v>
      </c>
      <c r="G636" s="185">
        <v>19958.7</v>
      </c>
      <c r="H636" s="193">
        <f t="shared" si="9"/>
        <v>85.234945187285689</v>
      </c>
      <c r="K636" s="178"/>
    </row>
    <row r="637" spans="1:11" s="191" customFormat="1" x14ac:dyDescent="0.25">
      <c r="A637" s="192" t="s">
        <v>910</v>
      </c>
      <c r="B637" s="186" t="s">
        <v>1424</v>
      </c>
      <c r="C637" s="195" t="s">
        <v>988</v>
      </c>
      <c r="D637" s="195" t="s">
        <v>892</v>
      </c>
      <c r="E637" s="195" t="s">
        <v>893</v>
      </c>
      <c r="F637" s="185">
        <v>789.5</v>
      </c>
      <c r="G637" s="185">
        <v>862.6</v>
      </c>
      <c r="H637" s="193">
        <f t="shared" si="9"/>
        <v>109.25902469917671</v>
      </c>
      <c r="K637" s="178"/>
    </row>
    <row r="638" spans="1:11" s="191" customFormat="1" x14ac:dyDescent="0.25">
      <c r="A638" s="192" t="s">
        <v>1369</v>
      </c>
      <c r="B638" s="186" t="s">
        <v>1425</v>
      </c>
      <c r="C638" s="186"/>
      <c r="D638" s="195"/>
      <c r="E638" s="195"/>
      <c r="F638" s="185">
        <v>137258.29999999999</v>
      </c>
      <c r="G638" s="185">
        <v>130110.79999999999</v>
      </c>
      <c r="H638" s="193">
        <f t="shared" si="9"/>
        <v>94.792664633031293</v>
      </c>
      <c r="K638" s="178"/>
    </row>
    <row r="639" spans="1:11" s="191" customFormat="1" ht="63" x14ac:dyDescent="0.25">
      <c r="A639" s="203" t="s">
        <v>908</v>
      </c>
      <c r="B639" s="186" t="s">
        <v>1425</v>
      </c>
      <c r="C639" s="195" t="s">
        <v>226</v>
      </c>
      <c r="D639" s="195" t="s">
        <v>892</v>
      </c>
      <c r="E639" s="195" t="s">
        <v>976</v>
      </c>
      <c r="F639" s="185">
        <v>69053.399999999994</v>
      </c>
      <c r="G639" s="185">
        <v>69053.399999999994</v>
      </c>
      <c r="H639" s="193">
        <f t="shared" si="9"/>
        <v>100</v>
      </c>
      <c r="K639" s="178"/>
    </row>
    <row r="640" spans="1:11" s="191" customFormat="1" ht="31.5" x14ac:dyDescent="0.25">
      <c r="A640" s="192" t="s">
        <v>896</v>
      </c>
      <c r="B640" s="186" t="s">
        <v>1425</v>
      </c>
      <c r="C640" s="195" t="s">
        <v>932</v>
      </c>
      <c r="D640" s="195" t="s">
        <v>892</v>
      </c>
      <c r="E640" s="195" t="s">
        <v>976</v>
      </c>
      <c r="F640" s="185">
        <v>60285</v>
      </c>
      <c r="G640" s="185">
        <v>52374.5</v>
      </c>
      <c r="H640" s="193">
        <f t="shared" si="9"/>
        <v>86.878162063531562</v>
      </c>
      <c r="K640" s="178"/>
    </row>
    <row r="641" spans="1:11" s="191" customFormat="1" x14ac:dyDescent="0.25">
      <c r="A641" s="192" t="s">
        <v>910</v>
      </c>
      <c r="B641" s="186" t="s">
        <v>1425</v>
      </c>
      <c r="C641" s="195" t="s">
        <v>988</v>
      </c>
      <c r="D641" s="195" t="s">
        <v>892</v>
      </c>
      <c r="E641" s="195" t="s">
        <v>976</v>
      </c>
      <c r="F641" s="185">
        <v>7919.9</v>
      </c>
      <c r="G641" s="185">
        <v>8682.9</v>
      </c>
      <c r="H641" s="193">
        <f t="shared" si="9"/>
        <v>109.63396002474779</v>
      </c>
      <c r="K641" s="178"/>
    </row>
    <row r="642" spans="1:11" s="191" customFormat="1" ht="31.5" x14ac:dyDescent="0.25">
      <c r="A642" s="192" t="s">
        <v>1377</v>
      </c>
      <c r="B642" s="184" t="s">
        <v>1426</v>
      </c>
      <c r="C642" s="184"/>
      <c r="D642" s="195"/>
      <c r="E642" s="195"/>
      <c r="F642" s="185">
        <v>13596.199999999999</v>
      </c>
      <c r="G642" s="185">
        <v>12511.800000000001</v>
      </c>
      <c r="H642" s="193">
        <f t="shared" si="9"/>
        <v>92.024242067636564</v>
      </c>
      <c r="K642" s="178"/>
    </row>
    <row r="643" spans="1:11" s="191" customFormat="1" ht="63" x14ac:dyDescent="0.25">
      <c r="A643" s="203" t="s">
        <v>908</v>
      </c>
      <c r="B643" s="184" t="s">
        <v>1426</v>
      </c>
      <c r="C643" s="184">
        <v>100</v>
      </c>
      <c r="D643" s="195" t="s">
        <v>892</v>
      </c>
      <c r="E643" s="195" t="s">
        <v>976</v>
      </c>
      <c r="F643" s="185">
        <v>6768.4</v>
      </c>
      <c r="G643" s="185">
        <v>6768.4</v>
      </c>
      <c r="H643" s="193">
        <f t="shared" si="9"/>
        <v>100</v>
      </c>
      <c r="K643" s="178"/>
    </row>
    <row r="644" spans="1:11" s="191" customFormat="1" ht="31.5" x14ac:dyDescent="0.25">
      <c r="A644" s="192" t="s">
        <v>896</v>
      </c>
      <c r="B644" s="184" t="s">
        <v>1426</v>
      </c>
      <c r="C644" s="184">
        <v>200</v>
      </c>
      <c r="D644" s="195" t="s">
        <v>892</v>
      </c>
      <c r="E644" s="195" t="s">
        <v>976</v>
      </c>
      <c r="F644" s="185">
        <v>5844.7</v>
      </c>
      <c r="G644" s="185">
        <v>4687.3</v>
      </c>
      <c r="H644" s="193">
        <f t="shared" si="9"/>
        <v>80.197443838007089</v>
      </c>
      <c r="K644" s="178"/>
    </row>
    <row r="645" spans="1:11" s="191" customFormat="1" x14ac:dyDescent="0.25">
      <c r="A645" s="192" t="s">
        <v>910</v>
      </c>
      <c r="B645" s="184" t="s">
        <v>1426</v>
      </c>
      <c r="C645" s="184">
        <v>800</v>
      </c>
      <c r="D645" s="195" t="s">
        <v>892</v>
      </c>
      <c r="E645" s="195" t="s">
        <v>976</v>
      </c>
      <c r="F645" s="185">
        <v>983.1</v>
      </c>
      <c r="G645" s="185">
        <v>1056.0999999999999</v>
      </c>
      <c r="H645" s="193">
        <f t="shared" si="9"/>
        <v>107.42549079442578</v>
      </c>
      <c r="K645" s="178"/>
    </row>
    <row r="646" spans="1:11" s="191" customFormat="1" ht="31.5" x14ac:dyDescent="0.25">
      <c r="A646" s="224" t="s">
        <v>1379</v>
      </c>
      <c r="B646" s="223" t="s">
        <v>1427</v>
      </c>
      <c r="C646" s="219"/>
      <c r="D646" s="220"/>
      <c r="E646" s="195"/>
      <c r="F646" s="220">
        <v>1304.9000000000001</v>
      </c>
      <c r="G646" s="220">
        <v>1298.3</v>
      </c>
      <c r="H646" s="193">
        <f t="shared" si="9"/>
        <v>99.49421411602421</v>
      </c>
      <c r="K646" s="178"/>
    </row>
    <row r="647" spans="1:11" s="191" customFormat="1" ht="63" x14ac:dyDescent="0.25">
      <c r="A647" s="224" t="s">
        <v>908</v>
      </c>
      <c r="B647" s="223" t="s">
        <v>1427</v>
      </c>
      <c r="C647" s="219" t="s">
        <v>226</v>
      </c>
      <c r="D647" s="195" t="s">
        <v>892</v>
      </c>
      <c r="E647" s="195" t="s">
        <v>1023</v>
      </c>
      <c r="F647" s="220">
        <v>1175.7</v>
      </c>
      <c r="G647" s="220">
        <v>1175.7</v>
      </c>
      <c r="H647" s="193">
        <f t="shared" ref="H647:H710" si="10">SUM(G647/F647*100)</f>
        <v>100</v>
      </c>
      <c r="K647" s="178"/>
    </row>
    <row r="648" spans="1:11" s="191" customFormat="1" ht="31.5" x14ac:dyDescent="0.25">
      <c r="A648" s="217" t="s">
        <v>896</v>
      </c>
      <c r="B648" s="223" t="s">
        <v>1427</v>
      </c>
      <c r="C648" s="219" t="s">
        <v>932</v>
      </c>
      <c r="D648" s="195" t="s">
        <v>892</v>
      </c>
      <c r="E648" s="195" t="s">
        <v>1023</v>
      </c>
      <c r="F648" s="220">
        <v>129.19999999999999</v>
      </c>
      <c r="G648" s="220">
        <v>122.6</v>
      </c>
      <c r="H648" s="193">
        <f t="shared" si="10"/>
        <v>94.891640866873075</v>
      </c>
      <c r="K648" s="178"/>
    </row>
    <row r="649" spans="1:11" s="191" customFormat="1" x14ac:dyDescent="0.25">
      <c r="A649" s="225" t="s">
        <v>1428</v>
      </c>
      <c r="B649" s="200" t="s">
        <v>1429</v>
      </c>
      <c r="C649" s="195"/>
      <c r="D649" s="195"/>
      <c r="E649" s="195"/>
      <c r="F649" s="185">
        <v>1381.9</v>
      </c>
      <c r="G649" s="185">
        <v>1381.9</v>
      </c>
      <c r="H649" s="193">
        <f t="shared" si="10"/>
        <v>100</v>
      </c>
      <c r="K649" s="178"/>
    </row>
    <row r="650" spans="1:11" s="191" customFormat="1" ht="63" hidden="1" x14ac:dyDescent="0.25">
      <c r="A650" s="192" t="s">
        <v>1430</v>
      </c>
      <c r="B650" s="200" t="s">
        <v>1431</v>
      </c>
      <c r="C650" s="195"/>
      <c r="D650" s="195"/>
      <c r="E650" s="195"/>
      <c r="F650" s="185">
        <v>0</v>
      </c>
      <c r="G650" s="185">
        <v>0</v>
      </c>
      <c r="H650" s="193"/>
      <c r="K650" s="178"/>
    </row>
    <row r="651" spans="1:11" s="191" customFormat="1" ht="31.5" hidden="1" x14ac:dyDescent="0.25">
      <c r="A651" s="192" t="s">
        <v>896</v>
      </c>
      <c r="B651" s="200" t="s">
        <v>1431</v>
      </c>
      <c r="C651" s="195" t="s">
        <v>932</v>
      </c>
      <c r="D651" s="195" t="s">
        <v>892</v>
      </c>
      <c r="E651" s="195" t="s">
        <v>976</v>
      </c>
      <c r="F651" s="185">
        <v>0</v>
      </c>
      <c r="G651" s="185">
        <v>0</v>
      </c>
      <c r="H651" s="193"/>
      <c r="K651" s="178"/>
    </row>
    <row r="652" spans="1:11" s="191" customFormat="1" ht="47.25" x14ac:dyDescent="0.25">
      <c r="A652" s="192" t="s">
        <v>1432</v>
      </c>
      <c r="B652" s="200" t="s">
        <v>1433</v>
      </c>
      <c r="C652" s="195"/>
      <c r="D652" s="195"/>
      <c r="E652" s="195"/>
      <c r="F652" s="185">
        <v>1381.9</v>
      </c>
      <c r="G652" s="185">
        <v>1381.9</v>
      </c>
      <c r="H652" s="193">
        <f t="shared" si="10"/>
        <v>100</v>
      </c>
      <c r="K652" s="178"/>
    </row>
    <row r="653" spans="1:11" s="191" customFormat="1" ht="31.5" x14ac:dyDescent="0.25">
      <c r="A653" s="192" t="s">
        <v>891</v>
      </c>
      <c r="B653" s="200" t="s">
        <v>1433</v>
      </c>
      <c r="C653" s="195" t="s">
        <v>946</v>
      </c>
      <c r="D653" s="195" t="s">
        <v>892</v>
      </c>
      <c r="E653" s="195" t="s">
        <v>976</v>
      </c>
      <c r="F653" s="185">
        <v>1381.9</v>
      </c>
      <c r="G653" s="185">
        <v>1381.9</v>
      </c>
      <c r="H653" s="193">
        <f t="shared" si="10"/>
        <v>100</v>
      </c>
      <c r="K653" s="178"/>
    </row>
    <row r="654" spans="1:11" s="191" customFormat="1" hidden="1" x14ac:dyDescent="0.25">
      <c r="A654" s="192" t="s">
        <v>1434</v>
      </c>
      <c r="B654" s="184" t="s">
        <v>1435</v>
      </c>
      <c r="C654" s="184"/>
      <c r="D654" s="195"/>
      <c r="E654" s="195"/>
      <c r="F654" s="185">
        <v>0</v>
      </c>
      <c r="G654" s="185">
        <v>0</v>
      </c>
      <c r="H654" s="193" t="e">
        <f t="shared" si="10"/>
        <v>#DIV/0!</v>
      </c>
      <c r="K654" s="178"/>
    </row>
    <row r="655" spans="1:11" s="191" customFormat="1" ht="47.25" hidden="1" x14ac:dyDescent="0.25">
      <c r="A655" s="192" t="s">
        <v>1436</v>
      </c>
      <c r="B655" s="200" t="s">
        <v>1437</v>
      </c>
      <c r="C655" s="195"/>
      <c r="D655" s="195"/>
      <c r="E655" s="195"/>
      <c r="F655" s="185">
        <v>0</v>
      </c>
      <c r="G655" s="185">
        <v>0</v>
      </c>
      <c r="H655" s="193" t="e">
        <f t="shared" si="10"/>
        <v>#DIV/0!</v>
      </c>
      <c r="K655" s="178"/>
    </row>
    <row r="656" spans="1:11" s="191" customFormat="1" ht="31.5" hidden="1" x14ac:dyDescent="0.25">
      <c r="A656" s="192" t="s">
        <v>1255</v>
      </c>
      <c r="B656" s="200" t="s">
        <v>1437</v>
      </c>
      <c r="C656" s="195" t="s">
        <v>946</v>
      </c>
      <c r="D656" s="195" t="s">
        <v>892</v>
      </c>
      <c r="E656" s="195" t="s">
        <v>884</v>
      </c>
      <c r="F656" s="185">
        <v>0</v>
      </c>
      <c r="G656" s="185">
        <v>0</v>
      </c>
      <c r="H656" s="193" t="e">
        <f t="shared" si="10"/>
        <v>#DIV/0!</v>
      </c>
      <c r="K656" s="178"/>
    </row>
    <row r="657" spans="1:11" s="191" customFormat="1" hidden="1" x14ac:dyDescent="0.25">
      <c r="A657" s="192" t="s">
        <v>1438</v>
      </c>
      <c r="B657" s="200" t="s">
        <v>1439</v>
      </c>
      <c r="C657" s="195"/>
      <c r="D657" s="195"/>
      <c r="E657" s="195"/>
      <c r="F657" s="185">
        <v>0</v>
      </c>
      <c r="G657" s="185">
        <v>0</v>
      </c>
      <c r="H657" s="193" t="e">
        <f t="shared" si="10"/>
        <v>#DIV/0!</v>
      </c>
      <c r="K657" s="178"/>
    </row>
    <row r="658" spans="1:11" s="191" customFormat="1" ht="78.75" hidden="1" x14ac:dyDescent="0.25">
      <c r="A658" s="192" t="s">
        <v>1440</v>
      </c>
      <c r="B658" s="200" t="s">
        <v>1441</v>
      </c>
      <c r="C658" s="195"/>
      <c r="D658" s="195"/>
      <c r="E658" s="195"/>
      <c r="F658" s="185">
        <v>0</v>
      </c>
      <c r="G658" s="185">
        <v>0</v>
      </c>
      <c r="H658" s="193" t="e">
        <f t="shared" si="10"/>
        <v>#DIV/0!</v>
      </c>
      <c r="K658" s="178"/>
    </row>
    <row r="659" spans="1:11" s="191" customFormat="1" ht="31.5" hidden="1" x14ac:dyDescent="0.25">
      <c r="A659" s="192" t="s">
        <v>896</v>
      </c>
      <c r="B659" s="200" t="s">
        <v>1441</v>
      </c>
      <c r="C659" s="195" t="s">
        <v>932</v>
      </c>
      <c r="D659" s="195" t="s">
        <v>892</v>
      </c>
      <c r="E659" s="195" t="s">
        <v>976</v>
      </c>
      <c r="F659" s="185">
        <v>0</v>
      </c>
      <c r="G659" s="185">
        <v>0</v>
      </c>
      <c r="H659" s="193" t="e">
        <f t="shared" si="10"/>
        <v>#DIV/0!</v>
      </c>
      <c r="K659" s="178"/>
    </row>
    <row r="660" spans="1:11" s="191" customFormat="1" ht="31.5" hidden="1" x14ac:dyDescent="0.25">
      <c r="A660" s="192" t="s">
        <v>1255</v>
      </c>
      <c r="B660" s="200" t="s">
        <v>1441</v>
      </c>
      <c r="C660" s="195" t="s">
        <v>946</v>
      </c>
      <c r="D660" s="195" t="s">
        <v>892</v>
      </c>
      <c r="E660" s="195" t="s">
        <v>976</v>
      </c>
      <c r="F660" s="185">
        <v>0</v>
      </c>
      <c r="G660" s="185">
        <v>0</v>
      </c>
      <c r="H660" s="193" t="e">
        <f t="shared" si="10"/>
        <v>#DIV/0!</v>
      </c>
      <c r="K660" s="178"/>
    </row>
    <row r="661" spans="1:11" s="191" customFormat="1" ht="31.5" x14ac:dyDescent="0.25">
      <c r="A661" s="192" t="s">
        <v>1442</v>
      </c>
      <c r="B661" s="195" t="s">
        <v>1443</v>
      </c>
      <c r="C661" s="195"/>
      <c r="D661" s="185"/>
      <c r="E661" s="195"/>
      <c r="F661" s="185">
        <v>4049.6000000000004</v>
      </c>
      <c r="G661" s="185">
        <v>4049.6000000000004</v>
      </c>
      <c r="H661" s="193">
        <f t="shared" si="10"/>
        <v>100</v>
      </c>
      <c r="K661" s="178"/>
    </row>
    <row r="662" spans="1:11" s="191" customFormat="1" x14ac:dyDescent="0.25">
      <c r="A662" s="192" t="s">
        <v>979</v>
      </c>
      <c r="B662" s="195" t="s">
        <v>1444</v>
      </c>
      <c r="C662" s="195"/>
      <c r="D662" s="185"/>
      <c r="E662" s="195"/>
      <c r="F662" s="185">
        <v>3735.6000000000004</v>
      </c>
      <c r="G662" s="185">
        <v>3735.6000000000004</v>
      </c>
      <c r="H662" s="193">
        <f t="shared" si="10"/>
        <v>100</v>
      </c>
      <c r="K662" s="178"/>
    </row>
    <row r="663" spans="1:11" s="191" customFormat="1" x14ac:dyDescent="0.25">
      <c r="A663" s="192" t="s">
        <v>1445</v>
      </c>
      <c r="B663" s="200" t="s">
        <v>1446</v>
      </c>
      <c r="C663" s="195"/>
      <c r="D663" s="185"/>
      <c r="E663" s="195"/>
      <c r="F663" s="185">
        <v>532</v>
      </c>
      <c r="G663" s="185">
        <v>532</v>
      </c>
      <c r="H663" s="193">
        <f t="shared" si="10"/>
        <v>100</v>
      </c>
      <c r="K663" s="178"/>
    </row>
    <row r="664" spans="1:11" s="191" customFormat="1" ht="63" hidden="1" x14ac:dyDescent="0.25">
      <c r="A664" s="203" t="s">
        <v>908</v>
      </c>
      <c r="B664" s="200" t="s">
        <v>1446</v>
      </c>
      <c r="C664" s="195" t="s">
        <v>226</v>
      </c>
      <c r="D664" s="195" t="s">
        <v>892</v>
      </c>
      <c r="E664" s="195" t="s">
        <v>892</v>
      </c>
      <c r="F664" s="185">
        <v>0</v>
      </c>
      <c r="G664" s="185">
        <v>0</v>
      </c>
      <c r="H664" s="193" t="e">
        <f t="shared" si="10"/>
        <v>#DIV/0!</v>
      </c>
      <c r="K664" s="178"/>
    </row>
    <row r="665" spans="1:11" s="191" customFormat="1" ht="31.5" x14ac:dyDescent="0.25">
      <c r="A665" s="192" t="s">
        <v>896</v>
      </c>
      <c r="B665" s="200" t="s">
        <v>1446</v>
      </c>
      <c r="C665" s="195" t="s">
        <v>932</v>
      </c>
      <c r="D665" s="195" t="s">
        <v>892</v>
      </c>
      <c r="E665" s="195" t="s">
        <v>892</v>
      </c>
      <c r="F665" s="185">
        <v>463</v>
      </c>
      <c r="G665" s="185">
        <v>463</v>
      </c>
      <c r="H665" s="193">
        <f t="shared" si="10"/>
        <v>100</v>
      </c>
      <c r="K665" s="178"/>
    </row>
    <row r="666" spans="1:11" s="191" customFormat="1" x14ac:dyDescent="0.25">
      <c r="A666" s="192" t="s">
        <v>881</v>
      </c>
      <c r="B666" s="200" t="s">
        <v>1446</v>
      </c>
      <c r="C666" s="195" t="s">
        <v>882</v>
      </c>
      <c r="D666" s="195" t="s">
        <v>892</v>
      </c>
      <c r="E666" s="195" t="s">
        <v>892</v>
      </c>
      <c r="F666" s="185">
        <v>39</v>
      </c>
      <c r="G666" s="185">
        <v>39</v>
      </c>
      <c r="H666" s="193">
        <f t="shared" si="10"/>
        <v>100</v>
      </c>
      <c r="K666" s="178"/>
    </row>
    <row r="667" spans="1:11" s="191" customFormat="1" ht="31.5" x14ac:dyDescent="0.25">
      <c r="A667" s="192" t="s">
        <v>891</v>
      </c>
      <c r="B667" s="200" t="s">
        <v>1446</v>
      </c>
      <c r="C667" s="195" t="s">
        <v>946</v>
      </c>
      <c r="D667" s="195" t="s">
        <v>892</v>
      </c>
      <c r="E667" s="195" t="s">
        <v>892</v>
      </c>
      <c r="F667" s="185">
        <v>30</v>
      </c>
      <c r="G667" s="185">
        <v>30</v>
      </c>
      <c r="H667" s="193">
        <f t="shared" si="10"/>
        <v>100</v>
      </c>
      <c r="K667" s="178"/>
    </row>
    <row r="668" spans="1:11" s="191" customFormat="1" ht="31.5" x14ac:dyDescent="0.25">
      <c r="A668" s="192" t="s">
        <v>1447</v>
      </c>
      <c r="B668" s="195" t="s">
        <v>1448</v>
      </c>
      <c r="C668" s="195"/>
      <c r="D668" s="185"/>
      <c r="E668" s="195"/>
      <c r="F668" s="185">
        <v>3203.6000000000004</v>
      </c>
      <c r="G668" s="185">
        <v>3203.6000000000004</v>
      </c>
      <c r="H668" s="193">
        <f t="shared" si="10"/>
        <v>100</v>
      </c>
      <c r="K668" s="178"/>
    </row>
    <row r="669" spans="1:11" s="191" customFormat="1" ht="63" x14ac:dyDescent="0.25">
      <c r="A669" s="203" t="s">
        <v>908</v>
      </c>
      <c r="B669" s="195" t="s">
        <v>1448</v>
      </c>
      <c r="C669" s="195" t="s">
        <v>226</v>
      </c>
      <c r="D669" s="195" t="s">
        <v>892</v>
      </c>
      <c r="E669" s="195" t="s">
        <v>892</v>
      </c>
      <c r="F669" s="185">
        <v>962.7</v>
      </c>
      <c r="G669" s="185">
        <v>962.7</v>
      </c>
      <c r="H669" s="193">
        <f t="shared" si="10"/>
        <v>100</v>
      </c>
      <c r="K669" s="178"/>
    </row>
    <row r="670" spans="1:11" s="191" customFormat="1" ht="31.5" x14ac:dyDescent="0.25">
      <c r="A670" s="192" t="s">
        <v>896</v>
      </c>
      <c r="B670" s="195" t="s">
        <v>1448</v>
      </c>
      <c r="C670" s="195" t="s">
        <v>932</v>
      </c>
      <c r="D670" s="195" t="s">
        <v>892</v>
      </c>
      <c r="E670" s="195" t="s">
        <v>892</v>
      </c>
      <c r="F670" s="185">
        <v>448.90000000000003</v>
      </c>
      <c r="G670" s="185">
        <v>448.90000000000003</v>
      </c>
      <c r="H670" s="193">
        <f t="shared" si="10"/>
        <v>100</v>
      </c>
      <c r="K670" s="178"/>
    </row>
    <row r="671" spans="1:11" s="191" customFormat="1" ht="31.5" x14ac:dyDescent="0.25">
      <c r="A671" s="192" t="s">
        <v>891</v>
      </c>
      <c r="B671" s="195" t="s">
        <v>1448</v>
      </c>
      <c r="C671" s="195" t="s">
        <v>946</v>
      </c>
      <c r="D671" s="195" t="s">
        <v>892</v>
      </c>
      <c r="E671" s="195" t="s">
        <v>892</v>
      </c>
      <c r="F671" s="185">
        <v>1792</v>
      </c>
      <c r="G671" s="185">
        <v>1792</v>
      </c>
      <c r="H671" s="193">
        <f t="shared" si="10"/>
        <v>100</v>
      </c>
      <c r="K671" s="178"/>
    </row>
    <row r="672" spans="1:11" s="191" customFormat="1" ht="31.5" hidden="1" x14ac:dyDescent="0.25">
      <c r="A672" s="192" t="s">
        <v>1055</v>
      </c>
      <c r="B672" s="186" t="s">
        <v>1449</v>
      </c>
      <c r="C672" s="195"/>
      <c r="D672" s="185"/>
      <c r="E672" s="195"/>
      <c r="F672" s="185">
        <v>0</v>
      </c>
      <c r="G672" s="185">
        <v>0</v>
      </c>
      <c r="H672" s="193" t="e">
        <f t="shared" si="10"/>
        <v>#DIV/0!</v>
      </c>
      <c r="K672" s="178"/>
    </row>
    <row r="673" spans="1:11" s="191" customFormat="1" ht="31.5" hidden="1" x14ac:dyDescent="0.25">
      <c r="A673" s="192" t="s">
        <v>1450</v>
      </c>
      <c r="B673" s="186" t="s">
        <v>1451</v>
      </c>
      <c r="C673" s="195"/>
      <c r="D673" s="185"/>
      <c r="E673" s="195"/>
      <c r="F673" s="185">
        <v>0</v>
      </c>
      <c r="G673" s="185">
        <v>0</v>
      </c>
      <c r="H673" s="193" t="e">
        <f t="shared" si="10"/>
        <v>#DIV/0!</v>
      </c>
      <c r="K673" s="178"/>
    </row>
    <row r="674" spans="1:11" s="191" customFormat="1" ht="63" hidden="1" x14ac:dyDescent="0.25">
      <c r="A674" s="203" t="s">
        <v>908</v>
      </c>
      <c r="B674" s="186" t="s">
        <v>1451</v>
      </c>
      <c r="C674" s="195" t="s">
        <v>226</v>
      </c>
      <c r="D674" s="195" t="s">
        <v>892</v>
      </c>
      <c r="E674" s="195" t="s">
        <v>892</v>
      </c>
      <c r="F674" s="185">
        <v>0</v>
      </c>
      <c r="G674" s="185">
        <v>0</v>
      </c>
      <c r="H674" s="193" t="e">
        <f t="shared" si="10"/>
        <v>#DIV/0!</v>
      </c>
      <c r="K674" s="178"/>
    </row>
    <row r="675" spans="1:11" s="191" customFormat="1" x14ac:dyDescent="0.25">
      <c r="A675" s="192" t="s">
        <v>1452</v>
      </c>
      <c r="B675" s="195" t="s">
        <v>1453</v>
      </c>
      <c r="C675" s="195"/>
      <c r="D675" s="185"/>
      <c r="E675" s="195"/>
      <c r="F675" s="185">
        <v>314</v>
      </c>
      <c r="G675" s="185">
        <v>314</v>
      </c>
      <c r="H675" s="193">
        <f t="shared" si="10"/>
        <v>100</v>
      </c>
      <c r="K675" s="178"/>
    </row>
    <row r="676" spans="1:11" s="191" customFormat="1" x14ac:dyDescent="0.25">
      <c r="A676" s="192" t="s">
        <v>1445</v>
      </c>
      <c r="B676" s="195" t="s">
        <v>1454</v>
      </c>
      <c r="C676" s="195"/>
      <c r="D676" s="185"/>
      <c r="E676" s="195"/>
      <c r="F676" s="185">
        <v>314</v>
      </c>
      <c r="G676" s="185">
        <v>314</v>
      </c>
      <c r="H676" s="193">
        <f t="shared" si="10"/>
        <v>100</v>
      </c>
      <c r="K676" s="178"/>
    </row>
    <row r="677" spans="1:11" s="191" customFormat="1" ht="63" hidden="1" x14ac:dyDescent="0.25">
      <c r="A677" s="203" t="s">
        <v>908</v>
      </c>
      <c r="B677" s="195" t="s">
        <v>1454</v>
      </c>
      <c r="C677" s="195" t="s">
        <v>226</v>
      </c>
      <c r="D677" s="195" t="s">
        <v>892</v>
      </c>
      <c r="E677" s="195" t="s">
        <v>892</v>
      </c>
      <c r="F677" s="185">
        <v>0</v>
      </c>
      <c r="G677" s="185">
        <v>0</v>
      </c>
      <c r="H677" s="193" t="e">
        <f t="shared" si="10"/>
        <v>#DIV/0!</v>
      </c>
      <c r="K677" s="178"/>
    </row>
    <row r="678" spans="1:11" s="191" customFormat="1" ht="31.5" x14ac:dyDescent="0.25">
      <c r="A678" s="192" t="s">
        <v>896</v>
      </c>
      <c r="B678" s="195" t="s">
        <v>1455</v>
      </c>
      <c r="C678" s="195" t="s">
        <v>932</v>
      </c>
      <c r="D678" s="195" t="s">
        <v>892</v>
      </c>
      <c r="E678" s="195" t="s">
        <v>892</v>
      </c>
      <c r="F678" s="185">
        <v>264</v>
      </c>
      <c r="G678" s="185">
        <v>264</v>
      </c>
      <c r="H678" s="193">
        <f t="shared" si="10"/>
        <v>100</v>
      </c>
      <c r="K678" s="178"/>
    </row>
    <row r="679" spans="1:11" s="191" customFormat="1" x14ac:dyDescent="0.25">
      <c r="A679" s="192" t="s">
        <v>881</v>
      </c>
      <c r="B679" s="195" t="s">
        <v>1455</v>
      </c>
      <c r="C679" s="195" t="s">
        <v>882</v>
      </c>
      <c r="D679" s="195" t="s">
        <v>892</v>
      </c>
      <c r="E679" s="195" t="s">
        <v>892</v>
      </c>
      <c r="F679" s="185">
        <v>50</v>
      </c>
      <c r="G679" s="185">
        <v>50</v>
      </c>
      <c r="H679" s="193">
        <f t="shared" si="10"/>
        <v>100</v>
      </c>
      <c r="K679" s="178"/>
    </row>
    <row r="680" spans="1:11" s="191" customFormat="1" ht="47.25" x14ac:dyDescent="0.25">
      <c r="A680" s="192" t="s">
        <v>1456</v>
      </c>
      <c r="B680" s="186" t="s">
        <v>1457</v>
      </c>
      <c r="C680" s="195"/>
      <c r="D680" s="195"/>
      <c r="E680" s="195"/>
      <c r="F680" s="185">
        <v>32643.9</v>
      </c>
      <c r="G680" s="185">
        <v>32616.199999999997</v>
      </c>
      <c r="H680" s="193">
        <f t="shared" si="10"/>
        <v>99.915144942853019</v>
      </c>
      <c r="K680" s="178"/>
    </row>
    <row r="681" spans="1:11" s="191" customFormat="1" x14ac:dyDescent="0.25">
      <c r="A681" s="192" t="s">
        <v>979</v>
      </c>
      <c r="B681" s="186" t="s">
        <v>1458</v>
      </c>
      <c r="C681" s="195"/>
      <c r="D681" s="195"/>
      <c r="E681" s="195"/>
      <c r="F681" s="185">
        <v>32643.9</v>
      </c>
      <c r="G681" s="185">
        <v>32616.199999999997</v>
      </c>
      <c r="H681" s="193">
        <f t="shared" si="10"/>
        <v>99.915144942853019</v>
      </c>
      <c r="K681" s="178"/>
    </row>
    <row r="682" spans="1:11" s="191" customFormat="1" ht="31.5" x14ac:dyDescent="0.25">
      <c r="A682" s="192" t="s">
        <v>896</v>
      </c>
      <c r="B682" s="186" t="s">
        <v>1458</v>
      </c>
      <c r="C682" s="195" t="s">
        <v>932</v>
      </c>
      <c r="D682" s="195" t="s">
        <v>892</v>
      </c>
      <c r="E682" s="195" t="s">
        <v>893</v>
      </c>
      <c r="F682" s="185">
        <v>832.7</v>
      </c>
      <c r="G682" s="185">
        <v>832.7</v>
      </c>
      <c r="H682" s="193">
        <f t="shared" si="10"/>
        <v>100</v>
      </c>
      <c r="K682" s="178"/>
    </row>
    <row r="683" spans="1:11" s="191" customFormat="1" ht="31.5" x14ac:dyDescent="0.25">
      <c r="A683" s="192" t="s">
        <v>896</v>
      </c>
      <c r="B683" s="186" t="s">
        <v>1458</v>
      </c>
      <c r="C683" s="195" t="s">
        <v>932</v>
      </c>
      <c r="D683" s="195" t="s">
        <v>892</v>
      </c>
      <c r="E683" s="195" t="s">
        <v>976</v>
      </c>
      <c r="F683" s="185">
        <v>9734.5</v>
      </c>
      <c r="G683" s="185">
        <v>9714.6</v>
      </c>
      <c r="H683" s="193">
        <f t="shared" si="10"/>
        <v>99.795572448507883</v>
      </c>
      <c r="K683" s="178"/>
    </row>
    <row r="684" spans="1:11" s="191" customFormat="1" ht="31.5" x14ac:dyDescent="0.25">
      <c r="A684" s="192" t="s">
        <v>896</v>
      </c>
      <c r="B684" s="186" t="s">
        <v>1458</v>
      </c>
      <c r="C684" s="195" t="s">
        <v>932</v>
      </c>
      <c r="D684" s="195" t="s">
        <v>892</v>
      </c>
      <c r="E684" s="195" t="s">
        <v>1023</v>
      </c>
      <c r="F684" s="185">
        <v>8.1999999999999993</v>
      </c>
      <c r="G684" s="185">
        <v>8.1999999999999993</v>
      </c>
      <c r="H684" s="193">
        <f t="shared" si="10"/>
        <v>100</v>
      </c>
      <c r="K684" s="178"/>
    </row>
    <row r="685" spans="1:11" s="191" customFormat="1" ht="31.5" x14ac:dyDescent="0.25">
      <c r="A685" s="192" t="s">
        <v>891</v>
      </c>
      <c r="B685" s="186" t="s">
        <v>1458</v>
      </c>
      <c r="C685" s="195" t="s">
        <v>946</v>
      </c>
      <c r="D685" s="195" t="s">
        <v>892</v>
      </c>
      <c r="E685" s="195" t="s">
        <v>893</v>
      </c>
      <c r="F685" s="185">
        <v>8739</v>
      </c>
      <c r="G685" s="185">
        <v>8738</v>
      </c>
      <c r="H685" s="193">
        <f t="shared" si="10"/>
        <v>99.988557043139949</v>
      </c>
      <c r="K685" s="178"/>
    </row>
    <row r="686" spans="1:11" s="191" customFormat="1" ht="31.5" x14ac:dyDescent="0.25">
      <c r="A686" s="192" t="s">
        <v>891</v>
      </c>
      <c r="B686" s="186" t="s">
        <v>1458</v>
      </c>
      <c r="C686" s="195" t="s">
        <v>946</v>
      </c>
      <c r="D686" s="195" t="s">
        <v>892</v>
      </c>
      <c r="E686" s="195" t="s">
        <v>976</v>
      </c>
      <c r="F686" s="185">
        <v>12998.9</v>
      </c>
      <c r="G686" s="185">
        <v>12992.1</v>
      </c>
      <c r="H686" s="193">
        <f t="shared" si="10"/>
        <v>99.947687881282263</v>
      </c>
      <c r="K686" s="178"/>
    </row>
    <row r="687" spans="1:11" s="191" customFormat="1" ht="31.5" x14ac:dyDescent="0.25">
      <c r="A687" s="192" t="s">
        <v>891</v>
      </c>
      <c r="B687" s="186" t="s">
        <v>1458</v>
      </c>
      <c r="C687" s="195" t="s">
        <v>946</v>
      </c>
      <c r="D687" s="195" t="s">
        <v>892</v>
      </c>
      <c r="E687" s="195" t="s">
        <v>884</v>
      </c>
      <c r="F687" s="185">
        <v>330.6</v>
      </c>
      <c r="G687" s="185">
        <v>330.6</v>
      </c>
      <c r="H687" s="193">
        <f t="shared" si="10"/>
        <v>100</v>
      </c>
      <c r="K687" s="178"/>
    </row>
    <row r="688" spans="1:11" s="191" customFormat="1" ht="31.5" hidden="1" x14ac:dyDescent="0.25">
      <c r="A688" s="192" t="s">
        <v>1459</v>
      </c>
      <c r="B688" s="186" t="s">
        <v>1460</v>
      </c>
      <c r="C688" s="195"/>
      <c r="D688" s="195"/>
      <c r="E688" s="195"/>
      <c r="F688" s="185">
        <v>0</v>
      </c>
      <c r="G688" s="185">
        <v>0</v>
      </c>
      <c r="H688" s="193"/>
      <c r="K688" s="178"/>
    </row>
    <row r="689" spans="1:11" s="191" customFormat="1" ht="31.5" hidden="1" x14ac:dyDescent="0.25">
      <c r="A689" s="192" t="s">
        <v>896</v>
      </c>
      <c r="B689" s="186" t="s">
        <v>1460</v>
      </c>
      <c r="C689" s="195" t="s">
        <v>932</v>
      </c>
      <c r="D689" s="195" t="s">
        <v>892</v>
      </c>
      <c r="E689" s="195" t="s">
        <v>976</v>
      </c>
      <c r="F689" s="185">
        <v>0</v>
      </c>
      <c r="G689" s="185">
        <v>0</v>
      </c>
      <c r="H689" s="193"/>
      <c r="K689" s="178"/>
    </row>
    <row r="690" spans="1:11" s="191" customFormat="1" ht="31.5" hidden="1" x14ac:dyDescent="0.25">
      <c r="A690" s="192" t="s">
        <v>1461</v>
      </c>
      <c r="B690" s="186" t="s">
        <v>1462</v>
      </c>
      <c r="C690" s="195"/>
      <c r="D690" s="195"/>
      <c r="E690" s="195"/>
      <c r="F690" s="185">
        <v>0</v>
      </c>
      <c r="G690" s="185">
        <v>0</v>
      </c>
      <c r="H690" s="193"/>
      <c r="K690" s="178"/>
    </row>
    <row r="691" spans="1:11" s="191" customFormat="1" ht="31.5" hidden="1" x14ac:dyDescent="0.25">
      <c r="A691" s="192" t="s">
        <v>896</v>
      </c>
      <c r="B691" s="186" t="s">
        <v>1462</v>
      </c>
      <c r="C691" s="195" t="s">
        <v>932</v>
      </c>
      <c r="D691" s="195" t="s">
        <v>892</v>
      </c>
      <c r="E691" s="195" t="s">
        <v>893</v>
      </c>
      <c r="F691" s="185">
        <v>0</v>
      </c>
      <c r="G691" s="185">
        <v>0</v>
      </c>
      <c r="H691" s="193"/>
      <c r="K691" s="178"/>
    </row>
    <row r="692" spans="1:11" s="191" customFormat="1" hidden="1" x14ac:dyDescent="0.25">
      <c r="A692" s="192" t="s">
        <v>1218</v>
      </c>
      <c r="B692" s="184" t="s">
        <v>1463</v>
      </c>
      <c r="C692" s="184"/>
      <c r="D692" s="195"/>
      <c r="E692" s="195"/>
      <c r="F692" s="185">
        <v>0</v>
      </c>
      <c r="G692" s="185">
        <v>0</v>
      </c>
      <c r="H692" s="193"/>
      <c r="K692" s="178"/>
    </row>
    <row r="693" spans="1:11" s="191" customFormat="1" ht="31.5" hidden="1" x14ac:dyDescent="0.25">
      <c r="A693" s="192" t="s">
        <v>1357</v>
      </c>
      <c r="B693" s="184" t="s">
        <v>1464</v>
      </c>
      <c r="C693" s="184"/>
      <c r="D693" s="195"/>
      <c r="E693" s="195"/>
      <c r="F693" s="185">
        <v>0</v>
      </c>
      <c r="G693" s="185">
        <v>0</v>
      </c>
      <c r="H693" s="193"/>
      <c r="K693" s="178"/>
    </row>
    <row r="694" spans="1:11" s="191" customFormat="1" ht="31.5" hidden="1" x14ac:dyDescent="0.25">
      <c r="A694" s="217" t="s">
        <v>1465</v>
      </c>
      <c r="B694" s="186" t="s">
        <v>1466</v>
      </c>
      <c r="C694" s="219"/>
      <c r="D694" s="195"/>
      <c r="E694" s="195"/>
      <c r="F694" s="185">
        <v>0</v>
      </c>
      <c r="G694" s="185">
        <v>0</v>
      </c>
      <c r="H694" s="193"/>
      <c r="K694" s="178"/>
    </row>
    <row r="695" spans="1:11" s="191" customFormat="1" ht="31.5" hidden="1" x14ac:dyDescent="0.25">
      <c r="A695" s="192" t="s">
        <v>891</v>
      </c>
      <c r="B695" s="186" t="s">
        <v>1466</v>
      </c>
      <c r="C695" s="219" t="s">
        <v>946</v>
      </c>
      <c r="D695" s="195" t="s">
        <v>892</v>
      </c>
      <c r="E695" s="195" t="s">
        <v>884</v>
      </c>
      <c r="F695" s="185">
        <v>0</v>
      </c>
      <c r="G695" s="185">
        <v>0</v>
      </c>
      <c r="H695" s="193"/>
      <c r="K695" s="178"/>
    </row>
    <row r="696" spans="1:11" s="191" customFormat="1" ht="31.5" hidden="1" x14ac:dyDescent="0.25">
      <c r="A696" s="192" t="s">
        <v>1461</v>
      </c>
      <c r="B696" s="186" t="s">
        <v>1467</v>
      </c>
      <c r="C696" s="195"/>
      <c r="D696" s="195"/>
      <c r="E696" s="195"/>
      <c r="F696" s="185">
        <v>0</v>
      </c>
      <c r="G696" s="185">
        <v>0</v>
      </c>
      <c r="H696" s="193"/>
      <c r="K696" s="178"/>
    </row>
    <row r="697" spans="1:11" s="191" customFormat="1" ht="31.5" hidden="1" x14ac:dyDescent="0.25">
      <c r="A697" s="192" t="s">
        <v>891</v>
      </c>
      <c r="B697" s="186" t="s">
        <v>1467</v>
      </c>
      <c r="C697" s="195" t="s">
        <v>946</v>
      </c>
      <c r="D697" s="195" t="s">
        <v>892</v>
      </c>
      <c r="E697" s="195" t="s">
        <v>893</v>
      </c>
      <c r="F697" s="185">
        <v>0</v>
      </c>
      <c r="G697" s="185">
        <v>0</v>
      </c>
      <c r="H697" s="193"/>
      <c r="K697" s="178"/>
    </row>
    <row r="698" spans="1:11" s="191" customFormat="1" ht="31.5" hidden="1" x14ac:dyDescent="0.25">
      <c r="A698" s="192" t="s">
        <v>1220</v>
      </c>
      <c r="B698" s="186" t="s">
        <v>1468</v>
      </c>
      <c r="C698" s="195"/>
      <c r="D698" s="195"/>
      <c r="E698" s="195"/>
      <c r="F698" s="185">
        <v>0</v>
      </c>
      <c r="G698" s="185">
        <v>0</v>
      </c>
      <c r="H698" s="193"/>
      <c r="K698" s="178"/>
    </row>
    <row r="699" spans="1:11" s="191" customFormat="1" ht="31.5" hidden="1" x14ac:dyDescent="0.25">
      <c r="A699" s="192" t="s">
        <v>1459</v>
      </c>
      <c r="B699" s="186" t="s">
        <v>1469</v>
      </c>
      <c r="C699" s="195"/>
      <c r="D699" s="195"/>
      <c r="E699" s="195"/>
      <c r="F699" s="185">
        <v>0</v>
      </c>
      <c r="G699" s="185">
        <v>0</v>
      </c>
      <c r="H699" s="193"/>
      <c r="K699" s="178"/>
    </row>
    <row r="700" spans="1:11" s="191" customFormat="1" ht="31.5" hidden="1" x14ac:dyDescent="0.25">
      <c r="A700" s="192" t="s">
        <v>891</v>
      </c>
      <c r="B700" s="186" t="s">
        <v>1469</v>
      </c>
      <c r="C700" s="195" t="s">
        <v>946</v>
      </c>
      <c r="D700" s="195" t="s">
        <v>892</v>
      </c>
      <c r="E700" s="195" t="s">
        <v>976</v>
      </c>
      <c r="F700" s="185">
        <v>0</v>
      </c>
      <c r="G700" s="185">
        <v>0</v>
      </c>
      <c r="H700" s="193"/>
      <c r="K700" s="178"/>
    </row>
    <row r="701" spans="1:11" s="191" customFormat="1" ht="47.25" x14ac:dyDescent="0.25">
      <c r="A701" s="192" t="s">
        <v>1470</v>
      </c>
      <c r="B701" s="194" t="s">
        <v>1471</v>
      </c>
      <c r="C701" s="195"/>
      <c r="D701" s="185"/>
      <c r="E701" s="198"/>
      <c r="F701" s="185">
        <v>63517.899999999994</v>
      </c>
      <c r="G701" s="185">
        <v>63022.7</v>
      </c>
      <c r="H701" s="193">
        <f t="shared" si="10"/>
        <v>99.220377247988367</v>
      </c>
      <c r="K701" s="178"/>
    </row>
    <row r="702" spans="1:11" s="191" customFormat="1" x14ac:dyDescent="0.25">
      <c r="A702" s="217" t="s">
        <v>1011</v>
      </c>
      <c r="B702" s="218" t="s">
        <v>1472</v>
      </c>
      <c r="C702" s="219"/>
      <c r="D702" s="220"/>
      <c r="E702" s="198"/>
      <c r="F702" s="220">
        <v>15057.800000000001</v>
      </c>
      <c r="G702" s="220">
        <v>15057.800000000001</v>
      </c>
      <c r="H702" s="193">
        <f t="shared" si="10"/>
        <v>100</v>
      </c>
      <c r="K702" s="178"/>
    </row>
    <row r="703" spans="1:11" s="191" customFormat="1" ht="63" x14ac:dyDescent="0.25">
      <c r="A703" s="217" t="s">
        <v>908</v>
      </c>
      <c r="B703" s="218" t="s">
        <v>1472</v>
      </c>
      <c r="C703" s="219" t="s">
        <v>226</v>
      </c>
      <c r="D703" s="195" t="s">
        <v>892</v>
      </c>
      <c r="E703" s="195" t="s">
        <v>1023</v>
      </c>
      <c r="F703" s="220">
        <v>15057.6</v>
      </c>
      <c r="G703" s="220">
        <v>15057.6</v>
      </c>
      <c r="H703" s="193">
        <f t="shared" si="10"/>
        <v>100</v>
      </c>
      <c r="K703" s="178"/>
    </row>
    <row r="704" spans="1:11" s="191" customFormat="1" ht="31.5" x14ac:dyDescent="0.25">
      <c r="A704" s="217" t="s">
        <v>896</v>
      </c>
      <c r="B704" s="218" t="s">
        <v>1472</v>
      </c>
      <c r="C704" s="219" t="s">
        <v>932</v>
      </c>
      <c r="D704" s="195" t="s">
        <v>892</v>
      </c>
      <c r="E704" s="195" t="s">
        <v>1023</v>
      </c>
      <c r="F704" s="220">
        <v>0.2</v>
      </c>
      <c r="G704" s="220">
        <v>0.2</v>
      </c>
      <c r="H704" s="193">
        <f t="shared" si="10"/>
        <v>100</v>
      </c>
      <c r="K704" s="178"/>
    </row>
    <row r="705" spans="1:11" s="191" customFormat="1" x14ac:dyDescent="0.25">
      <c r="A705" s="217" t="s">
        <v>1013</v>
      </c>
      <c r="B705" s="218" t="s">
        <v>1473</v>
      </c>
      <c r="C705" s="219"/>
      <c r="D705" s="195"/>
      <c r="E705" s="195"/>
      <c r="F705" s="220">
        <v>310.2</v>
      </c>
      <c r="G705" s="220">
        <v>300.2</v>
      </c>
      <c r="H705" s="193">
        <f t="shared" si="10"/>
        <v>96.776273372018053</v>
      </c>
      <c r="K705" s="178"/>
    </row>
    <row r="706" spans="1:11" s="191" customFormat="1" ht="31.5" x14ac:dyDescent="0.25">
      <c r="A706" s="217" t="s">
        <v>896</v>
      </c>
      <c r="B706" s="218" t="s">
        <v>1473</v>
      </c>
      <c r="C706" s="219" t="s">
        <v>932</v>
      </c>
      <c r="D706" s="195" t="s">
        <v>892</v>
      </c>
      <c r="E706" s="195" t="s">
        <v>1023</v>
      </c>
      <c r="F706" s="220">
        <v>308.7</v>
      </c>
      <c r="G706" s="220">
        <v>298.7</v>
      </c>
      <c r="H706" s="193">
        <f t="shared" si="10"/>
        <v>96.760609005506964</v>
      </c>
      <c r="K706" s="178"/>
    </row>
    <row r="707" spans="1:11" s="191" customFormat="1" x14ac:dyDescent="0.25">
      <c r="A707" s="192" t="s">
        <v>910</v>
      </c>
      <c r="B707" s="218" t="s">
        <v>1473</v>
      </c>
      <c r="C707" s="219" t="s">
        <v>988</v>
      </c>
      <c r="D707" s="195" t="s">
        <v>892</v>
      </c>
      <c r="E707" s="195" t="s">
        <v>1023</v>
      </c>
      <c r="F707" s="220">
        <v>1.5</v>
      </c>
      <c r="G707" s="220">
        <v>1.5</v>
      </c>
      <c r="H707" s="193">
        <f t="shared" si="10"/>
        <v>100</v>
      </c>
      <c r="K707" s="178"/>
    </row>
    <row r="708" spans="1:11" s="191" customFormat="1" ht="31.5" x14ac:dyDescent="0.25">
      <c r="A708" s="217" t="s">
        <v>1015</v>
      </c>
      <c r="B708" s="218" t="s">
        <v>1474</v>
      </c>
      <c r="C708" s="219"/>
      <c r="D708" s="195"/>
      <c r="E708" s="195"/>
      <c r="F708" s="220">
        <v>889.5</v>
      </c>
      <c r="G708" s="220">
        <v>792.5</v>
      </c>
      <c r="H708" s="193">
        <f t="shared" si="10"/>
        <v>89.094997189432263</v>
      </c>
      <c r="K708" s="178"/>
    </row>
    <row r="709" spans="1:11" s="191" customFormat="1" ht="31.5" x14ac:dyDescent="0.25">
      <c r="A709" s="217" t="s">
        <v>896</v>
      </c>
      <c r="B709" s="218" t="s">
        <v>1474</v>
      </c>
      <c r="C709" s="219" t="s">
        <v>932</v>
      </c>
      <c r="D709" s="195" t="s">
        <v>892</v>
      </c>
      <c r="E709" s="195" t="s">
        <v>1023</v>
      </c>
      <c r="F709" s="220">
        <v>889.5</v>
      </c>
      <c r="G709" s="220">
        <v>792.5</v>
      </c>
      <c r="H709" s="193">
        <f t="shared" si="10"/>
        <v>89.094997189432263</v>
      </c>
      <c r="K709" s="178"/>
    </row>
    <row r="710" spans="1:11" s="191" customFormat="1" ht="31.5" x14ac:dyDescent="0.25">
      <c r="A710" s="217" t="s">
        <v>1475</v>
      </c>
      <c r="B710" s="218" t="s">
        <v>1476</v>
      </c>
      <c r="C710" s="219"/>
      <c r="D710" s="220"/>
      <c r="E710" s="198"/>
      <c r="F710" s="220">
        <v>826.5</v>
      </c>
      <c r="G710" s="220">
        <v>775.3</v>
      </c>
      <c r="H710" s="193">
        <f t="shared" si="10"/>
        <v>93.805202661826982</v>
      </c>
      <c r="K710" s="178"/>
    </row>
    <row r="711" spans="1:11" s="191" customFormat="1" ht="31.5" x14ac:dyDescent="0.25">
      <c r="A711" s="217" t="s">
        <v>896</v>
      </c>
      <c r="B711" s="218" t="s">
        <v>1476</v>
      </c>
      <c r="C711" s="219" t="s">
        <v>932</v>
      </c>
      <c r="D711" s="195" t="s">
        <v>892</v>
      </c>
      <c r="E711" s="195" t="s">
        <v>909</v>
      </c>
      <c r="F711" s="220">
        <v>8</v>
      </c>
      <c r="G711" s="220">
        <v>8</v>
      </c>
      <c r="H711" s="193">
        <f t="shared" ref="H711:H774" si="11">SUM(G711/F711*100)</f>
        <v>100</v>
      </c>
      <c r="K711" s="178"/>
    </row>
    <row r="712" spans="1:11" s="191" customFormat="1" ht="31.5" x14ac:dyDescent="0.25">
      <c r="A712" s="217" t="s">
        <v>896</v>
      </c>
      <c r="B712" s="218" t="s">
        <v>1476</v>
      </c>
      <c r="C712" s="219" t="s">
        <v>932</v>
      </c>
      <c r="D712" s="195" t="s">
        <v>892</v>
      </c>
      <c r="E712" s="195" t="s">
        <v>1023</v>
      </c>
      <c r="F712" s="220">
        <v>744.6</v>
      </c>
      <c r="G712" s="220">
        <v>693.4</v>
      </c>
      <c r="H712" s="193">
        <f t="shared" si="11"/>
        <v>93.123824872414716</v>
      </c>
      <c r="K712" s="178"/>
    </row>
    <row r="713" spans="1:11" s="191" customFormat="1" x14ac:dyDescent="0.25">
      <c r="A713" s="192" t="s">
        <v>910</v>
      </c>
      <c r="B713" s="218" t="s">
        <v>1476</v>
      </c>
      <c r="C713" s="219" t="s">
        <v>988</v>
      </c>
      <c r="D713" s="195" t="s">
        <v>892</v>
      </c>
      <c r="E713" s="195" t="s">
        <v>1023</v>
      </c>
      <c r="F713" s="220">
        <v>73.900000000000006</v>
      </c>
      <c r="G713" s="220">
        <v>73.900000000000006</v>
      </c>
      <c r="H713" s="193">
        <f t="shared" si="11"/>
        <v>100</v>
      </c>
      <c r="K713" s="178"/>
    </row>
    <row r="714" spans="1:11" s="191" customFormat="1" x14ac:dyDescent="0.25">
      <c r="A714" s="192" t="s">
        <v>979</v>
      </c>
      <c r="B714" s="184" t="s">
        <v>1477</v>
      </c>
      <c r="C714" s="184"/>
      <c r="D714" s="195"/>
      <c r="E714" s="195"/>
      <c r="F714" s="220">
        <v>1467.2</v>
      </c>
      <c r="G714" s="220">
        <v>1379.1</v>
      </c>
      <c r="H714" s="193">
        <f t="shared" si="11"/>
        <v>93.995365321701186</v>
      </c>
      <c r="K714" s="178"/>
    </row>
    <row r="715" spans="1:11" s="191" customFormat="1" ht="31.5" x14ac:dyDescent="0.25">
      <c r="A715" s="217" t="s">
        <v>1475</v>
      </c>
      <c r="B715" s="184" t="s">
        <v>1478</v>
      </c>
      <c r="C715" s="184"/>
      <c r="D715" s="185"/>
      <c r="E715" s="198"/>
      <c r="F715" s="185">
        <v>140.5</v>
      </c>
      <c r="G715" s="185">
        <v>130.5</v>
      </c>
      <c r="H715" s="193">
        <f t="shared" si="11"/>
        <v>92.882562277580078</v>
      </c>
      <c r="K715" s="178"/>
    </row>
    <row r="716" spans="1:11" s="191" customFormat="1" ht="31.5" x14ac:dyDescent="0.25">
      <c r="A716" s="217" t="s">
        <v>896</v>
      </c>
      <c r="B716" s="184" t="s">
        <v>1478</v>
      </c>
      <c r="C716" s="184">
        <v>200</v>
      </c>
      <c r="D716" s="185"/>
      <c r="E716" s="198"/>
      <c r="F716" s="185">
        <v>140.5</v>
      </c>
      <c r="G716" s="185">
        <v>130.5</v>
      </c>
      <c r="H716" s="193">
        <f t="shared" si="11"/>
        <v>92.882562277580078</v>
      </c>
      <c r="K716" s="178"/>
    </row>
    <row r="717" spans="1:11" s="191" customFormat="1" ht="31.5" x14ac:dyDescent="0.25">
      <c r="A717" s="17" t="s">
        <v>1479</v>
      </c>
      <c r="B717" s="195" t="s">
        <v>1480</v>
      </c>
      <c r="C717" s="201"/>
      <c r="D717" s="195"/>
      <c r="E717" s="195"/>
      <c r="F717" s="220">
        <v>1253.9000000000001</v>
      </c>
      <c r="G717" s="220">
        <v>1175.8</v>
      </c>
      <c r="H717" s="193">
        <f t="shared" si="11"/>
        <v>93.771433128638634</v>
      </c>
      <c r="K717" s="178"/>
    </row>
    <row r="718" spans="1:11" s="191" customFormat="1" ht="31.5" x14ac:dyDescent="0.25">
      <c r="A718" s="192" t="s">
        <v>896</v>
      </c>
      <c r="B718" s="195" t="s">
        <v>1480</v>
      </c>
      <c r="C718" s="201" t="s">
        <v>932</v>
      </c>
      <c r="D718" s="195" t="s">
        <v>892</v>
      </c>
      <c r="E718" s="195" t="s">
        <v>1023</v>
      </c>
      <c r="F718" s="220">
        <v>1253.9000000000001</v>
      </c>
      <c r="G718" s="220">
        <v>1175.8</v>
      </c>
      <c r="H718" s="193">
        <f t="shared" si="11"/>
        <v>93.771433128638634</v>
      </c>
      <c r="K718" s="178"/>
    </row>
    <row r="719" spans="1:11" s="191" customFormat="1" ht="31.5" x14ac:dyDescent="0.25">
      <c r="A719" s="192" t="s">
        <v>1018</v>
      </c>
      <c r="B719" s="195" t="s">
        <v>1481</v>
      </c>
      <c r="C719" s="201"/>
      <c r="D719" s="195"/>
      <c r="E719" s="195"/>
      <c r="F719" s="220">
        <v>72.8</v>
      </c>
      <c r="G719" s="220">
        <v>72.8</v>
      </c>
      <c r="H719" s="193">
        <f t="shared" si="11"/>
        <v>100</v>
      </c>
      <c r="K719" s="178"/>
    </row>
    <row r="720" spans="1:11" s="191" customFormat="1" ht="63" x14ac:dyDescent="0.25">
      <c r="A720" s="192" t="s">
        <v>908</v>
      </c>
      <c r="B720" s="195" t="s">
        <v>1481</v>
      </c>
      <c r="C720" s="201" t="s">
        <v>226</v>
      </c>
      <c r="D720" s="195" t="s">
        <v>892</v>
      </c>
      <c r="E720" s="195" t="s">
        <v>1023</v>
      </c>
      <c r="F720" s="220">
        <v>72.8</v>
      </c>
      <c r="G720" s="220">
        <v>72.8</v>
      </c>
      <c r="H720" s="193">
        <f t="shared" si="11"/>
        <v>100</v>
      </c>
      <c r="K720" s="178"/>
    </row>
    <row r="721" spans="1:11" s="191" customFormat="1" ht="31.5" x14ac:dyDescent="0.25">
      <c r="A721" s="192" t="s">
        <v>1055</v>
      </c>
      <c r="B721" s="184" t="s">
        <v>1482</v>
      </c>
      <c r="C721" s="195"/>
      <c r="D721" s="185"/>
      <c r="E721" s="198"/>
      <c r="F721" s="185">
        <v>44966.7</v>
      </c>
      <c r="G721" s="185">
        <v>44717.799999999996</v>
      </c>
      <c r="H721" s="193">
        <f t="shared" si="11"/>
        <v>99.446479283558716</v>
      </c>
      <c r="K721" s="178"/>
    </row>
    <row r="722" spans="1:11" s="191" customFormat="1" ht="31.5" x14ac:dyDescent="0.25">
      <c r="A722" s="17" t="s">
        <v>1479</v>
      </c>
      <c r="B722" s="184" t="s">
        <v>1483</v>
      </c>
      <c r="C722" s="195"/>
      <c r="D722" s="185"/>
      <c r="E722" s="198"/>
      <c r="F722" s="185">
        <v>44966.7</v>
      </c>
      <c r="G722" s="185">
        <v>44717.799999999996</v>
      </c>
      <c r="H722" s="193">
        <f t="shared" si="11"/>
        <v>99.446479283558716</v>
      </c>
      <c r="K722" s="178"/>
    </row>
    <row r="723" spans="1:11" s="191" customFormat="1" ht="63" x14ac:dyDescent="0.25">
      <c r="A723" s="203" t="s">
        <v>908</v>
      </c>
      <c r="B723" s="184" t="s">
        <v>1483</v>
      </c>
      <c r="C723" s="195" t="s">
        <v>226</v>
      </c>
      <c r="D723" s="195" t="s">
        <v>892</v>
      </c>
      <c r="E723" s="195" t="s">
        <v>1023</v>
      </c>
      <c r="F723" s="185">
        <v>36958.1</v>
      </c>
      <c r="G723" s="185">
        <v>36958.1</v>
      </c>
      <c r="H723" s="193">
        <f t="shared" si="11"/>
        <v>100</v>
      </c>
      <c r="K723" s="178"/>
    </row>
    <row r="724" spans="1:11" s="191" customFormat="1" ht="63" x14ac:dyDescent="0.25">
      <c r="A724" s="203" t="s">
        <v>908</v>
      </c>
      <c r="B724" s="184" t="s">
        <v>1483</v>
      </c>
      <c r="C724" s="195" t="s">
        <v>226</v>
      </c>
      <c r="D724" s="195" t="s">
        <v>1137</v>
      </c>
      <c r="E724" s="195" t="s">
        <v>909</v>
      </c>
      <c r="F724" s="185">
        <v>2748</v>
      </c>
      <c r="G724" s="185">
        <v>2748</v>
      </c>
      <c r="H724" s="193">
        <f t="shared" si="11"/>
        <v>100</v>
      </c>
      <c r="K724" s="178"/>
    </row>
    <row r="725" spans="1:11" s="191" customFormat="1" ht="31.5" x14ac:dyDescent="0.25">
      <c r="A725" s="192" t="s">
        <v>896</v>
      </c>
      <c r="B725" s="184" t="s">
        <v>1483</v>
      </c>
      <c r="C725" s="195" t="s">
        <v>932</v>
      </c>
      <c r="D725" s="195" t="s">
        <v>892</v>
      </c>
      <c r="E725" s="195" t="s">
        <v>909</v>
      </c>
      <c r="F725" s="185">
        <v>22.6</v>
      </c>
      <c r="G725" s="185">
        <v>22.6</v>
      </c>
      <c r="H725" s="193">
        <f t="shared" si="11"/>
        <v>100</v>
      </c>
      <c r="K725" s="178"/>
    </row>
    <row r="726" spans="1:11" s="191" customFormat="1" ht="31.5" x14ac:dyDescent="0.25">
      <c r="A726" s="192" t="s">
        <v>896</v>
      </c>
      <c r="B726" s="184" t="s">
        <v>1483</v>
      </c>
      <c r="C726" s="195" t="s">
        <v>932</v>
      </c>
      <c r="D726" s="195" t="s">
        <v>892</v>
      </c>
      <c r="E726" s="195" t="s">
        <v>1023</v>
      </c>
      <c r="F726" s="185">
        <v>5062.8999999999996</v>
      </c>
      <c r="G726" s="185">
        <v>4814</v>
      </c>
      <c r="H726" s="193">
        <f t="shared" si="11"/>
        <v>95.083845227043795</v>
      </c>
      <c r="K726" s="178"/>
    </row>
    <row r="727" spans="1:11" s="191" customFormat="1" x14ac:dyDescent="0.25">
      <c r="A727" s="192" t="s">
        <v>910</v>
      </c>
      <c r="B727" s="184" t="s">
        <v>1483</v>
      </c>
      <c r="C727" s="195" t="s">
        <v>988</v>
      </c>
      <c r="D727" s="195" t="s">
        <v>892</v>
      </c>
      <c r="E727" s="195" t="s">
        <v>1023</v>
      </c>
      <c r="F727" s="185">
        <v>175.1</v>
      </c>
      <c r="G727" s="185">
        <v>175.1</v>
      </c>
      <c r="H727" s="193">
        <f t="shared" si="11"/>
        <v>100</v>
      </c>
      <c r="K727" s="178"/>
    </row>
    <row r="728" spans="1:11" s="191" customFormat="1" ht="31.5" x14ac:dyDescent="0.25">
      <c r="A728" s="187" t="s">
        <v>1484</v>
      </c>
      <c r="B728" s="198" t="s">
        <v>1485</v>
      </c>
      <c r="C728" s="198"/>
      <c r="D728" s="198"/>
      <c r="E728" s="198"/>
      <c r="F728" s="199">
        <v>197521.09999999998</v>
      </c>
      <c r="G728" s="199">
        <v>197754.9</v>
      </c>
      <c r="H728" s="190">
        <f t="shared" si="11"/>
        <v>100.11836710103377</v>
      </c>
      <c r="K728" s="178"/>
    </row>
    <row r="729" spans="1:11" s="191" customFormat="1" ht="31.5" x14ac:dyDescent="0.25">
      <c r="A729" s="192" t="s">
        <v>1486</v>
      </c>
      <c r="B729" s="186" t="s">
        <v>1487</v>
      </c>
      <c r="C729" s="186"/>
      <c r="D729" s="198"/>
      <c r="E729" s="198"/>
      <c r="F729" s="193">
        <v>9250.4999999999982</v>
      </c>
      <c r="G729" s="193">
        <v>9159</v>
      </c>
      <c r="H729" s="193">
        <f t="shared" si="11"/>
        <v>99.010864277606629</v>
      </c>
      <c r="K729" s="178"/>
    </row>
    <row r="730" spans="1:11" s="191" customFormat="1" x14ac:dyDescent="0.25">
      <c r="A730" s="192" t="s">
        <v>1011</v>
      </c>
      <c r="B730" s="186" t="s">
        <v>1488</v>
      </c>
      <c r="C730" s="186"/>
      <c r="D730" s="198"/>
      <c r="E730" s="198"/>
      <c r="F730" s="193">
        <v>6309.5999999999995</v>
      </c>
      <c r="G730" s="193">
        <v>6309.5</v>
      </c>
      <c r="H730" s="193">
        <f t="shared" si="11"/>
        <v>99.998415113477876</v>
      </c>
      <c r="K730" s="178"/>
    </row>
    <row r="731" spans="1:11" s="191" customFormat="1" ht="63" x14ac:dyDescent="0.25">
      <c r="A731" s="192" t="s">
        <v>908</v>
      </c>
      <c r="B731" s="186" t="s">
        <v>1488</v>
      </c>
      <c r="C731" s="186">
        <v>100</v>
      </c>
      <c r="D731" s="195" t="s">
        <v>1137</v>
      </c>
      <c r="E731" s="195" t="s">
        <v>909</v>
      </c>
      <c r="F731" s="193">
        <v>6309.4</v>
      </c>
      <c r="G731" s="193">
        <v>6309.3</v>
      </c>
      <c r="H731" s="193">
        <f t="shared" si="11"/>
        <v>99.998415063238994</v>
      </c>
      <c r="K731" s="178"/>
    </row>
    <row r="732" spans="1:11" s="191" customFormat="1" ht="31.5" x14ac:dyDescent="0.25">
      <c r="A732" s="192" t="s">
        <v>896</v>
      </c>
      <c r="B732" s="186" t="s">
        <v>1488</v>
      </c>
      <c r="C732" s="226">
        <v>200</v>
      </c>
      <c r="D732" s="195" t="s">
        <v>1137</v>
      </c>
      <c r="E732" s="195" t="s">
        <v>909</v>
      </c>
      <c r="F732" s="193">
        <v>0.2</v>
      </c>
      <c r="G732" s="193">
        <v>0.2</v>
      </c>
      <c r="H732" s="193">
        <f t="shared" si="11"/>
        <v>100</v>
      </c>
      <c r="K732" s="178"/>
    </row>
    <row r="733" spans="1:11" s="191" customFormat="1" x14ac:dyDescent="0.25">
      <c r="A733" s="192" t="s">
        <v>1013</v>
      </c>
      <c r="B733" s="186" t="s">
        <v>1489</v>
      </c>
      <c r="C733" s="226"/>
      <c r="D733" s="198"/>
      <c r="E733" s="198"/>
      <c r="F733" s="227">
        <v>1674</v>
      </c>
      <c r="G733" s="227">
        <v>1674.1</v>
      </c>
      <c r="H733" s="193">
        <f t="shared" si="11"/>
        <v>100.00597371565112</v>
      </c>
      <c r="K733" s="178"/>
    </row>
    <row r="734" spans="1:11" s="191" customFormat="1" ht="31.5" x14ac:dyDescent="0.25">
      <c r="A734" s="192" t="s">
        <v>896</v>
      </c>
      <c r="B734" s="186" t="s">
        <v>1489</v>
      </c>
      <c r="C734" s="186">
        <v>200</v>
      </c>
      <c r="D734" s="195" t="s">
        <v>1137</v>
      </c>
      <c r="E734" s="195" t="s">
        <v>909</v>
      </c>
      <c r="F734" s="193">
        <v>1659.4</v>
      </c>
      <c r="G734" s="193">
        <v>1659.5</v>
      </c>
      <c r="H734" s="193">
        <f t="shared" si="11"/>
        <v>100.00602627455706</v>
      </c>
      <c r="K734" s="178"/>
    </row>
    <row r="735" spans="1:11" s="191" customFormat="1" x14ac:dyDescent="0.25">
      <c r="A735" s="192" t="s">
        <v>910</v>
      </c>
      <c r="B735" s="186" t="s">
        <v>1489</v>
      </c>
      <c r="C735" s="186">
        <v>800</v>
      </c>
      <c r="D735" s="195" t="s">
        <v>1137</v>
      </c>
      <c r="E735" s="195" t="s">
        <v>909</v>
      </c>
      <c r="F735" s="193">
        <v>14.6</v>
      </c>
      <c r="G735" s="193">
        <v>14.6</v>
      </c>
      <c r="H735" s="193">
        <f t="shared" si="11"/>
        <v>100</v>
      </c>
      <c r="K735" s="178"/>
    </row>
    <row r="736" spans="1:11" s="191" customFormat="1" ht="31.5" x14ac:dyDescent="0.25">
      <c r="A736" s="192" t="s">
        <v>1015</v>
      </c>
      <c r="B736" s="186" t="s">
        <v>1490</v>
      </c>
      <c r="C736" s="186"/>
      <c r="D736" s="198"/>
      <c r="E736" s="198"/>
      <c r="F736" s="193">
        <v>372.1</v>
      </c>
      <c r="G736" s="193">
        <v>302.2</v>
      </c>
      <c r="H736" s="193">
        <f t="shared" si="11"/>
        <v>81.214727223864543</v>
      </c>
      <c r="K736" s="178"/>
    </row>
    <row r="737" spans="1:11" ht="31.5" x14ac:dyDescent="0.25">
      <c r="A737" s="192" t="s">
        <v>896</v>
      </c>
      <c r="B737" s="186" t="s">
        <v>1490</v>
      </c>
      <c r="C737" s="186">
        <v>200</v>
      </c>
      <c r="D737" s="195" t="s">
        <v>1137</v>
      </c>
      <c r="E737" s="195" t="s">
        <v>909</v>
      </c>
      <c r="F737" s="193">
        <v>372.1</v>
      </c>
      <c r="G737" s="193">
        <v>302.2</v>
      </c>
      <c r="H737" s="193">
        <f t="shared" si="11"/>
        <v>81.214727223864543</v>
      </c>
      <c r="K737" s="178"/>
    </row>
    <row r="738" spans="1:11" ht="31.5" x14ac:dyDescent="0.25">
      <c r="A738" s="192" t="s">
        <v>991</v>
      </c>
      <c r="B738" s="186" t="s">
        <v>1491</v>
      </c>
      <c r="C738" s="186"/>
      <c r="D738" s="195"/>
      <c r="E738" s="195"/>
      <c r="F738" s="193">
        <v>822</v>
      </c>
      <c r="G738" s="193">
        <v>800.4</v>
      </c>
      <c r="H738" s="193">
        <f t="shared" si="11"/>
        <v>97.372262773722625</v>
      </c>
      <c r="K738" s="178"/>
    </row>
    <row r="739" spans="1:11" ht="31.5" x14ac:dyDescent="0.25">
      <c r="A739" s="192" t="s">
        <v>896</v>
      </c>
      <c r="B739" s="186" t="s">
        <v>1491</v>
      </c>
      <c r="C739" s="186">
        <v>200</v>
      </c>
      <c r="D739" s="195" t="s">
        <v>1137</v>
      </c>
      <c r="E739" s="195" t="s">
        <v>909</v>
      </c>
      <c r="F739" s="193">
        <v>770.8</v>
      </c>
      <c r="G739" s="193">
        <v>749.8</v>
      </c>
      <c r="H739" s="193">
        <f t="shared" si="11"/>
        <v>97.275557861961602</v>
      </c>
      <c r="K739" s="178"/>
    </row>
    <row r="740" spans="1:11" x14ac:dyDescent="0.25">
      <c r="A740" s="192" t="s">
        <v>910</v>
      </c>
      <c r="B740" s="186" t="s">
        <v>1491</v>
      </c>
      <c r="C740" s="186">
        <v>800</v>
      </c>
      <c r="D740" s="195" t="s">
        <v>1137</v>
      </c>
      <c r="E740" s="195" t="s">
        <v>909</v>
      </c>
      <c r="F740" s="193">
        <v>51.2</v>
      </c>
      <c r="G740" s="193">
        <v>50.6</v>
      </c>
      <c r="H740" s="193">
        <f t="shared" si="11"/>
        <v>98.828125</v>
      </c>
      <c r="K740" s="178"/>
    </row>
    <row r="741" spans="1:11" ht="31.5" x14ac:dyDescent="0.25">
      <c r="A741" s="192" t="s">
        <v>1018</v>
      </c>
      <c r="B741" s="228" t="s">
        <v>1492</v>
      </c>
      <c r="C741" s="195"/>
      <c r="D741" s="195"/>
      <c r="E741" s="195"/>
      <c r="F741" s="193">
        <v>72.8</v>
      </c>
      <c r="G741" s="193">
        <v>72.8</v>
      </c>
      <c r="H741" s="193">
        <f t="shared" si="11"/>
        <v>100</v>
      </c>
      <c r="K741" s="178"/>
    </row>
    <row r="742" spans="1:11" ht="63" x14ac:dyDescent="0.25">
      <c r="A742" s="192" t="s">
        <v>908</v>
      </c>
      <c r="B742" s="228" t="s">
        <v>1492</v>
      </c>
      <c r="C742" s="195" t="s">
        <v>226</v>
      </c>
      <c r="D742" s="195" t="s">
        <v>1137</v>
      </c>
      <c r="E742" s="195" t="s">
        <v>909</v>
      </c>
      <c r="F742" s="193">
        <v>72.8</v>
      </c>
      <c r="G742" s="193">
        <v>72.8</v>
      </c>
      <c r="H742" s="193">
        <f t="shared" si="11"/>
        <v>100</v>
      </c>
      <c r="K742" s="178"/>
    </row>
    <row r="743" spans="1:11" ht="94.5" x14ac:dyDescent="0.25">
      <c r="A743" s="192" t="s">
        <v>1493</v>
      </c>
      <c r="B743" s="184" t="s">
        <v>1494</v>
      </c>
      <c r="C743" s="195"/>
      <c r="D743" s="195"/>
      <c r="E743" s="195"/>
      <c r="F743" s="185">
        <v>181341.8</v>
      </c>
      <c r="G743" s="185">
        <v>181667.1</v>
      </c>
      <c r="H743" s="193">
        <f t="shared" si="11"/>
        <v>100.17938500665595</v>
      </c>
      <c r="K743" s="178"/>
    </row>
    <row r="744" spans="1:11" x14ac:dyDescent="0.25">
      <c r="A744" s="192" t="s">
        <v>979</v>
      </c>
      <c r="B744" s="195" t="s">
        <v>1495</v>
      </c>
      <c r="C744" s="195"/>
      <c r="D744" s="195"/>
      <c r="E744" s="195"/>
      <c r="F744" s="185">
        <v>13773.4</v>
      </c>
      <c r="G744" s="185">
        <v>13773.4</v>
      </c>
      <c r="H744" s="193">
        <f t="shared" si="11"/>
        <v>100</v>
      </c>
      <c r="K744" s="178"/>
    </row>
    <row r="745" spans="1:11" ht="47.25" x14ac:dyDescent="0.25">
      <c r="A745" s="192" t="s">
        <v>1496</v>
      </c>
      <c r="B745" s="195" t="s">
        <v>1497</v>
      </c>
      <c r="C745" s="195"/>
      <c r="D745" s="195"/>
      <c r="E745" s="195"/>
      <c r="F745" s="185">
        <v>425.2</v>
      </c>
      <c r="G745" s="185">
        <v>425.2</v>
      </c>
      <c r="H745" s="193">
        <f t="shared" si="11"/>
        <v>100</v>
      </c>
      <c r="K745" s="178"/>
    </row>
    <row r="746" spans="1:11" ht="31.5" x14ac:dyDescent="0.25">
      <c r="A746" s="192" t="s">
        <v>896</v>
      </c>
      <c r="B746" s="195" t="s">
        <v>1497</v>
      </c>
      <c r="C746" s="195" t="s">
        <v>932</v>
      </c>
      <c r="D746" s="195" t="s">
        <v>1137</v>
      </c>
      <c r="E746" s="195" t="s">
        <v>976</v>
      </c>
      <c r="F746" s="185">
        <v>425.2</v>
      </c>
      <c r="G746" s="185">
        <v>425.2</v>
      </c>
      <c r="H746" s="193">
        <f t="shared" si="11"/>
        <v>100</v>
      </c>
      <c r="K746" s="178"/>
    </row>
    <row r="747" spans="1:11" ht="47.25" x14ac:dyDescent="0.25">
      <c r="A747" s="192" t="s">
        <v>1498</v>
      </c>
      <c r="B747" s="195" t="s">
        <v>1499</v>
      </c>
      <c r="C747" s="195"/>
      <c r="D747" s="195"/>
      <c r="E747" s="195"/>
      <c r="F747" s="185">
        <v>528.4</v>
      </c>
      <c r="G747" s="185">
        <v>528.4</v>
      </c>
      <c r="H747" s="193">
        <f t="shared" si="11"/>
        <v>100</v>
      </c>
      <c r="K747" s="178"/>
    </row>
    <row r="748" spans="1:11" ht="31.5" x14ac:dyDescent="0.25">
      <c r="A748" s="192" t="s">
        <v>896</v>
      </c>
      <c r="B748" s="195" t="s">
        <v>1499</v>
      </c>
      <c r="C748" s="195" t="s">
        <v>932</v>
      </c>
      <c r="D748" s="195" t="s">
        <v>1137</v>
      </c>
      <c r="E748" s="195" t="s">
        <v>976</v>
      </c>
      <c r="F748" s="185">
        <v>528.4</v>
      </c>
      <c r="G748" s="185">
        <v>528.4</v>
      </c>
      <c r="H748" s="193">
        <f t="shared" si="11"/>
        <v>100</v>
      </c>
      <c r="K748" s="178"/>
    </row>
    <row r="749" spans="1:11" ht="31.5" x14ac:dyDescent="0.25">
      <c r="A749" s="192" t="s">
        <v>1500</v>
      </c>
      <c r="B749" s="195" t="s">
        <v>1501</v>
      </c>
      <c r="C749" s="195"/>
      <c r="D749" s="195"/>
      <c r="E749" s="195"/>
      <c r="F749" s="185">
        <v>1117.0999999999999</v>
      </c>
      <c r="G749" s="185">
        <v>1117.0999999999999</v>
      </c>
      <c r="H749" s="193">
        <f t="shared" si="11"/>
        <v>100</v>
      </c>
      <c r="K749" s="178"/>
    </row>
    <row r="750" spans="1:11" ht="31.5" x14ac:dyDescent="0.25">
      <c r="A750" s="192" t="s">
        <v>891</v>
      </c>
      <c r="B750" s="195" t="s">
        <v>1501</v>
      </c>
      <c r="C750" s="195" t="s">
        <v>946</v>
      </c>
      <c r="D750" s="195" t="s">
        <v>1137</v>
      </c>
      <c r="E750" s="195" t="s">
        <v>976</v>
      </c>
      <c r="F750" s="185">
        <v>1117.0999999999999</v>
      </c>
      <c r="G750" s="185">
        <v>1117.0999999999999</v>
      </c>
      <c r="H750" s="193">
        <f t="shared" si="11"/>
        <v>100</v>
      </c>
      <c r="K750" s="178"/>
    </row>
    <row r="751" spans="1:11" ht="47.25" x14ac:dyDescent="0.25">
      <c r="A751" s="192" t="s">
        <v>1502</v>
      </c>
      <c r="B751" s="195" t="s">
        <v>1503</v>
      </c>
      <c r="C751" s="195"/>
      <c r="D751" s="195"/>
      <c r="E751" s="195"/>
      <c r="F751" s="185">
        <v>1586.5</v>
      </c>
      <c r="G751" s="185">
        <v>1586.5</v>
      </c>
      <c r="H751" s="193">
        <f t="shared" si="11"/>
        <v>100</v>
      </c>
      <c r="K751" s="178"/>
    </row>
    <row r="752" spans="1:11" ht="31.5" x14ac:dyDescent="0.25">
      <c r="A752" s="192" t="s">
        <v>891</v>
      </c>
      <c r="B752" s="195" t="s">
        <v>1503</v>
      </c>
      <c r="C752" s="195" t="s">
        <v>946</v>
      </c>
      <c r="D752" s="195" t="s">
        <v>1137</v>
      </c>
      <c r="E752" s="195" t="s">
        <v>976</v>
      </c>
      <c r="F752" s="185">
        <v>1586.5</v>
      </c>
      <c r="G752" s="185">
        <v>1586.5</v>
      </c>
      <c r="H752" s="193">
        <f t="shared" si="11"/>
        <v>100</v>
      </c>
      <c r="K752" s="178"/>
    </row>
    <row r="753" spans="1:11" ht="78.75" x14ac:dyDescent="0.25">
      <c r="A753" s="192" t="s">
        <v>1504</v>
      </c>
      <c r="B753" s="195" t="s">
        <v>1505</v>
      </c>
      <c r="C753" s="195"/>
      <c r="D753" s="195"/>
      <c r="E753" s="195"/>
      <c r="F753" s="185">
        <v>529.20000000000005</v>
      </c>
      <c r="G753" s="185">
        <v>529.20000000000005</v>
      </c>
      <c r="H753" s="193">
        <f t="shared" si="11"/>
        <v>100</v>
      </c>
      <c r="K753" s="178"/>
    </row>
    <row r="754" spans="1:11" ht="31.5" x14ac:dyDescent="0.25">
      <c r="A754" s="192" t="s">
        <v>896</v>
      </c>
      <c r="B754" s="195" t="s">
        <v>1505</v>
      </c>
      <c r="C754" s="195" t="s">
        <v>932</v>
      </c>
      <c r="D754" s="195" t="s">
        <v>1137</v>
      </c>
      <c r="E754" s="195" t="s">
        <v>976</v>
      </c>
      <c r="F754" s="185">
        <v>529.20000000000005</v>
      </c>
      <c r="G754" s="185">
        <v>529.20000000000005</v>
      </c>
      <c r="H754" s="193">
        <f t="shared" si="11"/>
        <v>100</v>
      </c>
      <c r="K754" s="178"/>
    </row>
    <row r="755" spans="1:11" ht="31.5" x14ac:dyDescent="0.25">
      <c r="A755" s="192" t="s">
        <v>1506</v>
      </c>
      <c r="B755" s="228" t="s">
        <v>1507</v>
      </c>
      <c r="C755" s="195"/>
      <c r="D755" s="195"/>
      <c r="E755" s="195"/>
      <c r="F755" s="185">
        <v>3429.2</v>
      </c>
      <c r="G755" s="185">
        <v>3429.2</v>
      </c>
      <c r="H755" s="193">
        <f t="shared" si="11"/>
        <v>100</v>
      </c>
      <c r="K755" s="178"/>
    </row>
    <row r="756" spans="1:11" ht="31.5" x14ac:dyDescent="0.25">
      <c r="A756" s="192" t="s">
        <v>891</v>
      </c>
      <c r="B756" s="228" t="s">
        <v>1507</v>
      </c>
      <c r="C756" s="195" t="s">
        <v>946</v>
      </c>
      <c r="D756" s="195" t="s">
        <v>1137</v>
      </c>
      <c r="E756" s="195" t="s">
        <v>884</v>
      </c>
      <c r="F756" s="185">
        <v>3429.2</v>
      </c>
      <c r="G756" s="185">
        <v>3429.2</v>
      </c>
      <c r="H756" s="193">
        <f t="shared" si="11"/>
        <v>100</v>
      </c>
      <c r="K756" s="178"/>
    </row>
    <row r="757" spans="1:11" ht="31.5" hidden="1" x14ac:dyDescent="0.25">
      <c r="A757" s="192" t="s">
        <v>1508</v>
      </c>
      <c r="B757" s="195" t="s">
        <v>1509</v>
      </c>
      <c r="C757" s="195"/>
      <c r="D757" s="195"/>
      <c r="E757" s="195"/>
      <c r="F757" s="185">
        <v>0</v>
      </c>
      <c r="G757" s="185">
        <v>0</v>
      </c>
      <c r="H757" s="193"/>
      <c r="K757" s="178"/>
    </row>
    <row r="758" spans="1:11" ht="31.5" hidden="1" x14ac:dyDescent="0.25">
      <c r="A758" s="192" t="s">
        <v>896</v>
      </c>
      <c r="B758" s="195" t="s">
        <v>1509</v>
      </c>
      <c r="C758" s="195" t="s">
        <v>932</v>
      </c>
      <c r="D758" s="195"/>
      <c r="E758" s="195"/>
      <c r="F758" s="185">
        <v>0</v>
      </c>
      <c r="G758" s="185">
        <v>0</v>
      </c>
      <c r="H758" s="193"/>
      <c r="K758" s="178"/>
    </row>
    <row r="759" spans="1:11" x14ac:dyDescent="0.25">
      <c r="A759" s="192" t="s">
        <v>1510</v>
      </c>
      <c r="B759" s="195" t="s">
        <v>1511</v>
      </c>
      <c r="C759" s="195"/>
      <c r="D759" s="195"/>
      <c r="E759" s="195"/>
      <c r="F759" s="185">
        <v>6157.8</v>
      </c>
      <c r="G759" s="185">
        <v>6157.8</v>
      </c>
      <c r="H759" s="193">
        <f t="shared" si="11"/>
        <v>100</v>
      </c>
      <c r="K759" s="178"/>
    </row>
    <row r="760" spans="1:11" ht="63" x14ac:dyDescent="0.25">
      <c r="A760" s="192" t="s">
        <v>908</v>
      </c>
      <c r="B760" s="195" t="s">
        <v>1511</v>
      </c>
      <c r="C760" s="195" t="s">
        <v>226</v>
      </c>
      <c r="D760" s="195" t="s">
        <v>1137</v>
      </c>
      <c r="E760" s="195" t="s">
        <v>893</v>
      </c>
      <c r="F760" s="185">
        <v>2602.3000000000002</v>
      </c>
      <c r="G760" s="185">
        <v>2602.3000000000002</v>
      </c>
      <c r="H760" s="193">
        <f t="shared" si="11"/>
        <v>100</v>
      </c>
      <c r="K760" s="178"/>
    </row>
    <row r="761" spans="1:11" ht="31.5" x14ac:dyDescent="0.25">
      <c r="A761" s="192" t="s">
        <v>896</v>
      </c>
      <c r="B761" s="195" t="s">
        <v>1511</v>
      </c>
      <c r="C761" s="195" t="s">
        <v>932</v>
      </c>
      <c r="D761" s="195" t="s">
        <v>1137</v>
      </c>
      <c r="E761" s="195" t="s">
        <v>893</v>
      </c>
      <c r="F761" s="185">
        <v>3322.5</v>
      </c>
      <c r="G761" s="185">
        <v>3322.5</v>
      </c>
      <c r="H761" s="193">
        <f t="shared" si="11"/>
        <v>100</v>
      </c>
      <c r="K761" s="178"/>
    </row>
    <row r="762" spans="1:11" x14ac:dyDescent="0.25">
      <c r="A762" s="192" t="s">
        <v>881</v>
      </c>
      <c r="B762" s="195" t="s">
        <v>1511</v>
      </c>
      <c r="C762" s="195" t="s">
        <v>882</v>
      </c>
      <c r="D762" s="195" t="s">
        <v>1137</v>
      </c>
      <c r="E762" s="195" t="s">
        <v>893</v>
      </c>
      <c r="F762" s="185">
        <v>233</v>
      </c>
      <c r="G762" s="185">
        <v>233</v>
      </c>
      <c r="H762" s="193">
        <f t="shared" si="11"/>
        <v>100</v>
      </c>
      <c r="K762" s="178"/>
    </row>
    <row r="763" spans="1:11" ht="31.5" hidden="1" x14ac:dyDescent="0.25">
      <c r="A763" s="192" t="s">
        <v>891</v>
      </c>
      <c r="B763" s="195" t="s">
        <v>1511</v>
      </c>
      <c r="C763" s="195" t="s">
        <v>946</v>
      </c>
      <c r="D763" s="195" t="s">
        <v>1137</v>
      </c>
      <c r="E763" s="195" t="s">
        <v>893</v>
      </c>
      <c r="F763" s="185">
        <v>0</v>
      </c>
      <c r="G763" s="185">
        <v>0</v>
      </c>
      <c r="H763" s="193"/>
      <c r="K763" s="178"/>
    </row>
    <row r="764" spans="1:11" ht="47.25" x14ac:dyDescent="0.25">
      <c r="A764" s="192" t="s">
        <v>1233</v>
      </c>
      <c r="B764" s="184" t="s">
        <v>1512</v>
      </c>
      <c r="C764" s="195"/>
      <c r="D764" s="195"/>
      <c r="E764" s="195"/>
      <c r="F764" s="185">
        <v>155695.29999999999</v>
      </c>
      <c r="G764" s="185">
        <v>155695.29999999999</v>
      </c>
      <c r="H764" s="193">
        <f t="shared" si="11"/>
        <v>100</v>
      </c>
      <c r="K764" s="178"/>
    </row>
    <row r="765" spans="1:11" x14ac:dyDescent="0.25">
      <c r="A765" s="192" t="s">
        <v>1510</v>
      </c>
      <c r="B765" s="184" t="s">
        <v>1513</v>
      </c>
      <c r="C765" s="195"/>
      <c r="D765" s="195"/>
      <c r="E765" s="195"/>
      <c r="F765" s="185">
        <v>155695.29999999999</v>
      </c>
      <c r="G765" s="185">
        <v>155695.29999999999</v>
      </c>
      <c r="H765" s="193">
        <f t="shared" si="11"/>
        <v>100</v>
      </c>
      <c r="K765" s="178"/>
    </row>
    <row r="766" spans="1:11" ht="31.5" x14ac:dyDescent="0.25">
      <c r="A766" s="192" t="s">
        <v>1255</v>
      </c>
      <c r="B766" s="184" t="s">
        <v>1513</v>
      </c>
      <c r="C766" s="195" t="s">
        <v>946</v>
      </c>
      <c r="D766" s="195" t="s">
        <v>1137</v>
      </c>
      <c r="E766" s="195" t="s">
        <v>893</v>
      </c>
      <c r="F766" s="185">
        <v>155695.29999999999</v>
      </c>
      <c r="G766" s="185">
        <v>155695.29999999999</v>
      </c>
      <c r="H766" s="193">
        <f t="shared" si="11"/>
        <v>100</v>
      </c>
      <c r="K766" s="178"/>
    </row>
    <row r="767" spans="1:11" x14ac:dyDescent="0.25">
      <c r="A767" s="192" t="s">
        <v>1218</v>
      </c>
      <c r="B767" s="184" t="s">
        <v>1514</v>
      </c>
      <c r="C767" s="195"/>
      <c r="D767" s="195"/>
      <c r="E767" s="195"/>
      <c r="F767" s="185">
        <v>1879.8</v>
      </c>
      <c r="G767" s="185">
        <v>2189.6999999999998</v>
      </c>
      <c r="H767" s="193">
        <f t="shared" si="11"/>
        <v>116.48579636131502</v>
      </c>
      <c r="K767" s="178"/>
    </row>
    <row r="768" spans="1:11" ht="31.5" x14ac:dyDescent="0.25">
      <c r="A768" s="192" t="s">
        <v>1266</v>
      </c>
      <c r="B768" s="184" t="s">
        <v>1515</v>
      </c>
      <c r="C768" s="195"/>
      <c r="D768" s="195"/>
      <c r="E768" s="195"/>
      <c r="F768" s="185">
        <v>1376.5</v>
      </c>
      <c r="G768" s="185">
        <v>1686.5</v>
      </c>
      <c r="H768" s="193">
        <f t="shared" si="11"/>
        <v>122.52088630584817</v>
      </c>
      <c r="K768" s="178"/>
    </row>
    <row r="769" spans="1:11" x14ac:dyDescent="0.25">
      <c r="A769" s="192" t="s">
        <v>1510</v>
      </c>
      <c r="B769" s="184" t="s">
        <v>1516</v>
      </c>
      <c r="C769" s="195"/>
      <c r="D769" s="195"/>
      <c r="E769" s="195"/>
      <c r="F769" s="185">
        <v>1376.5</v>
      </c>
      <c r="G769" s="185">
        <v>1686.5</v>
      </c>
      <c r="H769" s="193">
        <f t="shared" si="11"/>
        <v>122.52088630584817</v>
      </c>
      <c r="K769" s="178"/>
    </row>
    <row r="770" spans="1:11" ht="31.5" x14ac:dyDescent="0.25">
      <c r="A770" s="192" t="s">
        <v>891</v>
      </c>
      <c r="B770" s="184" t="s">
        <v>1516</v>
      </c>
      <c r="C770" s="195" t="s">
        <v>946</v>
      </c>
      <c r="D770" s="195" t="s">
        <v>1137</v>
      </c>
      <c r="E770" s="195" t="s">
        <v>893</v>
      </c>
      <c r="F770" s="185">
        <v>1376.5</v>
      </c>
      <c r="G770" s="185">
        <v>1686.5</v>
      </c>
      <c r="H770" s="193">
        <f t="shared" si="11"/>
        <v>122.52088630584817</v>
      </c>
      <c r="K770" s="178"/>
    </row>
    <row r="771" spans="1:11" ht="31.5" x14ac:dyDescent="0.25">
      <c r="A771" s="192" t="s">
        <v>1326</v>
      </c>
      <c r="B771" s="195" t="s">
        <v>1517</v>
      </c>
      <c r="C771" s="195"/>
      <c r="D771" s="195"/>
      <c r="E771" s="195"/>
      <c r="F771" s="185">
        <v>503.3</v>
      </c>
      <c r="G771" s="185">
        <v>503.2</v>
      </c>
      <c r="H771" s="193">
        <f t="shared" si="11"/>
        <v>99.98013113451222</v>
      </c>
      <c r="K771" s="178"/>
    </row>
    <row r="772" spans="1:11" x14ac:dyDescent="0.25">
      <c r="A772" s="192" t="s">
        <v>1510</v>
      </c>
      <c r="B772" s="195" t="s">
        <v>1518</v>
      </c>
      <c r="C772" s="195"/>
      <c r="D772" s="195"/>
      <c r="E772" s="195"/>
      <c r="F772" s="185">
        <v>503.3</v>
      </c>
      <c r="G772" s="185">
        <v>503.2</v>
      </c>
      <c r="H772" s="193">
        <f t="shared" si="11"/>
        <v>99.98013113451222</v>
      </c>
      <c r="K772" s="178"/>
    </row>
    <row r="773" spans="1:11" ht="31.5" x14ac:dyDescent="0.25">
      <c r="A773" s="192" t="s">
        <v>1255</v>
      </c>
      <c r="B773" s="195" t="s">
        <v>1518</v>
      </c>
      <c r="C773" s="195" t="s">
        <v>946</v>
      </c>
      <c r="D773" s="195" t="s">
        <v>1137</v>
      </c>
      <c r="E773" s="195" t="s">
        <v>893</v>
      </c>
      <c r="F773" s="185">
        <v>503.3</v>
      </c>
      <c r="G773" s="185">
        <v>503.2</v>
      </c>
      <c r="H773" s="193">
        <f t="shared" si="11"/>
        <v>99.98013113451222</v>
      </c>
      <c r="K773" s="178"/>
    </row>
    <row r="774" spans="1:11" ht="31.5" x14ac:dyDescent="0.25">
      <c r="A774" s="192" t="s">
        <v>1055</v>
      </c>
      <c r="B774" s="195" t="s">
        <v>1519</v>
      </c>
      <c r="C774" s="195"/>
      <c r="D774" s="195"/>
      <c r="E774" s="195"/>
      <c r="F774" s="185">
        <v>7638.0999999999995</v>
      </c>
      <c r="G774" s="185">
        <v>7653.5</v>
      </c>
      <c r="H774" s="193">
        <f t="shared" si="11"/>
        <v>100.20162082193215</v>
      </c>
      <c r="K774" s="178"/>
    </row>
    <row r="775" spans="1:11" x14ac:dyDescent="0.25">
      <c r="A775" s="192" t="s">
        <v>1510</v>
      </c>
      <c r="B775" s="195" t="s">
        <v>1520</v>
      </c>
      <c r="C775" s="195"/>
      <c r="D775" s="195"/>
      <c r="E775" s="195"/>
      <c r="F775" s="185">
        <v>7638.0999999999995</v>
      </c>
      <c r="G775" s="185">
        <v>7653.5</v>
      </c>
      <c r="H775" s="193">
        <f t="shared" ref="H775:H838" si="12">SUM(G775/F775*100)</f>
        <v>100.20162082193215</v>
      </c>
      <c r="K775" s="178"/>
    </row>
    <row r="776" spans="1:11" ht="63" x14ac:dyDescent="0.25">
      <c r="A776" s="192" t="s">
        <v>908</v>
      </c>
      <c r="B776" s="195" t="s">
        <v>1520</v>
      </c>
      <c r="C776" s="195" t="s">
        <v>226</v>
      </c>
      <c r="D776" s="195" t="s">
        <v>1137</v>
      </c>
      <c r="E776" s="195" t="s">
        <v>893</v>
      </c>
      <c r="F776" s="185">
        <v>6669</v>
      </c>
      <c r="G776" s="185">
        <v>6669</v>
      </c>
      <c r="H776" s="193">
        <f t="shared" si="12"/>
        <v>100</v>
      </c>
      <c r="K776" s="178"/>
    </row>
    <row r="777" spans="1:11" ht="31.5" x14ac:dyDescent="0.25">
      <c r="A777" s="192" t="s">
        <v>896</v>
      </c>
      <c r="B777" s="195" t="s">
        <v>1520</v>
      </c>
      <c r="C777" s="195" t="s">
        <v>932</v>
      </c>
      <c r="D777" s="195" t="s">
        <v>1137</v>
      </c>
      <c r="E777" s="195" t="s">
        <v>893</v>
      </c>
      <c r="F777" s="185">
        <v>872.4</v>
      </c>
      <c r="G777" s="185">
        <v>863.6</v>
      </c>
      <c r="H777" s="193">
        <f t="shared" si="12"/>
        <v>98.991288399816597</v>
      </c>
      <c r="K777" s="178"/>
    </row>
    <row r="778" spans="1:11" x14ac:dyDescent="0.25">
      <c r="A778" s="192" t="s">
        <v>910</v>
      </c>
      <c r="B778" s="195" t="s">
        <v>1520</v>
      </c>
      <c r="C778" s="195" t="s">
        <v>988</v>
      </c>
      <c r="D778" s="195" t="s">
        <v>1137</v>
      </c>
      <c r="E778" s="195" t="s">
        <v>893</v>
      </c>
      <c r="F778" s="185">
        <v>96.7</v>
      </c>
      <c r="G778" s="185">
        <v>120.9</v>
      </c>
      <c r="H778" s="193">
        <f t="shared" si="12"/>
        <v>125.02585315408481</v>
      </c>
      <c r="K778" s="178"/>
    </row>
    <row r="779" spans="1:11" ht="78.75" x14ac:dyDescent="0.25">
      <c r="A779" s="192" t="s">
        <v>1521</v>
      </c>
      <c r="B779" s="228" t="s">
        <v>1522</v>
      </c>
      <c r="C779" s="195"/>
      <c r="D779" s="195"/>
      <c r="E779" s="195"/>
      <c r="F779" s="185">
        <v>2355.1999999999998</v>
      </c>
      <c r="G779" s="185">
        <v>2355.1999999999998</v>
      </c>
      <c r="H779" s="193">
        <f t="shared" si="12"/>
        <v>100</v>
      </c>
      <c r="K779" s="178"/>
    </row>
    <row r="780" spans="1:11" ht="47.25" x14ac:dyDescent="0.25">
      <c r="A780" s="229" t="s">
        <v>1523</v>
      </c>
      <c r="B780" s="228" t="s">
        <v>1524</v>
      </c>
      <c r="C780" s="195"/>
      <c r="D780" s="195"/>
      <c r="E780" s="195"/>
      <c r="F780" s="185">
        <v>2355.1999999999998</v>
      </c>
      <c r="G780" s="185">
        <v>2355.1999999999998</v>
      </c>
      <c r="H780" s="193">
        <f t="shared" si="12"/>
        <v>100</v>
      </c>
      <c r="K780" s="178"/>
    </row>
    <row r="781" spans="1:11" ht="31.5" x14ac:dyDescent="0.25">
      <c r="A781" s="192" t="s">
        <v>891</v>
      </c>
      <c r="B781" s="228" t="s">
        <v>1524</v>
      </c>
      <c r="C781" s="195" t="s">
        <v>946</v>
      </c>
      <c r="D781" s="195" t="s">
        <v>1137</v>
      </c>
      <c r="E781" s="195" t="s">
        <v>884</v>
      </c>
      <c r="F781" s="185">
        <v>1177.5999999999999</v>
      </c>
      <c r="G781" s="185">
        <v>1177.5999999999999</v>
      </c>
      <c r="H781" s="193">
        <f t="shared" si="12"/>
        <v>100</v>
      </c>
      <c r="K781" s="178"/>
    </row>
    <row r="782" spans="1:11" x14ac:dyDescent="0.25">
      <c r="A782" s="192" t="s">
        <v>910</v>
      </c>
      <c r="B782" s="228" t="s">
        <v>1524</v>
      </c>
      <c r="C782" s="195" t="s">
        <v>988</v>
      </c>
      <c r="D782" s="195" t="s">
        <v>1137</v>
      </c>
      <c r="E782" s="195" t="s">
        <v>884</v>
      </c>
      <c r="F782" s="185">
        <v>1177.5999999999999</v>
      </c>
      <c r="G782" s="185">
        <v>1177.5999999999999</v>
      </c>
      <c r="H782" s="193">
        <f t="shared" si="12"/>
        <v>100</v>
      </c>
      <c r="K782" s="178"/>
    </row>
    <row r="783" spans="1:11" ht="31.5" x14ac:dyDescent="0.25">
      <c r="A783" s="192" t="s">
        <v>1525</v>
      </c>
      <c r="B783" s="195" t="s">
        <v>1526</v>
      </c>
      <c r="C783" s="195"/>
      <c r="D783" s="195"/>
      <c r="E783" s="195"/>
      <c r="F783" s="185">
        <v>6928.8</v>
      </c>
      <c r="G783" s="185">
        <v>6928.8</v>
      </c>
      <c r="H783" s="193">
        <f t="shared" si="12"/>
        <v>100</v>
      </c>
      <c r="K783" s="178"/>
    </row>
    <row r="784" spans="1:11" x14ac:dyDescent="0.25">
      <c r="A784" s="192" t="s">
        <v>979</v>
      </c>
      <c r="B784" s="195" t="s">
        <v>1527</v>
      </c>
      <c r="C784" s="195"/>
      <c r="D784" s="195"/>
      <c r="E784" s="195"/>
      <c r="F784" s="185">
        <v>5471</v>
      </c>
      <c r="G784" s="185">
        <v>5471</v>
      </c>
      <c r="H784" s="193">
        <f t="shared" si="12"/>
        <v>100</v>
      </c>
      <c r="K784" s="178"/>
    </row>
    <row r="785" spans="1:11" ht="126" x14ac:dyDescent="0.25">
      <c r="A785" s="203" t="s">
        <v>1528</v>
      </c>
      <c r="B785" s="195" t="s">
        <v>1529</v>
      </c>
      <c r="C785" s="195"/>
      <c r="D785" s="195"/>
      <c r="E785" s="195"/>
      <c r="F785" s="185">
        <v>5190.8999999999996</v>
      </c>
      <c r="G785" s="185">
        <v>5190.8999999999996</v>
      </c>
      <c r="H785" s="193">
        <f t="shared" si="12"/>
        <v>100</v>
      </c>
      <c r="K785" s="178"/>
    </row>
    <row r="786" spans="1:11" ht="31.5" x14ac:dyDescent="0.25">
      <c r="A786" s="192" t="s">
        <v>1530</v>
      </c>
      <c r="B786" s="195" t="s">
        <v>1531</v>
      </c>
      <c r="C786" s="195"/>
      <c r="D786" s="195"/>
      <c r="E786" s="195"/>
      <c r="F786" s="185">
        <v>2590.9</v>
      </c>
      <c r="G786" s="185">
        <v>2590.9</v>
      </c>
      <c r="H786" s="193">
        <f t="shared" si="12"/>
        <v>100</v>
      </c>
      <c r="K786" s="178"/>
    </row>
    <row r="787" spans="1:11" ht="31.5" x14ac:dyDescent="0.25">
      <c r="A787" s="192" t="s">
        <v>891</v>
      </c>
      <c r="B787" s="195" t="s">
        <v>1531</v>
      </c>
      <c r="C787" s="195" t="s">
        <v>946</v>
      </c>
      <c r="D787" s="195" t="s">
        <v>1137</v>
      </c>
      <c r="E787" s="195" t="s">
        <v>976</v>
      </c>
      <c r="F787" s="185">
        <v>2590.9</v>
      </c>
      <c r="G787" s="185">
        <v>2590.9</v>
      </c>
      <c r="H787" s="193">
        <f t="shared" si="12"/>
        <v>100</v>
      </c>
      <c r="K787" s="178"/>
    </row>
    <row r="788" spans="1:11" ht="31.5" x14ac:dyDescent="0.25">
      <c r="A788" s="192" t="s">
        <v>1532</v>
      </c>
      <c r="B788" s="195" t="s">
        <v>1533</v>
      </c>
      <c r="C788" s="195"/>
      <c r="D788" s="195"/>
      <c r="E788" s="195"/>
      <c r="F788" s="185">
        <v>2600</v>
      </c>
      <c r="G788" s="185">
        <v>2600</v>
      </c>
      <c r="H788" s="193">
        <f t="shared" si="12"/>
        <v>100</v>
      </c>
      <c r="K788" s="178"/>
    </row>
    <row r="789" spans="1:11" ht="31.5" x14ac:dyDescent="0.25">
      <c r="A789" s="192" t="s">
        <v>891</v>
      </c>
      <c r="B789" s="195" t="s">
        <v>1533</v>
      </c>
      <c r="C789" s="195" t="s">
        <v>946</v>
      </c>
      <c r="D789" s="195" t="s">
        <v>1137</v>
      </c>
      <c r="E789" s="195" t="s">
        <v>976</v>
      </c>
      <c r="F789" s="185">
        <v>2600</v>
      </c>
      <c r="G789" s="185">
        <v>2600</v>
      </c>
      <c r="H789" s="193">
        <f t="shared" si="12"/>
        <v>100</v>
      </c>
      <c r="K789" s="178"/>
    </row>
    <row r="790" spans="1:11" ht="63" hidden="1" x14ac:dyDescent="0.25">
      <c r="A790" s="230" t="s">
        <v>1534</v>
      </c>
      <c r="B790" s="195" t="s">
        <v>1535</v>
      </c>
      <c r="C790" s="195"/>
      <c r="D790" s="195"/>
      <c r="E790" s="195"/>
      <c r="F790" s="185">
        <v>0</v>
      </c>
      <c r="G790" s="185">
        <v>0</v>
      </c>
      <c r="H790" s="193" t="e">
        <f t="shared" si="12"/>
        <v>#DIV/0!</v>
      </c>
      <c r="K790" s="178"/>
    </row>
    <row r="791" spans="1:11" ht="47.25" hidden="1" x14ac:dyDescent="0.25">
      <c r="A791" s="192" t="s">
        <v>1536</v>
      </c>
      <c r="B791" s="195" t="s">
        <v>1537</v>
      </c>
      <c r="C791" s="195"/>
      <c r="D791" s="195"/>
      <c r="E791" s="195"/>
      <c r="F791" s="185">
        <v>0</v>
      </c>
      <c r="G791" s="185">
        <v>0</v>
      </c>
      <c r="H791" s="193" t="e">
        <f t="shared" si="12"/>
        <v>#DIV/0!</v>
      </c>
      <c r="K791" s="178"/>
    </row>
    <row r="792" spans="1:11" ht="31.5" hidden="1" x14ac:dyDescent="0.25">
      <c r="A792" s="192" t="s">
        <v>891</v>
      </c>
      <c r="B792" s="195" t="s">
        <v>1537</v>
      </c>
      <c r="C792" s="195" t="s">
        <v>946</v>
      </c>
      <c r="D792" s="195" t="s">
        <v>1137</v>
      </c>
      <c r="E792" s="195" t="s">
        <v>976</v>
      </c>
      <c r="F792" s="185">
        <v>0</v>
      </c>
      <c r="G792" s="185">
        <v>0</v>
      </c>
      <c r="H792" s="193" t="e">
        <f t="shared" si="12"/>
        <v>#DIV/0!</v>
      </c>
      <c r="K792" s="178"/>
    </row>
    <row r="793" spans="1:11" ht="31.5" hidden="1" x14ac:dyDescent="0.25">
      <c r="A793" s="192" t="s">
        <v>1500</v>
      </c>
      <c r="B793" s="195" t="s">
        <v>1538</v>
      </c>
      <c r="C793" s="195"/>
      <c r="D793" s="195"/>
      <c r="E793" s="195"/>
      <c r="F793" s="185">
        <v>0</v>
      </c>
      <c r="G793" s="185">
        <v>0</v>
      </c>
      <c r="H793" s="193" t="e">
        <f t="shared" si="12"/>
        <v>#DIV/0!</v>
      </c>
      <c r="K793" s="178"/>
    </row>
    <row r="794" spans="1:11" ht="31.5" hidden="1" x14ac:dyDescent="0.25">
      <c r="A794" s="192" t="s">
        <v>896</v>
      </c>
      <c r="B794" s="195" t="s">
        <v>1538</v>
      </c>
      <c r="C794" s="195" t="s">
        <v>932</v>
      </c>
      <c r="D794" s="195" t="s">
        <v>1137</v>
      </c>
      <c r="E794" s="195" t="s">
        <v>976</v>
      </c>
      <c r="F794" s="185">
        <v>0</v>
      </c>
      <c r="G794" s="185">
        <v>0</v>
      </c>
      <c r="H794" s="193" t="e">
        <f t="shared" si="12"/>
        <v>#DIV/0!</v>
      </c>
      <c r="K794" s="178"/>
    </row>
    <row r="795" spans="1:11" ht="63" hidden="1" x14ac:dyDescent="0.25">
      <c r="A795" s="192" t="s">
        <v>1539</v>
      </c>
      <c r="B795" s="228" t="s">
        <v>1540</v>
      </c>
      <c r="C795" s="195"/>
      <c r="D795" s="195"/>
      <c r="E795" s="195"/>
      <c r="F795" s="185">
        <v>0</v>
      </c>
      <c r="G795" s="185">
        <v>0</v>
      </c>
      <c r="H795" s="193" t="e">
        <f t="shared" si="12"/>
        <v>#DIV/0!</v>
      </c>
      <c r="K795" s="178"/>
    </row>
    <row r="796" spans="1:11" ht="31.5" hidden="1" x14ac:dyDescent="0.25">
      <c r="A796" s="192" t="s">
        <v>891</v>
      </c>
      <c r="B796" s="228" t="s">
        <v>1540</v>
      </c>
      <c r="C796" s="195" t="s">
        <v>946</v>
      </c>
      <c r="D796" s="195" t="s">
        <v>1137</v>
      </c>
      <c r="E796" s="195" t="s">
        <v>976</v>
      </c>
      <c r="F796" s="185">
        <v>0</v>
      </c>
      <c r="G796" s="185">
        <v>0</v>
      </c>
      <c r="H796" s="193" t="e">
        <f t="shared" si="12"/>
        <v>#DIV/0!</v>
      </c>
      <c r="K796" s="178"/>
    </row>
    <row r="797" spans="1:11" ht="31.5" hidden="1" x14ac:dyDescent="0.25">
      <c r="A797" s="192" t="s">
        <v>1541</v>
      </c>
      <c r="B797" s="228" t="s">
        <v>1542</v>
      </c>
      <c r="C797" s="195"/>
      <c r="D797" s="195"/>
      <c r="E797" s="195"/>
      <c r="F797" s="185">
        <v>0</v>
      </c>
      <c r="G797" s="185">
        <v>0</v>
      </c>
      <c r="H797" s="193" t="e">
        <f t="shared" si="12"/>
        <v>#DIV/0!</v>
      </c>
      <c r="K797" s="178"/>
    </row>
    <row r="798" spans="1:11" ht="31.5" hidden="1" x14ac:dyDescent="0.25">
      <c r="A798" s="192" t="s">
        <v>891</v>
      </c>
      <c r="B798" s="228" t="s">
        <v>1542</v>
      </c>
      <c r="C798" s="195" t="s">
        <v>932</v>
      </c>
      <c r="D798" s="195" t="s">
        <v>1137</v>
      </c>
      <c r="E798" s="195" t="s">
        <v>976</v>
      </c>
      <c r="F798" s="185">
        <v>0</v>
      </c>
      <c r="G798" s="185">
        <v>0</v>
      </c>
      <c r="H798" s="193" t="e">
        <f t="shared" si="12"/>
        <v>#DIV/0!</v>
      </c>
      <c r="K798" s="178"/>
    </row>
    <row r="799" spans="1:11" x14ac:dyDescent="0.25">
      <c r="A799" s="192" t="s">
        <v>1510</v>
      </c>
      <c r="B799" s="195" t="s">
        <v>1543</v>
      </c>
      <c r="C799" s="195"/>
      <c r="D799" s="195"/>
      <c r="E799" s="195"/>
      <c r="F799" s="185">
        <v>280.10000000000002</v>
      </c>
      <c r="G799" s="185">
        <v>280.10000000000002</v>
      </c>
      <c r="H799" s="193">
        <f t="shared" si="12"/>
        <v>100</v>
      </c>
      <c r="K799" s="178"/>
    </row>
    <row r="800" spans="1:11" ht="31.5" x14ac:dyDescent="0.25">
      <c r="A800" s="192" t="s">
        <v>891</v>
      </c>
      <c r="B800" s="195" t="s">
        <v>1543</v>
      </c>
      <c r="C800" s="195" t="s">
        <v>946</v>
      </c>
      <c r="D800" s="195" t="s">
        <v>1137</v>
      </c>
      <c r="E800" s="195" t="s">
        <v>893</v>
      </c>
      <c r="F800" s="185">
        <v>240.1</v>
      </c>
      <c r="G800" s="185">
        <v>240.1</v>
      </c>
      <c r="H800" s="193">
        <f t="shared" si="12"/>
        <v>100</v>
      </c>
      <c r="K800" s="178"/>
    </row>
    <row r="801" spans="1:11" ht="31.5" x14ac:dyDescent="0.25">
      <c r="A801" s="192" t="s">
        <v>896</v>
      </c>
      <c r="B801" s="195" t="s">
        <v>1543</v>
      </c>
      <c r="C801" s="195" t="s">
        <v>932</v>
      </c>
      <c r="D801" s="195" t="s">
        <v>1137</v>
      </c>
      <c r="E801" s="195" t="s">
        <v>976</v>
      </c>
      <c r="F801" s="185">
        <v>40</v>
      </c>
      <c r="G801" s="185">
        <v>40</v>
      </c>
      <c r="H801" s="193">
        <f t="shared" si="12"/>
        <v>100</v>
      </c>
      <c r="K801" s="178"/>
    </row>
    <row r="802" spans="1:11" ht="47.25" hidden="1" x14ac:dyDescent="0.25">
      <c r="A802" s="192" t="s">
        <v>1544</v>
      </c>
      <c r="B802" s="195" t="s">
        <v>1545</v>
      </c>
      <c r="C802" s="195"/>
      <c r="D802" s="195"/>
      <c r="E802" s="195"/>
      <c r="F802" s="185">
        <v>0</v>
      </c>
      <c r="G802" s="185">
        <v>0</v>
      </c>
      <c r="H802" s="193" t="e">
        <f t="shared" si="12"/>
        <v>#DIV/0!</v>
      </c>
      <c r="K802" s="178"/>
    </row>
    <row r="803" spans="1:11" ht="31.5" hidden="1" x14ac:dyDescent="0.25">
      <c r="A803" s="192" t="s">
        <v>896</v>
      </c>
      <c r="B803" s="195" t="s">
        <v>1545</v>
      </c>
      <c r="C803" s="195" t="s">
        <v>932</v>
      </c>
      <c r="D803" s="195" t="s">
        <v>1137</v>
      </c>
      <c r="E803" s="195" t="s">
        <v>976</v>
      </c>
      <c r="F803" s="185">
        <v>0</v>
      </c>
      <c r="G803" s="185">
        <v>0</v>
      </c>
      <c r="H803" s="193" t="e">
        <f t="shared" si="12"/>
        <v>#DIV/0!</v>
      </c>
      <c r="K803" s="178"/>
    </row>
    <row r="804" spans="1:11" ht="31.5" hidden="1" x14ac:dyDescent="0.25">
      <c r="A804" s="192" t="s">
        <v>891</v>
      </c>
      <c r="B804" s="195" t="s">
        <v>1545</v>
      </c>
      <c r="C804" s="195" t="s">
        <v>946</v>
      </c>
      <c r="D804" s="195" t="s">
        <v>1137</v>
      </c>
      <c r="E804" s="195" t="s">
        <v>976</v>
      </c>
      <c r="F804" s="185">
        <v>0</v>
      </c>
      <c r="G804" s="185">
        <v>0</v>
      </c>
      <c r="H804" s="193" t="e">
        <f t="shared" si="12"/>
        <v>#DIV/0!</v>
      </c>
      <c r="K804" s="178"/>
    </row>
    <row r="805" spans="1:11" ht="47.25" hidden="1" x14ac:dyDescent="0.25">
      <c r="A805" s="192" t="s">
        <v>1546</v>
      </c>
      <c r="B805" s="195" t="s">
        <v>1547</v>
      </c>
      <c r="C805" s="195"/>
      <c r="D805" s="195"/>
      <c r="E805" s="195"/>
      <c r="F805" s="185">
        <v>0</v>
      </c>
      <c r="G805" s="185">
        <v>0</v>
      </c>
      <c r="H805" s="193" t="e">
        <f t="shared" si="12"/>
        <v>#DIV/0!</v>
      </c>
      <c r="K805" s="178"/>
    </row>
    <row r="806" spans="1:11" ht="31.5" hidden="1" x14ac:dyDescent="0.25">
      <c r="A806" s="192" t="s">
        <v>896</v>
      </c>
      <c r="B806" s="195" t="s">
        <v>1547</v>
      </c>
      <c r="C806" s="195" t="s">
        <v>932</v>
      </c>
      <c r="D806" s="195" t="s">
        <v>1137</v>
      </c>
      <c r="E806" s="195" t="s">
        <v>976</v>
      </c>
      <c r="F806" s="185">
        <v>0</v>
      </c>
      <c r="G806" s="185">
        <v>0</v>
      </c>
      <c r="H806" s="193" t="e">
        <f t="shared" si="12"/>
        <v>#DIV/0!</v>
      </c>
      <c r="K806" s="178"/>
    </row>
    <row r="807" spans="1:11" ht="31.5" hidden="1" x14ac:dyDescent="0.25">
      <c r="A807" s="203" t="s">
        <v>1190</v>
      </c>
      <c r="B807" s="186" t="s">
        <v>1548</v>
      </c>
      <c r="C807" s="186"/>
      <c r="D807" s="195"/>
      <c r="E807" s="195"/>
      <c r="F807" s="185">
        <v>0</v>
      </c>
      <c r="G807" s="185">
        <v>0</v>
      </c>
      <c r="H807" s="193"/>
      <c r="K807" s="178"/>
    </row>
    <row r="808" spans="1:11" ht="31.5" hidden="1" x14ac:dyDescent="0.25">
      <c r="A808" s="203" t="s">
        <v>1110</v>
      </c>
      <c r="B808" s="186" t="s">
        <v>1548</v>
      </c>
      <c r="C808" s="186">
        <v>400</v>
      </c>
      <c r="D808" s="195" t="s">
        <v>1137</v>
      </c>
      <c r="E808" s="195" t="s">
        <v>893</v>
      </c>
      <c r="F808" s="185">
        <v>0</v>
      </c>
      <c r="G808" s="185">
        <v>0</v>
      </c>
      <c r="H808" s="193"/>
      <c r="K808" s="178"/>
    </row>
    <row r="809" spans="1:11" x14ac:dyDescent="0.25">
      <c r="A809" s="192" t="s">
        <v>1218</v>
      </c>
      <c r="B809" s="195" t="s">
        <v>1549</v>
      </c>
      <c r="C809" s="195"/>
      <c r="D809" s="195"/>
      <c r="E809" s="195"/>
      <c r="F809" s="185">
        <v>1457.8</v>
      </c>
      <c r="G809" s="185">
        <v>1457.8</v>
      </c>
      <c r="H809" s="193">
        <f t="shared" si="12"/>
        <v>100</v>
      </c>
      <c r="K809" s="178"/>
    </row>
    <row r="810" spans="1:11" ht="31.5" x14ac:dyDescent="0.25">
      <c r="A810" s="192" t="s">
        <v>1220</v>
      </c>
      <c r="B810" s="195" t="s">
        <v>1550</v>
      </c>
      <c r="C810" s="195"/>
      <c r="D810" s="195"/>
      <c r="E810" s="195"/>
      <c r="F810" s="185">
        <v>700</v>
      </c>
      <c r="G810" s="185">
        <v>700</v>
      </c>
      <c r="H810" s="193">
        <f t="shared" si="12"/>
        <v>100</v>
      </c>
      <c r="K810" s="178"/>
    </row>
    <row r="811" spans="1:11" x14ac:dyDescent="0.25">
      <c r="A811" s="192" t="s">
        <v>1510</v>
      </c>
      <c r="B811" s="195" t="s">
        <v>1551</v>
      </c>
      <c r="C811" s="195"/>
      <c r="D811" s="195"/>
      <c r="E811" s="195"/>
      <c r="F811" s="185">
        <v>700</v>
      </c>
      <c r="G811" s="185">
        <v>700</v>
      </c>
      <c r="H811" s="193">
        <f t="shared" si="12"/>
        <v>100</v>
      </c>
      <c r="K811" s="178"/>
    </row>
    <row r="812" spans="1:11" ht="31.5" x14ac:dyDescent="0.25">
      <c r="A812" s="192" t="s">
        <v>891</v>
      </c>
      <c r="B812" s="195" t="s">
        <v>1551</v>
      </c>
      <c r="C812" s="195" t="s">
        <v>946</v>
      </c>
      <c r="D812" s="195" t="s">
        <v>1137</v>
      </c>
      <c r="E812" s="195" t="s">
        <v>893</v>
      </c>
      <c r="F812" s="185">
        <v>700</v>
      </c>
      <c r="G812" s="185">
        <v>700</v>
      </c>
      <c r="H812" s="193">
        <f t="shared" si="12"/>
        <v>100</v>
      </c>
      <c r="K812" s="178"/>
    </row>
    <row r="813" spans="1:11" ht="31.5" x14ac:dyDescent="0.25">
      <c r="A813" s="192" t="s">
        <v>1266</v>
      </c>
      <c r="B813" s="195" t="s">
        <v>1552</v>
      </c>
      <c r="C813" s="195"/>
      <c r="D813" s="195"/>
      <c r="E813" s="195"/>
      <c r="F813" s="185">
        <v>95</v>
      </c>
      <c r="G813" s="185">
        <v>95</v>
      </c>
      <c r="H813" s="193">
        <f t="shared" si="12"/>
        <v>100</v>
      </c>
      <c r="K813" s="178"/>
    </row>
    <row r="814" spans="1:11" x14ac:dyDescent="0.25">
      <c r="A814" s="192" t="s">
        <v>1510</v>
      </c>
      <c r="B814" s="195" t="s">
        <v>1553</v>
      </c>
      <c r="C814" s="195"/>
      <c r="D814" s="195"/>
      <c r="E814" s="195"/>
      <c r="F814" s="185">
        <v>95</v>
      </c>
      <c r="G814" s="185">
        <v>95</v>
      </c>
      <c r="H814" s="193">
        <f t="shared" si="12"/>
        <v>100</v>
      </c>
      <c r="K814" s="178"/>
    </row>
    <row r="815" spans="1:11" ht="31.5" x14ac:dyDescent="0.25">
      <c r="A815" s="192" t="s">
        <v>891</v>
      </c>
      <c r="B815" s="195" t="s">
        <v>1553</v>
      </c>
      <c r="C815" s="195" t="s">
        <v>946</v>
      </c>
      <c r="D815" s="195" t="s">
        <v>1137</v>
      </c>
      <c r="E815" s="195" t="s">
        <v>976</v>
      </c>
      <c r="F815" s="185">
        <v>95</v>
      </c>
      <c r="G815" s="185">
        <v>95</v>
      </c>
      <c r="H815" s="193">
        <f t="shared" si="12"/>
        <v>100</v>
      </c>
      <c r="K815" s="178"/>
    </row>
    <row r="816" spans="1:11" ht="31.5" x14ac:dyDescent="0.25">
      <c r="A816" s="192" t="s">
        <v>1326</v>
      </c>
      <c r="B816" s="195" t="s">
        <v>1554</v>
      </c>
      <c r="C816" s="195"/>
      <c r="D816" s="195"/>
      <c r="E816" s="195"/>
      <c r="F816" s="185">
        <v>662.8</v>
      </c>
      <c r="G816" s="185">
        <v>662.8</v>
      </c>
      <c r="H816" s="193">
        <f t="shared" si="12"/>
        <v>100</v>
      </c>
      <c r="K816" s="178"/>
    </row>
    <row r="817" spans="1:11" x14ac:dyDescent="0.25">
      <c r="A817" s="192" t="s">
        <v>1510</v>
      </c>
      <c r="B817" s="195" t="s">
        <v>1555</v>
      </c>
      <c r="C817" s="195"/>
      <c r="D817" s="195"/>
      <c r="E817" s="195"/>
      <c r="F817" s="185">
        <v>662.8</v>
      </c>
      <c r="G817" s="185">
        <v>662.8</v>
      </c>
      <c r="H817" s="193">
        <f t="shared" si="12"/>
        <v>100</v>
      </c>
      <c r="K817" s="178"/>
    </row>
    <row r="818" spans="1:11" ht="31.5" x14ac:dyDescent="0.25">
      <c r="A818" s="192" t="s">
        <v>891</v>
      </c>
      <c r="B818" s="195" t="s">
        <v>1555</v>
      </c>
      <c r="C818" s="195" t="s">
        <v>946</v>
      </c>
      <c r="D818" s="195" t="s">
        <v>1137</v>
      </c>
      <c r="E818" s="195" t="s">
        <v>893</v>
      </c>
      <c r="F818" s="185">
        <v>662.8</v>
      </c>
      <c r="G818" s="185">
        <v>662.8</v>
      </c>
      <c r="H818" s="193">
        <f t="shared" si="12"/>
        <v>100</v>
      </c>
      <c r="K818" s="178"/>
    </row>
    <row r="819" spans="1:11" ht="78.75" hidden="1" x14ac:dyDescent="0.25">
      <c r="A819" s="192" t="s">
        <v>1521</v>
      </c>
      <c r="B819" s="228" t="s">
        <v>1556</v>
      </c>
      <c r="C819" s="195"/>
      <c r="D819" s="195"/>
      <c r="E819" s="195"/>
      <c r="F819" s="185">
        <v>0</v>
      </c>
      <c r="G819" s="185">
        <v>0</v>
      </c>
      <c r="H819" s="193"/>
      <c r="K819" s="178"/>
    </row>
    <row r="820" spans="1:11" ht="31.5" hidden="1" x14ac:dyDescent="0.25">
      <c r="A820" s="192" t="s">
        <v>1557</v>
      </c>
      <c r="B820" s="228" t="s">
        <v>1558</v>
      </c>
      <c r="C820" s="195"/>
      <c r="D820" s="195"/>
      <c r="E820" s="195"/>
      <c r="F820" s="185">
        <v>0</v>
      </c>
      <c r="G820" s="185">
        <v>0</v>
      </c>
      <c r="H820" s="193"/>
      <c r="K820" s="178"/>
    </row>
    <row r="821" spans="1:11" ht="31.5" hidden="1" x14ac:dyDescent="0.25">
      <c r="A821" s="192" t="s">
        <v>891</v>
      </c>
      <c r="B821" s="228" t="s">
        <v>1558</v>
      </c>
      <c r="C821" s="195" t="s">
        <v>946</v>
      </c>
      <c r="D821" s="195" t="s">
        <v>1137</v>
      </c>
      <c r="E821" s="195" t="s">
        <v>976</v>
      </c>
      <c r="F821" s="185">
        <v>0</v>
      </c>
      <c r="G821" s="185">
        <v>0</v>
      </c>
      <c r="H821" s="193"/>
      <c r="K821" s="178"/>
    </row>
    <row r="822" spans="1:11" s="191" customFormat="1" ht="31.5" x14ac:dyDescent="0.25">
      <c r="A822" s="187" t="s">
        <v>1559</v>
      </c>
      <c r="B822" s="188" t="s">
        <v>1560</v>
      </c>
      <c r="C822" s="188"/>
      <c r="D822" s="189"/>
      <c r="E822" s="189"/>
      <c r="F822" s="190">
        <v>29260.199999999997</v>
      </c>
      <c r="G822" s="190">
        <v>29111.5</v>
      </c>
      <c r="H822" s="190">
        <f t="shared" si="12"/>
        <v>99.491801149684562</v>
      </c>
      <c r="K822" s="178"/>
    </row>
    <row r="823" spans="1:11" ht="47.25" x14ac:dyDescent="0.25">
      <c r="A823" s="192" t="s">
        <v>1561</v>
      </c>
      <c r="B823" s="186" t="s">
        <v>1562</v>
      </c>
      <c r="C823" s="186"/>
      <c r="D823" s="201"/>
      <c r="E823" s="201"/>
      <c r="F823" s="193">
        <v>21176.199999999997</v>
      </c>
      <c r="G823" s="193">
        <v>21055.8</v>
      </c>
      <c r="H823" s="193">
        <f t="shared" si="12"/>
        <v>99.431437179475083</v>
      </c>
      <c r="K823" s="178"/>
    </row>
    <row r="824" spans="1:11" x14ac:dyDescent="0.25">
      <c r="A824" s="192" t="s">
        <v>979</v>
      </c>
      <c r="B824" s="186" t="s">
        <v>1563</v>
      </c>
      <c r="C824" s="186"/>
      <c r="D824" s="201"/>
      <c r="E824" s="201"/>
      <c r="F824" s="193">
        <v>18540.899999999998</v>
      </c>
      <c r="G824" s="193">
        <v>18420.5</v>
      </c>
      <c r="H824" s="193">
        <f t="shared" si="12"/>
        <v>99.350624834824643</v>
      </c>
      <c r="K824" s="178"/>
    </row>
    <row r="825" spans="1:11" x14ac:dyDescent="0.25">
      <c r="A825" s="192" t="s">
        <v>1564</v>
      </c>
      <c r="B825" s="186" t="s">
        <v>1565</v>
      </c>
      <c r="C825" s="186"/>
      <c r="D825" s="201"/>
      <c r="E825" s="201"/>
      <c r="F825" s="193">
        <v>12980.3</v>
      </c>
      <c r="G825" s="193">
        <v>12899.4</v>
      </c>
      <c r="H825" s="193">
        <f t="shared" si="12"/>
        <v>99.376747840958984</v>
      </c>
      <c r="K825" s="178"/>
    </row>
    <row r="826" spans="1:11" ht="31.5" x14ac:dyDescent="0.25">
      <c r="A826" s="192" t="s">
        <v>1566</v>
      </c>
      <c r="B826" s="186" t="s">
        <v>1567</v>
      </c>
      <c r="C826" s="186"/>
      <c r="D826" s="201"/>
      <c r="E826" s="201"/>
      <c r="F826" s="193">
        <v>12980.3</v>
      </c>
      <c r="G826" s="193">
        <v>12899.4</v>
      </c>
      <c r="H826" s="193">
        <f t="shared" si="12"/>
        <v>99.376747840958984</v>
      </c>
      <c r="K826" s="178"/>
    </row>
    <row r="827" spans="1:11" x14ac:dyDescent="0.25">
      <c r="A827" s="192" t="s">
        <v>881</v>
      </c>
      <c r="B827" s="186" t="s">
        <v>1567</v>
      </c>
      <c r="C827" s="186">
        <v>300</v>
      </c>
      <c r="D827" s="201" t="s">
        <v>883</v>
      </c>
      <c r="E827" s="201" t="s">
        <v>893</v>
      </c>
      <c r="F827" s="193">
        <v>12980.3</v>
      </c>
      <c r="G827" s="193">
        <v>12899.4</v>
      </c>
      <c r="H827" s="193">
        <f t="shared" si="12"/>
        <v>99.376747840958984</v>
      </c>
      <c r="K827" s="178"/>
    </row>
    <row r="828" spans="1:11" x14ac:dyDescent="0.25">
      <c r="A828" s="192" t="s">
        <v>1568</v>
      </c>
      <c r="B828" s="186" t="s">
        <v>1569</v>
      </c>
      <c r="C828" s="186"/>
      <c r="D828" s="201"/>
      <c r="E828" s="201"/>
      <c r="F828" s="193">
        <v>4440.3</v>
      </c>
      <c r="G828" s="193">
        <v>4400.8</v>
      </c>
      <c r="H828" s="193">
        <f t="shared" si="12"/>
        <v>99.110420467085561</v>
      </c>
      <c r="K828" s="178"/>
    </row>
    <row r="829" spans="1:11" x14ac:dyDescent="0.25">
      <c r="A829" s="192" t="s">
        <v>1570</v>
      </c>
      <c r="B829" s="186" t="s">
        <v>1571</v>
      </c>
      <c r="C829" s="186"/>
      <c r="D829" s="201"/>
      <c r="E829" s="201"/>
      <c r="F829" s="193">
        <v>1702</v>
      </c>
      <c r="G829" s="193">
        <v>1702</v>
      </c>
      <c r="H829" s="193">
        <f t="shared" si="12"/>
        <v>100</v>
      </c>
      <c r="K829" s="178"/>
    </row>
    <row r="830" spans="1:11" x14ac:dyDescent="0.25">
      <c r="A830" s="192" t="s">
        <v>881</v>
      </c>
      <c r="B830" s="186" t="s">
        <v>1571</v>
      </c>
      <c r="C830" s="186">
        <v>300</v>
      </c>
      <c r="D830" s="201" t="s">
        <v>883</v>
      </c>
      <c r="E830" s="201" t="s">
        <v>884</v>
      </c>
      <c r="F830" s="193">
        <v>1702</v>
      </c>
      <c r="G830" s="193">
        <v>1702</v>
      </c>
      <c r="H830" s="193">
        <f t="shared" si="12"/>
        <v>100</v>
      </c>
      <c r="K830" s="178"/>
    </row>
    <row r="831" spans="1:11" ht="31.5" x14ac:dyDescent="0.25">
      <c r="A831" s="192" t="s">
        <v>1572</v>
      </c>
      <c r="B831" s="186" t="s">
        <v>1573</v>
      </c>
      <c r="C831" s="186"/>
      <c r="D831" s="201"/>
      <c r="E831" s="201"/>
      <c r="F831" s="193">
        <v>1943.3</v>
      </c>
      <c r="G831" s="193">
        <v>1914.2</v>
      </c>
      <c r="H831" s="193">
        <f t="shared" si="12"/>
        <v>98.502547213502808</v>
      </c>
      <c r="K831" s="178"/>
    </row>
    <row r="832" spans="1:11" x14ac:dyDescent="0.25">
      <c r="A832" s="192" t="s">
        <v>881</v>
      </c>
      <c r="B832" s="186" t="s">
        <v>1573</v>
      </c>
      <c r="C832" s="186">
        <v>300</v>
      </c>
      <c r="D832" s="201" t="s">
        <v>883</v>
      </c>
      <c r="E832" s="201" t="s">
        <v>884</v>
      </c>
      <c r="F832" s="193">
        <v>1943.3</v>
      </c>
      <c r="G832" s="193">
        <v>1914.2</v>
      </c>
      <c r="H832" s="193">
        <f t="shared" si="12"/>
        <v>98.502547213502808</v>
      </c>
      <c r="K832" s="178"/>
    </row>
    <row r="833" spans="1:11" ht="47.25" x14ac:dyDescent="0.25">
      <c r="A833" s="192" t="s">
        <v>1574</v>
      </c>
      <c r="B833" s="195" t="s">
        <v>1575</v>
      </c>
      <c r="C833" s="201"/>
      <c r="D833" s="201"/>
      <c r="E833" s="201"/>
      <c r="F833" s="193">
        <v>795</v>
      </c>
      <c r="G833" s="193">
        <v>784.6</v>
      </c>
      <c r="H833" s="193">
        <f t="shared" si="12"/>
        <v>98.691823899371073</v>
      </c>
      <c r="K833" s="178"/>
    </row>
    <row r="834" spans="1:11" x14ac:dyDescent="0.25">
      <c r="A834" s="192" t="s">
        <v>881</v>
      </c>
      <c r="B834" s="195" t="s">
        <v>1575</v>
      </c>
      <c r="C834" s="201" t="s">
        <v>882</v>
      </c>
      <c r="D834" s="201" t="s">
        <v>883</v>
      </c>
      <c r="E834" s="201" t="s">
        <v>884</v>
      </c>
      <c r="F834" s="185">
        <v>795</v>
      </c>
      <c r="G834" s="185">
        <v>784.6</v>
      </c>
      <c r="H834" s="193">
        <f t="shared" si="12"/>
        <v>98.691823899371073</v>
      </c>
      <c r="K834" s="178"/>
    </row>
    <row r="835" spans="1:11" ht="31.5" hidden="1" x14ac:dyDescent="0.25">
      <c r="A835" s="192" t="s">
        <v>1576</v>
      </c>
      <c r="B835" s="195" t="s">
        <v>1577</v>
      </c>
      <c r="C835" s="201"/>
      <c r="D835" s="201"/>
      <c r="E835" s="201"/>
      <c r="F835" s="185">
        <v>0</v>
      </c>
      <c r="G835" s="185">
        <v>0</v>
      </c>
      <c r="H835" s="193"/>
      <c r="K835" s="178"/>
    </row>
    <row r="836" spans="1:11" hidden="1" x14ac:dyDescent="0.25">
      <c r="A836" s="192" t="s">
        <v>881</v>
      </c>
      <c r="B836" s="195" t="s">
        <v>1577</v>
      </c>
      <c r="C836" s="201" t="s">
        <v>882</v>
      </c>
      <c r="D836" s="201" t="s">
        <v>883</v>
      </c>
      <c r="E836" s="201" t="s">
        <v>884</v>
      </c>
      <c r="F836" s="185">
        <v>0</v>
      </c>
      <c r="G836" s="185">
        <v>0</v>
      </c>
      <c r="H836" s="193"/>
      <c r="K836" s="178"/>
    </row>
    <row r="837" spans="1:11" ht="31.5" x14ac:dyDescent="0.25">
      <c r="A837" s="192" t="s">
        <v>1578</v>
      </c>
      <c r="B837" s="186" t="s">
        <v>1579</v>
      </c>
      <c r="C837" s="186"/>
      <c r="D837" s="201"/>
      <c r="E837" s="201"/>
      <c r="F837" s="193">
        <v>1120.3</v>
      </c>
      <c r="G837" s="193">
        <v>1120.3</v>
      </c>
      <c r="H837" s="193">
        <f t="shared" si="12"/>
        <v>100</v>
      </c>
      <c r="K837" s="178"/>
    </row>
    <row r="838" spans="1:11" x14ac:dyDescent="0.25">
      <c r="A838" s="192" t="s">
        <v>1580</v>
      </c>
      <c r="B838" s="186" t="s">
        <v>1581</v>
      </c>
      <c r="C838" s="186"/>
      <c r="D838" s="201"/>
      <c r="E838" s="201"/>
      <c r="F838" s="193">
        <v>1120.3</v>
      </c>
      <c r="G838" s="193">
        <v>1120.3</v>
      </c>
      <c r="H838" s="193">
        <f t="shared" si="12"/>
        <v>100</v>
      </c>
      <c r="K838" s="178"/>
    </row>
    <row r="839" spans="1:11" ht="31.5" x14ac:dyDescent="0.25">
      <c r="A839" s="192" t="s">
        <v>896</v>
      </c>
      <c r="B839" s="186" t="s">
        <v>1581</v>
      </c>
      <c r="C839" s="186">
        <v>200</v>
      </c>
      <c r="D839" s="201" t="s">
        <v>883</v>
      </c>
      <c r="E839" s="201" t="s">
        <v>884</v>
      </c>
      <c r="F839" s="193">
        <v>520.29999999999995</v>
      </c>
      <c r="G839" s="193">
        <v>520.29999999999995</v>
      </c>
      <c r="H839" s="193">
        <f t="shared" ref="H839:H902" si="13">SUM(G839/F839*100)</f>
        <v>100</v>
      </c>
      <c r="K839" s="178"/>
    </row>
    <row r="840" spans="1:11" x14ac:dyDescent="0.25">
      <c r="A840" s="192" t="s">
        <v>881</v>
      </c>
      <c r="B840" s="186" t="s">
        <v>1581</v>
      </c>
      <c r="C840" s="186">
        <v>300</v>
      </c>
      <c r="D840" s="201" t="s">
        <v>883</v>
      </c>
      <c r="E840" s="201" t="s">
        <v>884</v>
      </c>
      <c r="F840" s="193">
        <v>600</v>
      </c>
      <c r="G840" s="193">
        <v>600</v>
      </c>
      <c r="H840" s="193">
        <f t="shared" si="13"/>
        <v>100</v>
      </c>
      <c r="K840" s="178"/>
    </row>
    <row r="841" spans="1:11" ht="47.25" hidden="1" x14ac:dyDescent="0.25">
      <c r="A841" s="192" t="s">
        <v>984</v>
      </c>
      <c r="B841" s="186" t="s">
        <v>1582</v>
      </c>
      <c r="C841" s="186"/>
      <c r="D841" s="201"/>
      <c r="E841" s="201"/>
      <c r="F841" s="193">
        <v>0</v>
      </c>
      <c r="G841" s="193">
        <v>0</v>
      </c>
      <c r="H841" s="193" t="e">
        <f t="shared" si="13"/>
        <v>#DIV/0!</v>
      </c>
      <c r="K841" s="178"/>
    </row>
    <row r="842" spans="1:11" hidden="1" x14ac:dyDescent="0.25">
      <c r="A842" s="192" t="s">
        <v>1037</v>
      </c>
      <c r="B842" s="186" t="s">
        <v>1583</v>
      </c>
      <c r="C842" s="186"/>
      <c r="D842" s="201"/>
      <c r="E842" s="201"/>
      <c r="F842" s="193">
        <v>0</v>
      </c>
      <c r="G842" s="193">
        <v>0</v>
      </c>
      <c r="H842" s="193" t="e">
        <f t="shared" si="13"/>
        <v>#DIV/0!</v>
      </c>
      <c r="K842" s="178"/>
    </row>
    <row r="843" spans="1:11" hidden="1" x14ac:dyDescent="0.25">
      <c r="A843" s="192" t="s">
        <v>910</v>
      </c>
      <c r="B843" s="186" t="s">
        <v>1583</v>
      </c>
      <c r="C843" s="186">
        <v>800</v>
      </c>
      <c r="D843" s="201" t="s">
        <v>901</v>
      </c>
      <c r="E843" s="201" t="s">
        <v>1035</v>
      </c>
      <c r="F843" s="193">
        <v>0</v>
      </c>
      <c r="G843" s="193">
        <v>0</v>
      </c>
      <c r="H843" s="193" t="e">
        <f t="shared" si="13"/>
        <v>#DIV/0!</v>
      </c>
      <c r="K843" s="178"/>
    </row>
    <row r="844" spans="1:11" ht="31.5" x14ac:dyDescent="0.25">
      <c r="A844" s="192" t="s">
        <v>1055</v>
      </c>
      <c r="B844" s="186" t="s">
        <v>1584</v>
      </c>
      <c r="C844" s="186"/>
      <c r="D844" s="201"/>
      <c r="E844" s="201"/>
      <c r="F844" s="193">
        <v>2635.3</v>
      </c>
      <c r="G844" s="193">
        <v>2635.3</v>
      </c>
      <c r="H844" s="193">
        <f t="shared" si="13"/>
        <v>100</v>
      </c>
      <c r="K844" s="178"/>
    </row>
    <row r="845" spans="1:11" x14ac:dyDescent="0.25">
      <c r="A845" s="192" t="s">
        <v>1585</v>
      </c>
      <c r="B845" s="186" t="s">
        <v>1586</v>
      </c>
      <c r="C845" s="186"/>
      <c r="D845" s="201"/>
      <c r="E845" s="201"/>
      <c r="F845" s="193">
        <v>2635.3</v>
      </c>
      <c r="G845" s="193">
        <v>2635.3</v>
      </c>
      <c r="H845" s="193">
        <f t="shared" si="13"/>
        <v>100</v>
      </c>
      <c r="K845" s="178"/>
    </row>
    <row r="846" spans="1:11" ht="47.25" x14ac:dyDescent="0.25">
      <c r="A846" s="192" t="s">
        <v>1587</v>
      </c>
      <c r="B846" s="186" t="s">
        <v>1588</v>
      </c>
      <c r="C846" s="186"/>
      <c r="D846" s="201"/>
      <c r="E846" s="201"/>
      <c r="F846" s="193">
        <v>2635.3</v>
      </c>
      <c r="G846" s="193">
        <v>2635.3</v>
      </c>
      <c r="H846" s="193">
        <f t="shared" si="13"/>
        <v>100</v>
      </c>
      <c r="K846" s="178"/>
    </row>
    <row r="847" spans="1:11" ht="63" x14ac:dyDescent="0.25">
      <c r="A847" s="192" t="s">
        <v>908</v>
      </c>
      <c r="B847" s="186" t="s">
        <v>1588</v>
      </c>
      <c r="C847" s="186">
        <v>100</v>
      </c>
      <c r="D847" s="201" t="s">
        <v>883</v>
      </c>
      <c r="E847" s="201" t="s">
        <v>976</v>
      </c>
      <c r="F847" s="193">
        <v>1980.4</v>
      </c>
      <c r="G847" s="193">
        <v>1980.4</v>
      </c>
      <c r="H847" s="193">
        <f t="shared" si="13"/>
        <v>100</v>
      </c>
      <c r="K847" s="178"/>
    </row>
    <row r="848" spans="1:11" ht="29.25" customHeight="1" x14ac:dyDescent="0.25">
      <c r="A848" s="192" t="s">
        <v>896</v>
      </c>
      <c r="B848" s="186" t="s">
        <v>1588</v>
      </c>
      <c r="C848" s="186">
        <v>200</v>
      </c>
      <c r="D848" s="201" t="s">
        <v>883</v>
      </c>
      <c r="E848" s="201" t="s">
        <v>976</v>
      </c>
      <c r="F848" s="193">
        <v>651.4</v>
      </c>
      <c r="G848" s="193">
        <v>651.4</v>
      </c>
      <c r="H848" s="193">
        <f t="shared" si="13"/>
        <v>100</v>
      </c>
      <c r="K848" s="178"/>
    </row>
    <row r="849" spans="1:11" ht="29.25" customHeight="1" x14ac:dyDescent="0.25">
      <c r="A849" s="192" t="s">
        <v>910</v>
      </c>
      <c r="B849" s="186" t="s">
        <v>1588</v>
      </c>
      <c r="C849" s="186">
        <v>800</v>
      </c>
      <c r="D849" s="201" t="s">
        <v>883</v>
      </c>
      <c r="E849" s="201" t="s">
        <v>976</v>
      </c>
      <c r="F849" s="193">
        <v>3.5</v>
      </c>
      <c r="G849" s="193">
        <v>3.5</v>
      </c>
      <c r="H849" s="193">
        <f t="shared" si="13"/>
        <v>100</v>
      </c>
      <c r="K849" s="178"/>
    </row>
    <row r="850" spans="1:11" hidden="1" x14ac:dyDescent="0.25">
      <c r="A850" s="192" t="s">
        <v>1589</v>
      </c>
      <c r="B850" s="186" t="s">
        <v>1590</v>
      </c>
      <c r="C850" s="186"/>
      <c r="D850" s="201"/>
      <c r="E850" s="201"/>
      <c r="F850" s="193">
        <v>0</v>
      </c>
      <c r="G850" s="193">
        <v>0</v>
      </c>
      <c r="H850" s="193" t="e">
        <f t="shared" si="13"/>
        <v>#DIV/0!</v>
      </c>
      <c r="K850" s="178"/>
    </row>
    <row r="851" spans="1:11" ht="47.25" hidden="1" x14ac:dyDescent="0.25">
      <c r="A851" s="192" t="s">
        <v>1591</v>
      </c>
      <c r="B851" s="186" t="s">
        <v>1592</v>
      </c>
      <c r="C851" s="186"/>
      <c r="D851" s="201"/>
      <c r="E851" s="201"/>
      <c r="F851" s="193">
        <v>0</v>
      </c>
      <c r="G851" s="193">
        <v>0</v>
      </c>
      <c r="H851" s="193" t="e">
        <f t="shared" si="13"/>
        <v>#DIV/0!</v>
      </c>
      <c r="K851" s="178"/>
    </row>
    <row r="852" spans="1:11" ht="31.5" hidden="1" x14ac:dyDescent="0.25">
      <c r="A852" s="192" t="s">
        <v>896</v>
      </c>
      <c r="B852" s="186" t="s">
        <v>1592</v>
      </c>
      <c r="C852" s="186">
        <v>200</v>
      </c>
      <c r="D852" s="201" t="s">
        <v>883</v>
      </c>
      <c r="E852" s="201" t="s">
        <v>901</v>
      </c>
      <c r="F852" s="193">
        <v>0</v>
      </c>
      <c r="G852" s="193">
        <v>0</v>
      </c>
      <c r="H852" s="193" t="e">
        <f t="shared" si="13"/>
        <v>#DIV/0!</v>
      </c>
      <c r="K852" s="178"/>
    </row>
    <row r="853" spans="1:11" x14ac:dyDescent="0.25">
      <c r="A853" s="192" t="s">
        <v>1593</v>
      </c>
      <c r="B853" s="186" t="s">
        <v>1594</v>
      </c>
      <c r="C853" s="186"/>
      <c r="D853" s="201"/>
      <c r="E853" s="201"/>
      <c r="F853" s="193">
        <v>378.5</v>
      </c>
      <c r="G853" s="193">
        <v>378.5</v>
      </c>
      <c r="H853" s="193">
        <f t="shared" si="13"/>
        <v>100</v>
      </c>
      <c r="K853" s="178"/>
    </row>
    <row r="854" spans="1:11" x14ac:dyDescent="0.25">
      <c r="A854" s="192" t="s">
        <v>979</v>
      </c>
      <c r="B854" s="186" t="s">
        <v>1595</v>
      </c>
      <c r="C854" s="186"/>
      <c r="D854" s="201"/>
      <c r="E854" s="201"/>
      <c r="F854" s="193">
        <v>378.5</v>
      </c>
      <c r="G854" s="193">
        <v>378.5</v>
      </c>
      <c r="H854" s="193">
        <f t="shared" si="13"/>
        <v>100</v>
      </c>
      <c r="K854" s="178"/>
    </row>
    <row r="855" spans="1:11" x14ac:dyDescent="0.25">
      <c r="A855" s="192" t="s">
        <v>1596</v>
      </c>
      <c r="B855" s="186" t="s">
        <v>1597</v>
      </c>
      <c r="C855" s="186"/>
      <c r="D855" s="201"/>
      <c r="E855" s="201"/>
      <c r="F855" s="193">
        <v>378.5</v>
      </c>
      <c r="G855" s="193">
        <v>378.5</v>
      </c>
      <c r="H855" s="193">
        <f t="shared" si="13"/>
        <v>100</v>
      </c>
      <c r="K855" s="178"/>
    </row>
    <row r="856" spans="1:11" ht="27.75" customHeight="1" x14ac:dyDescent="0.25">
      <c r="A856" s="192" t="s">
        <v>896</v>
      </c>
      <c r="B856" s="186" t="s">
        <v>1597</v>
      </c>
      <c r="C856" s="186">
        <v>200</v>
      </c>
      <c r="D856" s="201" t="s">
        <v>883</v>
      </c>
      <c r="E856" s="201" t="s">
        <v>884</v>
      </c>
      <c r="F856" s="193">
        <v>378.5</v>
      </c>
      <c r="G856" s="193">
        <v>378.5</v>
      </c>
      <c r="H856" s="193">
        <f t="shared" si="13"/>
        <v>100</v>
      </c>
      <c r="K856" s="178"/>
    </row>
    <row r="857" spans="1:11" hidden="1" x14ac:dyDescent="0.25">
      <c r="A857" s="192" t="s">
        <v>881</v>
      </c>
      <c r="B857" s="186" t="s">
        <v>1597</v>
      </c>
      <c r="C857" s="186">
        <v>300</v>
      </c>
      <c r="D857" s="201" t="s">
        <v>883</v>
      </c>
      <c r="E857" s="201" t="s">
        <v>884</v>
      </c>
      <c r="F857" s="193"/>
      <c r="G857" s="193"/>
      <c r="H857" s="193" t="e">
        <f t="shared" si="13"/>
        <v>#DIV/0!</v>
      </c>
      <c r="K857" s="178"/>
    </row>
    <row r="858" spans="1:11" x14ac:dyDescent="0.25">
      <c r="A858" s="192" t="s">
        <v>1598</v>
      </c>
      <c r="B858" s="186" t="s">
        <v>1599</v>
      </c>
      <c r="C858" s="186"/>
      <c r="D858" s="201"/>
      <c r="E858" s="201"/>
      <c r="F858" s="193">
        <v>198.8</v>
      </c>
      <c r="G858" s="193">
        <v>198.8</v>
      </c>
      <c r="H858" s="193">
        <f t="shared" si="13"/>
        <v>100</v>
      </c>
      <c r="K858" s="178"/>
    </row>
    <row r="859" spans="1:11" x14ac:dyDescent="0.25">
      <c r="A859" s="192" t="s">
        <v>979</v>
      </c>
      <c r="B859" s="186" t="s">
        <v>1600</v>
      </c>
      <c r="C859" s="186"/>
      <c r="D859" s="206"/>
      <c r="E859" s="206"/>
      <c r="F859" s="193">
        <v>198.8</v>
      </c>
      <c r="G859" s="193">
        <v>198.8</v>
      </c>
      <c r="H859" s="193">
        <f t="shared" si="13"/>
        <v>100</v>
      </c>
      <c r="K859" s="178"/>
    </row>
    <row r="860" spans="1:11" ht="47.25" x14ac:dyDescent="0.25">
      <c r="A860" s="192" t="s">
        <v>1601</v>
      </c>
      <c r="B860" s="186" t="s">
        <v>1602</v>
      </c>
      <c r="C860" s="186"/>
      <c r="D860" s="206"/>
      <c r="E860" s="206"/>
      <c r="F860" s="193">
        <v>128</v>
      </c>
      <c r="G860" s="193">
        <v>128</v>
      </c>
      <c r="H860" s="193">
        <f t="shared" si="13"/>
        <v>100</v>
      </c>
      <c r="K860" s="178"/>
    </row>
    <row r="861" spans="1:11" ht="31.5" x14ac:dyDescent="0.25">
      <c r="A861" s="192" t="s">
        <v>896</v>
      </c>
      <c r="B861" s="186" t="s">
        <v>1602</v>
      </c>
      <c r="C861" s="186">
        <v>200</v>
      </c>
      <c r="D861" s="201" t="s">
        <v>883</v>
      </c>
      <c r="E861" s="201" t="s">
        <v>913</v>
      </c>
      <c r="F861" s="193">
        <v>128</v>
      </c>
      <c r="G861" s="193">
        <v>128</v>
      </c>
      <c r="H861" s="193">
        <f t="shared" si="13"/>
        <v>100</v>
      </c>
      <c r="K861" s="178"/>
    </row>
    <row r="862" spans="1:11" ht="47.25" hidden="1" x14ac:dyDescent="0.25">
      <c r="A862" s="192" t="s">
        <v>1603</v>
      </c>
      <c r="B862" s="186" t="s">
        <v>1604</v>
      </c>
      <c r="C862" s="186"/>
      <c r="D862" s="206"/>
      <c r="E862" s="206"/>
      <c r="F862" s="193">
        <v>0</v>
      </c>
      <c r="G862" s="193">
        <v>0</v>
      </c>
      <c r="H862" s="193"/>
      <c r="K862" s="178"/>
    </row>
    <row r="863" spans="1:11" ht="31.5" hidden="1" x14ac:dyDescent="0.25">
      <c r="A863" s="192" t="s">
        <v>896</v>
      </c>
      <c r="B863" s="186" t="s">
        <v>1604</v>
      </c>
      <c r="C863" s="186">
        <v>200</v>
      </c>
      <c r="D863" s="201" t="s">
        <v>883</v>
      </c>
      <c r="E863" s="201" t="s">
        <v>913</v>
      </c>
      <c r="F863" s="193">
        <v>0</v>
      </c>
      <c r="G863" s="193">
        <v>0</v>
      </c>
      <c r="H863" s="193"/>
      <c r="K863" s="178"/>
    </row>
    <row r="864" spans="1:11" ht="47.25" hidden="1" x14ac:dyDescent="0.25">
      <c r="A864" s="192" t="s">
        <v>1605</v>
      </c>
      <c r="B864" s="186" t="s">
        <v>1606</v>
      </c>
      <c r="C864" s="186"/>
      <c r="D864" s="206"/>
      <c r="E864" s="206"/>
      <c r="F864" s="193">
        <v>0</v>
      </c>
      <c r="G864" s="193">
        <v>0</v>
      </c>
      <c r="H864" s="193"/>
      <c r="K864" s="178"/>
    </row>
    <row r="865" spans="1:11" ht="31.5" hidden="1" x14ac:dyDescent="0.25">
      <c r="A865" s="192" t="s">
        <v>896</v>
      </c>
      <c r="B865" s="186" t="s">
        <v>1606</v>
      </c>
      <c r="C865" s="186">
        <v>200</v>
      </c>
      <c r="D865" s="201" t="s">
        <v>901</v>
      </c>
      <c r="E865" s="201" t="s">
        <v>1035</v>
      </c>
      <c r="F865" s="193">
        <v>0</v>
      </c>
      <c r="G865" s="193">
        <v>0</v>
      </c>
      <c r="H865" s="193"/>
      <c r="K865" s="178"/>
    </row>
    <row r="866" spans="1:11" x14ac:dyDescent="0.25">
      <c r="A866" s="192" t="s">
        <v>1596</v>
      </c>
      <c r="B866" s="186" t="s">
        <v>1607</v>
      </c>
      <c r="C866" s="186"/>
      <c r="D866" s="206"/>
      <c r="E866" s="206"/>
      <c r="F866" s="193">
        <v>70.8</v>
      </c>
      <c r="G866" s="193">
        <v>70.8</v>
      </c>
      <c r="H866" s="193">
        <f t="shared" si="13"/>
        <v>100</v>
      </c>
      <c r="K866" s="178"/>
    </row>
    <row r="867" spans="1:11" ht="31.5" x14ac:dyDescent="0.25">
      <c r="A867" s="192" t="s">
        <v>896</v>
      </c>
      <c r="B867" s="186" t="s">
        <v>1607</v>
      </c>
      <c r="C867" s="186">
        <v>200</v>
      </c>
      <c r="D867" s="201" t="s">
        <v>892</v>
      </c>
      <c r="E867" s="201" t="s">
        <v>893</v>
      </c>
      <c r="F867" s="193">
        <v>30</v>
      </c>
      <c r="G867" s="193">
        <v>30</v>
      </c>
      <c r="H867" s="193">
        <f t="shared" si="13"/>
        <v>100</v>
      </c>
      <c r="K867" s="178"/>
    </row>
    <row r="868" spans="1:11" ht="29.25" customHeight="1" x14ac:dyDescent="0.25">
      <c r="A868" s="192" t="s">
        <v>896</v>
      </c>
      <c r="B868" s="186" t="s">
        <v>1607</v>
      </c>
      <c r="C868" s="186">
        <v>200</v>
      </c>
      <c r="D868" s="201" t="s">
        <v>883</v>
      </c>
      <c r="E868" s="201" t="s">
        <v>884</v>
      </c>
      <c r="F868" s="193">
        <v>40.799999999999997</v>
      </c>
      <c r="G868" s="193">
        <v>40.799999999999997</v>
      </c>
      <c r="H868" s="193">
        <f t="shared" si="13"/>
        <v>100</v>
      </c>
      <c r="K868" s="178"/>
    </row>
    <row r="869" spans="1:11" ht="47.25" x14ac:dyDescent="0.25">
      <c r="A869" s="192" t="s">
        <v>1608</v>
      </c>
      <c r="B869" s="186" t="s">
        <v>1609</v>
      </c>
      <c r="C869" s="186"/>
      <c r="D869" s="201"/>
      <c r="E869" s="201"/>
      <c r="F869" s="193">
        <v>7506.7000000000007</v>
      </c>
      <c r="G869" s="193">
        <v>7478.4000000000005</v>
      </c>
      <c r="H869" s="193">
        <f t="shared" si="13"/>
        <v>99.623003450251105</v>
      </c>
      <c r="K869" s="178"/>
    </row>
    <row r="870" spans="1:11" x14ac:dyDescent="0.25">
      <c r="A870" s="192" t="s">
        <v>1011</v>
      </c>
      <c r="B870" s="186" t="s">
        <v>1610</v>
      </c>
      <c r="C870" s="186"/>
      <c r="D870" s="201"/>
      <c r="E870" s="201"/>
      <c r="F870" s="193">
        <v>4748.7</v>
      </c>
      <c r="G870" s="193">
        <v>4747.0999999999995</v>
      </c>
      <c r="H870" s="193">
        <f t="shared" si="13"/>
        <v>99.966306568113367</v>
      </c>
      <c r="K870" s="178"/>
    </row>
    <row r="871" spans="1:11" ht="63" x14ac:dyDescent="0.25">
      <c r="A871" s="192" t="s">
        <v>908</v>
      </c>
      <c r="B871" s="186" t="s">
        <v>1610</v>
      </c>
      <c r="C871" s="186">
        <v>100</v>
      </c>
      <c r="D871" s="201" t="s">
        <v>883</v>
      </c>
      <c r="E871" s="201" t="s">
        <v>913</v>
      </c>
      <c r="F871" s="193">
        <v>4741.7</v>
      </c>
      <c r="G871" s="193">
        <v>4741.7</v>
      </c>
      <c r="H871" s="193">
        <f t="shared" si="13"/>
        <v>100</v>
      </c>
      <c r="K871" s="178"/>
    </row>
    <row r="872" spans="1:11" ht="31.5" x14ac:dyDescent="0.25">
      <c r="A872" s="192" t="s">
        <v>896</v>
      </c>
      <c r="B872" s="186" t="s">
        <v>1610</v>
      </c>
      <c r="C872" s="186">
        <v>200</v>
      </c>
      <c r="D872" s="201" t="s">
        <v>883</v>
      </c>
      <c r="E872" s="201" t="s">
        <v>913</v>
      </c>
      <c r="F872" s="193">
        <v>7</v>
      </c>
      <c r="G872" s="193">
        <v>5.4</v>
      </c>
      <c r="H872" s="193">
        <f t="shared" si="13"/>
        <v>77.142857142857153</v>
      </c>
      <c r="K872" s="178"/>
    </row>
    <row r="873" spans="1:11" ht="20.25" customHeight="1" x14ac:dyDescent="0.25">
      <c r="A873" s="192" t="s">
        <v>1013</v>
      </c>
      <c r="B873" s="186" t="s">
        <v>1611</v>
      </c>
      <c r="C873" s="226"/>
      <c r="D873" s="201"/>
      <c r="E873" s="201"/>
      <c r="F873" s="193">
        <v>465.3</v>
      </c>
      <c r="G873" s="193">
        <v>465.3</v>
      </c>
      <c r="H873" s="193">
        <f t="shared" si="13"/>
        <v>100</v>
      </c>
      <c r="K873" s="178"/>
    </row>
    <row r="874" spans="1:11" ht="31.5" x14ac:dyDescent="0.25">
      <c r="A874" s="192" t="s">
        <v>896</v>
      </c>
      <c r="B874" s="186" t="s">
        <v>1611</v>
      </c>
      <c r="C874" s="186">
        <v>200</v>
      </c>
      <c r="D874" s="201" t="s">
        <v>883</v>
      </c>
      <c r="E874" s="201" t="s">
        <v>913</v>
      </c>
      <c r="F874" s="193">
        <v>465.3</v>
      </c>
      <c r="G874" s="193">
        <v>465.3</v>
      </c>
      <c r="H874" s="193">
        <f t="shared" si="13"/>
        <v>100</v>
      </c>
      <c r="K874" s="178"/>
    </row>
    <row r="875" spans="1:11" ht="31.5" x14ac:dyDescent="0.25">
      <c r="A875" s="192" t="s">
        <v>1015</v>
      </c>
      <c r="B875" s="186" t="s">
        <v>1612</v>
      </c>
      <c r="C875" s="186"/>
      <c r="D875" s="201"/>
      <c r="E875" s="201"/>
      <c r="F875" s="193">
        <v>916.6</v>
      </c>
      <c r="G875" s="193">
        <v>902.8</v>
      </c>
      <c r="H875" s="193">
        <f t="shared" si="13"/>
        <v>98.494435958978826</v>
      </c>
      <c r="K875" s="178"/>
    </row>
    <row r="876" spans="1:11" ht="31.5" x14ac:dyDescent="0.25">
      <c r="A876" s="192" t="s">
        <v>896</v>
      </c>
      <c r="B876" s="186" t="s">
        <v>1612</v>
      </c>
      <c r="C876" s="186">
        <v>200</v>
      </c>
      <c r="D876" s="201" t="s">
        <v>883</v>
      </c>
      <c r="E876" s="201" t="s">
        <v>913</v>
      </c>
      <c r="F876" s="193">
        <v>916.6</v>
      </c>
      <c r="G876" s="193">
        <v>902.8</v>
      </c>
      <c r="H876" s="193">
        <f t="shared" si="13"/>
        <v>98.494435958978826</v>
      </c>
      <c r="K876" s="178"/>
    </row>
    <row r="877" spans="1:11" ht="31.5" x14ac:dyDescent="0.25">
      <c r="A877" s="192" t="s">
        <v>991</v>
      </c>
      <c r="B877" s="186" t="s">
        <v>1613</v>
      </c>
      <c r="C877" s="186"/>
      <c r="D877" s="201"/>
      <c r="E877" s="201"/>
      <c r="F877" s="193">
        <v>1303.3</v>
      </c>
      <c r="G877" s="193">
        <v>1290.4000000000001</v>
      </c>
      <c r="H877" s="193">
        <f t="shared" si="13"/>
        <v>99.010204864574547</v>
      </c>
      <c r="K877" s="178"/>
    </row>
    <row r="878" spans="1:11" ht="31.5" hidden="1" x14ac:dyDescent="0.25">
      <c r="A878" s="192" t="s">
        <v>896</v>
      </c>
      <c r="B878" s="186" t="s">
        <v>1613</v>
      </c>
      <c r="C878" s="186">
        <v>200</v>
      </c>
      <c r="D878" s="201" t="s">
        <v>892</v>
      </c>
      <c r="E878" s="201" t="s">
        <v>909</v>
      </c>
      <c r="F878" s="193">
        <v>0</v>
      </c>
      <c r="G878" s="193">
        <v>0</v>
      </c>
      <c r="H878" s="193"/>
      <c r="K878" s="178"/>
    </row>
    <row r="879" spans="1:11" ht="31.5" x14ac:dyDescent="0.25">
      <c r="A879" s="192" t="s">
        <v>896</v>
      </c>
      <c r="B879" s="186" t="s">
        <v>1613</v>
      </c>
      <c r="C879" s="186">
        <v>200</v>
      </c>
      <c r="D879" s="201" t="s">
        <v>883</v>
      </c>
      <c r="E879" s="201" t="s">
        <v>913</v>
      </c>
      <c r="F879" s="193">
        <v>1191</v>
      </c>
      <c r="G879" s="193">
        <v>1181.2</v>
      </c>
      <c r="H879" s="193">
        <f t="shared" si="13"/>
        <v>99.177162048698577</v>
      </c>
      <c r="K879" s="178"/>
    </row>
    <row r="880" spans="1:11" x14ac:dyDescent="0.25">
      <c r="A880" s="192" t="s">
        <v>910</v>
      </c>
      <c r="B880" s="186" t="s">
        <v>1613</v>
      </c>
      <c r="C880" s="186">
        <v>800</v>
      </c>
      <c r="D880" s="201" t="s">
        <v>883</v>
      </c>
      <c r="E880" s="201" t="s">
        <v>913</v>
      </c>
      <c r="F880" s="193">
        <v>112.3</v>
      </c>
      <c r="G880" s="193">
        <v>109.2</v>
      </c>
      <c r="H880" s="193">
        <f t="shared" si="13"/>
        <v>97.23953695458593</v>
      </c>
      <c r="K880" s="178"/>
    </row>
    <row r="881" spans="1:11" ht="31.5" hidden="1" x14ac:dyDescent="0.25">
      <c r="A881" s="192" t="s">
        <v>1614</v>
      </c>
      <c r="B881" s="186" t="s">
        <v>1615</v>
      </c>
      <c r="C881" s="226"/>
      <c r="D881" s="201"/>
      <c r="E881" s="201"/>
      <c r="F881" s="193">
        <v>0</v>
      </c>
      <c r="G881" s="193">
        <v>0</v>
      </c>
      <c r="H881" s="193" t="e">
        <f t="shared" si="13"/>
        <v>#DIV/0!</v>
      </c>
      <c r="K881" s="178"/>
    </row>
    <row r="882" spans="1:11" ht="63" hidden="1" x14ac:dyDescent="0.25">
      <c r="A882" s="192" t="s">
        <v>908</v>
      </c>
      <c r="B882" s="186" t="s">
        <v>1615</v>
      </c>
      <c r="C882" s="186">
        <v>100</v>
      </c>
      <c r="D882" s="201" t="s">
        <v>883</v>
      </c>
      <c r="E882" s="201" t="s">
        <v>913</v>
      </c>
      <c r="F882" s="193"/>
      <c r="G882" s="193"/>
      <c r="H882" s="193" t="e">
        <f t="shared" si="13"/>
        <v>#DIV/0!</v>
      </c>
      <c r="K882" s="178"/>
    </row>
    <row r="883" spans="1:11" ht="31.5" hidden="1" x14ac:dyDescent="0.25">
      <c r="A883" s="192" t="s">
        <v>1326</v>
      </c>
      <c r="B883" s="186" t="s">
        <v>1616</v>
      </c>
      <c r="C883" s="186"/>
      <c r="D883" s="206"/>
      <c r="E883" s="201"/>
      <c r="F883" s="193">
        <v>0</v>
      </c>
      <c r="G883" s="193">
        <v>0</v>
      </c>
      <c r="H883" s="193" t="e">
        <f t="shared" si="13"/>
        <v>#DIV/0!</v>
      </c>
      <c r="K883" s="178"/>
    </row>
    <row r="884" spans="1:11" ht="47.25" hidden="1" x14ac:dyDescent="0.25">
      <c r="A884" s="192" t="s">
        <v>1617</v>
      </c>
      <c r="B884" s="186" t="s">
        <v>1616</v>
      </c>
      <c r="C884" s="186"/>
      <c r="D884" s="206"/>
      <c r="E884" s="201"/>
      <c r="F884" s="193">
        <v>0</v>
      </c>
      <c r="G884" s="193">
        <v>0</v>
      </c>
      <c r="H884" s="193" t="e">
        <f t="shared" si="13"/>
        <v>#DIV/0!</v>
      </c>
      <c r="K884" s="178"/>
    </row>
    <row r="885" spans="1:11" ht="31.5" hidden="1" x14ac:dyDescent="0.25">
      <c r="A885" s="192" t="s">
        <v>1255</v>
      </c>
      <c r="B885" s="186" t="s">
        <v>1616</v>
      </c>
      <c r="C885" s="186">
        <v>600</v>
      </c>
      <c r="D885" s="201" t="s">
        <v>883</v>
      </c>
      <c r="E885" s="201" t="s">
        <v>913</v>
      </c>
      <c r="F885" s="193"/>
      <c r="G885" s="193"/>
      <c r="H885" s="193" t="e">
        <f t="shared" si="13"/>
        <v>#DIV/0!</v>
      </c>
      <c r="K885" s="178"/>
    </row>
    <row r="886" spans="1:11" ht="31.5" x14ac:dyDescent="0.25">
      <c r="A886" s="192" t="s">
        <v>1018</v>
      </c>
      <c r="B886" s="186" t="s">
        <v>1618</v>
      </c>
      <c r="C886" s="186"/>
      <c r="D886" s="201"/>
      <c r="E886" s="201"/>
      <c r="F886" s="193">
        <v>72.8</v>
      </c>
      <c r="G886" s="193">
        <v>72.8</v>
      </c>
      <c r="H886" s="193">
        <f t="shared" si="13"/>
        <v>100</v>
      </c>
      <c r="K886" s="178"/>
    </row>
    <row r="887" spans="1:11" ht="63" x14ac:dyDescent="0.25">
      <c r="A887" s="192" t="s">
        <v>908</v>
      </c>
      <c r="B887" s="186" t="s">
        <v>1618</v>
      </c>
      <c r="C887" s="186">
        <v>100</v>
      </c>
      <c r="D887" s="201" t="s">
        <v>883</v>
      </c>
      <c r="E887" s="201" t="s">
        <v>913</v>
      </c>
      <c r="F887" s="193">
        <v>72.8</v>
      </c>
      <c r="G887" s="193">
        <v>72.8</v>
      </c>
      <c r="H887" s="193">
        <f t="shared" si="13"/>
        <v>100</v>
      </c>
      <c r="K887" s="178"/>
    </row>
    <row r="888" spans="1:11" s="191" customFormat="1" ht="63" x14ac:dyDescent="0.25">
      <c r="A888" s="187" t="s">
        <v>1619</v>
      </c>
      <c r="B888" s="188" t="s">
        <v>1620</v>
      </c>
      <c r="C888" s="188"/>
      <c r="D888" s="189"/>
      <c r="E888" s="189"/>
      <c r="F888" s="190">
        <v>3286.2</v>
      </c>
      <c r="G888" s="190">
        <v>3286.2</v>
      </c>
      <c r="H888" s="190">
        <f t="shared" si="13"/>
        <v>100</v>
      </c>
      <c r="K888" s="178"/>
    </row>
    <row r="889" spans="1:11" x14ac:dyDescent="0.25">
      <c r="A889" s="192" t="s">
        <v>979</v>
      </c>
      <c r="B889" s="186" t="s">
        <v>1621</v>
      </c>
      <c r="C889" s="186"/>
      <c r="D889" s="201"/>
      <c r="E889" s="201"/>
      <c r="F889" s="193">
        <v>3286.2</v>
      </c>
      <c r="G889" s="193">
        <v>3286.2</v>
      </c>
      <c r="H889" s="193">
        <f t="shared" si="13"/>
        <v>100</v>
      </c>
      <c r="K889" s="178"/>
    </row>
    <row r="890" spans="1:11" ht="31.5" x14ac:dyDescent="0.25">
      <c r="A890" s="192" t="s">
        <v>1622</v>
      </c>
      <c r="B890" s="186" t="s">
        <v>1623</v>
      </c>
      <c r="C890" s="186"/>
      <c r="D890" s="201"/>
      <c r="E890" s="201"/>
      <c r="F890" s="193">
        <v>3286.2</v>
      </c>
      <c r="G890" s="193">
        <v>3286.2</v>
      </c>
      <c r="H890" s="193">
        <f t="shared" si="13"/>
        <v>100</v>
      </c>
      <c r="K890" s="178"/>
    </row>
    <row r="891" spans="1:11" ht="31.5" x14ac:dyDescent="0.25">
      <c r="A891" s="192" t="s">
        <v>896</v>
      </c>
      <c r="B891" s="186" t="s">
        <v>1623</v>
      </c>
      <c r="C891" s="186">
        <v>200</v>
      </c>
      <c r="D891" s="201" t="s">
        <v>883</v>
      </c>
      <c r="E891" s="201" t="s">
        <v>884</v>
      </c>
      <c r="F891" s="193">
        <v>3286.2</v>
      </c>
      <c r="G891" s="193">
        <v>3286.2</v>
      </c>
      <c r="H891" s="193">
        <f t="shared" si="13"/>
        <v>100</v>
      </c>
      <c r="K891" s="178"/>
    </row>
    <row r="892" spans="1:11" s="191" customFormat="1" ht="31.5" x14ac:dyDescent="0.25">
      <c r="A892" s="187" t="s">
        <v>1624</v>
      </c>
      <c r="B892" s="188" t="s">
        <v>1625</v>
      </c>
      <c r="C892" s="188"/>
      <c r="D892" s="189"/>
      <c r="E892" s="189"/>
      <c r="F892" s="190">
        <v>2630.8</v>
      </c>
      <c r="G892" s="190">
        <v>2604.5</v>
      </c>
      <c r="H892" s="190">
        <f t="shared" si="13"/>
        <v>99.000304090010644</v>
      </c>
      <c r="K892" s="178"/>
    </row>
    <row r="893" spans="1:11" ht="31.5" x14ac:dyDescent="0.25">
      <c r="A893" s="192" t="s">
        <v>1626</v>
      </c>
      <c r="B893" s="186" t="s">
        <v>1627</v>
      </c>
      <c r="C893" s="186"/>
      <c r="D893" s="201"/>
      <c r="E893" s="201"/>
      <c r="F893" s="193">
        <v>2216.4</v>
      </c>
      <c r="G893" s="193">
        <v>2223.4</v>
      </c>
      <c r="H893" s="193">
        <f t="shared" si="13"/>
        <v>100.31582746796607</v>
      </c>
      <c r="K893" s="178"/>
    </row>
    <row r="894" spans="1:11" ht="63" x14ac:dyDescent="0.25">
      <c r="A894" s="203" t="s">
        <v>908</v>
      </c>
      <c r="B894" s="186" t="s">
        <v>1627</v>
      </c>
      <c r="C894" s="186">
        <v>100</v>
      </c>
      <c r="D894" s="201" t="s">
        <v>893</v>
      </c>
      <c r="E894" s="201" t="s">
        <v>901</v>
      </c>
      <c r="F894" s="193">
        <v>1810.5</v>
      </c>
      <c r="G894" s="193">
        <v>1810.5</v>
      </c>
      <c r="H894" s="193">
        <f t="shared" si="13"/>
        <v>100</v>
      </c>
      <c r="K894" s="178"/>
    </row>
    <row r="895" spans="1:11" ht="31.5" x14ac:dyDescent="0.25">
      <c r="A895" s="192" t="s">
        <v>896</v>
      </c>
      <c r="B895" s="186" t="s">
        <v>1627</v>
      </c>
      <c r="C895" s="186">
        <v>200</v>
      </c>
      <c r="D895" s="201" t="s">
        <v>893</v>
      </c>
      <c r="E895" s="201" t="s">
        <v>901</v>
      </c>
      <c r="F895" s="193">
        <v>405.9</v>
      </c>
      <c r="G895" s="193">
        <v>412.9</v>
      </c>
      <c r="H895" s="193">
        <f t="shared" si="13"/>
        <v>101.72456270017246</v>
      </c>
      <c r="K895" s="178"/>
    </row>
    <row r="896" spans="1:11" ht="31.5" x14ac:dyDescent="0.25">
      <c r="A896" s="192" t="s">
        <v>991</v>
      </c>
      <c r="B896" s="186" t="s">
        <v>1628</v>
      </c>
      <c r="C896" s="186"/>
      <c r="D896" s="201"/>
      <c r="E896" s="201"/>
      <c r="F896" s="193">
        <v>414.4</v>
      </c>
      <c r="G896" s="193">
        <v>381.1</v>
      </c>
      <c r="H896" s="193">
        <f t="shared" si="13"/>
        <v>91.964285714285722</v>
      </c>
      <c r="K896" s="178"/>
    </row>
    <row r="897" spans="1:11" ht="31.5" x14ac:dyDescent="0.25">
      <c r="A897" s="192" t="s">
        <v>896</v>
      </c>
      <c r="B897" s="186" t="s">
        <v>1628</v>
      </c>
      <c r="C897" s="186">
        <v>200</v>
      </c>
      <c r="D897" s="201" t="s">
        <v>893</v>
      </c>
      <c r="E897" s="201">
        <v>13</v>
      </c>
      <c r="F897" s="193">
        <v>264.39999999999998</v>
      </c>
      <c r="G897" s="193">
        <v>231.1</v>
      </c>
      <c r="H897" s="193">
        <f t="shared" si="13"/>
        <v>87.40544629349472</v>
      </c>
      <c r="K897" s="178"/>
    </row>
    <row r="898" spans="1:11" ht="25.5" customHeight="1" x14ac:dyDescent="0.25">
      <c r="A898" s="192" t="s">
        <v>881</v>
      </c>
      <c r="B898" s="186" t="s">
        <v>1628</v>
      </c>
      <c r="C898" s="186">
        <v>300</v>
      </c>
      <c r="D898" s="201" t="s">
        <v>893</v>
      </c>
      <c r="E898" s="201">
        <v>13</v>
      </c>
      <c r="F898" s="193">
        <v>150</v>
      </c>
      <c r="G898" s="193">
        <v>150</v>
      </c>
      <c r="H898" s="193">
        <f t="shared" si="13"/>
        <v>100</v>
      </c>
      <c r="K898" s="178"/>
    </row>
    <row r="899" spans="1:11" s="191" customFormat="1" ht="47.25" x14ac:dyDescent="0.25">
      <c r="A899" s="187" t="s">
        <v>1629</v>
      </c>
      <c r="B899" s="188" t="s">
        <v>1630</v>
      </c>
      <c r="C899" s="188"/>
      <c r="D899" s="189"/>
      <c r="E899" s="189"/>
      <c r="F899" s="190">
        <v>34565.599999999999</v>
      </c>
      <c r="G899" s="190">
        <v>34486.200000000004</v>
      </c>
      <c r="H899" s="190">
        <f t="shared" si="13"/>
        <v>99.770291850857518</v>
      </c>
      <c r="K899" s="178"/>
    </row>
    <row r="900" spans="1:11" s="191" customFormat="1" hidden="1" x14ac:dyDescent="0.25">
      <c r="A900" s="192" t="s">
        <v>1631</v>
      </c>
      <c r="B900" s="186" t="s">
        <v>1632</v>
      </c>
      <c r="C900" s="186"/>
      <c r="D900" s="201"/>
      <c r="E900" s="201"/>
      <c r="F900" s="193">
        <v>0</v>
      </c>
      <c r="G900" s="193">
        <v>0</v>
      </c>
      <c r="H900" s="193" t="e">
        <f t="shared" si="13"/>
        <v>#DIV/0!</v>
      </c>
      <c r="K900" s="178"/>
    </row>
    <row r="901" spans="1:11" s="191" customFormat="1" hidden="1" x14ac:dyDescent="0.25">
      <c r="A901" s="192" t="s">
        <v>1633</v>
      </c>
      <c r="B901" s="186" t="s">
        <v>1632</v>
      </c>
      <c r="C901" s="186">
        <v>700</v>
      </c>
      <c r="D901" s="201" t="s">
        <v>1634</v>
      </c>
      <c r="E901" s="201" t="s">
        <v>893</v>
      </c>
      <c r="F901" s="193">
        <v>0</v>
      </c>
      <c r="G901" s="193">
        <v>0</v>
      </c>
      <c r="H901" s="193" t="e">
        <f t="shared" si="13"/>
        <v>#DIV/0!</v>
      </c>
      <c r="K901" s="178"/>
    </row>
    <row r="902" spans="1:11" x14ac:dyDescent="0.25">
      <c r="A902" s="192" t="s">
        <v>1011</v>
      </c>
      <c r="B902" s="201" t="s">
        <v>1635</v>
      </c>
      <c r="C902" s="201"/>
      <c r="D902" s="201"/>
      <c r="E902" s="201"/>
      <c r="F902" s="193">
        <v>28317.8</v>
      </c>
      <c r="G902" s="193">
        <v>28308.1</v>
      </c>
      <c r="H902" s="193">
        <f t="shared" si="13"/>
        <v>99.965745926590344</v>
      </c>
      <c r="K902" s="178"/>
    </row>
    <row r="903" spans="1:11" ht="63" x14ac:dyDescent="0.25">
      <c r="A903" s="192" t="s">
        <v>908</v>
      </c>
      <c r="B903" s="201" t="s">
        <v>1635</v>
      </c>
      <c r="C903" s="201" t="s">
        <v>226</v>
      </c>
      <c r="D903" s="201" t="s">
        <v>893</v>
      </c>
      <c r="E903" s="201" t="s">
        <v>913</v>
      </c>
      <c r="F903" s="193">
        <v>28313</v>
      </c>
      <c r="G903" s="193">
        <v>28303.3</v>
      </c>
      <c r="H903" s="193">
        <f t="shared" ref="H903:H966" si="14">SUM(G903/F903*100)</f>
        <v>99.965740119379788</v>
      </c>
      <c r="K903" s="178"/>
    </row>
    <row r="904" spans="1:11" ht="31.5" x14ac:dyDescent="0.25">
      <c r="A904" s="192" t="s">
        <v>896</v>
      </c>
      <c r="B904" s="201" t="s">
        <v>1635</v>
      </c>
      <c r="C904" s="201" t="s">
        <v>932</v>
      </c>
      <c r="D904" s="201" t="s">
        <v>893</v>
      </c>
      <c r="E904" s="201" t="s">
        <v>913</v>
      </c>
      <c r="F904" s="193">
        <v>4.8</v>
      </c>
      <c r="G904" s="193">
        <v>4.8</v>
      </c>
      <c r="H904" s="193">
        <f t="shared" si="14"/>
        <v>100</v>
      </c>
      <c r="K904" s="178"/>
    </row>
    <row r="905" spans="1:11" x14ac:dyDescent="0.25">
      <c r="A905" s="192" t="s">
        <v>1013</v>
      </c>
      <c r="B905" s="186" t="s">
        <v>1636</v>
      </c>
      <c r="C905" s="186"/>
      <c r="D905" s="201"/>
      <c r="E905" s="201"/>
      <c r="F905" s="193">
        <v>138.5</v>
      </c>
      <c r="G905" s="193">
        <v>111.60000000000001</v>
      </c>
      <c r="H905" s="193">
        <f t="shared" si="14"/>
        <v>80.577617328519864</v>
      </c>
      <c r="K905" s="178"/>
    </row>
    <row r="906" spans="1:11" ht="31.5" x14ac:dyDescent="0.25">
      <c r="A906" s="192" t="s">
        <v>896</v>
      </c>
      <c r="B906" s="186" t="s">
        <v>1636</v>
      </c>
      <c r="C906" s="186">
        <v>200</v>
      </c>
      <c r="D906" s="201" t="s">
        <v>893</v>
      </c>
      <c r="E906" s="201" t="s">
        <v>1634</v>
      </c>
      <c r="F906" s="193">
        <v>137.1</v>
      </c>
      <c r="G906" s="193">
        <v>110.2</v>
      </c>
      <c r="H906" s="193">
        <f t="shared" si="14"/>
        <v>80.379285193289576</v>
      </c>
      <c r="K906" s="178"/>
    </row>
    <row r="907" spans="1:11" x14ac:dyDescent="0.25">
      <c r="A907" s="192" t="s">
        <v>910</v>
      </c>
      <c r="B907" s="186" t="s">
        <v>1636</v>
      </c>
      <c r="C907" s="186">
        <v>800</v>
      </c>
      <c r="D907" s="201" t="s">
        <v>893</v>
      </c>
      <c r="E907" s="201" t="s">
        <v>1634</v>
      </c>
      <c r="F907" s="193">
        <v>1.4</v>
      </c>
      <c r="G907" s="193">
        <v>1.4</v>
      </c>
      <c r="H907" s="193">
        <f t="shared" si="14"/>
        <v>100</v>
      </c>
      <c r="K907" s="178"/>
    </row>
    <row r="908" spans="1:11" ht="31.5" x14ac:dyDescent="0.25">
      <c r="A908" s="192" t="s">
        <v>1015</v>
      </c>
      <c r="B908" s="186" t="s">
        <v>1637</v>
      </c>
      <c r="C908" s="186"/>
      <c r="D908" s="201"/>
      <c r="E908" s="201"/>
      <c r="F908" s="193">
        <v>191.8</v>
      </c>
      <c r="G908" s="193">
        <v>191.4</v>
      </c>
      <c r="H908" s="193">
        <f t="shared" si="14"/>
        <v>99.791449426485926</v>
      </c>
      <c r="K908" s="178"/>
    </row>
    <row r="909" spans="1:11" ht="31.5" x14ac:dyDescent="0.25">
      <c r="A909" s="192" t="s">
        <v>896</v>
      </c>
      <c r="B909" s="186" t="s">
        <v>1637</v>
      </c>
      <c r="C909" s="186">
        <v>200</v>
      </c>
      <c r="D909" s="201" t="s">
        <v>893</v>
      </c>
      <c r="E909" s="201" t="s">
        <v>1634</v>
      </c>
      <c r="F909" s="193">
        <v>191.8</v>
      </c>
      <c r="G909" s="193">
        <v>191.4</v>
      </c>
      <c r="H909" s="193">
        <f t="shared" si="14"/>
        <v>99.791449426485926</v>
      </c>
      <c r="K909" s="178"/>
    </row>
    <row r="910" spans="1:11" ht="31.5" x14ac:dyDescent="0.25">
      <c r="A910" s="192" t="s">
        <v>991</v>
      </c>
      <c r="B910" s="186" t="s">
        <v>1638</v>
      </c>
      <c r="C910" s="186"/>
      <c r="D910" s="201"/>
      <c r="E910" s="201"/>
      <c r="F910" s="193">
        <v>5826.7</v>
      </c>
      <c r="G910" s="193">
        <v>5784.3</v>
      </c>
      <c r="H910" s="193">
        <f t="shared" si="14"/>
        <v>99.272315375770177</v>
      </c>
      <c r="K910" s="178"/>
    </row>
    <row r="911" spans="1:11" ht="31.5" x14ac:dyDescent="0.25">
      <c r="A911" s="192" t="s">
        <v>896</v>
      </c>
      <c r="B911" s="186" t="s">
        <v>1638</v>
      </c>
      <c r="C911" s="186">
        <v>200</v>
      </c>
      <c r="D911" s="201" t="s">
        <v>893</v>
      </c>
      <c r="E911" s="201" t="s">
        <v>1634</v>
      </c>
      <c r="F911" s="193">
        <v>5745.9</v>
      </c>
      <c r="G911" s="193">
        <v>5703.5</v>
      </c>
      <c r="H911" s="193">
        <f t="shared" si="14"/>
        <v>99.262082528411568</v>
      </c>
      <c r="K911" s="178"/>
    </row>
    <row r="912" spans="1:11" ht="31.5" x14ac:dyDescent="0.25">
      <c r="A912" s="192" t="s">
        <v>896</v>
      </c>
      <c r="B912" s="186" t="s">
        <v>1638</v>
      </c>
      <c r="C912" s="186">
        <v>200</v>
      </c>
      <c r="D912" s="201" t="s">
        <v>892</v>
      </c>
      <c r="E912" s="201" t="s">
        <v>909</v>
      </c>
      <c r="F912" s="193">
        <v>80.8</v>
      </c>
      <c r="G912" s="193">
        <v>80.8</v>
      </c>
      <c r="H912" s="193">
        <f t="shared" si="14"/>
        <v>100</v>
      </c>
      <c r="K912" s="178"/>
    </row>
    <row r="913" spans="1:11" ht="23.25" hidden="1" customHeight="1" x14ac:dyDescent="0.25">
      <c r="A913" s="192" t="s">
        <v>910</v>
      </c>
      <c r="B913" s="186" t="s">
        <v>1638</v>
      </c>
      <c r="C913" s="186">
        <v>800</v>
      </c>
      <c r="D913" s="201" t="s">
        <v>893</v>
      </c>
      <c r="E913" s="201" t="s">
        <v>1634</v>
      </c>
      <c r="F913" s="193">
        <v>0</v>
      </c>
      <c r="G913" s="193">
        <v>0</v>
      </c>
      <c r="H913" s="193"/>
      <c r="K913" s="178"/>
    </row>
    <row r="914" spans="1:11" ht="23.25" customHeight="1" x14ac:dyDescent="0.25">
      <c r="A914" s="192" t="s">
        <v>1018</v>
      </c>
      <c r="B914" s="201" t="s">
        <v>1639</v>
      </c>
      <c r="C914" s="201"/>
      <c r="D914" s="201"/>
      <c r="E914" s="201"/>
      <c r="F914" s="193">
        <v>90.8</v>
      </c>
      <c r="G914" s="193">
        <v>90.8</v>
      </c>
      <c r="H914" s="193">
        <f t="shared" si="14"/>
        <v>100</v>
      </c>
      <c r="K914" s="178"/>
    </row>
    <row r="915" spans="1:11" ht="63" x14ac:dyDescent="0.25">
      <c r="A915" s="192" t="s">
        <v>908</v>
      </c>
      <c r="B915" s="201" t="s">
        <v>1639</v>
      </c>
      <c r="C915" s="201" t="s">
        <v>226</v>
      </c>
      <c r="D915" s="201" t="s">
        <v>893</v>
      </c>
      <c r="E915" s="201" t="s">
        <v>913</v>
      </c>
      <c r="F915" s="193">
        <v>90.8</v>
      </c>
      <c r="G915" s="193">
        <v>90.8</v>
      </c>
      <c r="H915" s="193">
        <f t="shared" si="14"/>
        <v>100</v>
      </c>
      <c r="K915" s="178"/>
    </row>
    <row r="916" spans="1:11" s="191" customFormat="1" ht="31.5" x14ac:dyDescent="0.25">
      <c r="A916" s="187" t="s">
        <v>1640</v>
      </c>
      <c r="B916" s="188" t="s">
        <v>1641</v>
      </c>
      <c r="C916" s="188"/>
      <c r="D916" s="189"/>
      <c r="E916" s="189"/>
      <c r="F916" s="190">
        <v>180.7</v>
      </c>
      <c r="G916" s="190">
        <v>180.7</v>
      </c>
      <c r="H916" s="190">
        <f t="shared" si="14"/>
        <v>100</v>
      </c>
      <c r="K916" s="178"/>
    </row>
    <row r="917" spans="1:11" x14ac:dyDescent="0.25">
      <c r="A917" s="192" t="s">
        <v>979</v>
      </c>
      <c r="B917" s="186" t="s">
        <v>1642</v>
      </c>
      <c r="C917" s="186"/>
      <c r="D917" s="201"/>
      <c r="E917" s="201"/>
      <c r="F917" s="193">
        <v>180.7</v>
      </c>
      <c r="G917" s="193">
        <v>180.7</v>
      </c>
      <c r="H917" s="193">
        <f t="shared" si="14"/>
        <v>100</v>
      </c>
      <c r="K917" s="178"/>
    </row>
    <row r="918" spans="1:11" ht="31.5" x14ac:dyDescent="0.25">
      <c r="A918" s="192" t="s">
        <v>896</v>
      </c>
      <c r="B918" s="186" t="s">
        <v>1641</v>
      </c>
      <c r="C918" s="186">
        <v>200</v>
      </c>
      <c r="D918" s="201" t="s">
        <v>893</v>
      </c>
      <c r="E918" s="201">
        <v>13</v>
      </c>
      <c r="F918" s="193">
        <v>180.7</v>
      </c>
      <c r="G918" s="193">
        <v>180.7</v>
      </c>
      <c r="H918" s="193">
        <f t="shared" si="14"/>
        <v>100</v>
      </c>
      <c r="K918" s="178"/>
    </row>
    <row r="919" spans="1:11" s="191" customFormat="1" ht="47.25" x14ac:dyDescent="0.25">
      <c r="A919" s="187" t="s">
        <v>1643</v>
      </c>
      <c r="B919" s="188" t="s">
        <v>1644</v>
      </c>
      <c r="C919" s="188"/>
      <c r="D919" s="189"/>
      <c r="E919" s="189"/>
      <c r="F919" s="190">
        <v>5612.3</v>
      </c>
      <c r="G919" s="190">
        <v>5612.3</v>
      </c>
      <c r="H919" s="190">
        <f t="shared" si="14"/>
        <v>100</v>
      </c>
      <c r="K919" s="178"/>
    </row>
    <row r="920" spans="1:11" ht="47.25" x14ac:dyDescent="0.25">
      <c r="A920" s="192" t="s">
        <v>1645</v>
      </c>
      <c r="B920" s="186" t="s">
        <v>1646</v>
      </c>
      <c r="C920" s="186"/>
      <c r="D920" s="201"/>
      <c r="E920" s="201"/>
      <c r="F920" s="193">
        <v>234.7</v>
      </c>
      <c r="G920" s="193">
        <v>234.7</v>
      </c>
      <c r="H920" s="193">
        <f t="shared" si="14"/>
        <v>100</v>
      </c>
      <c r="K920" s="178"/>
    </row>
    <row r="921" spans="1:11" ht="31.5" x14ac:dyDescent="0.25">
      <c r="A921" s="192" t="s">
        <v>891</v>
      </c>
      <c r="B921" s="186" t="s">
        <v>1646</v>
      </c>
      <c r="C921" s="186">
        <v>600</v>
      </c>
      <c r="D921" s="201" t="s">
        <v>893</v>
      </c>
      <c r="E921" s="201">
        <v>13</v>
      </c>
      <c r="F921" s="193">
        <v>234.7</v>
      </c>
      <c r="G921" s="193">
        <v>234.7</v>
      </c>
      <c r="H921" s="193">
        <f t="shared" si="14"/>
        <v>100</v>
      </c>
      <c r="K921" s="178"/>
    </row>
    <row r="922" spans="1:11" ht="47.25" x14ac:dyDescent="0.25">
      <c r="A922" s="192" t="s">
        <v>1233</v>
      </c>
      <c r="B922" s="186" t="s">
        <v>1647</v>
      </c>
      <c r="C922" s="186"/>
      <c r="D922" s="201"/>
      <c r="E922" s="201"/>
      <c r="F922" s="193">
        <v>5377.6</v>
      </c>
      <c r="G922" s="193">
        <v>5377.6</v>
      </c>
      <c r="H922" s="193">
        <f t="shared" si="14"/>
        <v>100</v>
      </c>
      <c r="K922" s="178"/>
    </row>
    <row r="923" spans="1:11" ht="31.5" x14ac:dyDescent="0.25">
      <c r="A923" s="192" t="s">
        <v>891</v>
      </c>
      <c r="B923" s="186" t="s">
        <v>1647</v>
      </c>
      <c r="C923" s="186">
        <v>600</v>
      </c>
      <c r="D923" s="201" t="s">
        <v>893</v>
      </c>
      <c r="E923" s="201">
        <v>13</v>
      </c>
      <c r="F923" s="193">
        <v>5377.6</v>
      </c>
      <c r="G923" s="193">
        <v>5377.6</v>
      </c>
      <c r="H923" s="193">
        <f t="shared" si="14"/>
        <v>100</v>
      </c>
      <c r="K923" s="178"/>
    </row>
    <row r="924" spans="1:11" hidden="1" x14ac:dyDescent="0.25">
      <c r="A924" s="192" t="s">
        <v>1218</v>
      </c>
      <c r="B924" s="186" t="s">
        <v>1648</v>
      </c>
      <c r="C924" s="201"/>
      <c r="D924" s="201"/>
      <c r="E924" s="186"/>
      <c r="F924" s="193">
        <v>0</v>
      </c>
      <c r="G924" s="193">
        <v>0</v>
      </c>
      <c r="H924" s="193" t="e">
        <f t="shared" si="14"/>
        <v>#DIV/0!</v>
      </c>
      <c r="K924" s="178"/>
    </row>
    <row r="925" spans="1:11" ht="31.5" hidden="1" x14ac:dyDescent="0.25">
      <c r="A925" s="192" t="s">
        <v>1288</v>
      </c>
      <c r="B925" s="186" t="s">
        <v>1649</v>
      </c>
      <c r="C925" s="201"/>
      <c r="D925" s="201"/>
      <c r="E925" s="186"/>
      <c r="F925" s="193">
        <v>0</v>
      </c>
      <c r="G925" s="193">
        <v>0</v>
      </c>
      <c r="H925" s="193" t="e">
        <f t="shared" si="14"/>
        <v>#DIV/0!</v>
      </c>
      <c r="K925" s="178"/>
    </row>
    <row r="926" spans="1:11" ht="31.5" hidden="1" x14ac:dyDescent="0.25">
      <c r="A926" s="192" t="s">
        <v>891</v>
      </c>
      <c r="B926" s="186" t="s">
        <v>1649</v>
      </c>
      <c r="C926" s="186">
        <v>600</v>
      </c>
      <c r="D926" s="201" t="s">
        <v>893</v>
      </c>
      <c r="E926" s="201">
        <v>13</v>
      </c>
      <c r="F926" s="193"/>
      <c r="G926" s="193"/>
      <c r="H926" s="193" t="e">
        <f t="shared" si="14"/>
        <v>#DIV/0!</v>
      </c>
      <c r="K926" s="178"/>
    </row>
    <row r="927" spans="1:11" s="191" customFormat="1" ht="47.25" x14ac:dyDescent="0.25">
      <c r="A927" s="187" t="s">
        <v>1650</v>
      </c>
      <c r="B927" s="188" t="s">
        <v>1651</v>
      </c>
      <c r="C927" s="188"/>
      <c r="D927" s="189"/>
      <c r="E927" s="189"/>
      <c r="F927" s="190">
        <v>950</v>
      </c>
      <c r="G927" s="190">
        <v>950</v>
      </c>
      <c r="H927" s="190">
        <f t="shared" si="14"/>
        <v>100</v>
      </c>
      <c r="K927" s="178"/>
    </row>
    <row r="928" spans="1:11" x14ac:dyDescent="0.25">
      <c r="A928" s="192" t="s">
        <v>979</v>
      </c>
      <c r="B928" s="186" t="s">
        <v>1652</v>
      </c>
      <c r="C928" s="186"/>
      <c r="D928" s="201"/>
      <c r="E928" s="201"/>
      <c r="F928" s="193">
        <v>950</v>
      </c>
      <c r="G928" s="193">
        <v>950</v>
      </c>
      <c r="H928" s="193">
        <f t="shared" si="14"/>
        <v>100</v>
      </c>
      <c r="K928" s="178"/>
    </row>
    <row r="929" spans="1:11" x14ac:dyDescent="0.25">
      <c r="A929" s="192" t="s">
        <v>1568</v>
      </c>
      <c r="B929" s="186" t="s">
        <v>1653</v>
      </c>
      <c r="C929" s="186"/>
      <c r="D929" s="201"/>
      <c r="E929" s="201"/>
      <c r="F929" s="193">
        <v>250</v>
      </c>
      <c r="G929" s="193">
        <v>250</v>
      </c>
      <c r="H929" s="193">
        <f t="shared" si="14"/>
        <v>100</v>
      </c>
      <c r="K929" s="178"/>
    </row>
    <row r="930" spans="1:11" x14ac:dyDescent="0.25">
      <c r="A930" s="192" t="s">
        <v>881</v>
      </c>
      <c r="B930" s="186" t="s">
        <v>1653</v>
      </c>
      <c r="C930" s="186">
        <v>300</v>
      </c>
      <c r="D930" s="201" t="s">
        <v>883</v>
      </c>
      <c r="E930" s="201" t="s">
        <v>884</v>
      </c>
      <c r="F930" s="193">
        <v>250</v>
      </c>
      <c r="G930" s="193">
        <v>250</v>
      </c>
      <c r="H930" s="193">
        <f t="shared" si="14"/>
        <v>100</v>
      </c>
      <c r="K930" s="178"/>
    </row>
    <row r="931" spans="1:11" ht="94.5" x14ac:dyDescent="0.25">
      <c r="A931" s="192" t="s">
        <v>1654</v>
      </c>
      <c r="B931" s="186" t="s">
        <v>1655</v>
      </c>
      <c r="C931" s="186"/>
      <c r="D931" s="201"/>
      <c r="E931" s="201"/>
      <c r="F931" s="193">
        <v>700</v>
      </c>
      <c r="G931" s="193">
        <v>700</v>
      </c>
      <c r="H931" s="193">
        <f t="shared" si="14"/>
        <v>100</v>
      </c>
      <c r="K931" s="178"/>
    </row>
    <row r="932" spans="1:11" x14ac:dyDescent="0.25">
      <c r="A932" s="192" t="s">
        <v>881</v>
      </c>
      <c r="B932" s="186" t="s">
        <v>1655</v>
      </c>
      <c r="C932" s="186">
        <v>300</v>
      </c>
      <c r="D932" s="201" t="s">
        <v>883</v>
      </c>
      <c r="E932" s="201" t="s">
        <v>884</v>
      </c>
      <c r="F932" s="193">
        <v>700</v>
      </c>
      <c r="G932" s="193">
        <v>700</v>
      </c>
      <c r="H932" s="193">
        <f t="shared" si="14"/>
        <v>100</v>
      </c>
      <c r="K932" s="178"/>
    </row>
    <row r="933" spans="1:11" ht="47.25" x14ac:dyDescent="0.25">
      <c r="A933" s="187" t="s">
        <v>1656</v>
      </c>
      <c r="B933" s="188" t="s">
        <v>1657</v>
      </c>
      <c r="C933" s="195"/>
      <c r="D933" s="201"/>
      <c r="E933" s="201"/>
      <c r="F933" s="190">
        <v>70</v>
      </c>
      <c r="G933" s="190">
        <v>70</v>
      </c>
      <c r="H933" s="190">
        <f t="shared" si="14"/>
        <v>100</v>
      </c>
      <c r="K933" s="178"/>
    </row>
    <row r="934" spans="1:11" x14ac:dyDescent="0.25">
      <c r="A934" s="192" t="s">
        <v>979</v>
      </c>
      <c r="B934" s="186" t="s">
        <v>1658</v>
      </c>
      <c r="C934" s="195"/>
      <c r="D934" s="201"/>
      <c r="E934" s="201"/>
      <c r="F934" s="193">
        <v>70</v>
      </c>
      <c r="G934" s="193">
        <v>70</v>
      </c>
      <c r="H934" s="193">
        <f t="shared" si="14"/>
        <v>100</v>
      </c>
      <c r="K934" s="178"/>
    </row>
    <row r="935" spans="1:11" ht="31.5" x14ac:dyDescent="0.25">
      <c r="A935" s="192" t="s">
        <v>896</v>
      </c>
      <c r="B935" s="186" t="s">
        <v>1658</v>
      </c>
      <c r="C935" s="195" t="s">
        <v>932</v>
      </c>
      <c r="D935" s="201" t="s">
        <v>892</v>
      </c>
      <c r="E935" s="201" t="s">
        <v>976</v>
      </c>
      <c r="F935" s="193">
        <v>70</v>
      </c>
      <c r="G935" s="193">
        <v>70</v>
      </c>
      <c r="H935" s="193">
        <f t="shared" si="14"/>
        <v>100</v>
      </c>
      <c r="K935" s="178"/>
    </row>
    <row r="936" spans="1:11" s="191" customFormat="1" ht="47.25" x14ac:dyDescent="0.25">
      <c r="A936" s="187" t="s">
        <v>1659</v>
      </c>
      <c r="B936" s="188" t="s">
        <v>1660</v>
      </c>
      <c r="C936" s="189"/>
      <c r="D936" s="189"/>
      <c r="E936" s="189"/>
      <c r="F936" s="190">
        <v>2945.8</v>
      </c>
      <c r="G936" s="190">
        <v>2945.8</v>
      </c>
      <c r="H936" s="190">
        <f t="shared" si="14"/>
        <v>100</v>
      </c>
      <c r="K936" s="178"/>
    </row>
    <row r="937" spans="1:11" ht="31.5" x14ac:dyDescent="0.25">
      <c r="A937" s="192" t="s">
        <v>993</v>
      </c>
      <c r="B937" s="186" t="s">
        <v>1661</v>
      </c>
      <c r="C937" s="201"/>
      <c r="D937" s="201"/>
      <c r="E937" s="201"/>
      <c r="F937" s="193">
        <v>2945.8</v>
      </c>
      <c r="G937" s="193">
        <v>2945.8</v>
      </c>
      <c r="H937" s="193">
        <f t="shared" si="14"/>
        <v>100</v>
      </c>
      <c r="K937" s="178"/>
    </row>
    <row r="938" spans="1:11" x14ac:dyDescent="0.25">
      <c r="A938" s="192" t="s">
        <v>1596</v>
      </c>
      <c r="B938" s="186" t="s">
        <v>1662</v>
      </c>
      <c r="C938" s="201"/>
      <c r="D938" s="201"/>
      <c r="E938" s="201"/>
      <c r="F938" s="193">
        <v>1242.7</v>
      </c>
      <c r="G938" s="193">
        <v>1242.7</v>
      </c>
      <c r="H938" s="193">
        <f t="shared" si="14"/>
        <v>100</v>
      </c>
      <c r="K938" s="178"/>
    </row>
    <row r="939" spans="1:11" ht="38.25" customHeight="1" x14ac:dyDescent="0.25">
      <c r="A939" s="192" t="s">
        <v>891</v>
      </c>
      <c r="B939" s="186" t="s">
        <v>1662</v>
      </c>
      <c r="C939" s="201" t="s">
        <v>946</v>
      </c>
      <c r="D939" s="201" t="s">
        <v>883</v>
      </c>
      <c r="E939" s="201" t="s">
        <v>884</v>
      </c>
      <c r="F939" s="193">
        <v>1242.7</v>
      </c>
      <c r="G939" s="193">
        <v>1242.7</v>
      </c>
      <c r="H939" s="193">
        <f t="shared" si="14"/>
        <v>100</v>
      </c>
      <c r="K939" s="178"/>
    </row>
    <row r="940" spans="1:11" ht="38.25" customHeight="1" x14ac:dyDescent="0.25">
      <c r="A940" s="192" t="s">
        <v>1663</v>
      </c>
      <c r="B940" s="186" t="s">
        <v>1664</v>
      </c>
      <c r="C940" s="201"/>
      <c r="D940" s="201"/>
      <c r="E940" s="201"/>
      <c r="F940" s="193">
        <v>1703.1</v>
      </c>
      <c r="G940" s="193">
        <v>1703.1</v>
      </c>
      <c r="H940" s="193">
        <f t="shared" si="14"/>
        <v>100</v>
      </c>
      <c r="K940" s="178"/>
    </row>
    <row r="941" spans="1:11" ht="38.25" customHeight="1" x14ac:dyDescent="0.25">
      <c r="A941" s="192" t="s">
        <v>891</v>
      </c>
      <c r="B941" s="186" t="s">
        <v>1664</v>
      </c>
      <c r="C941" s="201">
        <v>600</v>
      </c>
      <c r="D941" s="201" t="s">
        <v>883</v>
      </c>
      <c r="E941" s="201" t="s">
        <v>913</v>
      </c>
      <c r="F941" s="193">
        <v>1703.1</v>
      </c>
      <c r="G941" s="193">
        <v>1703.1</v>
      </c>
      <c r="H941" s="193">
        <f t="shared" si="14"/>
        <v>100</v>
      </c>
      <c r="K941" s="178"/>
    </row>
    <row r="942" spans="1:11" ht="47.25" x14ac:dyDescent="0.25">
      <c r="A942" s="187" t="s">
        <v>1665</v>
      </c>
      <c r="B942" s="188" t="s">
        <v>1666</v>
      </c>
      <c r="C942" s="189"/>
      <c r="D942" s="189"/>
      <c r="E942" s="189"/>
      <c r="F942" s="190">
        <v>944</v>
      </c>
      <c r="G942" s="190">
        <v>944</v>
      </c>
      <c r="H942" s="190">
        <f t="shared" si="14"/>
        <v>100</v>
      </c>
      <c r="K942" s="178"/>
    </row>
    <row r="943" spans="1:11" ht="31.5" hidden="1" x14ac:dyDescent="0.25">
      <c r="A943" s="192" t="s">
        <v>1667</v>
      </c>
      <c r="B943" s="186" t="s">
        <v>1668</v>
      </c>
      <c r="C943" s="201"/>
      <c r="D943" s="201"/>
      <c r="E943" s="201"/>
      <c r="F943" s="193">
        <v>0</v>
      </c>
      <c r="G943" s="193">
        <v>0</v>
      </c>
      <c r="H943" s="193"/>
      <c r="K943" s="178"/>
    </row>
    <row r="944" spans="1:11" ht="31.5" hidden="1" x14ac:dyDescent="0.25">
      <c r="A944" s="192" t="s">
        <v>891</v>
      </c>
      <c r="B944" s="186" t="s">
        <v>1668</v>
      </c>
      <c r="C944" s="201" t="s">
        <v>946</v>
      </c>
      <c r="D944" s="201" t="s">
        <v>901</v>
      </c>
      <c r="E944" s="201" t="s">
        <v>983</v>
      </c>
      <c r="F944" s="193">
        <v>0</v>
      </c>
      <c r="G944" s="193"/>
      <c r="H944" s="193"/>
      <c r="K944" s="178"/>
    </row>
    <row r="945" spans="1:11" ht="47.25" x14ac:dyDescent="0.25">
      <c r="A945" s="192" t="s">
        <v>1669</v>
      </c>
      <c r="B945" s="186" t="s">
        <v>1670</v>
      </c>
      <c r="C945" s="201"/>
      <c r="D945" s="201"/>
      <c r="E945" s="201"/>
      <c r="F945" s="193">
        <v>944</v>
      </c>
      <c r="G945" s="193">
        <v>944</v>
      </c>
      <c r="H945" s="193">
        <f t="shared" si="14"/>
        <v>100</v>
      </c>
      <c r="K945" s="178"/>
    </row>
    <row r="946" spans="1:11" ht="31.5" x14ac:dyDescent="0.25">
      <c r="A946" s="205" t="s">
        <v>891</v>
      </c>
      <c r="B946" s="186" t="s">
        <v>1670</v>
      </c>
      <c r="C946" s="201" t="s">
        <v>946</v>
      </c>
      <c r="D946" s="201" t="s">
        <v>901</v>
      </c>
      <c r="E946" s="201" t="s">
        <v>983</v>
      </c>
      <c r="F946" s="193">
        <v>944</v>
      </c>
      <c r="G946" s="193">
        <v>944</v>
      </c>
      <c r="H946" s="193">
        <f t="shared" si="14"/>
        <v>100</v>
      </c>
      <c r="K946" s="178"/>
    </row>
    <row r="947" spans="1:11" ht="31.5" x14ac:dyDescent="0.25">
      <c r="A947" s="209" t="s">
        <v>1671</v>
      </c>
      <c r="B947" s="188" t="s">
        <v>1672</v>
      </c>
      <c r="C947" s="189"/>
      <c r="D947" s="189"/>
      <c r="E947" s="189"/>
      <c r="F947" s="190">
        <v>11674.9</v>
      </c>
      <c r="G947" s="190">
        <v>11674.9</v>
      </c>
      <c r="H947" s="190">
        <f t="shared" si="14"/>
        <v>100</v>
      </c>
      <c r="K947" s="178"/>
    </row>
    <row r="948" spans="1:11" ht="31.5" x14ac:dyDescent="0.25">
      <c r="A948" s="192" t="s">
        <v>991</v>
      </c>
      <c r="B948" s="186" t="s">
        <v>1673</v>
      </c>
      <c r="C948" s="201"/>
      <c r="D948" s="201"/>
      <c r="E948" s="201"/>
      <c r="F948" s="193">
        <v>11604.5</v>
      </c>
      <c r="G948" s="193">
        <v>11604.5</v>
      </c>
      <c r="H948" s="193">
        <f t="shared" si="14"/>
        <v>100</v>
      </c>
      <c r="J948" s="178"/>
      <c r="K948" s="259"/>
    </row>
    <row r="949" spans="1:11" ht="31.5" x14ac:dyDescent="0.25">
      <c r="A949" s="203" t="s">
        <v>896</v>
      </c>
      <c r="B949" s="186" t="s">
        <v>1673</v>
      </c>
      <c r="C949" s="201" t="s">
        <v>932</v>
      </c>
      <c r="D949" s="201" t="s">
        <v>893</v>
      </c>
      <c r="E949" s="201" t="s">
        <v>1634</v>
      </c>
      <c r="F949" s="193">
        <v>11604.5</v>
      </c>
      <c r="G949" s="193">
        <v>11604.5</v>
      </c>
      <c r="H949" s="193">
        <f t="shared" si="14"/>
        <v>100</v>
      </c>
      <c r="K949" s="178"/>
    </row>
    <row r="950" spans="1:11" ht="31.5" hidden="1" x14ac:dyDescent="0.25">
      <c r="A950" s="192" t="s">
        <v>896</v>
      </c>
      <c r="B950" s="186" t="s">
        <v>1673</v>
      </c>
      <c r="C950" s="186">
        <v>200</v>
      </c>
      <c r="D950" s="201" t="s">
        <v>892</v>
      </c>
      <c r="E950" s="201" t="s">
        <v>909</v>
      </c>
      <c r="F950" s="193">
        <v>0</v>
      </c>
      <c r="G950" s="193">
        <v>0</v>
      </c>
      <c r="H950" s="193"/>
      <c r="K950" s="178"/>
    </row>
    <row r="951" spans="1:11" ht="31.5" x14ac:dyDescent="0.25">
      <c r="A951" s="192" t="s">
        <v>1671</v>
      </c>
      <c r="B951" s="186" t="s">
        <v>1672</v>
      </c>
      <c r="C951" s="186"/>
      <c r="D951" s="201"/>
      <c r="E951" s="201"/>
      <c r="F951" s="193">
        <v>70.400000000000006</v>
      </c>
      <c r="G951" s="193">
        <v>70.400000000000006</v>
      </c>
      <c r="H951" s="193">
        <f t="shared" si="14"/>
        <v>100</v>
      </c>
      <c r="J951" s="178"/>
      <c r="K951" s="178"/>
    </row>
    <row r="952" spans="1:11" x14ac:dyDescent="0.25">
      <c r="A952" s="192" t="s">
        <v>1674</v>
      </c>
      <c r="B952" s="186" t="s">
        <v>1675</v>
      </c>
      <c r="C952" s="186"/>
      <c r="D952" s="201"/>
      <c r="E952" s="201"/>
      <c r="F952" s="193">
        <v>70.400000000000006</v>
      </c>
      <c r="G952" s="193">
        <v>70.400000000000006</v>
      </c>
      <c r="H952" s="193">
        <f t="shared" si="14"/>
        <v>100</v>
      </c>
      <c r="K952" s="178"/>
    </row>
    <row r="953" spans="1:11" x14ac:dyDescent="0.25">
      <c r="A953" s="192" t="s">
        <v>1676</v>
      </c>
      <c r="B953" s="186" t="s">
        <v>1677</v>
      </c>
      <c r="C953" s="186"/>
      <c r="D953" s="201"/>
      <c r="E953" s="201"/>
      <c r="F953" s="193">
        <v>70.400000000000006</v>
      </c>
      <c r="G953" s="193">
        <v>70.400000000000006</v>
      </c>
      <c r="H953" s="193">
        <f t="shared" si="14"/>
        <v>100</v>
      </c>
      <c r="K953" s="178"/>
    </row>
    <row r="954" spans="1:11" ht="31.5" x14ac:dyDescent="0.25">
      <c r="A954" s="192" t="s">
        <v>896</v>
      </c>
      <c r="B954" s="186" t="s">
        <v>1677</v>
      </c>
      <c r="C954" s="186">
        <v>200</v>
      </c>
      <c r="D954" s="201" t="s">
        <v>883</v>
      </c>
      <c r="E954" s="201" t="s">
        <v>913</v>
      </c>
      <c r="F954" s="193">
        <v>70.400000000000006</v>
      </c>
      <c r="G954" s="193">
        <v>70.400000000000006</v>
      </c>
      <c r="H954" s="193">
        <f t="shared" si="14"/>
        <v>100</v>
      </c>
      <c r="K954" s="178"/>
    </row>
    <row r="955" spans="1:11" s="191" customFormat="1" x14ac:dyDescent="0.25">
      <c r="A955" s="187" t="s">
        <v>1678</v>
      </c>
      <c r="B955" s="198" t="s">
        <v>1679</v>
      </c>
      <c r="C955" s="198"/>
      <c r="D955" s="198"/>
      <c r="E955" s="198"/>
      <c r="F955" s="199">
        <v>47232.900000000009</v>
      </c>
      <c r="G955" s="199">
        <v>44765.3</v>
      </c>
      <c r="H955" s="190">
        <f t="shared" si="14"/>
        <v>94.775675429626375</v>
      </c>
      <c r="K955" s="178"/>
    </row>
    <row r="956" spans="1:11" ht="78.75" hidden="1" x14ac:dyDescent="0.25">
      <c r="A956" s="192" t="s">
        <v>1680</v>
      </c>
      <c r="B956" s="186" t="s">
        <v>1681</v>
      </c>
      <c r="C956" s="186"/>
      <c r="D956" s="201"/>
      <c r="E956" s="201"/>
      <c r="F956" s="193">
        <v>0</v>
      </c>
      <c r="G956" s="193">
        <v>0</v>
      </c>
      <c r="H956" s="193"/>
      <c r="K956" s="178"/>
    </row>
    <row r="957" spans="1:11" hidden="1" x14ac:dyDescent="0.25">
      <c r="A957" s="192" t="s">
        <v>910</v>
      </c>
      <c r="B957" s="186" t="s">
        <v>1681</v>
      </c>
      <c r="C957" s="186">
        <v>800</v>
      </c>
      <c r="D957" s="201">
        <v>10</v>
      </c>
      <c r="E957" s="201" t="s">
        <v>913</v>
      </c>
      <c r="F957" s="193">
        <v>0</v>
      </c>
      <c r="G957" s="193">
        <v>0</v>
      </c>
      <c r="H957" s="193"/>
      <c r="K957" s="178"/>
    </row>
    <row r="958" spans="1:11" x14ac:dyDescent="0.25">
      <c r="A958" s="192" t="s">
        <v>1682</v>
      </c>
      <c r="B958" s="201" t="s">
        <v>1683</v>
      </c>
      <c r="C958" s="186"/>
      <c r="D958" s="201"/>
      <c r="E958" s="201"/>
      <c r="F958" s="193">
        <v>500</v>
      </c>
      <c r="G958" s="193">
        <v>0</v>
      </c>
      <c r="H958" s="193">
        <f t="shared" si="14"/>
        <v>0</v>
      </c>
      <c r="K958" s="178"/>
    </row>
    <row r="959" spans="1:11" x14ac:dyDescent="0.25">
      <c r="A959" s="192" t="s">
        <v>910</v>
      </c>
      <c r="B959" s="201" t="s">
        <v>1683</v>
      </c>
      <c r="C959" s="186">
        <v>800</v>
      </c>
      <c r="D959" s="201" t="s">
        <v>893</v>
      </c>
      <c r="E959" s="201" t="s">
        <v>1137</v>
      </c>
      <c r="F959" s="193">
        <v>500</v>
      </c>
      <c r="G959" s="193">
        <v>0</v>
      </c>
      <c r="H959" s="193">
        <f t="shared" si="14"/>
        <v>0</v>
      </c>
      <c r="K959" s="178"/>
    </row>
    <row r="960" spans="1:11" ht="31.5" x14ac:dyDescent="0.25">
      <c r="A960" s="203" t="s">
        <v>1684</v>
      </c>
      <c r="B960" s="195" t="s">
        <v>1685</v>
      </c>
      <c r="C960" s="195"/>
      <c r="D960" s="195"/>
      <c r="E960" s="195"/>
      <c r="F960" s="185">
        <v>500</v>
      </c>
      <c r="G960" s="185">
        <v>0</v>
      </c>
      <c r="H960" s="193">
        <f t="shared" si="14"/>
        <v>0</v>
      </c>
      <c r="K960" s="178"/>
    </row>
    <row r="961" spans="1:11" ht="31.5" x14ac:dyDescent="0.25">
      <c r="A961" s="203" t="s">
        <v>896</v>
      </c>
      <c r="B961" s="195" t="s">
        <v>1685</v>
      </c>
      <c r="C961" s="195" t="s">
        <v>932</v>
      </c>
      <c r="D961" s="195" t="s">
        <v>884</v>
      </c>
      <c r="E961" s="195" t="s">
        <v>883</v>
      </c>
      <c r="F961" s="185">
        <v>500</v>
      </c>
      <c r="G961" s="185">
        <v>0</v>
      </c>
      <c r="H961" s="193">
        <f t="shared" si="14"/>
        <v>0</v>
      </c>
      <c r="K961" s="178"/>
    </row>
    <row r="962" spans="1:11" x14ac:dyDescent="0.25">
      <c r="A962" s="192" t="s">
        <v>1011</v>
      </c>
      <c r="B962" s="195" t="s">
        <v>1686</v>
      </c>
      <c r="C962" s="195"/>
      <c r="D962" s="195"/>
      <c r="E962" s="195"/>
      <c r="F962" s="185">
        <v>16199.199999999999</v>
      </c>
      <c r="G962" s="185">
        <v>15887.1</v>
      </c>
      <c r="H962" s="193">
        <f t="shared" si="14"/>
        <v>98.073361647488781</v>
      </c>
      <c r="K962" s="178"/>
    </row>
    <row r="963" spans="1:11" ht="63" x14ac:dyDescent="0.25">
      <c r="A963" s="192" t="s">
        <v>908</v>
      </c>
      <c r="B963" s="195" t="s">
        <v>1686</v>
      </c>
      <c r="C963" s="195" t="s">
        <v>226</v>
      </c>
      <c r="D963" s="195" t="s">
        <v>893</v>
      </c>
      <c r="E963" s="195" t="s">
        <v>884</v>
      </c>
      <c r="F963" s="185">
        <v>16189.199999999999</v>
      </c>
      <c r="G963" s="185">
        <v>15877.7</v>
      </c>
      <c r="H963" s="193">
        <f t="shared" si="14"/>
        <v>98.075877745657607</v>
      </c>
      <c r="K963" s="178"/>
    </row>
    <row r="964" spans="1:11" x14ac:dyDescent="0.25">
      <c r="A964" s="192" t="s">
        <v>1687</v>
      </c>
      <c r="B964" s="195" t="s">
        <v>1686</v>
      </c>
      <c r="C964" s="195" t="s">
        <v>932</v>
      </c>
      <c r="D964" s="195" t="s">
        <v>893</v>
      </c>
      <c r="E964" s="195" t="s">
        <v>884</v>
      </c>
      <c r="F964" s="193">
        <v>10</v>
      </c>
      <c r="G964" s="193">
        <v>9.4</v>
      </c>
      <c r="H964" s="193">
        <f t="shared" si="14"/>
        <v>94</v>
      </c>
      <c r="K964" s="178"/>
    </row>
    <row r="965" spans="1:11" hidden="1" x14ac:dyDescent="0.25">
      <c r="A965" s="192" t="s">
        <v>881</v>
      </c>
      <c r="B965" s="195" t="s">
        <v>1686</v>
      </c>
      <c r="C965" s="195" t="s">
        <v>882</v>
      </c>
      <c r="D965" s="195" t="s">
        <v>893</v>
      </c>
      <c r="E965" s="195" t="s">
        <v>884</v>
      </c>
      <c r="F965" s="193">
        <v>0</v>
      </c>
      <c r="G965" s="193">
        <v>0</v>
      </c>
      <c r="H965" s="193"/>
      <c r="K965" s="178"/>
    </row>
    <row r="966" spans="1:11" ht="31.5" x14ac:dyDescent="0.25">
      <c r="A966" s="192" t="s">
        <v>1688</v>
      </c>
      <c r="B966" s="195" t="s">
        <v>1689</v>
      </c>
      <c r="C966" s="195"/>
      <c r="D966" s="195"/>
      <c r="E966" s="195"/>
      <c r="F966" s="185">
        <v>5246.2</v>
      </c>
      <c r="G966" s="185">
        <v>5246.2</v>
      </c>
      <c r="H966" s="193">
        <f t="shared" si="14"/>
        <v>100</v>
      </c>
      <c r="K966" s="178"/>
    </row>
    <row r="967" spans="1:11" ht="63" x14ac:dyDescent="0.25">
      <c r="A967" s="192" t="s">
        <v>908</v>
      </c>
      <c r="B967" s="195" t="s">
        <v>1689</v>
      </c>
      <c r="C967" s="195" t="s">
        <v>226</v>
      </c>
      <c r="D967" s="195" t="s">
        <v>893</v>
      </c>
      <c r="E967" s="195" t="s">
        <v>913</v>
      </c>
      <c r="F967" s="185">
        <v>5244.4</v>
      </c>
      <c r="G967" s="185">
        <v>5244.4</v>
      </c>
      <c r="H967" s="193">
        <f t="shared" ref="H967:H1015" si="15">SUM(G967/F967*100)</f>
        <v>100</v>
      </c>
      <c r="K967" s="178"/>
    </row>
    <row r="968" spans="1:11" ht="31.5" x14ac:dyDescent="0.25">
      <c r="A968" s="192" t="s">
        <v>896</v>
      </c>
      <c r="B968" s="195" t="s">
        <v>1689</v>
      </c>
      <c r="C968" s="195" t="s">
        <v>932</v>
      </c>
      <c r="D968" s="195" t="s">
        <v>893</v>
      </c>
      <c r="E968" s="195" t="s">
        <v>913</v>
      </c>
      <c r="F968" s="185">
        <v>1.8</v>
      </c>
      <c r="G968" s="185">
        <v>1.8</v>
      </c>
      <c r="H968" s="193">
        <f t="shared" si="15"/>
        <v>100</v>
      </c>
      <c r="K968" s="178"/>
    </row>
    <row r="969" spans="1:11" x14ac:dyDescent="0.25">
      <c r="A969" s="192" t="s">
        <v>1690</v>
      </c>
      <c r="B969" s="195" t="s">
        <v>1691</v>
      </c>
      <c r="C969" s="195"/>
      <c r="D969" s="195"/>
      <c r="E969" s="195"/>
      <c r="F969" s="185">
        <v>1824.5</v>
      </c>
      <c r="G969" s="185">
        <v>1824.5</v>
      </c>
      <c r="H969" s="193">
        <f t="shared" si="15"/>
        <v>100</v>
      </c>
      <c r="K969" s="178"/>
    </row>
    <row r="970" spans="1:11" ht="63" x14ac:dyDescent="0.25">
      <c r="A970" s="192" t="s">
        <v>908</v>
      </c>
      <c r="B970" s="195" t="s">
        <v>1691</v>
      </c>
      <c r="C970" s="195" t="s">
        <v>226</v>
      </c>
      <c r="D970" s="195" t="s">
        <v>893</v>
      </c>
      <c r="E970" s="195" t="s">
        <v>884</v>
      </c>
      <c r="F970" s="185">
        <v>1824.5</v>
      </c>
      <c r="G970" s="185">
        <v>1824.5</v>
      </c>
      <c r="H970" s="193">
        <f t="shared" si="15"/>
        <v>100</v>
      </c>
      <c r="K970" s="178"/>
    </row>
    <row r="971" spans="1:11" x14ac:dyDescent="0.25">
      <c r="A971" s="192" t="s">
        <v>1013</v>
      </c>
      <c r="B971" s="195" t="s">
        <v>1692</v>
      </c>
      <c r="C971" s="195"/>
      <c r="D971" s="195"/>
      <c r="E971" s="195"/>
      <c r="F971" s="193">
        <v>507.7</v>
      </c>
      <c r="G971" s="193">
        <v>386</v>
      </c>
      <c r="H971" s="193">
        <f t="shared" si="15"/>
        <v>76.029151073468583</v>
      </c>
      <c r="K971" s="178"/>
    </row>
    <row r="972" spans="1:11" ht="31.5" x14ac:dyDescent="0.25">
      <c r="A972" s="192" t="s">
        <v>896</v>
      </c>
      <c r="B972" s="195" t="s">
        <v>1692</v>
      </c>
      <c r="C972" s="195" t="s">
        <v>932</v>
      </c>
      <c r="D972" s="195" t="s">
        <v>893</v>
      </c>
      <c r="E972" s="195" t="s">
        <v>1634</v>
      </c>
      <c r="F972" s="193">
        <v>497</v>
      </c>
      <c r="G972" s="193">
        <v>375.5</v>
      </c>
      <c r="H972" s="193">
        <f t="shared" si="15"/>
        <v>75.553319919517108</v>
      </c>
      <c r="K972" s="178"/>
    </row>
    <row r="973" spans="1:11" x14ac:dyDescent="0.25">
      <c r="A973" s="192" t="s">
        <v>910</v>
      </c>
      <c r="B973" s="195" t="s">
        <v>1692</v>
      </c>
      <c r="C973" s="195" t="s">
        <v>988</v>
      </c>
      <c r="D973" s="195" t="s">
        <v>893</v>
      </c>
      <c r="E973" s="195" t="s">
        <v>1634</v>
      </c>
      <c r="F973" s="193">
        <v>10.7</v>
      </c>
      <c r="G973" s="193">
        <v>10.5</v>
      </c>
      <c r="H973" s="193">
        <f t="shared" si="15"/>
        <v>98.130841121495337</v>
      </c>
      <c r="K973" s="178"/>
    </row>
    <row r="974" spans="1:11" ht="31.5" x14ac:dyDescent="0.25">
      <c r="A974" s="192" t="s">
        <v>1015</v>
      </c>
      <c r="B974" s="195" t="s">
        <v>1693</v>
      </c>
      <c r="C974" s="195"/>
      <c r="D974" s="195"/>
      <c r="E974" s="195"/>
      <c r="F974" s="193">
        <v>587.5</v>
      </c>
      <c r="G974" s="193">
        <v>549.4</v>
      </c>
      <c r="H974" s="193">
        <f t="shared" si="15"/>
        <v>93.514893617021272</v>
      </c>
      <c r="K974" s="178"/>
    </row>
    <row r="975" spans="1:11" ht="31.5" x14ac:dyDescent="0.25">
      <c r="A975" s="192" t="s">
        <v>896</v>
      </c>
      <c r="B975" s="195" t="s">
        <v>1693</v>
      </c>
      <c r="C975" s="195" t="s">
        <v>932</v>
      </c>
      <c r="D975" s="195" t="s">
        <v>893</v>
      </c>
      <c r="E975" s="195" t="s">
        <v>1634</v>
      </c>
      <c r="F975" s="193">
        <v>587.5</v>
      </c>
      <c r="G975" s="193">
        <v>549.4</v>
      </c>
      <c r="H975" s="193">
        <f t="shared" si="15"/>
        <v>93.514893617021272</v>
      </c>
      <c r="K975" s="178"/>
    </row>
    <row r="976" spans="1:11" ht="31.5" x14ac:dyDescent="0.25">
      <c r="A976" s="192" t="s">
        <v>1694</v>
      </c>
      <c r="B976" s="195" t="s">
        <v>1695</v>
      </c>
      <c r="C976" s="195"/>
      <c r="D976" s="195"/>
      <c r="E976" s="195"/>
      <c r="F976" s="185">
        <v>2481.3000000000002</v>
      </c>
      <c r="G976" s="185">
        <v>2481.3000000000002</v>
      </c>
      <c r="H976" s="193">
        <f t="shared" si="15"/>
        <v>100</v>
      </c>
      <c r="K976" s="178"/>
    </row>
    <row r="977" spans="1:11" ht="63" x14ac:dyDescent="0.25">
      <c r="A977" s="192" t="s">
        <v>908</v>
      </c>
      <c r="B977" s="195" t="s">
        <v>1695</v>
      </c>
      <c r="C977" s="195" t="s">
        <v>226</v>
      </c>
      <c r="D977" s="195" t="s">
        <v>893</v>
      </c>
      <c r="E977" s="195" t="s">
        <v>913</v>
      </c>
      <c r="F977" s="185">
        <v>2481.3000000000002</v>
      </c>
      <c r="G977" s="185">
        <v>2481.3000000000002</v>
      </c>
      <c r="H977" s="193">
        <f t="shared" si="15"/>
        <v>100</v>
      </c>
      <c r="K977" s="178"/>
    </row>
    <row r="978" spans="1:11" ht="31.5" x14ac:dyDescent="0.25">
      <c r="A978" s="192" t="s">
        <v>991</v>
      </c>
      <c r="B978" s="195" t="s">
        <v>1696</v>
      </c>
      <c r="C978" s="195"/>
      <c r="D978" s="195"/>
      <c r="E978" s="195"/>
      <c r="F978" s="185">
        <v>10939.300000000001</v>
      </c>
      <c r="G978" s="185">
        <v>10804.7</v>
      </c>
      <c r="H978" s="193">
        <f t="shared" si="15"/>
        <v>98.769573921548897</v>
      </c>
      <c r="K978" s="178"/>
    </row>
    <row r="979" spans="1:11" ht="31.5" x14ac:dyDescent="0.25">
      <c r="A979" s="192" t="s">
        <v>896</v>
      </c>
      <c r="B979" s="195" t="s">
        <v>1696</v>
      </c>
      <c r="C979" s="195" t="s">
        <v>932</v>
      </c>
      <c r="D979" s="195" t="s">
        <v>893</v>
      </c>
      <c r="E979" s="195" t="s">
        <v>1634</v>
      </c>
      <c r="F979" s="185">
        <v>4726.3</v>
      </c>
      <c r="G979" s="185">
        <v>4742.3</v>
      </c>
      <c r="H979" s="193">
        <f t="shared" si="15"/>
        <v>100.3385311977657</v>
      </c>
      <c r="K979" s="178"/>
    </row>
    <row r="980" spans="1:11" x14ac:dyDescent="0.25">
      <c r="A980" s="192" t="s">
        <v>881</v>
      </c>
      <c r="B980" s="195" t="s">
        <v>1696</v>
      </c>
      <c r="C980" s="195" t="s">
        <v>882</v>
      </c>
      <c r="D980" s="195" t="s">
        <v>893</v>
      </c>
      <c r="E980" s="195" t="s">
        <v>1634</v>
      </c>
      <c r="F980" s="185">
        <v>980.5</v>
      </c>
      <c r="G980" s="185">
        <v>980.5</v>
      </c>
      <c r="H980" s="193">
        <f t="shared" si="15"/>
        <v>100</v>
      </c>
      <c r="K980" s="178"/>
    </row>
    <row r="981" spans="1:11" hidden="1" x14ac:dyDescent="0.25">
      <c r="A981" s="192" t="s">
        <v>910</v>
      </c>
      <c r="B981" s="195" t="s">
        <v>1696</v>
      </c>
      <c r="C981" s="195" t="s">
        <v>988</v>
      </c>
      <c r="D981" s="195" t="s">
        <v>893</v>
      </c>
      <c r="E981" s="195" t="s">
        <v>892</v>
      </c>
      <c r="F981" s="185">
        <v>322.8</v>
      </c>
      <c r="G981" s="185">
        <v>322.8</v>
      </c>
      <c r="H981" s="193">
        <f t="shared" si="15"/>
        <v>100</v>
      </c>
      <c r="K981" s="178"/>
    </row>
    <row r="982" spans="1:11" x14ac:dyDescent="0.25">
      <c r="A982" s="192" t="s">
        <v>910</v>
      </c>
      <c r="B982" s="195" t="s">
        <v>1696</v>
      </c>
      <c r="C982" s="195" t="s">
        <v>988</v>
      </c>
      <c r="D982" s="195" t="s">
        <v>893</v>
      </c>
      <c r="E982" s="195" t="s">
        <v>1634</v>
      </c>
      <c r="F982" s="185">
        <v>4484.6000000000004</v>
      </c>
      <c r="G982" s="185">
        <v>4334</v>
      </c>
      <c r="H982" s="193">
        <f t="shared" si="15"/>
        <v>96.641840966864365</v>
      </c>
      <c r="K982" s="178"/>
    </row>
    <row r="983" spans="1:11" x14ac:dyDescent="0.25">
      <c r="A983" s="192" t="s">
        <v>910</v>
      </c>
      <c r="B983" s="195" t="s">
        <v>1696</v>
      </c>
      <c r="C983" s="195" t="s">
        <v>988</v>
      </c>
      <c r="D983" s="195" t="s">
        <v>909</v>
      </c>
      <c r="E983" s="195" t="s">
        <v>909</v>
      </c>
      <c r="F983" s="185">
        <v>395.1</v>
      </c>
      <c r="G983" s="185">
        <v>395.1</v>
      </c>
      <c r="H983" s="193">
        <f t="shared" si="15"/>
        <v>100</v>
      </c>
      <c r="K983" s="178"/>
    </row>
    <row r="984" spans="1:11" ht="31.5" x14ac:dyDescent="0.25">
      <c r="A984" s="192" t="s">
        <v>896</v>
      </c>
      <c r="B984" s="195" t="s">
        <v>1696</v>
      </c>
      <c r="C984" s="195" t="s">
        <v>932</v>
      </c>
      <c r="D984" s="195" t="s">
        <v>892</v>
      </c>
      <c r="E984" s="195" t="s">
        <v>909</v>
      </c>
      <c r="F984" s="185">
        <v>30</v>
      </c>
      <c r="G984" s="185">
        <v>30</v>
      </c>
      <c r="H984" s="193">
        <f t="shared" si="15"/>
        <v>100</v>
      </c>
      <c r="K984" s="178"/>
    </row>
    <row r="985" spans="1:11" ht="47.25" hidden="1" x14ac:dyDescent="0.25">
      <c r="A985" s="192" t="s">
        <v>1697</v>
      </c>
      <c r="B985" s="186" t="s">
        <v>1698</v>
      </c>
      <c r="C985" s="195"/>
      <c r="D985" s="195"/>
      <c r="E985" s="195"/>
      <c r="F985" s="185">
        <v>0</v>
      </c>
      <c r="G985" s="185">
        <v>0</v>
      </c>
      <c r="H985" s="193" t="e">
        <f t="shared" si="15"/>
        <v>#DIV/0!</v>
      </c>
      <c r="K985" s="178"/>
    </row>
    <row r="986" spans="1:11" ht="31.5" hidden="1" x14ac:dyDescent="0.25">
      <c r="A986" s="192" t="s">
        <v>891</v>
      </c>
      <c r="B986" s="186" t="s">
        <v>1698</v>
      </c>
      <c r="C986" s="195" t="s">
        <v>946</v>
      </c>
      <c r="D986" s="195" t="s">
        <v>901</v>
      </c>
      <c r="E986" s="195" t="s">
        <v>983</v>
      </c>
      <c r="F986" s="185"/>
      <c r="G986" s="185"/>
      <c r="H986" s="193" t="e">
        <f t="shared" si="15"/>
        <v>#DIV/0!</v>
      </c>
      <c r="K986" s="178"/>
    </row>
    <row r="987" spans="1:11" ht="31.5" hidden="1" x14ac:dyDescent="0.25">
      <c r="A987" s="192" t="s">
        <v>896</v>
      </c>
      <c r="B987" s="201" t="s">
        <v>1699</v>
      </c>
      <c r="C987" s="201" t="s">
        <v>932</v>
      </c>
      <c r="D987" s="201" t="s">
        <v>893</v>
      </c>
      <c r="E987" s="201" t="s">
        <v>901</v>
      </c>
      <c r="F987" s="193"/>
      <c r="G987" s="193"/>
      <c r="H987" s="193" t="e">
        <f t="shared" si="15"/>
        <v>#DIV/0!</v>
      </c>
      <c r="K987" s="178"/>
    </row>
    <row r="988" spans="1:11" ht="47.25" x14ac:dyDescent="0.25">
      <c r="A988" s="192" t="s">
        <v>1700</v>
      </c>
      <c r="B988" s="201" t="s">
        <v>1701</v>
      </c>
      <c r="C988" s="201"/>
      <c r="D988" s="201"/>
      <c r="E988" s="201"/>
      <c r="F988" s="193">
        <v>23.4</v>
      </c>
      <c r="G988" s="193">
        <v>17</v>
      </c>
      <c r="H988" s="193">
        <f t="shared" si="15"/>
        <v>72.649572649572661</v>
      </c>
      <c r="K988" s="178"/>
    </row>
    <row r="989" spans="1:11" x14ac:dyDescent="0.25">
      <c r="A989" s="192" t="s">
        <v>1687</v>
      </c>
      <c r="B989" s="201" t="s">
        <v>1701</v>
      </c>
      <c r="C989" s="201" t="s">
        <v>932</v>
      </c>
      <c r="D989" s="201" t="s">
        <v>893</v>
      </c>
      <c r="E989" s="201" t="s">
        <v>909</v>
      </c>
      <c r="F989" s="193">
        <v>23.4</v>
      </c>
      <c r="G989" s="193">
        <v>17</v>
      </c>
      <c r="H989" s="193">
        <f t="shared" si="15"/>
        <v>72.649572649572661</v>
      </c>
      <c r="K989" s="178"/>
    </row>
    <row r="990" spans="1:11" x14ac:dyDescent="0.25">
      <c r="A990" s="192" t="s">
        <v>1702</v>
      </c>
      <c r="B990" s="186" t="s">
        <v>1703</v>
      </c>
      <c r="C990" s="186"/>
      <c r="D990" s="201"/>
      <c r="E990" s="201"/>
      <c r="F990" s="193">
        <v>2215.8000000000002</v>
      </c>
      <c r="G990" s="193">
        <v>1361.1</v>
      </c>
      <c r="H990" s="193">
        <f t="shared" si="15"/>
        <v>61.427024099647973</v>
      </c>
      <c r="K990" s="178"/>
    </row>
    <row r="991" spans="1:11" ht="31.5" x14ac:dyDescent="0.25">
      <c r="A991" s="203" t="s">
        <v>896</v>
      </c>
      <c r="B991" s="186" t="s">
        <v>1703</v>
      </c>
      <c r="C991" s="186">
        <v>200</v>
      </c>
      <c r="D991" s="195" t="s">
        <v>893</v>
      </c>
      <c r="E991" s="195" t="s">
        <v>1634</v>
      </c>
      <c r="F991" s="193">
        <v>2215.8000000000002</v>
      </c>
      <c r="G991" s="193">
        <v>1361.1</v>
      </c>
      <c r="H991" s="193">
        <f t="shared" si="15"/>
        <v>61.427024099647973</v>
      </c>
      <c r="K991" s="178"/>
    </row>
    <row r="992" spans="1:11" ht="31.5" x14ac:dyDescent="0.25">
      <c r="A992" s="192" t="s">
        <v>1704</v>
      </c>
      <c r="B992" s="201" t="s">
        <v>1705</v>
      </c>
      <c r="C992" s="201"/>
      <c r="D992" s="201"/>
      <c r="E992" s="201"/>
      <c r="F992" s="193">
        <v>5543.8</v>
      </c>
      <c r="G992" s="193">
        <v>5543.8</v>
      </c>
      <c r="H992" s="193">
        <f t="shared" si="15"/>
        <v>100</v>
      </c>
      <c r="K992" s="178"/>
    </row>
    <row r="993" spans="1:11" ht="63" x14ac:dyDescent="0.25">
      <c r="A993" s="203" t="s">
        <v>908</v>
      </c>
      <c r="B993" s="201" t="s">
        <v>1705</v>
      </c>
      <c r="C993" s="201" t="s">
        <v>226</v>
      </c>
      <c r="D993" s="201" t="s">
        <v>884</v>
      </c>
      <c r="E993" s="201" t="s">
        <v>901</v>
      </c>
      <c r="F993" s="193">
        <v>4508.1000000000004</v>
      </c>
      <c r="G993" s="193">
        <v>4667.3</v>
      </c>
      <c r="H993" s="193">
        <f t="shared" si="15"/>
        <v>103.53142121958253</v>
      </c>
      <c r="K993" s="178"/>
    </row>
    <row r="994" spans="1:11" ht="31.5" x14ac:dyDescent="0.25">
      <c r="A994" s="192" t="s">
        <v>896</v>
      </c>
      <c r="B994" s="201" t="s">
        <v>1705</v>
      </c>
      <c r="C994" s="201" t="s">
        <v>932</v>
      </c>
      <c r="D994" s="201" t="s">
        <v>884</v>
      </c>
      <c r="E994" s="201" t="s">
        <v>901</v>
      </c>
      <c r="F994" s="193">
        <v>955.7</v>
      </c>
      <c r="G994" s="193">
        <v>804.4</v>
      </c>
      <c r="H994" s="193">
        <f t="shared" si="15"/>
        <v>84.168672177461545</v>
      </c>
      <c r="K994" s="178"/>
    </row>
    <row r="995" spans="1:11" x14ac:dyDescent="0.25">
      <c r="A995" s="192" t="s">
        <v>910</v>
      </c>
      <c r="B995" s="201" t="s">
        <v>1705</v>
      </c>
      <c r="C995" s="201" t="s">
        <v>988</v>
      </c>
      <c r="D995" s="201" t="s">
        <v>884</v>
      </c>
      <c r="E995" s="201" t="s">
        <v>901</v>
      </c>
      <c r="F995" s="193">
        <v>80</v>
      </c>
      <c r="G995" s="193">
        <v>72.099999999999994</v>
      </c>
      <c r="H995" s="193">
        <f t="shared" si="15"/>
        <v>90.124999999999986</v>
      </c>
      <c r="K995" s="178"/>
    </row>
    <row r="996" spans="1:11" ht="221.25" customHeight="1" x14ac:dyDescent="0.25">
      <c r="A996" s="192" t="s">
        <v>1706</v>
      </c>
      <c r="B996" s="201" t="s">
        <v>1707</v>
      </c>
      <c r="C996" s="186"/>
      <c r="D996" s="201"/>
      <c r="E996" s="201"/>
      <c r="F996" s="193">
        <v>106.6</v>
      </c>
      <c r="G996" s="193">
        <v>106.6</v>
      </c>
      <c r="H996" s="193">
        <f t="shared" si="15"/>
        <v>100</v>
      </c>
      <c r="K996" s="178"/>
    </row>
    <row r="997" spans="1:11" ht="63" x14ac:dyDescent="0.25">
      <c r="A997" s="192" t="s">
        <v>908</v>
      </c>
      <c r="B997" s="201" t="s">
        <v>1707</v>
      </c>
      <c r="C997" s="201" t="s">
        <v>226</v>
      </c>
      <c r="D997" s="201" t="s">
        <v>893</v>
      </c>
      <c r="E997" s="201" t="s">
        <v>901</v>
      </c>
      <c r="F997" s="193">
        <v>106.6</v>
      </c>
      <c r="G997" s="193">
        <v>106.6</v>
      </c>
      <c r="H997" s="193">
        <f t="shared" si="15"/>
        <v>100</v>
      </c>
      <c r="K997" s="178"/>
    </row>
    <row r="998" spans="1:11" ht="47.25" x14ac:dyDescent="0.25">
      <c r="A998" s="192" t="s">
        <v>1708</v>
      </c>
      <c r="B998" s="201" t="s">
        <v>1709</v>
      </c>
      <c r="C998" s="186"/>
      <c r="D998" s="201"/>
      <c r="E998" s="201"/>
      <c r="F998" s="193">
        <v>155.6</v>
      </c>
      <c r="G998" s="193">
        <v>155.6</v>
      </c>
      <c r="H998" s="193">
        <f t="shared" si="15"/>
        <v>100</v>
      </c>
      <c r="K998" s="178"/>
    </row>
    <row r="999" spans="1:11" ht="63" x14ac:dyDescent="0.25">
      <c r="A999" s="192" t="s">
        <v>908</v>
      </c>
      <c r="B999" s="201" t="s">
        <v>1709</v>
      </c>
      <c r="C999" s="201" t="s">
        <v>226</v>
      </c>
      <c r="D999" s="201" t="s">
        <v>909</v>
      </c>
      <c r="E999" s="201" t="s">
        <v>909</v>
      </c>
      <c r="F999" s="193">
        <v>146.1</v>
      </c>
      <c r="G999" s="193">
        <v>146.1</v>
      </c>
      <c r="H999" s="193">
        <f t="shared" si="15"/>
        <v>100</v>
      </c>
      <c r="K999" s="178"/>
    </row>
    <row r="1000" spans="1:11" x14ac:dyDescent="0.25">
      <c r="A1000" s="192" t="s">
        <v>1687</v>
      </c>
      <c r="B1000" s="201" t="s">
        <v>1709</v>
      </c>
      <c r="C1000" s="201" t="s">
        <v>932</v>
      </c>
      <c r="D1000" s="201" t="s">
        <v>909</v>
      </c>
      <c r="E1000" s="201" t="s">
        <v>909</v>
      </c>
      <c r="F1000" s="193">
        <v>9.5</v>
      </c>
      <c r="G1000" s="193">
        <v>9.5</v>
      </c>
      <c r="H1000" s="193">
        <f t="shared" si="15"/>
        <v>100</v>
      </c>
      <c r="K1000" s="178"/>
    </row>
    <row r="1001" spans="1:11" hidden="1" x14ac:dyDescent="0.25">
      <c r="A1001" s="192"/>
      <c r="B1001" s="201" t="s">
        <v>1710</v>
      </c>
      <c r="C1001" s="201"/>
      <c r="D1001" s="201"/>
      <c r="E1001" s="201"/>
      <c r="F1001" s="193">
        <v>0</v>
      </c>
      <c r="G1001" s="193">
        <v>0</v>
      </c>
      <c r="H1001" s="193" t="e">
        <f t="shared" si="15"/>
        <v>#DIV/0!</v>
      </c>
      <c r="K1001" s="178"/>
    </row>
    <row r="1002" spans="1:11" ht="63" hidden="1" x14ac:dyDescent="0.25">
      <c r="A1002" s="192" t="s">
        <v>908</v>
      </c>
      <c r="B1002" s="201" t="s">
        <v>1710</v>
      </c>
      <c r="C1002" s="201" t="s">
        <v>226</v>
      </c>
      <c r="D1002" s="201" t="s">
        <v>893</v>
      </c>
      <c r="E1002" s="201" t="s">
        <v>901</v>
      </c>
      <c r="F1002" s="193">
        <v>0</v>
      </c>
      <c r="G1002" s="193">
        <v>0</v>
      </c>
      <c r="H1002" s="193" t="e">
        <f t="shared" si="15"/>
        <v>#DIV/0!</v>
      </c>
      <c r="K1002" s="178"/>
    </row>
    <row r="1003" spans="1:11" ht="63" hidden="1" x14ac:dyDescent="0.25">
      <c r="A1003" s="192" t="s">
        <v>1711</v>
      </c>
      <c r="B1003" s="186" t="s">
        <v>1712</v>
      </c>
      <c r="C1003" s="201"/>
      <c r="D1003" s="201"/>
      <c r="E1003" s="201"/>
      <c r="F1003" s="193">
        <v>0</v>
      </c>
      <c r="G1003" s="193">
        <v>0</v>
      </c>
      <c r="H1003" s="193" t="e">
        <f t="shared" si="15"/>
        <v>#DIV/0!</v>
      </c>
      <c r="K1003" s="178"/>
    </row>
    <row r="1004" spans="1:11" ht="63" hidden="1" x14ac:dyDescent="0.25">
      <c r="A1004" s="192" t="s">
        <v>908</v>
      </c>
      <c r="B1004" s="186" t="s">
        <v>1712</v>
      </c>
      <c r="C1004" s="201" t="s">
        <v>226</v>
      </c>
      <c r="D1004" s="201" t="s">
        <v>883</v>
      </c>
      <c r="E1004" s="201" t="s">
        <v>901</v>
      </c>
      <c r="F1004" s="193">
        <v>0</v>
      </c>
      <c r="G1004" s="193">
        <v>0</v>
      </c>
      <c r="H1004" s="193" t="e">
        <f t="shared" si="15"/>
        <v>#DIV/0!</v>
      </c>
      <c r="K1004" s="178"/>
    </row>
    <row r="1005" spans="1:11" ht="78.75" hidden="1" x14ac:dyDescent="0.25">
      <c r="A1005" s="192" t="s">
        <v>1713</v>
      </c>
      <c r="B1005" s="186" t="s">
        <v>1714</v>
      </c>
      <c r="C1005" s="201"/>
      <c r="D1005" s="201"/>
      <c r="E1005" s="201"/>
      <c r="F1005" s="193">
        <v>0</v>
      </c>
      <c r="G1005" s="193">
        <v>0</v>
      </c>
      <c r="H1005" s="193" t="e">
        <f t="shared" si="15"/>
        <v>#DIV/0!</v>
      </c>
      <c r="K1005" s="178"/>
    </row>
    <row r="1006" spans="1:11" ht="63" hidden="1" x14ac:dyDescent="0.25">
      <c r="A1006" s="192" t="s">
        <v>908</v>
      </c>
      <c r="B1006" s="186" t="s">
        <v>1714</v>
      </c>
      <c r="C1006" s="201" t="s">
        <v>226</v>
      </c>
      <c r="D1006" s="201" t="s">
        <v>883</v>
      </c>
      <c r="E1006" s="201" t="s">
        <v>901</v>
      </c>
      <c r="F1006" s="193">
        <v>0</v>
      </c>
      <c r="G1006" s="193">
        <v>0</v>
      </c>
      <c r="H1006" s="193" t="e">
        <f t="shared" si="15"/>
        <v>#DIV/0!</v>
      </c>
      <c r="K1006" s="178"/>
    </row>
    <row r="1007" spans="1:11" x14ac:dyDescent="0.25">
      <c r="A1007" s="192" t="s">
        <v>1218</v>
      </c>
      <c r="B1007" s="186" t="s">
        <v>1715</v>
      </c>
      <c r="C1007" s="201"/>
      <c r="D1007" s="201"/>
      <c r="E1007" s="201"/>
      <c r="F1007" s="193">
        <v>386.8</v>
      </c>
      <c r="G1007" s="193">
        <v>386.8</v>
      </c>
      <c r="H1007" s="193">
        <f t="shared" si="15"/>
        <v>100</v>
      </c>
      <c r="K1007" s="178"/>
    </row>
    <row r="1008" spans="1:11" ht="31.5" x14ac:dyDescent="0.25">
      <c r="A1008" s="192" t="s">
        <v>1326</v>
      </c>
      <c r="B1008" s="186" t="s">
        <v>1716</v>
      </c>
      <c r="C1008" s="201"/>
      <c r="D1008" s="201"/>
      <c r="E1008" s="201"/>
      <c r="F1008" s="193">
        <v>386.8</v>
      </c>
      <c r="G1008" s="193">
        <v>386.8</v>
      </c>
      <c r="H1008" s="193">
        <f t="shared" si="15"/>
        <v>100</v>
      </c>
      <c r="K1008" s="178"/>
    </row>
    <row r="1009" spans="1:11" ht="31.5" x14ac:dyDescent="0.25">
      <c r="A1009" s="192" t="s">
        <v>891</v>
      </c>
      <c r="B1009" s="186" t="s">
        <v>1716</v>
      </c>
      <c r="C1009" s="201">
        <v>600</v>
      </c>
      <c r="D1009" s="201" t="s">
        <v>893</v>
      </c>
      <c r="E1009" s="201" t="s">
        <v>1634</v>
      </c>
      <c r="F1009" s="193">
        <v>386.8</v>
      </c>
      <c r="G1009" s="193">
        <v>386.8</v>
      </c>
      <c r="H1009" s="193">
        <f t="shared" si="15"/>
        <v>100</v>
      </c>
      <c r="K1009" s="178"/>
    </row>
    <row r="1010" spans="1:11" ht="31.5" x14ac:dyDescent="0.25">
      <c r="A1010" s="203" t="s">
        <v>1055</v>
      </c>
      <c r="B1010" s="186" t="s">
        <v>1717</v>
      </c>
      <c r="C1010" s="201"/>
      <c r="D1010" s="201"/>
      <c r="E1010" s="201"/>
      <c r="F1010" s="193">
        <v>15.2</v>
      </c>
      <c r="G1010" s="193">
        <v>15.2</v>
      </c>
      <c r="H1010" s="193">
        <f t="shared" si="15"/>
        <v>100</v>
      </c>
      <c r="K1010" s="178"/>
    </row>
    <row r="1011" spans="1:11" x14ac:dyDescent="0.25">
      <c r="A1011" s="192" t="s">
        <v>910</v>
      </c>
      <c r="B1011" s="186" t="s">
        <v>1717</v>
      </c>
      <c r="C1011" s="201" t="s">
        <v>988</v>
      </c>
      <c r="D1011" s="201" t="s">
        <v>901</v>
      </c>
      <c r="E1011" s="201" t="s">
        <v>983</v>
      </c>
      <c r="F1011" s="193">
        <v>15.2</v>
      </c>
      <c r="G1011" s="193">
        <v>15.2</v>
      </c>
      <c r="H1011" s="193">
        <f t="shared" si="15"/>
        <v>100</v>
      </c>
      <c r="K1011" s="178"/>
    </row>
    <row r="1012" spans="1:11" ht="78.75" hidden="1" x14ac:dyDescent="0.25">
      <c r="A1012" s="192" t="s">
        <v>1713</v>
      </c>
      <c r="B1012" s="186" t="s">
        <v>1718</v>
      </c>
      <c r="C1012" s="186"/>
      <c r="D1012" s="206"/>
      <c r="E1012" s="206"/>
      <c r="F1012" s="193">
        <v>0</v>
      </c>
      <c r="G1012" s="193">
        <v>0</v>
      </c>
      <c r="H1012" s="193" t="e">
        <f t="shared" si="15"/>
        <v>#DIV/0!</v>
      </c>
      <c r="K1012" s="178"/>
    </row>
    <row r="1013" spans="1:11" ht="63" hidden="1" x14ac:dyDescent="0.25">
      <c r="A1013" s="192" t="s">
        <v>908</v>
      </c>
      <c r="B1013" s="186" t="s">
        <v>1718</v>
      </c>
      <c r="C1013" s="186">
        <v>100</v>
      </c>
      <c r="D1013" s="201" t="s">
        <v>883</v>
      </c>
      <c r="E1013" s="201" t="s">
        <v>901</v>
      </c>
      <c r="F1013" s="193">
        <v>0</v>
      </c>
      <c r="G1013" s="231"/>
      <c r="H1013" s="193" t="e">
        <f t="shared" si="15"/>
        <v>#DIV/0!</v>
      </c>
      <c r="K1013" s="178"/>
    </row>
    <row r="1014" spans="1:11" x14ac:dyDescent="0.25">
      <c r="A1014" s="232"/>
      <c r="B1014" s="186"/>
      <c r="C1014" s="201"/>
      <c r="D1014" s="201"/>
      <c r="E1014" s="201"/>
      <c r="F1014" s="193"/>
      <c r="G1014" s="190"/>
      <c r="H1014" s="193"/>
      <c r="K1014" s="178"/>
    </row>
    <row r="1015" spans="1:11" s="191" customFormat="1" ht="14.25" customHeight="1" x14ac:dyDescent="0.25">
      <c r="A1015" s="187" t="s">
        <v>1719</v>
      </c>
      <c r="B1015" s="198"/>
      <c r="C1015" s="198"/>
      <c r="D1015" s="198"/>
      <c r="E1015" s="198"/>
      <c r="F1015" s="199">
        <f>SUM(F6+F10+F20+F115+F122+F131+F135+F139+F159+F165+F169+F173+F181+F186+F205+F244+F253+F273+F286+F297+F310+F334+F356+F373+F377+F492+F501+F511+F514+F519+F522+F536+F728+F822+F888+F892+F899+F916+F919+F927+F936+F955)+F947+F942+F363+F933+F1014</f>
        <v>5977765.1000000015</v>
      </c>
      <c r="G1015" s="199">
        <f>SUM(G6+G10+G20+G115+G122+G131+G135+G139+G159+G165+G169+G173+G181+G186+G205+G244+G253+G273+G286+G297+G310+G334+G356+G373+G377+G492+G501+G511+G514+G519+G522+G536+G728+G822+G888+G892+G899+G916+G919+G927+G936+G955)+G947+G942+G363+G933+G1014</f>
        <v>5884773.0000000019</v>
      </c>
      <c r="H1015" s="190">
        <f t="shared" si="15"/>
        <v>98.444366775134753</v>
      </c>
      <c r="K1015" s="178"/>
    </row>
  </sheetData>
  <mergeCells count="1">
    <mergeCell ref="A3:H3"/>
  </mergeCells>
  <pageMargins left="0.70866141732283472" right="0.11811023622047245" top="0.55118110236220474" bottom="0" header="0.11811023622047245" footer="0"/>
  <pageSetup paperSize="9" scale="83" fitToHeight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7"/>
  <sheetViews>
    <sheetView zoomScale="90" zoomScaleNormal="90" workbookViewId="0">
      <selection activeCell="K11" sqref="K11"/>
    </sheetView>
  </sheetViews>
  <sheetFormatPr defaultRowHeight="15.75" x14ac:dyDescent="0.25"/>
  <cols>
    <col min="1" max="1" width="80.85546875" style="235" customWidth="1"/>
    <col min="2" max="2" width="7.42578125" style="234" customWidth="1"/>
    <col min="3" max="3" width="8.42578125" style="182" customWidth="1"/>
    <col min="4" max="4" width="8.140625" style="182" customWidth="1"/>
    <col min="5" max="5" width="15.5703125" style="182" customWidth="1"/>
    <col min="6" max="6" width="8.140625" style="182" customWidth="1"/>
    <col min="7" max="8" width="20.140625" style="175" customWidth="1"/>
    <col min="9" max="9" width="13.85546875" style="175" customWidth="1"/>
    <col min="10" max="16384" width="9.140625" style="179"/>
  </cols>
  <sheetData>
    <row r="1" spans="1:9" x14ac:dyDescent="0.25">
      <c r="A1" s="233"/>
      <c r="F1" s="180"/>
      <c r="H1" s="180"/>
      <c r="I1" s="180" t="s">
        <v>1902</v>
      </c>
    </row>
    <row r="2" spans="1:9" ht="36.75" customHeight="1" x14ac:dyDescent="0.25">
      <c r="B2" s="236" t="s">
        <v>1720</v>
      </c>
      <c r="C2" s="175"/>
      <c r="D2" s="175"/>
      <c r="E2" s="175"/>
      <c r="F2" s="175"/>
      <c r="I2" s="275" t="s">
        <v>1908</v>
      </c>
    </row>
    <row r="3" spans="1:9" x14ac:dyDescent="0.25">
      <c r="B3" s="237"/>
      <c r="I3" s="175" t="s">
        <v>95</v>
      </c>
    </row>
    <row r="4" spans="1:9" x14ac:dyDescent="0.25">
      <c r="A4" s="320" t="s">
        <v>1721</v>
      </c>
      <c r="B4" s="321" t="s">
        <v>1722</v>
      </c>
      <c r="C4" s="321"/>
      <c r="D4" s="321"/>
      <c r="E4" s="321"/>
      <c r="F4" s="321"/>
      <c r="G4" s="238" t="s">
        <v>1723</v>
      </c>
      <c r="H4" s="238" t="s">
        <v>1724</v>
      </c>
      <c r="I4" s="322" t="s">
        <v>874</v>
      </c>
    </row>
    <row r="5" spans="1:9" ht="63" x14ac:dyDescent="0.25">
      <c r="A5" s="320"/>
      <c r="B5" s="195" t="s">
        <v>1725</v>
      </c>
      <c r="C5" s="184" t="s">
        <v>1726</v>
      </c>
      <c r="D5" s="184" t="s">
        <v>1727</v>
      </c>
      <c r="E5" s="184" t="s">
        <v>1728</v>
      </c>
      <c r="F5" s="184" t="s">
        <v>1729</v>
      </c>
      <c r="G5" s="238" t="s">
        <v>1730</v>
      </c>
      <c r="H5" s="238" t="s">
        <v>1730</v>
      </c>
      <c r="I5" s="323"/>
    </row>
    <row r="6" spans="1:9" s="191" customFormat="1" x14ac:dyDescent="0.25">
      <c r="A6" s="187" t="s">
        <v>1731</v>
      </c>
      <c r="B6" s="198" t="s">
        <v>1732</v>
      </c>
      <c r="C6" s="197"/>
      <c r="D6" s="197"/>
      <c r="E6" s="197"/>
      <c r="F6" s="197"/>
      <c r="G6" s="199">
        <f>SUM(G7)+G28</f>
        <v>23288.399999999998</v>
      </c>
      <c r="H6" s="199">
        <f t="shared" ref="H6" si="0">SUM(H7)+H28</f>
        <v>22840.199999999997</v>
      </c>
      <c r="I6" s="199">
        <f>H6/G6*100</f>
        <v>98.075436698098613</v>
      </c>
    </row>
    <row r="7" spans="1:9" x14ac:dyDescent="0.25">
      <c r="A7" s="192" t="s">
        <v>1733</v>
      </c>
      <c r="B7" s="195"/>
      <c r="C7" s="195" t="s">
        <v>893</v>
      </c>
      <c r="D7" s="195"/>
      <c r="E7" s="195"/>
      <c r="F7" s="195"/>
      <c r="G7" s="185">
        <f>SUM(G8+G16)</f>
        <v>23258.399999999998</v>
      </c>
      <c r="H7" s="185">
        <f>SUM(H8+H16)</f>
        <v>22810.199999999997</v>
      </c>
      <c r="I7" s="185">
        <f t="shared" ref="I7:I70" si="1">H7/G7*100</f>
        <v>98.072954287483228</v>
      </c>
    </row>
    <row r="8" spans="1:9" ht="47.25" x14ac:dyDescent="0.25">
      <c r="A8" s="192" t="s">
        <v>1734</v>
      </c>
      <c r="B8" s="195"/>
      <c r="C8" s="195" t="s">
        <v>893</v>
      </c>
      <c r="D8" s="195" t="s">
        <v>884</v>
      </c>
      <c r="E8" s="195"/>
      <c r="F8" s="195"/>
      <c r="G8" s="185">
        <f>SUM(G9)</f>
        <v>18023.699999999997</v>
      </c>
      <c r="H8" s="185">
        <f>SUM(H9)</f>
        <v>17711.599999999999</v>
      </c>
      <c r="I8" s="185">
        <f t="shared" si="1"/>
        <v>98.268391062878322</v>
      </c>
    </row>
    <row r="9" spans="1:9" x14ac:dyDescent="0.25">
      <c r="A9" s="192" t="s">
        <v>1678</v>
      </c>
      <c r="B9" s="195"/>
      <c r="C9" s="195" t="s">
        <v>893</v>
      </c>
      <c r="D9" s="195" t="s">
        <v>884</v>
      </c>
      <c r="E9" s="195" t="s">
        <v>1679</v>
      </c>
      <c r="F9" s="195"/>
      <c r="G9" s="185">
        <f>SUM(G10)+G14</f>
        <v>18023.699999999997</v>
      </c>
      <c r="H9" s="185">
        <f>SUM(H10)+H14</f>
        <v>17711.599999999999</v>
      </c>
      <c r="I9" s="185">
        <f t="shared" si="1"/>
        <v>98.268391062878322</v>
      </c>
    </row>
    <row r="10" spans="1:9" x14ac:dyDescent="0.25">
      <c r="A10" s="192" t="s">
        <v>1011</v>
      </c>
      <c r="B10" s="195"/>
      <c r="C10" s="195" t="s">
        <v>893</v>
      </c>
      <c r="D10" s="195" t="s">
        <v>884</v>
      </c>
      <c r="E10" s="195" t="s">
        <v>1686</v>
      </c>
      <c r="F10" s="195"/>
      <c r="G10" s="185">
        <f>SUM(G11+G12)+G13</f>
        <v>16199.199999999999</v>
      </c>
      <c r="H10" s="185">
        <f>SUM(H11+H12)+H13</f>
        <v>15887.1</v>
      </c>
      <c r="I10" s="185">
        <f t="shared" si="1"/>
        <v>98.073361647488781</v>
      </c>
    </row>
    <row r="11" spans="1:9" ht="47.25" x14ac:dyDescent="0.25">
      <c r="A11" s="203" t="s">
        <v>908</v>
      </c>
      <c r="B11" s="195"/>
      <c r="C11" s="195" t="s">
        <v>893</v>
      </c>
      <c r="D11" s="195" t="s">
        <v>884</v>
      </c>
      <c r="E11" s="195" t="s">
        <v>1686</v>
      </c>
      <c r="F11" s="195" t="s">
        <v>226</v>
      </c>
      <c r="G11" s="185">
        <f>16165.3+23.9</f>
        <v>16189.199999999999</v>
      </c>
      <c r="H11" s="185">
        <v>15877.7</v>
      </c>
      <c r="I11" s="185">
        <f t="shared" si="1"/>
        <v>98.075877745657607</v>
      </c>
    </row>
    <row r="12" spans="1:9" ht="31.5" x14ac:dyDescent="0.25">
      <c r="A12" s="192" t="s">
        <v>896</v>
      </c>
      <c r="B12" s="195"/>
      <c r="C12" s="195" t="s">
        <v>893</v>
      </c>
      <c r="D12" s="195" t="s">
        <v>884</v>
      </c>
      <c r="E12" s="195" t="s">
        <v>1686</v>
      </c>
      <c r="F12" s="195" t="s">
        <v>932</v>
      </c>
      <c r="G12" s="193">
        <v>10</v>
      </c>
      <c r="H12" s="193">
        <v>9.4</v>
      </c>
      <c r="I12" s="185">
        <f t="shared" si="1"/>
        <v>94</v>
      </c>
    </row>
    <row r="13" spans="1:9" hidden="1" x14ac:dyDescent="0.25">
      <c r="A13" s="192" t="s">
        <v>881</v>
      </c>
      <c r="B13" s="195"/>
      <c r="C13" s="195" t="s">
        <v>893</v>
      </c>
      <c r="D13" s="195" t="s">
        <v>884</v>
      </c>
      <c r="E13" s="195" t="s">
        <v>1686</v>
      </c>
      <c r="F13" s="195" t="s">
        <v>882</v>
      </c>
      <c r="G13" s="193"/>
      <c r="H13" s="193"/>
      <c r="I13" s="185" t="e">
        <f t="shared" si="1"/>
        <v>#DIV/0!</v>
      </c>
    </row>
    <row r="14" spans="1:9" x14ac:dyDescent="0.25">
      <c r="A14" s="192" t="s">
        <v>1690</v>
      </c>
      <c r="B14" s="195"/>
      <c r="C14" s="195" t="s">
        <v>893</v>
      </c>
      <c r="D14" s="195" t="s">
        <v>884</v>
      </c>
      <c r="E14" s="195" t="s">
        <v>1691</v>
      </c>
      <c r="F14" s="195"/>
      <c r="G14" s="185">
        <f>SUM(G15)</f>
        <v>1824.5</v>
      </c>
      <c r="H14" s="185">
        <f>SUM(H15)</f>
        <v>1824.5</v>
      </c>
      <c r="I14" s="185">
        <f t="shared" si="1"/>
        <v>100</v>
      </c>
    </row>
    <row r="15" spans="1:9" ht="47.25" x14ac:dyDescent="0.25">
      <c r="A15" s="203" t="s">
        <v>908</v>
      </c>
      <c r="B15" s="195"/>
      <c r="C15" s="195" t="s">
        <v>893</v>
      </c>
      <c r="D15" s="195" t="s">
        <v>884</v>
      </c>
      <c r="E15" s="195" t="s">
        <v>1691</v>
      </c>
      <c r="F15" s="195" t="s">
        <v>226</v>
      </c>
      <c r="G15" s="185">
        <f>1848.4-23.9</f>
        <v>1824.5</v>
      </c>
      <c r="H15" s="185">
        <v>1824.5</v>
      </c>
      <c r="I15" s="185">
        <f t="shared" si="1"/>
        <v>100</v>
      </c>
    </row>
    <row r="16" spans="1:9" x14ac:dyDescent="0.25">
      <c r="A16" s="192" t="s">
        <v>1735</v>
      </c>
      <c r="B16" s="195"/>
      <c r="C16" s="195" t="s">
        <v>893</v>
      </c>
      <c r="D16" s="195" t="s">
        <v>1634</v>
      </c>
      <c r="E16" s="195"/>
      <c r="F16" s="195"/>
      <c r="G16" s="185">
        <f>SUM(G17)</f>
        <v>5234.7000000000007</v>
      </c>
      <c r="H16" s="185">
        <f t="shared" ref="H16" si="2">SUM(H17)</f>
        <v>5098.6000000000004</v>
      </c>
      <c r="I16" s="185">
        <f t="shared" si="1"/>
        <v>97.400042027241284</v>
      </c>
    </row>
    <row r="17" spans="1:9" x14ac:dyDescent="0.25">
      <c r="A17" s="192" t="s">
        <v>1678</v>
      </c>
      <c r="B17" s="195"/>
      <c r="C17" s="195" t="s">
        <v>893</v>
      </c>
      <c r="D17" s="195" t="s">
        <v>1634</v>
      </c>
      <c r="E17" s="195" t="s">
        <v>1679</v>
      </c>
      <c r="F17" s="195"/>
      <c r="G17" s="185">
        <f>SUM(G18+G21+G23)</f>
        <v>5234.7000000000007</v>
      </c>
      <c r="H17" s="185">
        <f t="shared" ref="H17" si="3">SUM(H18+H21+H23)</f>
        <v>5098.6000000000004</v>
      </c>
      <c r="I17" s="185">
        <f t="shared" si="1"/>
        <v>97.400042027241284</v>
      </c>
    </row>
    <row r="18" spans="1:9" x14ac:dyDescent="0.25">
      <c r="A18" s="192" t="s">
        <v>1013</v>
      </c>
      <c r="B18" s="195"/>
      <c r="C18" s="195" t="s">
        <v>893</v>
      </c>
      <c r="D18" s="195" t="s">
        <v>1634</v>
      </c>
      <c r="E18" s="195" t="s">
        <v>1692</v>
      </c>
      <c r="F18" s="195"/>
      <c r="G18" s="193">
        <f>SUM(G19:G20)</f>
        <v>327</v>
      </c>
      <c r="H18" s="193">
        <f>SUM(H19:H20)</f>
        <v>206.1</v>
      </c>
      <c r="I18" s="185">
        <f t="shared" si="1"/>
        <v>63.027522935779814</v>
      </c>
    </row>
    <row r="19" spans="1:9" ht="31.5" x14ac:dyDescent="0.25">
      <c r="A19" s="192" t="s">
        <v>896</v>
      </c>
      <c r="B19" s="195"/>
      <c r="C19" s="195" t="s">
        <v>893</v>
      </c>
      <c r="D19" s="195" t="s">
        <v>1634</v>
      </c>
      <c r="E19" s="195" t="s">
        <v>1692</v>
      </c>
      <c r="F19" s="195" t="s">
        <v>932</v>
      </c>
      <c r="G19" s="193">
        <f>341-23</f>
        <v>318</v>
      </c>
      <c r="H19" s="193">
        <v>197.2</v>
      </c>
      <c r="I19" s="185">
        <f t="shared" si="1"/>
        <v>62.012578616352201</v>
      </c>
    </row>
    <row r="20" spans="1:9" x14ac:dyDescent="0.25">
      <c r="A20" s="192" t="s">
        <v>910</v>
      </c>
      <c r="B20" s="195"/>
      <c r="C20" s="195" t="s">
        <v>893</v>
      </c>
      <c r="D20" s="195" t="s">
        <v>1634</v>
      </c>
      <c r="E20" s="195" t="s">
        <v>1692</v>
      </c>
      <c r="F20" s="195" t="s">
        <v>988</v>
      </c>
      <c r="G20" s="193">
        <v>9</v>
      </c>
      <c r="H20" s="193">
        <v>8.9</v>
      </c>
      <c r="I20" s="185">
        <f t="shared" si="1"/>
        <v>98.888888888888886</v>
      </c>
    </row>
    <row r="21" spans="1:9" ht="31.5" x14ac:dyDescent="0.25">
      <c r="A21" s="192" t="s">
        <v>1015</v>
      </c>
      <c r="B21" s="195"/>
      <c r="C21" s="195" t="s">
        <v>893</v>
      </c>
      <c r="D21" s="195" t="s">
        <v>1634</v>
      </c>
      <c r="E21" s="195" t="s">
        <v>1693</v>
      </c>
      <c r="F21" s="195"/>
      <c r="G21" s="193">
        <f>SUM(G22)</f>
        <v>396.6</v>
      </c>
      <c r="H21" s="193">
        <f>SUM(H22)</f>
        <v>364.5</v>
      </c>
      <c r="I21" s="185">
        <f t="shared" si="1"/>
        <v>91.906202723146748</v>
      </c>
    </row>
    <row r="22" spans="1:9" ht="31.5" x14ac:dyDescent="0.25">
      <c r="A22" s="192" t="s">
        <v>896</v>
      </c>
      <c r="B22" s="195"/>
      <c r="C22" s="195" t="s">
        <v>893</v>
      </c>
      <c r="D22" s="195" t="s">
        <v>1634</v>
      </c>
      <c r="E22" s="195" t="s">
        <v>1693</v>
      </c>
      <c r="F22" s="195" t="s">
        <v>932</v>
      </c>
      <c r="G22" s="193">
        <v>396.6</v>
      </c>
      <c r="H22" s="193">
        <v>364.5</v>
      </c>
      <c r="I22" s="185">
        <f t="shared" si="1"/>
        <v>91.906202723146748</v>
      </c>
    </row>
    <row r="23" spans="1:9" ht="31.5" x14ac:dyDescent="0.25">
      <c r="A23" s="192" t="s">
        <v>991</v>
      </c>
      <c r="B23" s="195"/>
      <c r="C23" s="195" t="s">
        <v>893</v>
      </c>
      <c r="D23" s="195" t="s">
        <v>1634</v>
      </c>
      <c r="E23" s="195" t="s">
        <v>1696</v>
      </c>
      <c r="F23" s="195"/>
      <c r="G23" s="185">
        <f>SUM(G24:G26)</f>
        <v>4511.1000000000004</v>
      </c>
      <c r="H23" s="185">
        <f>SUM(H24:H26)</f>
        <v>4528</v>
      </c>
      <c r="I23" s="185">
        <f t="shared" si="1"/>
        <v>100.37463146460952</v>
      </c>
    </row>
    <row r="24" spans="1:9" ht="28.5" customHeight="1" x14ac:dyDescent="0.25">
      <c r="A24" s="192" t="s">
        <v>896</v>
      </c>
      <c r="B24" s="195"/>
      <c r="C24" s="195" t="s">
        <v>893</v>
      </c>
      <c r="D24" s="195" t="s">
        <v>1634</v>
      </c>
      <c r="E24" s="195" t="s">
        <v>1696</v>
      </c>
      <c r="F24" s="195" t="s">
        <v>932</v>
      </c>
      <c r="G24" s="185">
        <v>3530.6</v>
      </c>
      <c r="H24" s="185">
        <v>3547.5</v>
      </c>
      <c r="I24" s="185">
        <f t="shared" si="1"/>
        <v>100.47867218036595</v>
      </c>
    </row>
    <row r="25" spans="1:9" ht="21" customHeight="1" x14ac:dyDescent="0.25">
      <c r="A25" s="192" t="s">
        <v>881</v>
      </c>
      <c r="B25" s="195"/>
      <c r="C25" s="195" t="s">
        <v>893</v>
      </c>
      <c r="D25" s="195" t="s">
        <v>1634</v>
      </c>
      <c r="E25" s="195" t="s">
        <v>1696</v>
      </c>
      <c r="F25" s="195" t="s">
        <v>882</v>
      </c>
      <c r="G25" s="185">
        <v>980.5</v>
      </c>
      <c r="H25" s="185">
        <v>980.5</v>
      </c>
      <c r="I25" s="185">
        <f t="shared" si="1"/>
        <v>100</v>
      </c>
    </row>
    <row r="26" spans="1:9" ht="22.5" hidden="1" customHeight="1" x14ac:dyDescent="0.25">
      <c r="A26" s="192" t="s">
        <v>910</v>
      </c>
      <c r="B26" s="195"/>
      <c r="C26" s="195" t="s">
        <v>893</v>
      </c>
      <c r="D26" s="195" t="s">
        <v>1634</v>
      </c>
      <c r="E26" s="195" t="s">
        <v>1696</v>
      </c>
      <c r="F26" s="195" t="s">
        <v>988</v>
      </c>
      <c r="G26" s="185"/>
      <c r="H26" s="185"/>
      <c r="I26" s="185" t="e">
        <f t="shared" si="1"/>
        <v>#DIV/0!</v>
      </c>
    </row>
    <row r="27" spans="1:9" ht="22.5" customHeight="1" x14ac:dyDescent="0.25">
      <c r="A27" s="192" t="s">
        <v>1736</v>
      </c>
      <c r="B27" s="195"/>
      <c r="C27" s="195" t="s">
        <v>892</v>
      </c>
      <c r="D27" s="195"/>
      <c r="E27" s="195"/>
      <c r="F27" s="195"/>
      <c r="G27" s="185">
        <f>SUM(G28)</f>
        <v>30</v>
      </c>
      <c r="H27" s="185">
        <f t="shared" ref="H27:H30" si="4">SUM(H28)</f>
        <v>30</v>
      </c>
      <c r="I27" s="185">
        <f t="shared" si="1"/>
        <v>100</v>
      </c>
    </row>
    <row r="28" spans="1:9" ht="22.5" customHeight="1" x14ac:dyDescent="0.25">
      <c r="A28" s="203" t="s">
        <v>1737</v>
      </c>
      <c r="B28" s="184"/>
      <c r="C28" s="201" t="s">
        <v>892</v>
      </c>
      <c r="D28" s="201" t="s">
        <v>909</v>
      </c>
      <c r="E28" s="195"/>
      <c r="F28" s="195"/>
      <c r="G28" s="185">
        <f>SUM(G29)</f>
        <v>30</v>
      </c>
      <c r="H28" s="185">
        <f t="shared" si="4"/>
        <v>30</v>
      </c>
      <c r="I28" s="185">
        <f t="shared" si="1"/>
        <v>100</v>
      </c>
    </row>
    <row r="29" spans="1:9" ht="22.5" customHeight="1" x14ac:dyDescent="0.25">
      <c r="A29" s="192" t="s">
        <v>1678</v>
      </c>
      <c r="B29" s="195"/>
      <c r="C29" s="201" t="s">
        <v>892</v>
      </c>
      <c r="D29" s="201" t="s">
        <v>909</v>
      </c>
      <c r="E29" s="195" t="s">
        <v>1679</v>
      </c>
      <c r="F29" s="195"/>
      <c r="G29" s="185">
        <f>SUM(G30)</f>
        <v>30</v>
      </c>
      <c r="H29" s="185">
        <f t="shared" si="4"/>
        <v>30</v>
      </c>
      <c r="I29" s="185">
        <f t="shared" si="1"/>
        <v>100</v>
      </c>
    </row>
    <row r="30" spans="1:9" ht="31.5" customHeight="1" x14ac:dyDescent="0.25">
      <c r="A30" s="192" t="s">
        <v>991</v>
      </c>
      <c r="B30" s="195"/>
      <c r="C30" s="201" t="s">
        <v>892</v>
      </c>
      <c r="D30" s="201" t="s">
        <v>909</v>
      </c>
      <c r="E30" s="195" t="s">
        <v>1696</v>
      </c>
      <c r="F30" s="195"/>
      <c r="G30" s="185">
        <f>SUM(G31)</f>
        <v>30</v>
      </c>
      <c r="H30" s="185">
        <f t="shared" si="4"/>
        <v>30</v>
      </c>
      <c r="I30" s="185">
        <f t="shared" si="1"/>
        <v>100</v>
      </c>
    </row>
    <row r="31" spans="1:9" ht="29.25" customHeight="1" x14ac:dyDescent="0.25">
      <c r="A31" s="192" t="s">
        <v>896</v>
      </c>
      <c r="B31" s="195"/>
      <c r="C31" s="201" t="s">
        <v>892</v>
      </c>
      <c r="D31" s="201" t="s">
        <v>909</v>
      </c>
      <c r="E31" s="195" t="s">
        <v>1696</v>
      </c>
      <c r="F31" s="195" t="s">
        <v>932</v>
      </c>
      <c r="G31" s="185">
        <v>30</v>
      </c>
      <c r="H31" s="185">
        <v>30</v>
      </c>
      <c r="I31" s="185">
        <f t="shared" si="1"/>
        <v>100</v>
      </c>
    </row>
    <row r="32" spans="1:9" s="191" customFormat="1" x14ac:dyDescent="0.25">
      <c r="A32" s="187" t="s">
        <v>1738</v>
      </c>
      <c r="B32" s="198" t="s">
        <v>1739</v>
      </c>
      <c r="C32" s="198"/>
      <c r="D32" s="198"/>
      <c r="E32" s="198"/>
      <c r="F32" s="198"/>
      <c r="G32" s="199">
        <f>SUM(G33)</f>
        <v>8705.7999999999993</v>
      </c>
      <c r="H32" s="199">
        <f>SUM(H33)</f>
        <v>8698.1</v>
      </c>
      <c r="I32" s="199">
        <f t="shared" si="1"/>
        <v>99.911553217395308</v>
      </c>
    </row>
    <row r="33" spans="1:9" x14ac:dyDescent="0.25">
      <c r="A33" s="192" t="s">
        <v>1733</v>
      </c>
      <c r="B33" s="195"/>
      <c r="C33" s="195" t="s">
        <v>893</v>
      </c>
      <c r="D33" s="195"/>
      <c r="E33" s="195"/>
      <c r="F33" s="195"/>
      <c r="G33" s="185">
        <f>SUM(G34)+G41</f>
        <v>8705.7999999999993</v>
      </c>
      <c r="H33" s="185">
        <f>SUM(H34)+H41</f>
        <v>8698.1</v>
      </c>
      <c r="I33" s="185">
        <f t="shared" si="1"/>
        <v>99.911553217395308</v>
      </c>
    </row>
    <row r="34" spans="1:9" ht="31.5" x14ac:dyDescent="0.25">
      <c r="A34" s="192" t="s">
        <v>1740</v>
      </c>
      <c r="B34" s="195"/>
      <c r="C34" s="195" t="s">
        <v>893</v>
      </c>
      <c r="D34" s="195" t="s">
        <v>913</v>
      </c>
      <c r="E34" s="195"/>
      <c r="F34" s="195"/>
      <c r="G34" s="185">
        <f>SUM(G35)</f>
        <v>7727.5</v>
      </c>
      <c r="H34" s="185">
        <f>SUM(H35)</f>
        <v>7727.5</v>
      </c>
      <c r="I34" s="185">
        <f t="shared" si="1"/>
        <v>100</v>
      </c>
    </row>
    <row r="35" spans="1:9" x14ac:dyDescent="0.25">
      <c r="A35" s="192" t="s">
        <v>1678</v>
      </c>
      <c r="B35" s="195"/>
      <c r="C35" s="195" t="s">
        <v>893</v>
      </c>
      <c r="D35" s="195" t="s">
        <v>913</v>
      </c>
      <c r="E35" s="195" t="s">
        <v>1679</v>
      </c>
      <c r="F35" s="195"/>
      <c r="G35" s="185">
        <f>SUM(G36+G39)</f>
        <v>7727.5</v>
      </c>
      <c r="H35" s="185">
        <f>SUM(H36+H39)</f>
        <v>7727.5</v>
      </c>
      <c r="I35" s="185">
        <f t="shared" si="1"/>
        <v>100</v>
      </c>
    </row>
    <row r="36" spans="1:9" ht="31.5" x14ac:dyDescent="0.25">
      <c r="A36" s="192" t="s">
        <v>1688</v>
      </c>
      <c r="B36" s="195"/>
      <c r="C36" s="195" t="s">
        <v>893</v>
      </c>
      <c r="D36" s="195" t="s">
        <v>913</v>
      </c>
      <c r="E36" s="195" t="s">
        <v>1689</v>
      </c>
      <c r="F36" s="195"/>
      <c r="G36" s="185">
        <f>SUM(G37:G38)</f>
        <v>5246.2</v>
      </c>
      <c r="H36" s="185">
        <f>SUM(H37:H38)</f>
        <v>5246.2</v>
      </c>
      <c r="I36" s="185">
        <f t="shared" si="1"/>
        <v>100</v>
      </c>
    </row>
    <row r="37" spans="1:9" ht="47.25" x14ac:dyDescent="0.25">
      <c r="A37" s="203" t="s">
        <v>908</v>
      </c>
      <c r="B37" s="195"/>
      <c r="C37" s="195" t="s">
        <v>893</v>
      </c>
      <c r="D37" s="195" t="s">
        <v>913</v>
      </c>
      <c r="E37" s="195" t="s">
        <v>1689</v>
      </c>
      <c r="F37" s="195" t="s">
        <v>226</v>
      </c>
      <c r="G37" s="185">
        <f>5325.2-80.8</f>
        <v>5244.4</v>
      </c>
      <c r="H37" s="185">
        <v>5244.4</v>
      </c>
      <c r="I37" s="185">
        <f t="shared" si="1"/>
        <v>100</v>
      </c>
    </row>
    <row r="38" spans="1:9" ht="31.5" x14ac:dyDescent="0.25">
      <c r="A38" s="192" t="s">
        <v>896</v>
      </c>
      <c r="B38" s="195"/>
      <c r="C38" s="195" t="s">
        <v>893</v>
      </c>
      <c r="D38" s="195" t="s">
        <v>913</v>
      </c>
      <c r="E38" s="195" t="s">
        <v>1689</v>
      </c>
      <c r="F38" s="195" t="s">
        <v>932</v>
      </c>
      <c r="G38" s="193">
        <v>1.8</v>
      </c>
      <c r="H38" s="193">
        <v>1.8</v>
      </c>
      <c r="I38" s="185">
        <f t="shared" si="1"/>
        <v>100</v>
      </c>
    </row>
    <row r="39" spans="1:9" ht="31.5" x14ac:dyDescent="0.25">
      <c r="A39" s="192" t="s">
        <v>1694</v>
      </c>
      <c r="B39" s="195"/>
      <c r="C39" s="195" t="s">
        <v>893</v>
      </c>
      <c r="D39" s="195" t="s">
        <v>913</v>
      </c>
      <c r="E39" s="195" t="s">
        <v>1695</v>
      </c>
      <c r="F39" s="195"/>
      <c r="G39" s="185">
        <f>SUM(G40)</f>
        <v>2481.3000000000002</v>
      </c>
      <c r="H39" s="185">
        <f>SUM(H40)</f>
        <v>2481.3000000000002</v>
      </c>
      <c r="I39" s="185">
        <f t="shared" si="1"/>
        <v>100</v>
      </c>
    </row>
    <row r="40" spans="1:9" ht="47.25" x14ac:dyDescent="0.25">
      <c r="A40" s="203" t="s">
        <v>908</v>
      </c>
      <c r="B40" s="195"/>
      <c r="C40" s="195" t="s">
        <v>893</v>
      </c>
      <c r="D40" s="195" t="s">
        <v>913</v>
      </c>
      <c r="E40" s="195" t="s">
        <v>1695</v>
      </c>
      <c r="F40" s="195" t="s">
        <v>226</v>
      </c>
      <c r="G40" s="185">
        <f>2400.5+80.8</f>
        <v>2481.3000000000002</v>
      </c>
      <c r="H40" s="185">
        <v>2481.3000000000002</v>
      </c>
      <c r="I40" s="185">
        <f t="shared" si="1"/>
        <v>100</v>
      </c>
    </row>
    <row r="41" spans="1:9" x14ac:dyDescent="0.25">
      <c r="A41" s="192" t="s">
        <v>1735</v>
      </c>
      <c r="B41" s="195"/>
      <c r="C41" s="195" t="s">
        <v>893</v>
      </c>
      <c r="D41" s="195" t="s">
        <v>1634</v>
      </c>
      <c r="E41" s="195"/>
      <c r="F41" s="195"/>
      <c r="G41" s="185">
        <f>SUM(G42)</f>
        <v>978.30000000000007</v>
      </c>
      <c r="H41" s="185">
        <f>SUM(H42)</f>
        <v>970.59999999999991</v>
      </c>
      <c r="I41" s="185">
        <f t="shared" si="1"/>
        <v>99.212920372073981</v>
      </c>
    </row>
    <row r="42" spans="1:9" x14ac:dyDescent="0.25">
      <c r="A42" s="192" t="s">
        <v>1678</v>
      </c>
      <c r="B42" s="195"/>
      <c r="C42" s="195" t="s">
        <v>893</v>
      </c>
      <c r="D42" s="195" t="s">
        <v>1634</v>
      </c>
      <c r="E42" s="195" t="s">
        <v>1679</v>
      </c>
      <c r="F42" s="195"/>
      <c r="G42" s="185">
        <f>SUM(G43+G46+G48)</f>
        <v>978.30000000000007</v>
      </c>
      <c r="H42" s="185">
        <f>SUM(H43+H46+H48)</f>
        <v>970.59999999999991</v>
      </c>
      <c r="I42" s="185">
        <f t="shared" si="1"/>
        <v>99.212920372073981</v>
      </c>
    </row>
    <row r="43" spans="1:9" x14ac:dyDescent="0.25">
      <c r="A43" s="192" t="s">
        <v>1013</v>
      </c>
      <c r="B43" s="195"/>
      <c r="C43" s="195" t="s">
        <v>893</v>
      </c>
      <c r="D43" s="195" t="s">
        <v>1634</v>
      </c>
      <c r="E43" s="195" t="s">
        <v>1692</v>
      </c>
      <c r="F43" s="195"/>
      <c r="G43" s="193">
        <f>SUM(G44:G45)</f>
        <v>180.7</v>
      </c>
      <c r="H43" s="193">
        <f>SUM(H44:H45)</f>
        <v>179.9</v>
      </c>
      <c r="I43" s="185">
        <f t="shared" si="1"/>
        <v>99.55727725511899</v>
      </c>
    </row>
    <row r="44" spans="1:9" ht="31.5" x14ac:dyDescent="0.25">
      <c r="A44" s="192" t="s">
        <v>896</v>
      </c>
      <c r="B44" s="195"/>
      <c r="C44" s="195" t="s">
        <v>893</v>
      </c>
      <c r="D44" s="195" t="s">
        <v>1634</v>
      </c>
      <c r="E44" s="195" t="s">
        <v>1692</v>
      </c>
      <c r="F44" s="195" t="s">
        <v>932</v>
      </c>
      <c r="G44" s="193">
        <v>179</v>
      </c>
      <c r="H44" s="193">
        <v>178.3</v>
      </c>
      <c r="I44" s="185">
        <f t="shared" si="1"/>
        <v>99.608938547486034</v>
      </c>
    </row>
    <row r="45" spans="1:9" x14ac:dyDescent="0.25">
      <c r="A45" s="192" t="s">
        <v>910</v>
      </c>
      <c r="B45" s="195"/>
      <c r="C45" s="195" t="s">
        <v>893</v>
      </c>
      <c r="D45" s="195" t="s">
        <v>1634</v>
      </c>
      <c r="E45" s="195" t="s">
        <v>1692</v>
      </c>
      <c r="F45" s="195" t="s">
        <v>988</v>
      </c>
      <c r="G45" s="193">
        <v>1.7</v>
      </c>
      <c r="H45" s="193">
        <v>1.6</v>
      </c>
      <c r="I45" s="185">
        <f t="shared" si="1"/>
        <v>94.117647058823536</v>
      </c>
    </row>
    <row r="46" spans="1:9" ht="31.5" x14ac:dyDescent="0.25">
      <c r="A46" s="192" t="s">
        <v>1015</v>
      </c>
      <c r="B46" s="195"/>
      <c r="C46" s="195" t="s">
        <v>893</v>
      </c>
      <c r="D46" s="195" t="s">
        <v>1634</v>
      </c>
      <c r="E46" s="195" t="s">
        <v>1693</v>
      </c>
      <c r="F46" s="195"/>
      <c r="G46" s="193">
        <f>SUM(G47)</f>
        <v>190.9</v>
      </c>
      <c r="H46" s="193">
        <f>SUM(H47)</f>
        <v>184.9</v>
      </c>
      <c r="I46" s="185">
        <f t="shared" si="1"/>
        <v>96.856993190151911</v>
      </c>
    </row>
    <row r="47" spans="1:9" ht="31.5" x14ac:dyDescent="0.25">
      <c r="A47" s="192" t="s">
        <v>896</v>
      </c>
      <c r="B47" s="195"/>
      <c r="C47" s="195" t="s">
        <v>893</v>
      </c>
      <c r="D47" s="195" t="s">
        <v>1634</v>
      </c>
      <c r="E47" s="195" t="s">
        <v>1693</v>
      </c>
      <c r="F47" s="195" t="s">
        <v>932</v>
      </c>
      <c r="G47" s="185">
        <v>190.9</v>
      </c>
      <c r="H47" s="185">
        <v>184.9</v>
      </c>
      <c r="I47" s="185">
        <f t="shared" si="1"/>
        <v>96.856993190151911</v>
      </c>
    </row>
    <row r="48" spans="1:9" ht="31.5" x14ac:dyDescent="0.25">
      <c r="A48" s="192" t="s">
        <v>991</v>
      </c>
      <c r="B48" s="195"/>
      <c r="C48" s="195" t="s">
        <v>893</v>
      </c>
      <c r="D48" s="195" t="s">
        <v>1634</v>
      </c>
      <c r="E48" s="195" t="s">
        <v>1696</v>
      </c>
      <c r="F48" s="195"/>
      <c r="G48" s="185">
        <f>SUM(G49:G50)</f>
        <v>606.70000000000005</v>
      </c>
      <c r="H48" s="185">
        <f>SUM(H49:H50)</f>
        <v>605.79999999999995</v>
      </c>
      <c r="I48" s="185">
        <f t="shared" si="1"/>
        <v>99.851656502389957</v>
      </c>
    </row>
    <row r="49" spans="1:9" ht="31.5" x14ac:dyDescent="0.25">
      <c r="A49" s="192" t="s">
        <v>896</v>
      </c>
      <c r="B49" s="195"/>
      <c r="C49" s="195" t="s">
        <v>893</v>
      </c>
      <c r="D49" s="195" t="s">
        <v>1634</v>
      </c>
      <c r="E49" s="195" t="s">
        <v>1696</v>
      </c>
      <c r="F49" s="195" t="s">
        <v>932</v>
      </c>
      <c r="G49" s="185">
        <v>582.70000000000005</v>
      </c>
      <c r="H49" s="185">
        <v>581.79999999999995</v>
      </c>
      <c r="I49" s="185">
        <f t="shared" si="1"/>
        <v>99.845546593444283</v>
      </c>
    </row>
    <row r="50" spans="1:9" x14ac:dyDescent="0.25">
      <c r="A50" s="192" t="s">
        <v>910</v>
      </c>
      <c r="B50" s="195"/>
      <c r="C50" s="195" t="s">
        <v>893</v>
      </c>
      <c r="D50" s="195" t="s">
        <v>1634</v>
      </c>
      <c r="E50" s="195" t="s">
        <v>1696</v>
      </c>
      <c r="F50" s="195" t="s">
        <v>988</v>
      </c>
      <c r="G50" s="185">
        <v>24</v>
      </c>
      <c r="H50" s="185">
        <v>24</v>
      </c>
      <c r="I50" s="185">
        <f t="shared" si="1"/>
        <v>100</v>
      </c>
    </row>
    <row r="51" spans="1:9" s="191" customFormat="1" x14ac:dyDescent="0.25">
      <c r="A51" s="187" t="s">
        <v>283</v>
      </c>
      <c r="B51" s="197">
        <v>283</v>
      </c>
      <c r="C51" s="188"/>
      <c r="D51" s="188"/>
      <c r="E51" s="188"/>
      <c r="F51" s="188"/>
      <c r="G51" s="239">
        <f>SUM(G52+G139+G174+G414+G468)+G266+G501+G463+G431</f>
        <v>1410593.4</v>
      </c>
      <c r="H51" s="239">
        <f>SUM(H52+H139+H174+H414+H468)+H266+H501+H463+H431</f>
        <v>1339042.8</v>
      </c>
      <c r="I51" s="199">
        <f t="shared" si="1"/>
        <v>94.92762407650568</v>
      </c>
    </row>
    <row r="52" spans="1:9" x14ac:dyDescent="0.25">
      <c r="A52" s="192" t="s">
        <v>1733</v>
      </c>
      <c r="B52" s="184"/>
      <c r="C52" s="201" t="s">
        <v>893</v>
      </c>
      <c r="D52" s="201"/>
      <c r="E52" s="201"/>
      <c r="F52" s="186"/>
      <c r="G52" s="193">
        <f>SUM(G53+G59)+G81+G89+G85</f>
        <v>198275.7</v>
      </c>
      <c r="H52" s="193">
        <f>SUM(H53+H59)+H81+H89+H85</f>
        <v>193612.4</v>
      </c>
      <c r="I52" s="185">
        <f t="shared" si="1"/>
        <v>97.648072860163893</v>
      </c>
    </row>
    <row r="53" spans="1:9" ht="31.5" x14ac:dyDescent="0.25">
      <c r="A53" s="192" t="s">
        <v>1741</v>
      </c>
      <c r="B53" s="184"/>
      <c r="C53" s="201" t="s">
        <v>893</v>
      </c>
      <c r="D53" s="201" t="s">
        <v>976</v>
      </c>
      <c r="E53" s="201"/>
      <c r="F53" s="186"/>
      <c r="G53" s="193">
        <f t="shared" ref="G53:H55" si="5">SUM(G54)</f>
        <v>3786.2</v>
      </c>
      <c r="H53" s="193">
        <f t="shared" si="5"/>
        <v>3786.2</v>
      </c>
      <c r="I53" s="185">
        <f t="shared" si="1"/>
        <v>100</v>
      </c>
    </row>
    <row r="54" spans="1:9" ht="31.5" x14ac:dyDescent="0.25">
      <c r="A54" s="192" t="s">
        <v>1007</v>
      </c>
      <c r="B54" s="184"/>
      <c r="C54" s="201" t="s">
        <v>893</v>
      </c>
      <c r="D54" s="201" t="s">
        <v>976</v>
      </c>
      <c r="E54" s="186" t="s">
        <v>1008</v>
      </c>
      <c r="F54" s="186"/>
      <c r="G54" s="193">
        <f>SUM(G55)+G57</f>
        <v>3786.2</v>
      </c>
      <c r="H54" s="193">
        <f t="shared" ref="H54" si="6">SUM(H55)+H57</f>
        <v>3786.2</v>
      </c>
      <c r="I54" s="185">
        <f t="shared" si="1"/>
        <v>100</v>
      </c>
    </row>
    <row r="55" spans="1:9" x14ac:dyDescent="0.25">
      <c r="A55" s="192" t="s">
        <v>1009</v>
      </c>
      <c r="B55" s="184"/>
      <c r="C55" s="201" t="s">
        <v>893</v>
      </c>
      <c r="D55" s="201" t="s">
        <v>976</v>
      </c>
      <c r="E55" s="201" t="s">
        <v>1010</v>
      </c>
      <c r="F55" s="201"/>
      <c r="G55" s="193">
        <f t="shared" si="5"/>
        <v>3146.4</v>
      </c>
      <c r="H55" s="193">
        <f t="shared" si="5"/>
        <v>3146.4</v>
      </c>
      <c r="I55" s="185">
        <f t="shared" si="1"/>
        <v>100</v>
      </c>
    </row>
    <row r="56" spans="1:9" ht="47.25" x14ac:dyDescent="0.25">
      <c r="A56" s="203" t="s">
        <v>908</v>
      </c>
      <c r="B56" s="184"/>
      <c r="C56" s="201" t="s">
        <v>893</v>
      </c>
      <c r="D56" s="201" t="s">
        <v>976</v>
      </c>
      <c r="E56" s="201" t="s">
        <v>1010</v>
      </c>
      <c r="F56" s="201" t="s">
        <v>226</v>
      </c>
      <c r="G56" s="193">
        <f>3308.6-162.2</f>
        <v>3146.4</v>
      </c>
      <c r="H56" s="193">
        <v>3146.4</v>
      </c>
      <c r="I56" s="185">
        <f t="shared" si="1"/>
        <v>100</v>
      </c>
    </row>
    <row r="57" spans="1:9" x14ac:dyDescent="0.25">
      <c r="A57" s="203" t="s">
        <v>1018</v>
      </c>
      <c r="B57" s="184"/>
      <c r="C57" s="201" t="s">
        <v>893</v>
      </c>
      <c r="D57" s="201" t="s">
        <v>976</v>
      </c>
      <c r="E57" s="201" t="s">
        <v>1019</v>
      </c>
      <c r="F57" s="201"/>
      <c r="G57" s="193">
        <f>SUM(G58)</f>
        <v>639.79999999999995</v>
      </c>
      <c r="H57" s="193">
        <f t="shared" ref="H57" si="7">SUM(H58)</f>
        <v>639.79999999999995</v>
      </c>
      <c r="I57" s="185">
        <f t="shared" si="1"/>
        <v>100</v>
      </c>
    </row>
    <row r="58" spans="1:9" ht="47.25" x14ac:dyDescent="0.25">
      <c r="A58" s="203" t="s">
        <v>908</v>
      </c>
      <c r="B58" s="184"/>
      <c r="C58" s="201" t="s">
        <v>893</v>
      </c>
      <c r="D58" s="201" t="s">
        <v>976</v>
      </c>
      <c r="E58" s="201" t="s">
        <v>1019</v>
      </c>
      <c r="F58" s="201" t="s">
        <v>226</v>
      </c>
      <c r="G58" s="193">
        <v>639.79999999999995</v>
      </c>
      <c r="H58" s="193">
        <v>639.79999999999995</v>
      </c>
      <c r="I58" s="185">
        <f t="shared" si="1"/>
        <v>100</v>
      </c>
    </row>
    <row r="59" spans="1:9" ht="31.5" x14ac:dyDescent="0.25">
      <c r="A59" s="192" t="s">
        <v>1742</v>
      </c>
      <c r="B59" s="184"/>
      <c r="C59" s="201" t="s">
        <v>893</v>
      </c>
      <c r="D59" s="201" t="s">
        <v>901</v>
      </c>
      <c r="E59" s="186"/>
      <c r="F59" s="186"/>
      <c r="G59" s="193">
        <f>SUM(G64)+G60+G75+G71</f>
        <v>133340.1</v>
      </c>
      <c r="H59" s="193">
        <f>SUM(H64)+H60+H75+H71</f>
        <v>133324.79999999999</v>
      </c>
      <c r="I59" s="185">
        <f t="shared" si="1"/>
        <v>99.988525582326687</v>
      </c>
    </row>
    <row r="60" spans="1:9" ht="31.5" x14ac:dyDescent="0.25">
      <c r="A60" s="192" t="s">
        <v>1000</v>
      </c>
      <c r="B60" s="186"/>
      <c r="C60" s="201" t="s">
        <v>893</v>
      </c>
      <c r="D60" s="201" t="s">
        <v>901</v>
      </c>
      <c r="E60" s="201" t="s">
        <v>1001</v>
      </c>
      <c r="F60" s="186"/>
      <c r="G60" s="193">
        <f>SUM(G61)</f>
        <v>405.6</v>
      </c>
      <c r="H60" s="193">
        <f>SUM(H61)</f>
        <v>405.6</v>
      </c>
      <c r="I60" s="185">
        <f t="shared" si="1"/>
        <v>100</v>
      </c>
    </row>
    <row r="61" spans="1:9" x14ac:dyDescent="0.25">
      <c r="A61" s="192" t="s">
        <v>1743</v>
      </c>
      <c r="B61" s="186"/>
      <c r="C61" s="201" t="s">
        <v>893</v>
      </c>
      <c r="D61" s="201" t="s">
        <v>901</v>
      </c>
      <c r="E61" s="186" t="s">
        <v>1003</v>
      </c>
      <c r="F61" s="186"/>
      <c r="G61" s="193">
        <f>SUM(G62:G63)</f>
        <v>405.6</v>
      </c>
      <c r="H61" s="193">
        <f>SUM(H62:H63)</f>
        <v>405.6</v>
      </c>
      <c r="I61" s="185">
        <f t="shared" si="1"/>
        <v>100</v>
      </c>
    </row>
    <row r="62" spans="1:9" ht="47.25" x14ac:dyDescent="0.25">
      <c r="A62" s="203" t="s">
        <v>908</v>
      </c>
      <c r="B62" s="186"/>
      <c r="C62" s="201" t="s">
        <v>893</v>
      </c>
      <c r="D62" s="201" t="s">
        <v>901</v>
      </c>
      <c r="E62" s="186" t="s">
        <v>1003</v>
      </c>
      <c r="F62" s="186">
        <v>100</v>
      </c>
      <c r="G62" s="193">
        <v>396.1</v>
      </c>
      <c r="H62" s="193">
        <v>396.1</v>
      </c>
      <c r="I62" s="185">
        <f t="shared" si="1"/>
        <v>100</v>
      </c>
    </row>
    <row r="63" spans="1:9" ht="31.5" x14ac:dyDescent="0.25">
      <c r="A63" s="192" t="s">
        <v>896</v>
      </c>
      <c r="B63" s="186"/>
      <c r="C63" s="201" t="s">
        <v>893</v>
      </c>
      <c r="D63" s="201" t="s">
        <v>901</v>
      </c>
      <c r="E63" s="186" t="s">
        <v>1003</v>
      </c>
      <c r="F63" s="201" t="s">
        <v>932</v>
      </c>
      <c r="G63" s="193">
        <v>9.5</v>
      </c>
      <c r="H63" s="193">
        <v>9.5</v>
      </c>
      <c r="I63" s="185">
        <f t="shared" si="1"/>
        <v>100</v>
      </c>
    </row>
    <row r="64" spans="1:9" ht="31.5" x14ac:dyDescent="0.25">
      <c r="A64" s="192" t="s">
        <v>1007</v>
      </c>
      <c r="B64" s="184"/>
      <c r="C64" s="201" t="s">
        <v>893</v>
      </c>
      <c r="D64" s="201" t="s">
        <v>901</v>
      </c>
      <c r="E64" s="186" t="s">
        <v>1008</v>
      </c>
      <c r="F64" s="186"/>
      <c r="G64" s="193">
        <f>SUM(G65)+G69</f>
        <v>130611.5</v>
      </c>
      <c r="H64" s="193">
        <f t="shared" ref="H64" si="8">SUM(H65)+H69</f>
        <v>130589.2</v>
      </c>
      <c r="I64" s="185">
        <f t="shared" si="1"/>
        <v>99.982926465127491</v>
      </c>
    </row>
    <row r="65" spans="1:9" x14ac:dyDescent="0.25">
      <c r="A65" s="192" t="s">
        <v>1011</v>
      </c>
      <c r="B65" s="184"/>
      <c r="C65" s="201" t="s">
        <v>893</v>
      </c>
      <c r="D65" s="201" t="s">
        <v>901</v>
      </c>
      <c r="E65" s="201" t="s">
        <v>1012</v>
      </c>
      <c r="F65" s="201"/>
      <c r="G65" s="193">
        <f>SUM(G66:G68)</f>
        <v>130197.1</v>
      </c>
      <c r="H65" s="193">
        <f>SUM(H66:H68)</f>
        <v>130174.8</v>
      </c>
      <c r="I65" s="185">
        <f t="shared" si="1"/>
        <v>99.982872122343736</v>
      </c>
    </row>
    <row r="66" spans="1:9" ht="47.25" x14ac:dyDescent="0.25">
      <c r="A66" s="203" t="s">
        <v>908</v>
      </c>
      <c r="B66" s="184"/>
      <c r="C66" s="201" t="s">
        <v>893</v>
      </c>
      <c r="D66" s="201" t="s">
        <v>901</v>
      </c>
      <c r="E66" s="201" t="s">
        <v>1012</v>
      </c>
      <c r="F66" s="201" t="s">
        <v>226</v>
      </c>
      <c r="G66" s="193">
        <f>130340.6-149.8</f>
        <v>130190.8</v>
      </c>
      <c r="H66" s="193">
        <v>130168.5</v>
      </c>
      <c r="I66" s="185">
        <f t="shared" si="1"/>
        <v>99.982871293516894</v>
      </c>
    </row>
    <row r="67" spans="1:9" ht="29.25" customHeight="1" x14ac:dyDescent="0.25">
      <c r="A67" s="192" t="s">
        <v>896</v>
      </c>
      <c r="B67" s="184"/>
      <c r="C67" s="201" t="s">
        <v>893</v>
      </c>
      <c r="D67" s="201" t="s">
        <v>901</v>
      </c>
      <c r="E67" s="201" t="s">
        <v>1012</v>
      </c>
      <c r="F67" s="201" t="s">
        <v>932</v>
      </c>
      <c r="G67" s="193">
        <f>12.1-5.8</f>
        <v>6.3</v>
      </c>
      <c r="H67" s="193">
        <v>6.3</v>
      </c>
      <c r="I67" s="185">
        <f t="shared" si="1"/>
        <v>100</v>
      </c>
    </row>
    <row r="68" spans="1:9" hidden="1" x14ac:dyDescent="0.25">
      <c r="A68" s="192" t="s">
        <v>881</v>
      </c>
      <c r="B68" s="184"/>
      <c r="C68" s="201" t="s">
        <v>893</v>
      </c>
      <c r="D68" s="201" t="s">
        <v>901</v>
      </c>
      <c r="E68" s="201" t="s">
        <v>1012</v>
      </c>
      <c r="F68" s="201" t="s">
        <v>882</v>
      </c>
      <c r="G68" s="193"/>
      <c r="H68" s="193"/>
      <c r="I68" s="185" t="e">
        <f t="shared" si="1"/>
        <v>#DIV/0!</v>
      </c>
    </row>
    <row r="69" spans="1:9" x14ac:dyDescent="0.25">
      <c r="A69" s="203" t="s">
        <v>1018</v>
      </c>
      <c r="B69" s="184"/>
      <c r="C69" s="201" t="s">
        <v>893</v>
      </c>
      <c r="D69" s="201" t="s">
        <v>901</v>
      </c>
      <c r="E69" s="201" t="s">
        <v>1019</v>
      </c>
      <c r="F69" s="201"/>
      <c r="G69" s="193">
        <f>SUM(G70)</f>
        <v>414.4</v>
      </c>
      <c r="H69" s="193">
        <f>SUM(H70)</f>
        <v>414.4</v>
      </c>
      <c r="I69" s="185">
        <f t="shared" si="1"/>
        <v>100</v>
      </c>
    </row>
    <row r="70" spans="1:9" ht="47.25" x14ac:dyDescent="0.25">
      <c r="A70" s="203" t="s">
        <v>908</v>
      </c>
      <c r="B70" s="184"/>
      <c r="C70" s="201" t="s">
        <v>893</v>
      </c>
      <c r="D70" s="201" t="s">
        <v>901</v>
      </c>
      <c r="E70" s="201" t="s">
        <v>1019</v>
      </c>
      <c r="F70" s="201" t="s">
        <v>226</v>
      </c>
      <c r="G70" s="193">
        <v>414.4</v>
      </c>
      <c r="H70" s="193">
        <v>414.4</v>
      </c>
      <c r="I70" s="185">
        <f t="shared" si="1"/>
        <v>100</v>
      </c>
    </row>
    <row r="71" spans="1:9" ht="31.5" x14ac:dyDescent="0.25">
      <c r="A71" s="192" t="s">
        <v>1744</v>
      </c>
      <c r="B71" s="184"/>
      <c r="C71" s="201" t="s">
        <v>893</v>
      </c>
      <c r="D71" s="201" t="s">
        <v>901</v>
      </c>
      <c r="E71" s="201" t="s">
        <v>1625</v>
      </c>
      <c r="F71" s="201"/>
      <c r="G71" s="193">
        <f>SUM(G72)</f>
        <v>2216.4</v>
      </c>
      <c r="H71" s="193">
        <f>SUM(H72)</f>
        <v>2223.4</v>
      </c>
      <c r="I71" s="185">
        <f t="shared" ref="I71:I134" si="9">H71/G71*100</f>
        <v>100.31582746796607</v>
      </c>
    </row>
    <row r="72" spans="1:9" ht="31.5" x14ac:dyDescent="0.25">
      <c r="A72" s="192" t="s">
        <v>1626</v>
      </c>
      <c r="B72" s="184"/>
      <c r="C72" s="201" t="s">
        <v>893</v>
      </c>
      <c r="D72" s="201" t="s">
        <v>901</v>
      </c>
      <c r="E72" s="201" t="s">
        <v>1627</v>
      </c>
      <c r="F72" s="201"/>
      <c r="G72" s="193">
        <f>SUM(G73:G74)</f>
        <v>2216.4</v>
      </c>
      <c r="H72" s="193">
        <f>SUM(H73:H74)</f>
        <v>2223.4</v>
      </c>
      <c r="I72" s="185">
        <f t="shared" si="9"/>
        <v>100.31582746796607</v>
      </c>
    </row>
    <row r="73" spans="1:9" ht="47.25" x14ac:dyDescent="0.25">
      <c r="A73" s="203" t="s">
        <v>908</v>
      </c>
      <c r="B73" s="184"/>
      <c r="C73" s="201" t="s">
        <v>893</v>
      </c>
      <c r="D73" s="201" t="s">
        <v>901</v>
      </c>
      <c r="E73" s="201" t="s">
        <v>1627</v>
      </c>
      <c r="F73" s="186">
        <v>100</v>
      </c>
      <c r="G73" s="193">
        <v>1810.5</v>
      </c>
      <c r="H73" s="193">
        <v>1810.5</v>
      </c>
      <c r="I73" s="185">
        <f t="shared" si="9"/>
        <v>100</v>
      </c>
    </row>
    <row r="74" spans="1:9" ht="31.5" x14ac:dyDescent="0.25">
      <c r="A74" s="192" t="s">
        <v>896</v>
      </c>
      <c r="B74" s="184"/>
      <c r="C74" s="201" t="s">
        <v>893</v>
      </c>
      <c r="D74" s="201" t="s">
        <v>901</v>
      </c>
      <c r="E74" s="201" t="s">
        <v>1627</v>
      </c>
      <c r="F74" s="201" t="s">
        <v>932</v>
      </c>
      <c r="G74" s="193">
        <v>405.9</v>
      </c>
      <c r="H74" s="193">
        <v>412.9</v>
      </c>
      <c r="I74" s="185">
        <f t="shared" si="9"/>
        <v>101.72456270017246</v>
      </c>
    </row>
    <row r="75" spans="1:9" x14ac:dyDescent="0.25">
      <c r="A75" s="192" t="s">
        <v>1678</v>
      </c>
      <c r="B75" s="184"/>
      <c r="C75" s="201" t="s">
        <v>893</v>
      </c>
      <c r="D75" s="201" t="s">
        <v>901</v>
      </c>
      <c r="E75" s="201" t="s">
        <v>1679</v>
      </c>
      <c r="F75" s="201"/>
      <c r="G75" s="193">
        <f>SUM(G76)+G79</f>
        <v>106.6</v>
      </c>
      <c r="H75" s="193">
        <f t="shared" ref="H75" si="10">SUM(H76)+H79</f>
        <v>106.6</v>
      </c>
      <c r="I75" s="185">
        <f t="shared" si="9"/>
        <v>100</v>
      </c>
    </row>
    <row r="76" spans="1:9" ht="189.75" customHeight="1" x14ac:dyDescent="0.25">
      <c r="A76" s="192" t="s">
        <v>1706</v>
      </c>
      <c r="B76" s="184"/>
      <c r="C76" s="201" t="s">
        <v>893</v>
      </c>
      <c r="D76" s="201" t="s">
        <v>901</v>
      </c>
      <c r="E76" s="201" t="s">
        <v>1707</v>
      </c>
      <c r="F76" s="186"/>
      <c r="G76" s="193">
        <f>SUM(G77:G78)</f>
        <v>106.6</v>
      </c>
      <c r="H76" s="193">
        <f>SUM(H77:H78)</f>
        <v>106.6</v>
      </c>
      <c r="I76" s="185">
        <f t="shared" si="9"/>
        <v>100</v>
      </c>
    </row>
    <row r="77" spans="1:9" ht="47.25" x14ac:dyDescent="0.25">
      <c r="A77" s="203" t="s">
        <v>908</v>
      </c>
      <c r="B77" s="184"/>
      <c r="C77" s="201" t="s">
        <v>893</v>
      </c>
      <c r="D77" s="201" t="s">
        <v>901</v>
      </c>
      <c r="E77" s="201" t="s">
        <v>1707</v>
      </c>
      <c r="F77" s="201" t="s">
        <v>226</v>
      </c>
      <c r="G77" s="193">
        <v>106.6</v>
      </c>
      <c r="H77" s="193">
        <v>106.6</v>
      </c>
      <c r="I77" s="185">
        <f t="shared" si="9"/>
        <v>100</v>
      </c>
    </row>
    <row r="78" spans="1:9" ht="27.75" hidden="1" customHeight="1" x14ac:dyDescent="0.25">
      <c r="A78" s="192" t="s">
        <v>896</v>
      </c>
      <c r="B78" s="184"/>
      <c r="C78" s="201" t="s">
        <v>893</v>
      </c>
      <c r="D78" s="201" t="s">
        <v>901</v>
      </c>
      <c r="E78" s="201"/>
      <c r="F78" s="201" t="s">
        <v>932</v>
      </c>
      <c r="G78" s="193"/>
      <c r="H78" s="193"/>
      <c r="I78" s="185" t="e">
        <f t="shared" si="9"/>
        <v>#DIV/0!</v>
      </c>
    </row>
    <row r="79" spans="1:9" hidden="1" x14ac:dyDescent="0.25">
      <c r="A79" s="192"/>
      <c r="B79" s="201"/>
      <c r="C79" s="201" t="s">
        <v>893</v>
      </c>
      <c r="D79" s="201" t="s">
        <v>901</v>
      </c>
      <c r="E79" s="201" t="s">
        <v>1710</v>
      </c>
      <c r="F79" s="186"/>
      <c r="G79" s="193">
        <f>SUM(G80:G80)</f>
        <v>0</v>
      </c>
      <c r="H79" s="193">
        <f>SUM(H80:H80)</f>
        <v>0</v>
      </c>
      <c r="I79" s="185" t="e">
        <f t="shared" si="9"/>
        <v>#DIV/0!</v>
      </c>
    </row>
    <row r="80" spans="1:9" ht="47.25" hidden="1" x14ac:dyDescent="0.25">
      <c r="A80" s="203" t="s">
        <v>908</v>
      </c>
      <c r="B80" s="201"/>
      <c r="C80" s="201" t="s">
        <v>893</v>
      </c>
      <c r="D80" s="201" t="s">
        <v>901</v>
      </c>
      <c r="E80" s="201" t="s">
        <v>1710</v>
      </c>
      <c r="F80" s="201" t="s">
        <v>226</v>
      </c>
      <c r="G80" s="193"/>
      <c r="H80" s="193"/>
      <c r="I80" s="185" t="e">
        <f t="shared" si="9"/>
        <v>#DIV/0!</v>
      </c>
    </row>
    <row r="81" spans="1:9" x14ac:dyDescent="0.25">
      <c r="A81" s="192" t="s">
        <v>1745</v>
      </c>
      <c r="B81" s="184"/>
      <c r="C81" s="201" t="s">
        <v>893</v>
      </c>
      <c r="D81" s="201" t="s">
        <v>909</v>
      </c>
      <c r="E81" s="201"/>
      <c r="F81" s="201"/>
      <c r="G81" s="193">
        <f t="shared" ref="G81:H83" si="11">SUM(G82)</f>
        <v>23.4</v>
      </c>
      <c r="H81" s="193">
        <f t="shared" si="11"/>
        <v>17</v>
      </c>
      <c r="I81" s="185">
        <f t="shared" si="9"/>
        <v>72.649572649572661</v>
      </c>
    </row>
    <row r="82" spans="1:9" x14ac:dyDescent="0.25">
      <c r="A82" s="192" t="s">
        <v>1746</v>
      </c>
      <c r="B82" s="184"/>
      <c r="C82" s="201" t="s">
        <v>893</v>
      </c>
      <c r="D82" s="201" t="s">
        <v>909</v>
      </c>
      <c r="E82" s="201" t="s">
        <v>1679</v>
      </c>
      <c r="F82" s="201"/>
      <c r="G82" s="193">
        <f t="shared" si="11"/>
        <v>23.4</v>
      </c>
      <c r="H82" s="193">
        <f t="shared" si="11"/>
        <v>17</v>
      </c>
      <c r="I82" s="185">
        <f t="shared" si="9"/>
        <v>72.649572649572661</v>
      </c>
    </row>
    <row r="83" spans="1:9" ht="47.25" x14ac:dyDescent="0.25">
      <c r="A83" s="192" t="s">
        <v>1700</v>
      </c>
      <c r="B83" s="184"/>
      <c r="C83" s="201" t="s">
        <v>893</v>
      </c>
      <c r="D83" s="201" t="s">
        <v>909</v>
      </c>
      <c r="E83" s="201" t="s">
        <v>1701</v>
      </c>
      <c r="F83" s="201"/>
      <c r="G83" s="193">
        <f t="shared" si="11"/>
        <v>23.4</v>
      </c>
      <c r="H83" s="193">
        <f t="shared" si="11"/>
        <v>17</v>
      </c>
      <c r="I83" s="185">
        <f t="shared" si="9"/>
        <v>72.649572649572661</v>
      </c>
    </row>
    <row r="84" spans="1:9" ht="31.5" x14ac:dyDescent="0.25">
      <c r="A84" s="192" t="s">
        <v>896</v>
      </c>
      <c r="B84" s="184"/>
      <c r="C84" s="201" t="s">
        <v>893</v>
      </c>
      <c r="D84" s="201" t="s">
        <v>909</v>
      </c>
      <c r="E84" s="201" t="s">
        <v>1701</v>
      </c>
      <c r="F84" s="201" t="s">
        <v>932</v>
      </c>
      <c r="G84" s="193">
        <v>23.4</v>
      </c>
      <c r="H84" s="193">
        <v>17</v>
      </c>
      <c r="I84" s="185">
        <f t="shared" si="9"/>
        <v>72.649572649572661</v>
      </c>
    </row>
    <row r="85" spans="1:9" x14ac:dyDescent="0.25">
      <c r="A85" s="192" t="s">
        <v>1747</v>
      </c>
      <c r="B85" s="184"/>
      <c r="C85" s="201" t="s">
        <v>893</v>
      </c>
      <c r="D85" s="201" t="s">
        <v>892</v>
      </c>
      <c r="E85" s="201"/>
      <c r="F85" s="201"/>
      <c r="G85" s="193">
        <f t="shared" ref="G85:H87" si="12">SUM(G86)</f>
        <v>322.8</v>
      </c>
      <c r="H85" s="193">
        <f t="shared" si="12"/>
        <v>322.8</v>
      </c>
      <c r="I85" s="185">
        <f t="shared" si="9"/>
        <v>100</v>
      </c>
    </row>
    <row r="86" spans="1:9" x14ac:dyDescent="0.25">
      <c r="A86" s="192" t="s">
        <v>1678</v>
      </c>
      <c r="B86" s="184"/>
      <c r="C86" s="201" t="s">
        <v>893</v>
      </c>
      <c r="D86" s="201" t="s">
        <v>892</v>
      </c>
      <c r="E86" s="201" t="s">
        <v>1679</v>
      </c>
      <c r="F86" s="201"/>
      <c r="G86" s="193">
        <f t="shared" si="12"/>
        <v>322.8</v>
      </c>
      <c r="H86" s="193">
        <f t="shared" si="12"/>
        <v>322.8</v>
      </c>
      <c r="I86" s="185">
        <f t="shared" si="9"/>
        <v>100</v>
      </c>
    </row>
    <row r="87" spans="1:9" ht="31.5" x14ac:dyDescent="0.25">
      <c r="A87" s="192" t="s">
        <v>991</v>
      </c>
      <c r="B87" s="184"/>
      <c r="C87" s="201" t="s">
        <v>893</v>
      </c>
      <c r="D87" s="201" t="s">
        <v>892</v>
      </c>
      <c r="E87" s="201" t="s">
        <v>1696</v>
      </c>
      <c r="F87" s="201"/>
      <c r="G87" s="193">
        <f t="shared" si="12"/>
        <v>322.8</v>
      </c>
      <c r="H87" s="193">
        <f t="shared" si="12"/>
        <v>322.8</v>
      </c>
      <c r="I87" s="185">
        <f t="shared" si="9"/>
        <v>100</v>
      </c>
    </row>
    <row r="88" spans="1:9" x14ac:dyDescent="0.25">
      <c r="A88" s="192" t="s">
        <v>910</v>
      </c>
      <c r="B88" s="184"/>
      <c r="C88" s="201" t="s">
        <v>893</v>
      </c>
      <c r="D88" s="201" t="s">
        <v>892</v>
      </c>
      <c r="E88" s="201" t="s">
        <v>1696</v>
      </c>
      <c r="F88" s="201" t="s">
        <v>988</v>
      </c>
      <c r="G88" s="193">
        <v>322.8</v>
      </c>
      <c r="H88" s="193">
        <v>322.8</v>
      </c>
      <c r="I88" s="185">
        <f t="shared" si="9"/>
        <v>100</v>
      </c>
    </row>
    <row r="89" spans="1:9" x14ac:dyDescent="0.25">
      <c r="A89" s="192" t="s">
        <v>1735</v>
      </c>
      <c r="B89" s="184"/>
      <c r="C89" s="201" t="s">
        <v>893</v>
      </c>
      <c r="D89" s="201" t="s">
        <v>1634</v>
      </c>
      <c r="E89" s="201"/>
      <c r="F89" s="186"/>
      <c r="G89" s="193">
        <f>SUM(G90+G93+G103+G112+G116+G119+G130)+G127</f>
        <v>60803.199999999997</v>
      </c>
      <c r="H89" s="193">
        <f t="shared" ref="H89" si="13">SUM(H90+H93+H103+H112+H116+H119+H130)+H127</f>
        <v>56161.599999999999</v>
      </c>
      <c r="I89" s="185">
        <f t="shared" si="9"/>
        <v>92.366191253091941</v>
      </c>
    </row>
    <row r="90" spans="1:9" ht="31.5" x14ac:dyDescent="0.25">
      <c r="A90" s="192" t="s">
        <v>1004</v>
      </c>
      <c r="B90" s="184"/>
      <c r="C90" s="201" t="s">
        <v>893</v>
      </c>
      <c r="D90" s="201" t="s">
        <v>1634</v>
      </c>
      <c r="E90" s="201" t="s">
        <v>1005</v>
      </c>
      <c r="F90" s="186"/>
      <c r="G90" s="193">
        <f t="shared" ref="G90:H91" si="14">SUM(G91)</f>
        <v>93.6</v>
      </c>
      <c r="H90" s="193">
        <f t="shared" si="14"/>
        <v>93.2</v>
      </c>
      <c r="I90" s="185">
        <f t="shared" si="9"/>
        <v>99.572649572649581</v>
      </c>
    </row>
    <row r="91" spans="1:9" ht="25.5" customHeight="1" x14ac:dyDescent="0.25">
      <c r="A91" s="192" t="s">
        <v>991</v>
      </c>
      <c r="B91" s="184"/>
      <c r="C91" s="201" t="s">
        <v>893</v>
      </c>
      <c r="D91" s="201" t="s">
        <v>1634</v>
      </c>
      <c r="E91" s="186" t="s">
        <v>1006</v>
      </c>
      <c r="F91" s="186"/>
      <c r="G91" s="193">
        <f t="shared" si="14"/>
        <v>93.6</v>
      </c>
      <c r="H91" s="193">
        <f t="shared" si="14"/>
        <v>93.2</v>
      </c>
      <c r="I91" s="185">
        <f t="shared" si="9"/>
        <v>99.572649572649581</v>
      </c>
    </row>
    <row r="92" spans="1:9" ht="30.75" customHeight="1" x14ac:dyDescent="0.25">
      <c r="A92" s="192" t="s">
        <v>896</v>
      </c>
      <c r="B92" s="184"/>
      <c r="C92" s="201" t="s">
        <v>893</v>
      </c>
      <c r="D92" s="201" t="s">
        <v>1634</v>
      </c>
      <c r="E92" s="186" t="s">
        <v>1006</v>
      </c>
      <c r="F92" s="186">
        <v>200</v>
      </c>
      <c r="G92" s="193">
        <v>93.6</v>
      </c>
      <c r="H92" s="193">
        <v>93.2</v>
      </c>
      <c r="I92" s="185">
        <f t="shared" si="9"/>
        <v>99.572649572649581</v>
      </c>
    </row>
    <row r="93" spans="1:9" ht="31.5" x14ac:dyDescent="0.25">
      <c r="A93" s="192" t="s">
        <v>1007</v>
      </c>
      <c r="B93" s="184"/>
      <c r="C93" s="201" t="s">
        <v>893</v>
      </c>
      <c r="D93" s="201" t="s">
        <v>1634</v>
      </c>
      <c r="E93" s="186" t="s">
        <v>1008</v>
      </c>
      <c r="F93" s="186"/>
      <c r="G93" s="193">
        <f>SUM(G94+G97+G99)</f>
        <v>26552.3</v>
      </c>
      <c r="H93" s="193">
        <f>SUM(H94+H97+H99)</f>
        <v>24210.3</v>
      </c>
      <c r="I93" s="185">
        <f t="shared" si="9"/>
        <v>91.179671817507341</v>
      </c>
    </row>
    <row r="94" spans="1:9" x14ac:dyDescent="0.25">
      <c r="A94" s="192" t="s">
        <v>1013</v>
      </c>
      <c r="B94" s="184"/>
      <c r="C94" s="201" t="s">
        <v>893</v>
      </c>
      <c r="D94" s="201" t="s">
        <v>1634</v>
      </c>
      <c r="E94" s="186" t="s">
        <v>1014</v>
      </c>
      <c r="F94" s="186"/>
      <c r="G94" s="193">
        <f>SUM(G95:G96)</f>
        <v>4119.2</v>
      </c>
      <c r="H94" s="193">
        <f>SUM(H95:H96)</f>
        <v>3551</v>
      </c>
      <c r="I94" s="185">
        <f t="shared" si="9"/>
        <v>86.20605942901534</v>
      </c>
    </row>
    <row r="95" spans="1:9" ht="31.5" x14ac:dyDescent="0.25">
      <c r="A95" s="192" t="s">
        <v>896</v>
      </c>
      <c r="B95" s="184"/>
      <c r="C95" s="201" t="s">
        <v>893</v>
      </c>
      <c r="D95" s="201" t="s">
        <v>1634</v>
      </c>
      <c r="E95" s="186" t="s">
        <v>1014</v>
      </c>
      <c r="F95" s="186">
        <v>200</v>
      </c>
      <c r="G95" s="193">
        <f>4739.9-713.7</f>
        <v>4026.2</v>
      </c>
      <c r="H95" s="193">
        <v>3458</v>
      </c>
      <c r="I95" s="185">
        <f t="shared" si="9"/>
        <v>85.887437285778162</v>
      </c>
    </row>
    <row r="96" spans="1:9" x14ac:dyDescent="0.25">
      <c r="A96" s="192" t="s">
        <v>910</v>
      </c>
      <c r="B96" s="184"/>
      <c r="C96" s="201" t="s">
        <v>893</v>
      </c>
      <c r="D96" s="201" t="s">
        <v>1634</v>
      </c>
      <c r="E96" s="186" t="s">
        <v>1014</v>
      </c>
      <c r="F96" s="186">
        <v>800</v>
      </c>
      <c r="G96" s="193">
        <v>93</v>
      </c>
      <c r="H96" s="193">
        <v>93</v>
      </c>
      <c r="I96" s="185">
        <f t="shared" si="9"/>
        <v>100</v>
      </c>
    </row>
    <row r="97" spans="1:9" ht="31.5" x14ac:dyDescent="0.25">
      <c r="A97" s="192" t="s">
        <v>1015</v>
      </c>
      <c r="B97" s="184"/>
      <c r="C97" s="201" t="s">
        <v>893</v>
      </c>
      <c r="D97" s="201" t="s">
        <v>1634</v>
      </c>
      <c r="E97" s="186" t="s">
        <v>1016</v>
      </c>
      <c r="F97" s="186"/>
      <c r="G97" s="193">
        <f>SUM(G98)</f>
        <v>10336.6</v>
      </c>
      <c r="H97" s="193">
        <f>SUM(H98)</f>
        <v>9665.6</v>
      </c>
      <c r="I97" s="185">
        <f t="shared" si="9"/>
        <v>93.508503763326431</v>
      </c>
    </row>
    <row r="98" spans="1:9" ht="31.5" x14ac:dyDescent="0.25">
      <c r="A98" s="192" t="s">
        <v>896</v>
      </c>
      <c r="B98" s="184"/>
      <c r="C98" s="201" t="s">
        <v>893</v>
      </c>
      <c r="D98" s="201" t="s">
        <v>1634</v>
      </c>
      <c r="E98" s="186" t="s">
        <v>1016</v>
      </c>
      <c r="F98" s="186">
        <v>200</v>
      </c>
      <c r="G98" s="193">
        <f>11508.7-1172.1</f>
        <v>10336.6</v>
      </c>
      <c r="H98" s="193">
        <v>9665.6</v>
      </c>
      <c r="I98" s="185">
        <f t="shared" si="9"/>
        <v>93.508503763326431</v>
      </c>
    </row>
    <row r="99" spans="1:9" ht="31.5" x14ac:dyDescent="0.25">
      <c r="A99" s="192" t="s">
        <v>991</v>
      </c>
      <c r="B99" s="184"/>
      <c r="C99" s="201" t="s">
        <v>893</v>
      </c>
      <c r="D99" s="201" t="s">
        <v>1634</v>
      </c>
      <c r="E99" s="186" t="s">
        <v>1017</v>
      </c>
      <c r="F99" s="186"/>
      <c r="G99" s="193">
        <f>SUM(G100:G102)</f>
        <v>12096.5</v>
      </c>
      <c r="H99" s="193">
        <f>SUM(H100:H102)</f>
        <v>10993.699999999999</v>
      </c>
      <c r="I99" s="185">
        <f t="shared" si="9"/>
        <v>90.8833133551027</v>
      </c>
    </row>
    <row r="100" spans="1:9" ht="33" customHeight="1" x14ac:dyDescent="0.25">
      <c r="A100" s="192" t="s">
        <v>896</v>
      </c>
      <c r="B100" s="184"/>
      <c r="C100" s="201" t="s">
        <v>893</v>
      </c>
      <c r="D100" s="201" t="s">
        <v>1634</v>
      </c>
      <c r="E100" s="186" t="s">
        <v>1017</v>
      </c>
      <c r="F100" s="186">
        <v>200</v>
      </c>
      <c r="G100" s="193">
        <f>9747.8-102.4</f>
        <v>9645.4</v>
      </c>
      <c r="H100" s="193">
        <v>8547.9</v>
      </c>
      <c r="I100" s="185">
        <f t="shared" si="9"/>
        <v>88.621519066083309</v>
      </c>
    </row>
    <row r="101" spans="1:9" x14ac:dyDescent="0.25">
      <c r="A101" s="192" t="s">
        <v>881</v>
      </c>
      <c r="B101" s="184"/>
      <c r="C101" s="201" t="s">
        <v>893</v>
      </c>
      <c r="D101" s="201" t="s">
        <v>1634</v>
      </c>
      <c r="E101" s="186" t="s">
        <v>1017</v>
      </c>
      <c r="F101" s="186">
        <v>300</v>
      </c>
      <c r="G101" s="193">
        <v>705.7</v>
      </c>
      <c r="H101" s="193">
        <v>700.4</v>
      </c>
      <c r="I101" s="185">
        <f t="shared" si="9"/>
        <v>99.248972651268232</v>
      </c>
    </row>
    <row r="102" spans="1:9" x14ac:dyDescent="0.25">
      <c r="A102" s="192" t="s">
        <v>910</v>
      </c>
      <c r="B102" s="184"/>
      <c r="C102" s="201" t="s">
        <v>893</v>
      </c>
      <c r="D102" s="201" t="s">
        <v>1634</v>
      </c>
      <c r="E102" s="186" t="s">
        <v>1017</v>
      </c>
      <c r="F102" s="186">
        <v>800</v>
      </c>
      <c r="G102" s="193">
        <v>1745.4</v>
      </c>
      <c r="H102" s="193">
        <v>1745.4</v>
      </c>
      <c r="I102" s="185">
        <f t="shared" si="9"/>
        <v>100</v>
      </c>
    </row>
    <row r="103" spans="1:9" ht="31.5" x14ac:dyDescent="0.25">
      <c r="A103" s="192" t="s">
        <v>1748</v>
      </c>
      <c r="B103" s="184"/>
      <c r="C103" s="201" t="s">
        <v>893</v>
      </c>
      <c r="D103" s="201" t="s">
        <v>1634</v>
      </c>
      <c r="E103" s="186" t="s">
        <v>1162</v>
      </c>
      <c r="F103" s="186"/>
      <c r="G103" s="193">
        <f>SUM(G104)+G108</f>
        <v>8669.2000000000007</v>
      </c>
      <c r="H103" s="193">
        <f>SUM(H104)+H108</f>
        <v>7408.6</v>
      </c>
      <c r="I103" s="185">
        <f t="shared" si="9"/>
        <v>85.458865869976464</v>
      </c>
    </row>
    <row r="104" spans="1:9" ht="47.25" x14ac:dyDescent="0.25">
      <c r="A104" s="192" t="s">
        <v>1163</v>
      </c>
      <c r="B104" s="184"/>
      <c r="C104" s="201" t="s">
        <v>893</v>
      </c>
      <c r="D104" s="201" t="s">
        <v>1634</v>
      </c>
      <c r="E104" s="186" t="s">
        <v>1164</v>
      </c>
      <c r="F104" s="186"/>
      <c r="G104" s="193">
        <f>SUM(G105)</f>
        <v>8494.2000000000007</v>
      </c>
      <c r="H104" s="193">
        <f>SUM(H105)</f>
        <v>7233.6</v>
      </c>
      <c r="I104" s="185">
        <f t="shared" si="9"/>
        <v>85.159285159285162</v>
      </c>
    </row>
    <row r="105" spans="1:9" ht="31.5" x14ac:dyDescent="0.25">
      <c r="A105" s="192" t="s">
        <v>1167</v>
      </c>
      <c r="B105" s="184"/>
      <c r="C105" s="201" t="s">
        <v>893</v>
      </c>
      <c r="D105" s="201" t="s">
        <v>1634</v>
      </c>
      <c r="E105" s="186" t="s">
        <v>1168</v>
      </c>
      <c r="F105" s="186"/>
      <c r="G105" s="193">
        <f>SUM(G106:G107)</f>
        <v>8494.2000000000007</v>
      </c>
      <c r="H105" s="193">
        <f>SUM(H106:H107)</f>
        <v>7233.6</v>
      </c>
      <c r="I105" s="185">
        <f t="shared" si="9"/>
        <v>85.159285159285162</v>
      </c>
    </row>
    <row r="106" spans="1:9" ht="31.5" x14ac:dyDescent="0.25">
      <c r="A106" s="192" t="s">
        <v>896</v>
      </c>
      <c r="B106" s="184"/>
      <c r="C106" s="201" t="s">
        <v>893</v>
      </c>
      <c r="D106" s="201" t="s">
        <v>1634</v>
      </c>
      <c r="E106" s="186" t="s">
        <v>1168</v>
      </c>
      <c r="F106" s="186">
        <v>200</v>
      </c>
      <c r="G106" s="193">
        <v>8494.2000000000007</v>
      </c>
      <c r="H106" s="193">
        <v>7233.6</v>
      </c>
      <c r="I106" s="185">
        <f t="shared" si="9"/>
        <v>85.159285159285162</v>
      </c>
    </row>
    <row r="107" spans="1:9" x14ac:dyDescent="0.25">
      <c r="A107" s="192" t="s">
        <v>910</v>
      </c>
      <c r="B107" s="184"/>
      <c r="C107" s="201" t="s">
        <v>893</v>
      </c>
      <c r="D107" s="201" t="s">
        <v>1634</v>
      </c>
      <c r="E107" s="186" t="s">
        <v>1168</v>
      </c>
      <c r="F107" s="186">
        <v>800</v>
      </c>
      <c r="G107" s="193"/>
      <c r="H107" s="193"/>
      <c r="I107" s="185"/>
    </row>
    <row r="108" spans="1:9" ht="31.5" x14ac:dyDescent="0.25">
      <c r="A108" s="192" t="s">
        <v>1175</v>
      </c>
      <c r="B108" s="184"/>
      <c r="C108" s="201" t="s">
        <v>893</v>
      </c>
      <c r="D108" s="201" t="s">
        <v>1634</v>
      </c>
      <c r="E108" s="186" t="s">
        <v>1176</v>
      </c>
      <c r="F108" s="186"/>
      <c r="G108" s="193">
        <f>SUM(G109)</f>
        <v>175</v>
      </c>
      <c r="H108" s="193">
        <f>SUM(H109)</f>
        <v>175</v>
      </c>
      <c r="I108" s="185">
        <f t="shared" si="9"/>
        <v>100</v>
      </c>
    </row>
    <row r="109" spans="1:9" ht="45" customHeight="1" x14ac:dyDescent="0.25">
      <c r="A109" s="192" t="s">
        <v>1167</v>
      </c>
      <c r="B109" s="184"/>
      <c r="C109" s="201" t="s">
        <v>893</v>
      </c>
      <c r="D109" s="201" t="s">
        <v>1634</v>
      </c>
      <c r="E109" s="186" t="s">
        <v>1177</v>
      </c>
      <c r="F109" s="186"/>
      <c r="G109" s="193">
        <f>SUM(G110:G111)</f>
        <v>175</v>
      </c>
      <c r="H109" s="193">
        <f>SUM(H110:H111)</f>
        <v>175</v>
      </c>
      <c r="I109" s="185">
        <f t="shared" si="9"/>
        <v>100</v>
      </c>
    </row>
    <row r="110" spans="1:9" ht="28.5" customHeight="1" x14ac:dyDescent="0.25">
      <c r="A110" s="192" t="s">
        <v>896</v>
      </c>
      <c r="B110" s="184"/>
      <c r="C110" s="201" t="s">
        <v>893</v>
      </c>
      <c r="D110" s="201" t="s">
        <v>1634</v>
      </c>
      <c r="E110" s="186" t="s">
        <v>1177</v>
      </c>
      <c r="F110" s="186">
        <v>200</v>
      </c>
      <c r="G110" s="193">
        <f>420-245</f>
        <v>175</v>
      </c>
      <c r="H110" s="193">
        <v>175</v>
      </c>
      <c r="I110" s="185">
        <f t="shared" si="9"/>
        <v>100</v>
      </c>
    </row>
    <row r="111" spans="1:9" x14ac:dyDescent="0.25">
      <c r="A111" s="192" t="s">
        <v>910</v>
      </c>
      <c r="B111" s="184"/>
      <c r="C111" s="201" t="s">
        <v>893</v>
      </c>
      <c r="D111" s="201" t="s">
        <v>1634</v>
      </c>
      <c r="E111" s="186" t="s">
        <v>1177</v>
      </c>
      <c r="F111" s="186">
        <v>800</v>
      </c>
      <c r="G111" s="193"/>
      <c r="H111" s="193"/>
      <c r="I111" s="185"/>
    </row>
    <row r="112" spans="1:9" ht="39.75" customHeight="1" x14ac:dyDescent="0.25">
      <c r="A112" s="192" t="s">
        <v>1624</v>
      </c>
      <c r="B112" s="184"/>
      <c r="C112" s="201" t="s">
        <v>893</v>
      </c>
      <c r="D112" s="201" t="s">
        <v>1634</v>
      </c>
      <c r="E112" s="186" t="s">
        <v>1625</v>
      </c>
      <c r="F112" s="186"/>
      <c r="G112" s="193">
        <f>SUM(G113)</f>
        <v>414.4</v>
      </c>
      <c r="H112" s="193">
        <f>SUM(H113)</f>
        <v>381.1</v>
      </c>
      <c r="I112" s="185">
        <f t="shared" si="9"/>
        <v>91.964285714285722</v>
      </c>
    </row>
    <row r="113" spans="1:9" ht="42.75" customHeight="1" x14ac:dyDescent="0.25">
      <c r="A113" s="192" t="s">
        <v>991</v>
      </c>
      <c r="B113" s="184"/>
      <c r="C113" s="201" t="s">
        <v>893</v>
      </c>
      <c r="D113" s="201" t="s">
        <v>1634</v>
      </c>
      <c r="E113" s="186" t="s">
        <v>1628</v>
      </c>
      <c r="F113" s="186"/>
      <c r="G113" s="193">
        <f>SUM(G114:G115)</f>
        <v>414.4</v>
      </c>
      <c r="H113" s="193">
        <f>SUM(H114:H115)</f>
        <v>381.1</v>
      </c>
      <c r="I113" s="185">
        <f t="shared" si="9"/>
        <v>91.964285714285722</v>
      </c>
    </row>
    <row r="114" spans="1:9" ht="31.5" x14ac:dyDescent="0.25">
      <c r="A114" s="192" t="s">
        <v>896</v>
      </c>
      <c r="B114" s="184"/>
      <c r="C114" s="201" t="s">
        <v>893</v>
      </c>
      <c r="D114" s="201" t="s">
        <v>1634</v>
      </c>
      <c r="E114" s="186" t="s">
        <v>1628</v>
      </c>
      <c r="F114" s="186">
        <v>200</v>
      </c>
      <c r="G114" s="193">
        <v>264.39999999999998</v>
      </c>
      <c r="H114" s="193">
        <v>231.1</v>
      </c>
      <c r="I114" s="185">
        <f t="shared" si="9"/>
        <v>87.40544629349472</v>
      </c>
    </row>
    <row r="115" spans="1:9" x14ac:dyDescent="0.25">
      <c r="A115" s="192" t="s">
        <v>881</v>
      </c>
      <c r="B115" s="184"/>
      <c r="C115" s="201" t="s">
        <v>893</v>
      </c>
      <c r="D115" s="201" t="s">
        <v>1634</v>
      </c>
      <c r="E115" s="186" t="s">
        <v>1628</v>
      </c>
      <c r="F115" s="186">
        <v>300</v>
      </c>
      <c r="G115" s="193">
        <v>150</v>
      </c>
      <c r="H115" s="193">
        <v>150</v>
      </c>
      <c r="I115" s="185">
        <f t="shared" si="9"/>
        <v>100</v>
      </c>
    </row>
    <row r="116" spans="1:9" x14ac:dyDescent="0.25">
      <c r="A116" s="192" t="s">
        <v>1640</v>
      </c>
      <c r="B116" s="184"/>
      <c r="C116" s="201" t="s">
        <v>893</v>
      </c>
      <c r="D116" s="201" t="s">
        <v>1634</v>
      </c>
      <c r="E116" s="186" t="s">
        <v>1641</v>
      </c>
      <c r="F116" s="186"/>
      <c r="G116" s="193">
        <f t="shared" ref="G116:H117" si="15">SUM(G117)</f>
        <v>180.7</v>
      </c>
      <c r="H116" s="193">
        <f t="shared" si="15"/>
        <v>180.7</v>
      </c>
      <c r="I116" s="185">
        <f t="shared" si="9"/>
        <v>100</v>
      </c>
    </row>
    <row r="117" spans="1:9" x14ac:dyDescent="0.25">
      <c r="A117" s="203" t="s">
        <v>979</v>
      </c>
      <c r="B117" s="184"/>
      <c r="C117" s="201" t="s">
        <v>893</v>
      </c>
      <c r="D117" s="201" t="s">
        <v>1634</v>
      </c>
      <c r="E117" s="186" t="s">
        <v>1642</v>
      </c>
      <c r="F117" s="186"/>
      <c r="G117" s="193">
        <f t="shared" si="15"/>
        <v>180.7</v>
      </c>
      <c r="H117" s="193">
        <f t="shared" si="15"/>
        <v>180.7</v>
      </c>
      <c r="I117" s="185">
        <f t="shared" si="9"/>
        <v>100</v>
      </c>
    </row>
    <row r="118" spans="1:9" ht="31.5" x14ac:dyDescent="0.25">
      <c r="A118" s="192" t="s">
        <v>896</v>
      </c>
      <c r="B118" s="184"/>
      <c r="C118" s="201" t="s">
        <v>893</v>
      </c>
      <c r="D118" s="201" t="s">
        <v>1634</v>
      </c>
      <c r="E118" s="186" t="s">
        <v>1642</v>
      </c>
      <c r="F118" s="186">
        <v>200</v>
      </c>
      <c r="G118" s="193">
        <f>290-109.3</f>
        <v>180.7</v>
      </c>
      <c r="H118" s="193">
        <v>180.7</v>
      </c>
      <c r="I118" s="185">
        <f t="shared" si="9"/>
        <v>100</v>
      </c>
    </row>
    <row r="119" spans="1:9" ht="31.5" x14ac:dyDescent="0.25">
      <c r="A119" s="192" t="s">
        <v>1749</v>
      </c>
      <c r="B119" s="184"/>
      <c r="C119" s="201" t="s">
        <v>893</v>
      </c>
      <c r="D119" s="201" t="s">
        <v>1634</v>
      </c>
      <c r="E119" s="186" t="s">
        <v>1644</v>
      </c>
      <c r="F119" s="186"/>
      <c r="G119" s="193">
        <f>SUM(G120)+G122</f>
        <v>5612.3</v>
      </c>
      <c r="H119" s="193">
        <f>SUM(H120)+H122</f>
        <v>5612.3</v>
      </c>
      <c r="I119" s="185">
        <f t="shared" si="9"/>
        <v>100</v>
      </c>
    </row>
    <row r="120" spans="1:9" ht="31.5" x14ac:dyDescent="0.25">
      <c r="A120" s="192" t="s">
        <v>1645</v>
      </c>
      <c r="B120" s="184"/>
      <c r="C120" s="201" t="s">
        <v>893</v>
      </c>
      <c r="D120" s="201" t="s">
        <v>1634</v>
      </c>
      <c r="E120" s="186" t="s">
        <v>1646</v>
      </c>
      <c r="F120" s="186"/>
      <c r="G120" s="193">
        <f>SUM(G121)</f>
        <v>234.7</v>
      </c>
      <c r="H120" s="193">
        <f>SUM(H121)</f>
        <v>234.7</v>
      </c>
      <c r="I120" s="185">
        <f t="shared" si="9"/>
        <v>100</v>
      </c>
    </row>
    <row r="121" spans="1:9" ht="31.5" x14ac:dyDescent="0.25">
      <c r="A121" s="192" t="s">
        <v>891</v>
      </c>
      <c r="B121" s="184"/>
      <c r="C121" s="201" t="s">
        <v>893</v>
      </c>
      <c r="D121" s="201" t="s">
        <v>1634</v>
      </c>
      <c r="E121" s="186" t="s">
        <v>1646</v>
      </c>
      <c r="F121" s="186">
        <v>600</v>
      </c>
      <c r="G121" s="193">
        <v>234.7</v>
      </c>
      <c r="H121" s="193">
        <v>234.7</v>
      </c>
      <c r="I121" s="185">
        <f t="shared" si="9"/>
        <v>100</v>
      </c>
    </row>
    <row r="122" spans="1:9" ht="47.25" x14ac:dyDescent="0.25">
      <c r="A122" s="192" t="s">
        <v>1233</v>
      </c>
      <c r="B122" s="184"/>
      <c r="C122" s="201" t="s">
        <v>893</v>
      </c>
      <c r="D122" s="201" t="s">
        <v>1634</v>
      </c>
      <c r="E122" s="186" t="s">
        <v>1647</v>
      </c>
      <c r="F122" s="186"/>
      <c r="G122" s="193">
        <f>SUM(G123)</f>
        <v>5377.6</v>
      </c>
      <c r="H122" s="193">
        <f>SUM(H123)</f>
        <v>5377.6</v>
      </c>
      <c r="I122" s="185">
        <f t="shared" si="9"/>
        <v>100</v>
      </c>
    </row>
    <row r="123" spans="1:9" ht="31.5" x14ac:dyDescent="0.25">
      <c r="A123" s="192" t="s">
        <v>891</v>
      </c>
      <c r="B123" s="184"/>
      <c r="C123" s="201" t="s">
        <v>893</v>
      </c>
      <c r="D123" s="201" t="s">
        <v>1634</v>
      </c>
      <c r="E123" s="186" t="s">
        <v>1647</v>
      </c>
      <c r="F123" s="186">
        <v>600</v>
      </c>
      <c r="G123" s="193">
        <v>5377.6</v>
      </c>
      <c r="H123" s="193">
        <v>5377.6</v>
      </c>
      <c r="I123" s="185">
        <f t="shared" si="9"/>
        <v>100</v>
      </c>
    </row>
    <row r="124" spans="1:9" hidden="1" x14ac:dyDescent="0.25">
      <c r="A124" s="192" t="s">
        <v>1218</v>
      </c>
      <c r="B124" s="184"/>
      <c r="C124" s="201" t="s">
        <v>893</v>
      </c>
      <c r="D124" s="201" t="s">
        <v>1634</v>
      </c>
      <c r="E124" s="186" t="s">
        <v>1648</v>
      </c>
      <c r="F124" s="186"/>
      <c r="G124" s="193">
        <f t="shared" ref="G124:H125" si="16">SUM(G125)</f>
        <v>0</v>
      </c>
      <c r="H124" s="193">
        <f t="shared" si="16"/>
        <v>0</v>
      </c>
      <c r="I124" s="185" t="e">
        <f t="shared" si="9"/>
        <v>#DIV/0!</v>
      </c>
    </row>
    <row r="125" spans="1:9" hidden="1" x14ac:dyDescent="0.25">
      <c r="A125" s="192" t="s">
        <v>1288</v>
      </c>
      <c r="B125" s="184"/>
      <c r="C125" s="201" t="s">
        <v>893</v>
      </c>
      <c r="D125" s="201" t="s">
        <v>1634</v>
      </c>
      <c r="E125" s="186" t="s">
        <v>1649</v>
      </c>
      <c r="F125" s="186"/>
      <c r="G125" s="193">
        <f t="shared" si="16"/>
        <v>0</v>
      </c>
      <c r="H125" s="193">
        <f t="shared" si="16"/>
        <v>0</v>
      </c>
      <c r="I125" s="185" t="e">
        <f t="shared" si="9"/>
        <v>#DIV/0!</v>
      </c>
    </row>
    <row r="126" spans="1:9" ht="31.5" hidden="1" x14ac:dyDescent="0.25">
      <c r="A126" s="192" t="s">
        <v>891</v>
      </c>
      <c r="B126" s="184"/>
      <c r="C126" s="201" t="s">
        <v>893</v>
      </c>
      <c r="D126" s="201" t="s">
        <v>1634</v>
      </c>
      <c r="E126" s="186" t="s">
        <v>1649</v>
      </c>
      <c r="F126" s="186">
        <v>600</v>
      </c>
      <c r="G126" s="193"/>
      <c r="H126" s="193"/>
      <c r="I126" s="185" t="e">
        <f t="shared" si="9"/>
        <v>#DIV/0!</v>
      </c>
    </row>
    <row r="127" spans="1:9" ht="31.5" x14ac:dyDescent="0.25">
      <c r="A127" s="203" t="s">
        <v>1671</v>
      </c>
      <c r="B127" s="184"/>
      <c r="C127" s="201" t="s">
        <v>893</v>
      </c>
      <c r="D127" s="201" t="s">
        <v>1634</v>
      </c>
      <c r="E127" s="186" t="s">
        <v>1672</v>
      </c>
      <c r="F127" s="186"/>
      <c r="G127" s="193">
        <f t="shared" ref="G127:H128" si="17">SUM(G128)</f>
        <v>11604.5</v>
      </c>
      <c r="H127" s="193">
        <f t="shared" si="17"/>
        <v>11604.5</v>
      </c>
      <c r="I127" s="185">
        <f t="shared" si="9"/>
        <v>100</v>
      </c>
    </row>
    <row r="128" spans="1:9" ht="31.5" x14ac:dyDescent="0.25">
      <c r="A128" s="192" t="s">
        <v>991</v>
      </c>
      <c r="B128" s="184"/>
      <c r="C128" s="201" t="s">
        <v>893</v>
      </c>
      <c r="D128" s="201" t="s">
        <v>1634</v>
      </c>
      <c r="E128" s="186" t="s">
        <v>1673</v>
      </c>
      <c r="F128" s="186"/>
      <c r="G128" s="193">
        <f t="shared" si="17"/>
        <v>11604.5</v>
      </c>
      <c r="H128" s="193">
        <f t="shared" si="17"/>
        <v>11604.5</v>
      </c>
      <c r="I128" s="185">
        <f t="shared" si="9"/>
        <v>100</v>
      </c>
    </row>
    <row r="129" spans="1:9" ht="31.5" x14ac:dyDescent="0.25">
      <c r="A129" s="203" t="s">
        <v>896</v>
      </c>
      <c r="B129" s="184"/>
      <c r="C129" s="201" t="s">
        <v>893</v>
      </c>
      <c r="D129" s="201" t="s">
        <v>1634</v>
      </c>
      <c r="E129" s="186" t="s">
        <v>1673</v>
      </c>
      <c r="F129" s="186">
        <v>200</v>
      </c>
      <c r="G129" s="193">
        <v>11604.5</v>
      </c>
      <c r="H129" s="193">
        <v>11604.5</v>
      </c>
      <c r="I129" s="185">
        <f t="shared" si="9"/>
        <v>100</v>
      </c>
    </row>
    <row r="130" spans="1:9" x14ac:dyDescent="0.25">
      <c r="A130" s="192" t="s">
        <v>1678</v>
      </c>
      <c r="B130" s="184"/>
      <c r="C130" s="201" t="s">
        <v>893</v>
      </c>
      <c r="D130" s="201" t="s">
        <v>1634</v>
      </c>
      <c r="E130" s="186" t="s">
        <v>1679</v>
      </c>
      <c r="F130" s="186"/>
      <c r="G130" s="193">
        <f>G131+G136+G134</f>
        <v>7676.2000000000007</v>
      </c>
      <c r="H130" s="193">
        <f t="shared" ref="H130" si="18">H131+H136+H134</f>
        <v>6670.9</v>
      </c>
      <c r="I130" s="185">
        <f t="shared" si="9"/>
        <v>86.903676298168349</v>
      </c>
    </row>
    <row r="131" spans="1:9" ht="31.5" x14ac:dyDescent="0.25">
      <c r="A131" s="192" t="s">
        <v>991</v>
      </c>
      <c r="B131" s="184"/>
      <c r="C131" s="201" t="s">
        <v>893</v>
      </c>
      <c r="D131" s="201" t="s">
        <v>1634</v>
      </c>
      <c r="E131" s="186" t="s">
        <v>1696</v>
      </c>
      <c r="F131" s="186"/>
      <c r="G131" s="193">
        <f>G133+G132</f>
        <v>5073.6000000000004</v>
      </c>
      <c r="H131" s="193">
        <f t="shared" ref="H131" si="19">H133+H132</f>
        <v>4923</v>
      </c>
      <c r="I131" s="185">
        <f t="shared" si="9"/>
        <v>97.031693472090822</v>
      </c>
    </row>
    <row r="132" spans="1:9" ht="31.5" x14ac:dyDescent="0.25">
      <c r="A132" s="203" t="s">
        <v>896</v>
      </c>
      <c r="B132" s="184"/>
      <c r="C132" s="201" t="s">
        <v>893</v>
      </c>
      <c r="D132" s="201" t="s">
        <v>1634</v>
      </c>
      <c r="E132" s="186" t="s">
        <v>1696</v>
      </c>
      <c r="F132" s="186">
        <v>200</v>
      </c>
      <c r="G132" s="193">
        <v>613</v>
      </c>
      <c r="H132" s="193">
        <v>613</v>
      </c>
      <c r="I132" s="185">
        <f t="shared" si="9"/>
        <v>100</v>
      </c>
    </row>
    <row r="133" spans="1:9" x14ac:dyDescent="0.25">
      <c r="A133" s="192" t="s">
        <v>910</v>
      </c>
      <c r="B133" s="184"/>
      <c r="C133" s="201" t="s">
        <v>893</v>
      </c>
      <c r="D133" s="201" t="s">
        <v>1634</v>
      </c>
      <c r="E133" s="186" t="s">
        <v>1696</v>
      </c>
      <c r="F133" s="186">
        <v>800</v>
      </c>
      <c r="G133" s="193">
        <f>4310.8+149.8</f>
        <v>4460.6000000000004</v>
      </c>
      <c r="H133" s="193">
        <v>4310</v>
      </c>
      <c r="I133" s="185">
        <f t="shared" si="9"/>
        <v>96.623772586647533</v>
      </c>
    </row>
    <row r="134" spans="1:9" x14ac:dyDescent="0.25">
      <c r="A134" s="192" t="s">
        <v>1702</v>
      </c>
      <c r="B134" s="184"/>
      <c r="C134" s="201" t="s">
        <v>893</v>
      </c>
      <c r="D134" s="201" t="s">
        <v>1634</v>
      </c>
      <c r="E134" s="186" t="s">
        <v>1703</v>
      </c>
      <c r="F134" s="186"/>
      <c r="G134" s="193">
        <f>SUM(G135)</f>
        <v>2215.8000000000002</v>
      </c>
      <c r="H134" s="193">
        <f t="shared" ref="H134" si="20">SUM(H135)</f>
        <v>1361.1</v>
      </c>
      <c r="I134" s="185">
        <f t="shared" si="9"/>
        <v>61.427024099647973</v>
      </c>
    </row>
    <row r="135" spans="1:9" ht="31.5" x14ac:dyDescent="0.25">
      <c r="A135" s="203" t="s">
        <v>896</v>
      </c>
      <c r="B135" s="184"/>
      <c r="C135" s="201" t="s">
        <v>893</v>
      </c>
      <c r="D135" s="201" t="s">
        <v>1634</v>
      </c>
      <c r="E135" s="186" t="s">
        <v>1703</v>
      </c>
      <c r="F135" s="186">
        <v>200</v>
      </c>
      <c r="G135" s="193">
        <v>2215.8000000000002</v>
      </c>
      <c r="H135" s="193">
        <v>1361.1</v>
      </c>
      <c r="I135" s="185">
        <f t="shared" ref="I135:I198" si="21">H135/G135*100</f>
        <v>61.427024099647973</v>
      </c>
    </row>
    <row r="136" spans="1:9" x14ac:dyDescent="0.25">
      <c r="A136" s="217" t="s">
        <v>1218</v>
      </c>
      <c r="B136" s="184"/>
      <c r="C136" s="201" t="s">
        <v>893</v>
      </c>
      <c r="D136" s="201" t="s">
        <v>1634</v>
      </c>
      <c r="E136" s="186" t="s">
        <v>1715</v>
      </c>
      <c r="F136" s="186"/>
      <c r="G136" s="193">
        <f>SUM(G137)</f>
        <v>386.8</v>
      </c>
      <c r="H136" s="193">
        <f t="shared" ref="H136:H137" si="22">SUM(H137)</f>
        <v>386.8</v>
      </c>
      <c r="I136" s="185">
        <f t="shared" si="21"/>
        <v>100</v>
      </c>
    </row>
    <row r="137" spans="1:9" x14ac:dyDescent="0.25">
      <c r="A137" s="192" t="s">
        <v>1326</v>
      </c>
      <c r="B137" s="184"/>
      <c r="C137" s="201" t="s">
        <v>893</v>
      </c>
      <c r="D137" s="201" t="s">
        <v>1634</v>
      </c>
      <c r="E137" s="186" t="s">
        <v>1716</v>
      </c>
      <c r="F137" s="186"/>
      <c r="G137" s="193">
        <f>SUM(G138)</f>
        <v>386.8</v>
      </c>
      <c r="H137" s="193">
        <f t="shared" si="22"/>
        <v>386.8</v>
      </c>
      <c r="I137" s="185">
        <f t="shared" si="21"/>
        <v>100</v>
      </c>
    </row>
    <row r="138" spans="1:9" ht="31.5" x14ac:dyDescent="0.25">
      <c r="A138" s="192" t="s">
        <v>891</v>
      </c>
      <c r="B138" s="184"/>
      <c r="C138" s="201" t="s">
        <v>893</v>
      </c>
      <c r="D138" s="201" t="s">
        <v>1634</v>
      </c>
      <c r="E138" s="186" t="s">
        <v>1716</v>
      </c>
      <c r="F138" s="186">
        <v>600</v>
      </c>
      <c r="G138" s="193">
        <v>386.8</v>
      </c>
      <c r="H138" s="193">
        <v>386.8</v>
      </c>
      <c r="I138" s="185">
        <f t="shared" si="21"/>
        <v>100</v>
      </c>
    </row>
    <row r="139" spans="1:9" x14ac:dyDescent="0.25">
      <c r="A139" s="192" t="s">
        <v>1750</v>
      </c>
      <c r="B139" s="184"/>
      <c r="C139" s="201" t="s">
        <v>884</v>
      </c>
      <c r="D139" s="201"/>
      <c r="E139" s="201"/>
      <c r="F139" s="201"/>
      <c r="G139" s="193">
        <f>SUM(G140)+G146+G156</f>
        <v>29431.200000000001</v>
      </c>
      <c r="H139" s="193">
        <f t="shared" ref="H139" si="23">SUM(H140)+H146+H156</f>
        <v>28624.5</v>
      </c>
      <c r="I139" s="185">
        <f t="shared" si="21"/>
        <v>97.259031232161789</v>
      </c>
    </row>
    <row r="140" spans="1:9" x14ac:dyDescent="0.25">
      <c r="A140" s="17" t="s">
        <v>1751</v>
      </c>
      <c r="B140" s="186"/>
      <c r="C140" s="201" t="s">
        <v>884</v>
      </c>
      <c r="D140" s="201" t="s">
        <v>901</v>
      </c>
      <c r="E140" s="201"/>
      <c r="F140" s="201"/>
      <c r="G140" s="193">
        <f t="shared" ref="G140:H141" si="24">SUM(G141)</f>
        <v>5543.8</v>
      </c>
      <c r="H140" s="193">
        <f t="shared" si="24"/>
        <v>5543.8</v>
      </c>
      <c r="I140" s="185">
        <f t="shared" si="21"/>
        <v>100</v>
      </c>
    </row>
    <row r="141" spans="1:9" x14ac:dyDescent="0.25">
      <c r="A141" s="192" t="s">
        <v>1678</v>
      </c>
      <c r="B141" s="184"/>
      <c r="C141" s="201" t="s">
        <v>884</v>
      </c>
      <c r="D141" s="201" t="s">
        <v>901</v>
      </c>
      <c r="E141" s="186" t="s">
        <v>1679</v>
      </c>
      <c r="F141" s="201"/>
      <c r="G141" s="193">
        <f>SUM(G142)</f>
        <v>5543.8</v>
      </c>
      <c r="H141" s="193">
        <f t="shared" si="24"/>
        <v>5543.8</v>
      </c>
      <c r="I141" s="185">
        <f t="shared" si="21"/>
        <v>100</v>
      </c>
    </row>
    <row r="142" spans="1:9" ht="31.5" x14ac:dyDescent="0.25">
      <c r="A142" s="192" t="s">
        <v>1704</v>
      </c>
      <c r="B142" s="184"/>
      <c r="C142" s="201" t="s">
        <v>884</v>
      </c>
      <c r="D142" s="201" t="s">
        <v>901</v>
      </c>
      <c r="E142" s="201" t="s">
        <v>1705</v>
      </c>
      <c r="F142" s="201"/>
      <c r="G142" s="193">
        <f>SUM(G143:G145)</f>
        <v>5543.8</v>
      </c>
      <c r="H142" s="193">
        <f>SUM(H143:H145)</f>
        <v>5543.8</v>
      </c>
      <c r="I142" s="185">
        <f t="shared" si="21"/>
        <v>100</v>
      </c>
    </row>
    <row r="143" spans="1:9" ht="47.25" x14ac:dyDescent="0.25">
      <c r="A143" s="203" t="s">
        <v>908</v>
      </c>
      <c r="B143" s="184"/>
      <c r="C143" s="201" t="s">
        <v>884</v>
      </c>
      <c r="D143" s="201" t="s">
        <v>901</v>
      </c>
      <c r="E143" s="201" t="s">
        <v>1705</v>
      </c>
      <c r="F143" s="201" t="s">
        <v>226</v>
      </c>
      <c r="G143" s="193">
        <v>4508.1000000000004</v>
      </c>
      <c r="H143" s="193">
        <v>4667.3</v>
      </c>
      <c r="I143" s="185">
        <f t="shared" si="21"/>
        <v>103.53142121958253</v>
      </c>
    </row>
    <row r="144" spans="1:9" ht="31.5" x14ac:dyDescent="0.25">
      <c r="A144" s="192" t="s">
        <v>896</v>
      </c>
      <c r="B144" s="184"/>
      <c r="C144" s="201" t="s">
        <v>884</v>
      </c>
      <c r="D144" s="201" t="s">
        <v>901</v>
      </c>
      <c r="E144" s="201" t="s">
        <v>1705</v>
      </c>
      <c r="F144" s="201" t="s">
        <v>932</v>
      </c>
      <c r="G144" s="193">
        <v>955.7</v>
      </c>
      <c r="H144" s="193">
        <v>804.4</v>
      </c>
      <c r="I144" s="185">
        <f t="shared" si="21"/>
        <v>84.168672177461545</v>
      </c>
    </row>
    <row r="145" spans="1:9" x14ac:dyDescent="0.25">
      <c r="A145" s="192" t="s">
        <v>910</v>
      </c>
      <c r="B145" s="184"/>
      <c r="C145" s="201" t="s">
        <v>884</v>
      </c>
      <c r="D145" s="201" t="s">
        <v>901</v>
      </c>
      <c r="E145" s="201" t="s">
        <v>1705</v>
      </c>
      <c r="F145" s="201" t="s">
        <v>988</v>
      </c>
      <c r="G145" s="193">
        <v>80</v>
      </c>
      <c r="H145" s="193">
        <v>72.099999999999994</v>
      </c>
      <c r="I145" s="185">
        <f t="shared" si="21"/>
        <v>90.124999999999986</v>
      </c>
    </row>
    <row r="146" spans="1:9" x14ac:dyDescent="0.25">
      <c r="A146" s="203" t="s">
        <v>1752</v>
      </c>
      <c r="B146" s="195"/>
      <c r="C146" s="195" t="s">
        <v>884</v>
      </c>
      <c r="D146" s="195" t="s">
        <v>1023</v>
      </c>
      <c r="E146" s="195"/>
      <c r="F146" s="195"/>
      <c r="G146" s="185">
        <f>SUM(G147)</f>
        <v>20532.7</v>
      </c>
      <c r="H146" s="185">
        <f t="shared" ref="H146:H147" si="25">SUM(H147)</f>
        <v>20361.100000000002</v>
      </c>
      <c r="I146" s="185">
        <f t="shared" si="21"/>
        <v>99.164259936588962</v>
      </c>
    </row>
    <row r="147" spans="1:9" ht="31.5" x14ac:dyDescent="0.25">
      <c r="A147" s="203" t="s">
        <v>1046</v>
      </c>
      <c r="B147" s="195"/>
      <c r="C147" s="195" t="s">
        <v>884</v>
      </c>
      <c r="D147" s="195" t="s">
        <v>1023</v>
      </c>
      <c r="E147" s="195" t="s">
        <v>1047</v>
      </c>
      <c r="F147" s="195"/>
      <c r="G147" s="185">
        <f>SUM(G148)</f>
        <v>20532.7</v>
      </c>
      <c r="H147" s="185">
        <f t="shared" si="25"/>
        <v>20361.100000000002</v>
      </c>
      <c r="I147" s="185">
        <f t="shared" si="21"/>
        <v>99.164259936588962</v>
      </c>
    </row>
    <row r="148" spans="1:9" ht="31.5" x14ac:dyDescent="0.25">
      <c r="A148" s="203" t="s">
        <v>1048</v>
      </c>
      <c r="B148" s="195"/>
      <c r="C148" s="195" t="s">
        <v>884</v>
      </c>
      <c r="D148" s="195" t="s">
        <v>1023</v>
      </c>
      <c r="E148" s="195" t="s">
        <v>1049</v>
      </c>
      <c r="F148" s="195"/>
      <c r="G148" s="185">
        <f>SUM(G149,G152)</f>
        <v>20532.7</v>
      </c>
      <c r="H148" s="185">
        <f>SUM(H149,H152)</f>
        <v>20361.100000000002</v>
      </c>
      <c r="I148" s="185">
        <f t="shared" si="21"/>
        <v>99.164259936588962</v>
      </c>
    </row>
    <row r="149" spans="1:9" x14ac:dyDescent="0.25">
      <c r="A149" s="203" t="s">
        <v>979</v>
      </c>
      <c r="B149" s="195"/>
      <c r="C149" s="195" t="s">
        <v>884</v>
      </c>
      <c r="D149" s="195" t="s">
        <v>1023</v>
      </c>
      <c r="E149" s="195" t="s">
        <v>1050</v>
      </c>
      <c r="F149" s="195"/>
      <c r="G149" s="185">
        <f>SUM(G150)</f>
        <v>42.4</v>
      </c>
      <c r="H149" s="185">
        <f t="shared" ref="H149" si="26">SUM(H150)</f>
        <v>42.4</v>
      </c>
      <c r="I149" s="185">
        <f t="shared" si="21"/>
        <v>100</v>
      </c>
    </row>
    <row r="150" spans="1:9" ht="31.5" x14ac:dyDescent="0.25">
      <c r="A150" s="203" t="s">
        <v>1053</v>
      </c>
      <c r="B150" s="195"/>
      <c r="C150" s="195" t="s">
        <v>884</v>
      </c>
      <c r="D150" s="195" t="s">
        <v>1023</v>
      </c>
      <c r="E150" s="195" t="s">
        <v>1054</v>
      </c>
      <c r="F150" s="195"/>
      <c r="G150" s="185">
        <f>SUM(G151)</f>
        <v>42.4</v>
      </c>
      <c r="H150" s="185">
        <f>SUM(H151)</f>
        <v>42.4</v>
      </c>
      <c r="I150" s="185">
        <f t="shared" si="21"/>
        <v>100</v>
      </c>
    </row>
    <row r="151" spans="1:9" ht="31.5" x14ac:dyDescent="0.25">
      <c r="A151" s="203" t="s">
        <v>896</v>
      </c>
      <c r="B151" s="195"/>
      <c r="C151" s="195" t="s">
        <v>884</v>
      </c>
      <c r="D151" s="195" t="s">
        <v>1023</v>
      </c>
      <c r="E151" s="195" t="s">
        <v>1054</v>
      </c>
      <c r="F151" s="195" t="s">
        <v>932</v>
      </c>
      <c r="G151" s="185">
        <v>42.4</v>
      </c>
      <c r="H151" s="185">
        <v>42.4</v>
      </c>
      <c r="I151" s="185">
        <f t="shared" si="21"/>
        <v>100</v>
      </c>
    </row>
    <row r="152" spans="1:9" ht="31.5" x14ac:dyDescent="0.25">
      <c r="A152" s="203" t="s">
        <v>1055</v>
      </c>
      <c r="B152" s="195"/>
      <c r="C152" s="195" t="s">
        <v>884</v>
      </c>
      <c r="D152" s="195" t="s">
        <v>1023</v>
      </c>
      <c r="E152" s="195" t="s">
        <v>1056</v>
      </c>
      <c r="F152" s="195"/>
      <c r="G152" s="185">
        <f>SUM(G153:G155)</f>
        <v>20490.3</v>
      </c>
      <c r="H152" s="185">
        <f>SUM(H153:H155)</f>
        <v>20318.7</v>
      </c>
      <c r="I152" s="185">
        <f t="shared" si="21"/>
        <v>99.162530563242129</v>
      </c>
    </row>
    <row r="153" spans="1:9" ht="47.25" x14ac:dyDescent="0.25">
      <c r="A153" s="203" t="s">
        <v>908</v>
      </c>
      <c r="B153" s="195"/>
      <c r="C153" s="195" t="s">
        <v>884</v>
      </c>
      <c r="D153" s="195" t="s">
        <v>1023</v>
      </c>
      <c r="E153" s="195" t="s">
        <v>1056</v>
      </c>
      <c r="F153" s="195" t="s">
        <v>226</v>
      </c>
      <c r="G153" s="185">
        <v>17198.099999999999</v>
      </c>
      <c r="H153" s="185">
        <v>17198.099999999999</v>
      </c>
      <c r="I153" s="185">
        <f t="shared" si="21"/>
        <v>100</v>
      </c>
    </row>
    <row r="154" spans="1:9" ht="31.5" x14ac:dyDescent="0.25">
      <c r="A154" s="203" t="s">
        <v>896</v>
      </c>
      <c r="B154" s="195"/>
      <c r="C154" s="195" t="s">
        <v>884</v>
      </c>
      <c r="D154" s="195" t="s">
        <v>1023</v>
      </c>
      <c r="E154" s="195" t="s">
        <v>1056</v>
      </c>
      <c r="F154" s="195" t="s">
        <v>932</v>
      </c>
      <c r="G154" s="185">
        <v>3234.9</v>
      </c>
      <c r="H154" s="185">
        <v>3064.2</v>
      </c>
      <c r="I154" s="185">
        <f t="shared" si="21"/>
        <v>94.723175368635808</v>
      </c>
    </row>
    <row r="155" spans="1:9" x14ac:dyDescent="0.25">
      <c r="A155" s="203" t="s">
        <v>910</v>
      </c>
      <c r="B155" s="195"/>
      <c r="C155" s="195" t="s">
        <v>884</v>
      </c>
      <c r="D155" s="195" t="s">
        <v>1023</v>
      </c>
      <c r="E155" s="195" t="s">
        <v>1056</v>
      </c>
      <c r="F155" s="195" t="s">
        <v>988</v>
      </c>
      <c r="G155" s="185">
        <v>57.3</v>
      </c>
      <c r="H155" s="185">
        <v>56.4</v>
      </c>
      <c r="I155" s="185">
        <f t="shared" si="21"/>
        <v>98.429319371727757</v>
      </c>
    </row>
    <row r="156" spans="1:9" ht="31.5" x14ac:dyDescent="0.25">
      <c r="A156" s="203" t="s">
        <v>1753</v>
      </c>
      <c r="B156" s="195"/>
      <c r="C156" s="195" t="s">
        <v>884</v>
      </c>
      <c r="D156" s="195" t="s">
        <v>883</v>
      </c>
      <c r="E156" s="195"/>
      <c r="F156" s="195"/>
      <c r="G156" s="185">
        <f>SUM(G157)+G169</f>
        <v>3354.7000000000003</v>
      </c>
      <c r="H156" s="185">
        <f t="shared" ref="H156" si="27">SUM(H157)+H169</f>
        <v>2719.6</v>
      </c>
      <c r="I156" s="185">
        <f t="shared" si="21"/>
        <v>81.068351864548234</v>
      </c>
    </row>
    <row r="157" spans="1:9" ht="31.5" x14ac:dyDescent="0.25">
      <c r="A157" s="203" t="s">
        <v>1046</v>
      </c>
      <c r="B157" s="195"/>
      <c r="C157" s="195" t="s">
        <v>884</v>
      </c>
      <c r="D157" s="195" t="s">
        <v>883</v>
      </c>
      <c r="E157" s="195" t="s">
        <v>1047</v>
      </c>
      <c r="F157" s="195"/>
      <c r="G157" s="185">
        <f>SUM(G158+G162)+G166</f>
        <v>2854.7000000000003</v>
      </c>
      <c r="H157" s="185">
        <f t="shared" ref="H157" si="28">SUM(H158+H162)+H166</f>
        <v>2719.6</v>
      </c>
      <c r="I157" s="185">
        <f t="shared" si="21"/>
        <v>95.267453672890312</v>
      </c>
    </row>
    <row r="158" spans="1:9" ht="31.5" x14ac:dyDescent="0.25">
      <c r="A158" s="203" t="s">
        <v>1048</v>
      </c>
      <c r="B158" s="195"/>
      <c r="C158" s="195" t="s">
        <v>884</v>
      </c>
      <c r="D158" s="195" t="s">
        <v>883</v>
      </c>
      <c r="E158" s="195" t="s">
        <v>1049</v>
      </c>
      <c r="F158" s="195"/>
      <c r="G158" s="185">
        <f>SUM(G159)</f>
        <v>2292</v>
      </c>
      <c r="H158" s="185">
        <f t="shared" ref="H158:H160" si="29">SUM(H159)</f>
        <v>2184.9</v>
      </c>
      <c r="I158" s="185">
        <f t="shared" si="21"/>
        <v>95.327225130890056</v>
      </c>
    </row>
    <row r="159" spans="1:9" x14ac:dyDescent="0.25">
      <c r="A159" s="203" t="s">
        <v>979</v>
      </c>
      <c r="B159" s="195"/>
      <c r="C159" s="195" t="s">
        <v>884</v>
      </c>
      <c r="D159" s="195" t="s">
        <v>883</v>
      </c>
      <c r="E159" s="195" t="s">
        <v>1050</v>
      </c>
      <c r="F159" s="195"/>
      <c r="G159" s="185">
        <f>SUM(G160)</f>
        <v>2292</v>
      </c>
      <c r="H159" s="185">
        <f t="shared" si="29"/>
        <v>2184.9</v>
      </c>
      <c r="I159" s="185">
        <f t="shared" si="21"/>
        <v>95.327225130890056</v>
      </c>
    </row>
    <row r="160" spans="1:9" ht="31.5" x14ac:dyDescent="0.25">
      <c r="A160" s="203" t="s">
        <v>1051</v>
      </c>
      <c r="B160" s="195"/>
      <c r="C160" s="195" t="s">
        <v>884</v>
      </c>
      <c r="D160" s="195" t="s">
        <v>883</v>
      </c>
      <c r="E160" s="195" t="s">
        <v>1052</v>
      </c>
      <c r="F160" s="195"/>
      <c r="G160" s="185">
        <f>SUM(G161)</f>
        <v>2292</v>
      </c>
      <c r="H160" s="185">
        <f t="shared" si="29"/>
        <v>2184.9</v>
      </c>
      <c r="I160" s="185">
        <f t="shared" si="21"/>
        <v>95.327225130890056</v>
      </c>
    </row>
    <row r="161" spans="1:9" ht="31.5" x14ac:dyDescent="0.25">
      <c r="A161" s="203" t="s">
        <v>896</v>
      </c>
      <c r="B161" s="195"/>
      <c r="C161" s="195" t="s">
        <v>884</v>
      </c>
      <c r="D161" s="195" t="s">
        <v>883</v>
      </c>
      <c r="E161" s="195" t="s">
        <v>1052</v>
      </c>
      <c r="F161" s="195" t="s">
        <v>932</v>
      </c>
      <c r="G161" s="185">
        <v>2292</v>
      </c>
      <c r="H161" s="185">
        <v>2184.9</v>
      </c>
      <c r="I161" s="185">
        <f t="shared" si="21"/>
        <v>95.327225130890056</v>
      </c>
    </row>
    <row r="162" spans="1:9" ht="47.25" x14ac:dyDescent="0.25">
      <c r="A162" s="203" t="s">
        <v>1057</v>
      </c>
      <c r="B162" s="195"/>
      <c r="C162" s="195" t="s">
        <v>884</v>
      </c>
      <c r="D162" s="195" t="s">
        <v>883</v>
      </c>
      <c r="E162" s="195" t="s">
        <v>1058</v>
      </c>
      <c r="F162" s="195"/>
      <c r="G162" s="185">
        <f t="shared" ref="G162:H164" si="30">SUM(G163)</f>
        <v>335.8</v>
      </c>
      <c r="H162" s="185">
        <f t="shared" si="30"/>
        <v>317.5</v>
      </c>
      <c r="I162" s="185">
        <f t="shared" si="21"/>
        <v>94.550327575938056</v>
      </c>
    </row>
    <row r="163" spans="1:9" x14ac:dyDescent="0.25">
      <c r="A163" s="203" t="s">
        <v>979</v>
      </c>
      <c r="B163" s="195"/>
      <c r="C163" s="195" t="s">
        <v>884</v>
      </c>
      <c r="D163" s="195" t="s">
        <v>883</v>
      </c>
      <c r="E163" s="195" t="s">
        <v>1059</v>
      </c>
      <c r="F163" s="195"/>
      <c r="G163" s="185">
        <f t="shared" si="30"/>
        <v>335.8</v>
      </c>
      <c r="H163" s="185">
        <f t="shared" si="30"/>
        <v>317.5</v>
      </c>
      <c r="I163" s="185">
        <f t="shared" si="21"/>
        <v>94.550327575938056</v>
      </c>
    </row>
    <row r="164" spans="1:9" ht="31.5" x14ac:dyDescent="0.25">
      <c r="A164" s="203" t="s">
        <v>1053</v>
      </c>
      <c r="B164" s="195"/>
      <c r="C164" s="195" t="s">
        <v>884</v>
      </c>
      <c r="D164" s="195" t="s">
        <v>883</v>
      </c>
      <c r="E164" s="195" t="s">
        <v>1060</v>
      </c>
      <c r="F164" s="195"/>
      <c r="G164" s="185">
        <f t="shared" si="30"/>
        <v>335.8</v>
      </c>
      <c r="H164" s="185">
        <f t="shared" si="30"/>
        <v>317.5</v>
      </c>
      <c r="I164" s="185">
        <f t="shared" si="21"/>
        <v>94.550327575938056</v>
      </c>
    </row>
    <row r="165" spans="1:9" ht="31.5" x14ac:dyDescent="0.25">
      <c r="A165" s="203" t="s">
        <v>896</v>
      </c>
      <c r="B165" s="195"/>
      <c r="C165" s="195" t="s">
        <v>884</v>
      </c>
      <c r="D165" s="195" t="s">
        <v>883</v>
      </c>
      <c r="E165" s="195" t="s">
        <v>1060</v>
      </c>
      <c r="F165" s="195" t="s">
        <v>932</v>
      </c>
      <c r="G165" s="185">
        <v>335.8</v>
      </c>
      <c r="H165" s="185">
        <v>317.5</v>
      </c>
      <c r="I165" s="185">
        <f t="shared" si="21"/>
        <v>94.550327575938056</v>
      </c>
    </row>
    <row r="166" spans="1:9" ht="31.5" x14ac:dyDescent="0.25">
      <c r="A166" s="203" t="s">
        <v>1061</v>
      </c>
      <c r="B166" s="195"/>
      <c r="C166" s="195" t="s">
        <v>884</v>
      </c>
      <c r="D166" s="195" t="s">
        <v>883</v>
      </c>
      <c r="E166" s="195" t="s">
        <v>1062</v>
      </c>
      <c r="F166" s="195"/>
      <c r="G166" s="185">
        <f t="shared" ref="G166:H167" si="31">SUM(G167)</f>
        <v>226.9</v>
      </c>
      <c r="H166" s="185">
        <f t="shared" si="31"/>
        <v>217.2</v>
      </c>
      <c r="I166" s="185">
        <f t="shared" si="21"/>
        <v>95.724988981930352</v>
      </c>
    </row>
    <row r="167" spans="1:9" x14ac:dyDescent="0.25">
      <c r="A167" s="203" t="s">
        <v>979</v>
      </c>
      <c r="B167" s="195"/>
      <c r="C167" s="195" t="s">
        <v>884</v>
      </c>
      <c r="D167" s="195" t="s">
        <v>883</v>
      </c>
      <c r="E167" s="195" t="s">
        <v>1063</v>
      </c>
      <c r="F167" s="195"/>
      <c r="G167" s="185">
        <f>SUM(G168)</f>
        <v>226.9</v>
      </c>
      <c r="H167" s="185">
        <f t="shared" si="31"/>
        <v>217.2</v>
      </c>
      <c r="I167" s="185">
        <f t="shared" si="21"/>
        <v>95.724988981930352</v>
      </c>
    </row>
    <row r="168" spans="1:9" ht="31.5" x14ac:dyDescent="0.25">
      <c r="A168" s="203" t="s">
        <v>896</v>
      </c>
      <c r="B168" s="195"/>
      <c r="C168" s="195" t="s">
        <v>884</v>
      </c>
      <c r="D168" s="195" t="s">
        <v>883</v>
      </c>
      <c r="E168" s="195" t="s">
        <v>1063</v>
      </c>
      <c r="F168" s="195" t="s">
        <v>932</v>
      </c>
      <c r="G168" s="185">
        <v>226.9</v>
      </c>
      <c r="H168" s="185">
        <v>217.2</v>
      </c>
      <c r="I168" s="185">
        <f t="shared" si="21"/>
        <v>95.724988981930352</v>
      </c>
    </row>
    <row r="169" spans="1:9" x14ac:dyDescent="0.25">
      <c r="A169" s="203" t="s">
        <v>1678</v>
      </c>
      <c r="B169" s="195"/>
      <c r="C169" s="195" t="s">
        <v>884</v>
      </c>
      <c r="D169" s="195" t="s">
        <v>883</v>
      </c>
      <c r="E169" s="195" t="s">
        <v>1679</v>
      </c>
      <c r="F169" s="195"/>
      <c r="G169" s="185">
        <f>SUM(G170)</f>
        <v>500</v>
      </c>
      <c r="H169" s="185">
        <f t="shared" ref="H169" si="32">SUM(H170)</f>
        <v>0</v>
      </c>
      <c r="I169" s="185">
        <f t="shared" si="21"/>
        <v>0</v>
      </c>
    </row>
    <row r="170" spans="1:9" ht="31.5" x14ac:dyDescent="0.25">
      <c r="A170" s="203" t="s">
        <v>1684</v>
      </c>
      <c r="B170" s="195"/>
      <c r="C170" s="195" t="s">
        <v>884</v>
      </c>
      <c r="D170" s="195" t="s">
        <v>883</v>
      </c>
      <c r="E170" s="195" t="s">
        <v>1685</v>
      </c>
      <c r="F170" s="195"/>
      <c r="G170" s="185">
        <f>SUM(G171)</f>
        <v>500</v>
      </c>
      <c r="H170" s="185">
        <f>SUM(H171)</f>
        <v>0</v>
      </c>
      <c r="I170" s="185">
        <f t="shared" si="21"/>
        <v>0</v>
      </c>
    </row>
    <row r="171" spans="1:9" ht="29.25" customHeight="1" x14ac:dyDescent="0.25">
      <c r="A171" s="203" t="s">
        <v>896</v>
      </c>
      <c r="B171" s="195"/>
      <c r="C171" s="195" t="s">
        <v>884</v>
      </c>
      <c r="D171" s="195" t="s">
        <v>883</v>
      </c>
      <c r="E171" s="195" t="s">
        <v>1685</v>
      </c>
      <c r="F171" s="195" t="s">
        <v>932</v>
      </c>
      <c r="G171" s="185">
        <v>500</v>
      </c>
      <c r="H171" s="185">
        <v>0</v>
      </c>
      <c r="I171" s="185">
        <f t="shared" si="21"/>
        <v>0</v>
      </c>
    </row>
    <row r="172" spans="1:9" ht="31.5" hidden="1" x14ac:dyDescent="0.25">
      <c r="A172" s="192" t="s">
        <v>991</v>
      </c>
      <c r="B172" s="184"/>
      <c r="C172" s="195" t="s">
        <v>884</v>
      </c>
      <c r="D172" s="195" t="s">
        <v>1023</v>
      </c>
      <c r="E172" s="186" t="s">
        <v>1717</v>
      </c>
      <c r="F172" s="186"/>
      <c r="G172" s="193">
        <f>G173</f>
        <v>0</v>
      </c>
      <c r="H172" s="193">
        <f>H173</f>
        <v>0</v>
      </c>
      <c r="I172" s="185" t="e">
        <f t="shared" si="21"/>
        <v>#DIV/0!</v>
      </c>
    </row>
    <row r="173" spans="1:9" hidden="1" x14ac:dyDescent="0.25">
      <c r="A173" s="192" t="s">
        <v>910</v>
      </c>
      <c r="B173" s="184"/>
      <c r="C173" s="195" t="s">
        <v>884</v>
      </c>
      <c r="D173" s="195" t="s">
        <v>1023</v>
      </c>
      <c r="E173" s="186" t="s">
        <v>1717</v>
      </c>
      <c r="F173" s="186">
        <v>800</v>
      </c>
      <c r="G173" s="193"/>
      <c r="H173" s="193"/>
      <c r="I173" s="185" t="e">
        <f t="shared" si="21"/>
        <v>#DIV/0!</v>
      </c>
    </row>
    <row r="174" spans="1:9" x14ac:dyDescent="0.25">
      <c r="A174" s="192" t="s">
        <v>1754</v>
      </c>
      <c r="B174" s="184"/>
      <c r="C174" s="201" t="s">
        <v>901</v>
      </c>
      <c r="D174" s="186"/>
      <c r="E174" s="186"/>
      <c r="F174" s="186"/>
      <c r="G174" s="193">
        <f>SUM(G217)+G175+G196</f>
        <v>522806.39999999997</v>
      </c>
      <c r="H174" s="193">
        <f>SUM(H217)+H175+H196</f>
        <v>517386.4</v>
      </c>
      <c r="I174" s="185">
        <f t="shared" si="21"/>
        <v>98.963287366030727</v>
      </c>
    </row>
    <row r="175" spans="1:9" x14ac:dyDescent="0.25">
      <c r="A175" s="203" t="s">
        <v>1755</v>
      </c>
      <c r="B175" s="195"/>
      <c r="C175" s="195" t="s">
        <v>901</v>
      </c>
      <c r="D175" s="195" t="s">
        <v>1035</v>
      </c>
      <c r="E175" s="195"/>
      <c r="F175" s="195"/>
      <c r="G175" s="185">
        <f>SUM(G176)+G191+G184</f>
        <v>238365.09999999998</v>
      </c>
      <c r="H175" s="185">
        <f>SUM(H176)+H191+H184</f>
        <v>234955.10000000003</v>
      </c>
      <c r="I175" s="185">
        <f t="shared" si="21"/>
        <v>98.569421446344307</v>
      </c>
    </row>
    <row r="176" spans="1:9" ht="31.5" x14ac:dyDescent="0.25">
      <c r="A176" s="205" t="s">
        <v>1032</v>
      </c>
      <c r="B176" s="195"/>
      <c r="C176" s="195" t="s">
        <v>901</v>
      </c>
      <c r="D176" s="195" t="s">
        <v>1035</v>
      </c>
      <c r="E176" s="195" t="s">
        <v>1033</v>
      </c>
      <c r="F176" s="195"/>
      <c r="G176" s="185">
        <f>SUM(G179)+G177</f>
        <v>142906.79999999999</v>
      </c>
      <c r="H176" s="185">
        <f>SUM(H179)+H177</f>
        <v>142906.70000000001</v>
      </c>
      <c r="I176" s="185">
        <f t="shared" si="21"/>
        <v>99.999930024323561</v>
      </c>
    </row>
    <row r="177" spans="1:9" x14ac:dyDescent="0.25">
      <c r="A177" s="205" t="s">
        <v>979</v>
      </c>
      <c r="B177" s="195"/>
      <c r="C177" s="195" t="s">
        <v>901</v>
      </c>
      <c r="D177" s="195" t="s">
        <v>1035</v>
      </c>
      <c r="E177" s="208" t="s">
        <v>1034</v>
      </c>
      <c r="F177" s="195"/>
      <c r="G177" s="185">
        <f>SUM(G178)</f>
        <v>295</v>
      </c>
      <c r="H177" s="185">
        <f>SUM(H178)</f>
        <v>295</v>
      </c>
      <c r="I177" s="185">
        <f t="shared" si="21"/>
        <v>100</v>
      </c>
    </row>
    <row r="178" spans="1:9" ht="31.5" x14ac:dyDescent="0.25">
      <c r="A178" s="205" t="s">
        <v>896</v>
      </c>
      <c r="B178" s="195"/>
      <c r="C178" s="195" t="s">
        <v>901</v>
      </c>
      <c r="D178" s="195" t="s">
        <v>1035</v>
      </c>
      <c r="E178" s="208" t="s">
        <v>1034</v>
      </c>
      <c r="F178" s="195" t="s">
        <v>932</v>
      </c>
      <c r="G178" s="185">
        <v>295</v>
      </c>
      <c r="H178" s="185">
        <v>295</v>
      </c>
      <c r="I178" s="185">
        <f t="shared" si="21"/>
        <v>100</v>
      </c>
    </row>
    <row r="179" spans="1:9" ht="47.25" x14ac:dyDescent="0.25">
      <c r="A179" s="203" t="s">
        <v>984</v>
      </c>
      <c r="B179" s="195"/>
      <c r="C179" s="195" t="s">
        <v>901</v>
      </c>
      <c r="D179" s="195" t="s">
        <v>1035</v>
      </c>
      <c r="E179" s="195" t="s">
        <v>1036</v>
      </c>
      <c r="F179" s="195"/>
      <c r="G179" s="185">
        <f>SUM(G180+G182)</f>
        <v>142611.79999999999</v>
      </c>
      <c r="H179" s="185">
        <f>SUM(H180+H182)</f>
        <v>142611.70000000001</v>
      </c>
      <c r="I179" s="185">
        <f t="shared" si="21"/>
        <v>99.999929879575205</v>
      </c>
    </row>
    <row r="180" spans="1:9" x14ac:dyDescent="0.25">
      <c r="A180" s="203" t="s">
        <v>1037</v>
      </c>
      <c r="B180" s="195"/>
      <c r="C180" s="195" t="s">
        <v>901</v>
      </c>
      <c r="D180" s="195" t="s">
        <v>1035</v>
      </c>
      <c r="E180" s="195" t="s">
        <v>1038</v>
      </c>
      <c r="F180" s="195"/>
      <c r="G180" s="185">
        <f>SUM(G181)</f>
        <v>67334</v>
      </c>
      <c r="H180" s="185">
        <f>SUM(H181)</f>
        <v>67334</v>
      </c>
      <c r="I180" s="185">
        <f t="shared" si="21"/>
        <v>100</v>
      </c>
    </row>
    <row r="181" spans="1:9" x14ac:dyDescent="0.25">
      <c r="A181" s="203" t="s">
        <v>910</v>
      </c>
      <c r="B181" s="195"/>
      <c r="C181" s="195" t="s">
        <v>901</v>
      </c>
      <c r="D181" s="195" t="s">
        <v>1035</v>
      </c>
      <c r="E181" s="195" t="s">
        <v>1038</v>
      </c>
      <c r="F181" s="195" t="s">
        <v>988</v>
      </c>
      <c r="G181" s="185">
        <v>67334</v>
      </c>
      <c r="H181" s="185">
        <v>67334</v>
      </c>
      <c r="I181" s="185">
        <f t="shared" si="21"/>
        <v>100</v>
      </c>
    </row>
    <row r="182" spans="1:9" ht="18.75" customHeight="1" x14ac:dyDescent="0.25">
      <c r="A182" s="203" t="s">
        <v>1039</v>
      </c>
      <c r="B182" s="195"/>
      <c r="C182" s="195" t="s">
        <v>901</v>
      </c>
      <c r="D182" s="195" t="s">
        <v>1035</v>
      </c>
      <c r="E182" s="195" t="s">
        <v>1040</v>
      </c>
      <c r="F182" s="195"/>
      <c r="G182" s="185">
        <f>SUM(G183)</f>
        <v>75277.8</v>
      </c>
      <c r="H182" s="185">
        <f>SUM(H183)</f>
        <v>75277.7</v>
      </c>
      <c r="I182" s="185">
        <f t="shared" si="21"/>
        <v>99.999867158710799</v>
      </c>
    </row>
    <row r="183" spans="1:9" ht="21" customHeight="1" x14ac:dyDescent="0.25">
      <c r="A183" s="203" t="s">
        <v>910</v>
      </c>
      <c r="B183" s="195"/>
      <c r="C183" s="195" t="s">
        <v>901</v>
      </c>
      <c r="D183" s="195" t="s">
        <v>1035</v>
      </c>
      <c r="E183" s="195" t="s">
        <v>1040</v>
      </c>
      <c r="F183" s="195" t="s">
        <v>988</v>
      </c>
      <c r="G183" s="185">
        <v>75277.8</v>
      </c>
      <c r="H183" s="185">
        <v>75277.7</v>
      </c>
      <c r="I183" s="185">
        <f t="shared" si="21"/>
        <v>99.999867158710799</v>
      </c>
    </row>
    <row r="184" spans="1:9" ht="31.5" x14ac:dyDescent="0.25">
      <c r="A184" s="203" t="s">
        <v>1748</v>
      </c>
      <c r="B184" s="195"/>
      <c r="C184" s="195" t="s">
        <v>901</v>
      </c>
      <c r="D184" s="195" t="s">
        <v>1035</v>
      </c>
      <c r="E184" s="195" t="s">
        <v>1162</v>
      </c>
      <c r="F184" s="195"/>
      <c r="G184" s="185">
        <f>SUM(G185)+G190</f>
        <v>95458.3</v>
      </c>
      <c r="H184" s="185">
        <f t="shared" ref="H184" si="33">SUM(H185)+H190</f>
        <v>92048.400000000009</v>
      </c>
      <c r="I184" s="185">
        <f t="shared" si="21"/>
        <v>96.427864313527479</v>
      </c>
    </row>
    <row r="185" spans="1:9" ht="47.25" x14ac:dyDescent="0.25">
      <c r="A185" s="203" t="s">
        <v>1163</v>
      </c>
      <c r="B185" s="195"/>
      <c r="C185" s="195" t="s">
        <v>901</v>
      </c>
      <c r="D185" s="195" t="s">
        <v>1035</v>
      </c>
      <c r="E185" s="195" t="s">
        <v>1164</v>
      </c>
      <c r="F185" s="195"/>
      <c r="G185" s="185">
        <f>SUM(G186)</f>
        <v>85886.7</v>
      </c>
      <c r="H185" s="185">
        <f t="shared" ref="H185:H186" si="34">SUM(H186)</f>
        <v>82476.800000000003</v>
      </c>
      <c r="I185" s="185">
        <f t="shared" si="21"/>
        <v>96.029769452080487</v>
      </c>
    </row>
    <row r="186" spans="1:9" ht="31.5" x14ac:dyDescent="0.25">
      <c r="A186" s="203" t="s">
        <v>1167</v>
      </c>
      <c r="B186" s="195"/>
      <c r="C186" s="195" t="s">
        <v>901</v>
      </c>
      <c r="D186" s="195" t="s">
        <v>1035</v>
      </c>
      <c r="E186" s="195" t="s">
        <v>1168</v>
      </c>
      <c r="F186" s="195"/>
      <c r="G186" s="185">
        <f>SUM(G187)</f>
        <v>85886.7</v>
      </c>
      <c r="H186" s="185">
        <f t="shared" si="34"/>
        <v>82476.800000000003</v>
      </c>
      <c r="I186" s="185">
        <f t="shared" si="21"/>
        <v>96.029769452080487</v>
      </c>
    </row>
    <row r="187" spans="1:9" ht="31.5" x14ac:dyDescent="0.25">
      <c r="A187" s="203" t="s">
        <v>896</v>
      </c>
      <c r="B187" s="195"/>
      <c r="C187" s="195" t="s">
        <v>901</v>
      </c>
      <c r="D187" s="195" t="s">
        <v>1035</v>
      </c>
      <c r="E187" s="195" t="s">
        <v>1168</v>
      </c>
      <c r="F187" s="195">
        <v>200</v>
      </c>
      <c r="G187" s="185">
        <v>85886.7</v>
      </c>
      <c r="H187" s="185">
        <v>82476.800000000003</v>
      </c>
      <c r="I187" s="185">
        <f t="shared" si="21"/>
        <v>96.029769452080487</v>
      </c>
    </row>
    <row r="188" spans="1:9" ht="31.5" x14ac:dyDescent="0.25">
      <c r="A188" s="192" t="s">
        <v>1175</v>
      </c>
      <c r="B188" s="195"/>
      <c r="C188" s="195" t="s">
        <v>901</v>
      </c>
      <c r="D188" s="195" t="s">
        <v>1035</v>
      </c>
      <c r="E188" s="195" t="s">
        <v>1176</v>
      </c>
      <c r="F188" s="195"/>
      <c r="G188" s="185">
        <f>SUM(G189)</f>
        <v>9571.6</v>
      </c>
      <c r="H188" s="185">
        <f t="shared" ref="H188:H189" si="35">SUM(H189)</f>
        <v>9571.6</v>
      </c>
      <c r="I188" s="185">
        <f t="shared" si="21"/>
        <v>100</v>
      </c>
    </row>
    <row r="189" spans="1:9" ht="31.5" x14ac:dyDescent="0.25">
      <c r="A189" s="203" t="s">
        <v>1167</v>
      </c>
      <c r="B189" s="195"/>
      <c r="C189" s="195" t="s">
        <v>901</v>
      </c>
      <c r="D189" s="195" t="s">
        <v>1035</v>
      </c>
      <c r="E189" s="195" t="s">
        <v>1177</v>
      </c>
      <c r="F189" s="195"/>
      <c r="G189" s="185">
        <f>SUM(G190)</f>
        <v>9571.6</v>
      </c>
      <c r="H189" s="185">
        <f t="shared" si="35"/>
        <v>9571.6</v>
      </c>
      <c r="I189" s="185">
        <f t="shared" si="21"/>
        <v>100</v>
      </c>
    </row>
    <row r="190" spans="1:9" x14ac:dyDescent="0.25">
      <c r="A190" s="203" t="s">
        <v>910</v>
      </c>
      <c r="B190" s="195"/>
      <c r="C190" s="195" t="s">
        <v>901</v>
      </c>
      <c r="D190" s="195" t="s">
        <v>1035</v>
      </c>
      <c r="E190" s="195" t="s">
        <v>1177</v>
      </c>
      <c r="F190" s="195" t="s">
        <v>988</v>
      </c>
      <c r="G190" s="185">
        <v>9571.6</v>
      </c>
      <c r="H190" s="185">
        <v>9571.6</v>
      </c>
      <c r="I190" s="185">
        <f t="shared" si="21"/>
        <v>100</v>
      </c>
    </row>
    <row r="191" spans="1:9" ht="31.5" hidden="1" x14ac:dyDescent="0.25">
      <c r="A191" s="192" t="s">
        <v>1559</v>
      </c>
      <c r="B191" s="186"/>
      <c r="C191" s="195" t="s">
        <v>901</v>
      </c>
      <c r="D191" s="195" t="s">
        <v>1035</v>
      </c>
      <c r="E191" s="186" t="s">
        <v>1560</v>
      </c>
      <c r="F191" s="186"/>
      <c r="G191" s="193">
        <f t="shared" ref="G191:H193" si="36">SUM(G192)</f>
        <v>0</v>
      </c>
      <c r="H191" s="193">
        <f t="shared" si="36"/>
        <v>0</v>
      </c>
      <c r="I191" s="185"/>
    </row>
    <row r="192" spans="1:9" hidden="1" x14ac:dyDescent="0.25">
      <c r="A192" s="192" t="s">
        <v>1598</v>
      </c>
      <c r="B192" s="184"/>
      <c r="C192" s="195" t="s">
        <v>901</v>
      </c>
      <c r="D192" s="195" t="s">
        <v>1035</v>
      </c>
      <c r="E192" s="186" t="s">
        <v>1599</v>
      </c>
      <c r="F192" s="186"/>
      <c r="G192" s="193">
        <f t="shared" si="36"/>
        <v>0</v>
      </c>
      <c r="H192" s="193">
        <f t="shared" si="36"/>
        <v>0</v>
      </c>
      <c r="I192" s="185"/>
    </row>
    <row r="193" spans="1:9" hidden="1" x14ac:dyDescent="0.25">
      <c r="A193" s="192" t="s">
        <v>979</v>
      </c>
      <c r="B193" s="184"/>
      <c r="C193" s="195" t="s">
        <v>901</v>
      </c>
      <c r="D193" s="195" t="s">
        <v>1035</v>
      </c>
      <c r="E193" s="186" t="s">
        <v>1600</v>
      </c>
      <c r="F193" s="186"/>
      <c r="G193" s="193">
        <f>SUM(G194)</f>
        <v>0</v>
      </c>
      <c r="H193" s="193">
        <f t="shared" si="36"/>
        <v>0</v>
      </c>
      <c r="I193" s="185"/>
    </row>
    <row r="194" spans="1:9" ht="47.25" hidden="1" x14ac:dyDescent="0.25">
      <c r="A194" s="192" t="s">
        <v>1605</v>
      </c>
      <c r="B194" s="184"/>
      <c r="C194" s="195" t="s">
        <v>901</v>
      </c>
      <c r="D194" s="195" t="s">
        <v>1035</v>
      </c>
      <c r="E194" s="186" t="s">
        <v>1606</v>
      </c>
      <c r="F194" s="186"/>
      <c r="G194" s="193">
        <f>SUM(G195)</f>
        <v>0</v>
      </c>
      <c r="H194" s="193">
        <f>SUM(H195)</f>
        <v>0</v>
      </c>
      <c r="I194" s="185"/>
    </row>
    <row r="195" spans="1:9" ht="31.5" hidden="1" x14ac:dyDescent="0.25">
      <c r="A195" s="192" t="s">
        <v>896</v>
      </c>
      <c r="B195" s="184"/>
      <c r="C195" s="195" t="s">
        <v>901</v>
      </c>
      <c r="D195" s="195" t="s">
        <v>1035</v>
      </c>
      <c r="E195" s="186" t="s">
        <v>1606</v>
      </c>
      <c r="F195" s="186">
        <v>200</v>
      </c>
      <c r="G195" s="193"/>
      <c r="H195" s="193"/>
      <c r="I195" s="185"/>
    </row>
    <row r="196" spans="1:9" ht="17.25" customHeight="1" x14ac:dyDescent="0.25">
      <c r="A196" s="203" t="s">
        <v>1756</v>
      </c>
      <c r="B196" s="195"/>
      <c r="C196" s="195" t="s">
        <v>901</v>
      </c>
      <c r="D196" s="195" t="s">
        <v>1023</v>
      </c>
      <c r="E196" s="195"/>
      <c r="F196" s="195"/>
      <c r="G196" s="185">
        <f>SUM(G200+G208)+G197+G205</f>
        <v>260755.4</v>
      </c>
      <c r="H196" s="185">
        <f>SUM(H200+H208)+H197+H205</f>
        <v>258964.9</v>
      </c>
      <c r="I196" s="185">
        <f t="shared" si="21"/>
        <v>99.313341161870468</v>
      </c>
    </row>
    <row r="197" spans="1:9" ht="30.75" customHeight="1" x14ac:dyDescent="0.25">
      <c r="A197" s="240" t="s">
        <v>1020</v>
      </c>
      <c r="B197" s="195"/>
      <c r="C197" s="195" t="s">
        <v>901</v>
      </c>
      <c r="D197" s="195" t="s">
        <v>1023</v>
      </c>
      <c r="E197" s="195" t="s">
        <v>1021</v>
      </c>
      <c r="F197" s="195"/>
      <c r="G197" s="185">
        <f>SUM(G198)</f>
        <v>11890.6</v>
      </c>
      <c r="H197" s="185">
        <f>SUM(H198)</f>
        <v>11725</v>
      </c>
      <c r="I197" s="185">
        <f t="shared" si="21"/>
        <v>98.607303247943761</v>
      </c>
    </row>
    <row r="198" spans="1:9" ht="17.25" customHeight="1" x14ac:dyDescent="0.25">
      <c r="A198" s="203" t="s">
        <v>979</v>
      </c>
      <c r="B198" s="195"/>
      <c r="C198" s="195" t="s">
        <v>901</v>
      </c>
      <c r="D198" s="195" t="s">
        <v>1023</v>
      </c>
      <c r="E198" s="195" t="s">
        <v>1022</v>
      </c>
      <c r="F198" s="195"/>
      <c r="G198" s="185">
        <f>SUM(G199)</f>
        <v>11890.6</v>
      </c>
      <c r="H198" s="185">
        <f>SUM(H199)</f>
        <v>11725</v>
      </c>
      <c r="I198" s="185">
        <f t="shared" si="21"/>
        <v>98.607303247943761</v>
      </c>
    </row>
    <row r="199" spans="1:9" ht="30" customHeight="1" x14ac:dyDescent="0.25">
      <c r="A199" s="203" t="s">
        <v>896</v>
      </c>
      <c r="B199" s="195"/>
      <c r="C199" s="195" t="s">
        <v>901</v>
      </c>
      <c r="D199" s="195" t="s">
        <v>1023</v>
      </c>
      <c r="E199" s="195" t="s">
        <v>1022</v>
      </c>
      <c r="F199" s="195" t="s">
        <v>932</v>
      </c>
      <c r="G199" s="185">
        <v>11890.6</v>
      </c>
      <c r="H199" s="185">
        <v>11725</v>
      </c>
      <c r="I199" s="185">
        <f t="shared" ref="I199:I262" si="37">H199/G199*100</f>
        <v>98.607303247943761</v>
      </c>
    </row>
    <row r="200" spans="1:9" ht="31.5" x14ac:dyDescent="0.25">
      <c r="A200" s="205" t="s">
        <v>1041</v>
      </c>
      <c r="B200" s="195"/>
      <c r="C200" s="195" t="s">
        <v>901</v>
      </c>
      <c r="D200" s="195" t="s">
        <v>1023</v>
      </c>
      <c r="E200" s="195" t="s">
        <v>1042</v>
      </c>
      <c r="F200" s="195"/>
      <c r="G200" s="185">
        <f>SUM(G201)+G203</f>
        <v>40216.5</v>
      </c>
      <c r="H200" s="185">
        <f t="shared" ref="H200" si="38">SUM(H201)+H203</f>
        <v>40205.700000000004</v>
      </c>
      <c r="I200" s="185">
        <f t="shared" si="37"/>
        <v>99.973145350788855</v>
      </c>
    </row>
    <row r="201" spans="1:9" ht="20.25" customHeight="1" x14ac:dyDescent="0.25">
      <c r="A201" s="205" t="s">
        <v>979</v>
      </c>
      <c r="B201" s="195"/>
      <c r="C201" s="195" t="s">
        <v>901</v>
      </c>
      <c r="D201" s="195" t="s">
        <v>1023</v>
      </c>
      <c r="E201" s="195" t="s">
        <v>1043</v>
      </c>
      <c r="F201" s="195"/>
      <c r="G201" s="185">
        <f>SUM(G202)</f>
        <v>6779.9</v>
      </c>
      <c r="H201" s="185">
        <f>SUM(H202)</f>
        <v>6779.9</v>
      </c>
      <c r="I201" s="185">
        <f t="shared" si="37"/>
        <v>100</v>
      </c>
    </row>
    <row r="202" spans="1:9" ht="30" customHeight="1" x14ac:dyDescent="0.25">
      <c r="A202" s="205" t="s">
        <v>896</v>
      </c>
      <c r="B202" s="195"/>
      <c r="C202" s="195" t="s">
        <v>901</v>
      </c>
      <c r="D202" s="195" t="s">
        <v>1023</v>
      </c>
      <c r="E202" s="195" t="s">
        <v>1043</v>
      </c>
      <c r="F202" s="195" t="s">
        <v>932</v>
      </c>
      <c r="G202" s="185">
        <v>6779.9</v>
      </c>
      <c r="H202" s="185">
        <v>6779.9</v>
      </c>
      <c r="I202" s="185">
        <f t="shared" si="37"/>
        <v>100</v>
      </c>
    </row>
    <row r="203" spans="1:9" ht="30" customHeight="1" x14ac:dyDescent="0.25">
      <c r="A203" s="205" t="s">
        <v>1044</v>
      </c>
      <c r="B203" s="195"/>
      <c r="C203" s="195" t="s">
        <v>901</v>
      </c>
      <c r="D203" s="195" t="s">
        <v>1023</v>
      </c>
      <c r="E203" s="208" t="s">
        <v>1045</v>
      </c>
      <c r="F203" s="195"/>
      <c r="G203" s="185">
        <f>SUM(G204)</f>
        <v>33436.6</v>
      </c>
      <c r="H203" s="185">
        <f>SUM(H204)</f>
        <v>33425.800000000003</v>
      </c>
      <c r="I203" s="185">
        <f t="shared" si="37"/>
        <v>99.967700065198031</v>
      </c>
    </row>
    <row r="204" spans="1:9" ht="30" customHeight="1" x14ac:dyDescent="0.25">
      <c r="A204" s="205" t="s">
        <v>896</v>
      </c>
      <c r="B204" s="195"/>
      <c r="C204" s="195" t="s">
        <v>901</v>
      </c>
      <c r="D204" s="195" t="s">
        <v>1023</v>
      </c>
      <c r="E204" s="208" t="s">
        <v>1045</v>
      </c>
      <c r="F204" s="195" t="s">
        <v>932</v>
      </c>
      <c r="G204" s="185">
        <v>33436.6</v>
      </c>
      <c r="H204" s="185">
        <v>33425.800000000003</v>
      </c>
      <c r="I204" s="185">
        <f t="shared" si="37"/>
        <v>99.967700065198031</v>
      </c>
    </row>
    <row r="205" spans="1:9" ht="30" hidden="1" customHeight="1" x14ac:dyDescent="0.25">
      <c r="A205" s="205" t="s">
        <v>1065</v>
      </c>
      <c r="B205" s="195"/>
      <c r="C205" s="195" t="s">
        <v>901</v>
      </c>
      <c r="D205" s="195" t="s">
        <v>1023</v>
      </c>
      <c r="E205" s="208" t="s">
        <v>1066</v>
      </c>
      <c r="F205" s="195"/>
      <c r="G205" s="185">
        <f>SUM(G206)</f>
        <v>0</v>
      </c>
      <c r="H205" s="185"/>
      <c r="I205" s="185" t="e">
        <f t="shared" si="37"/>
        <v>#DIV/0!</v>
      </c>
    </row>
    <row r="206" spans="1:9" ht="30" hidden="1" customHeight="1" x14ac:dyDescent="0.25">
      <c r="A206" s="205" t="s">
        <v>979</v>
      </c>
      <c r="B206" s="195"/>
      <c r="C206" s="195" t="s">
        <v>901</v>
      </c>
      <c r="D206" s="195" t="s">
        <v>1023</v>
      </c>
      <c r="E206" s="208" t="s">
        <v>1067</v>
      </c>
      <c r="F206" s="195"/>
      <c r="G206" s="185">
        <f>SUM(G207)</f>
        <v>0</v>
      </c>
      <c r="H206" s="185"/>
      <c r="I206" s="185" t="e">
        <f t="shared" si="37"/>
        <v>#DIV/0!</v>
      </c>
    </row>
    <row r="207" spans="1:9" ht="30" hidden="1" customHeight="1" x14ac:dyDescent="0.25">
      <c r="A207" s="205" t="s">
        <v>896</v>
      </c>
      <c r="B207" s="195"/>
      <c r="C207" s="195" t="s">
        <v>901</v>
      </c>
      <c r="D207" s="195" t="s">
        <v>1023</v>
      </c>
      <c r="E207" s="208" t="s">
        <v>1067</v>
      </c>
      <c r="F207" s="195" t="s">
        <v>932</v>
      </c>
      <c r="G207" s="185"/>
      <c r="H207" s="185"/>
      <c r="I207" s="185" t="e">
        <f t="shared" si="37"/>
        <v>#DIV/0!</v>
      </c>
    </row>
    <row r="208" spans="1:9" ht="31.5" x14ac:dyDescent="0.25">
      <c r="A208" s="205" t="s">
        <v>1104</v>
      </c>
      <c r="B208" s="195"/>
      <c r="C208" s="195" t="s">
        <v>901</v>
      </c>
      <c r="D208" s="195" t="s">
        <v>1023</v>
      </c>
      <c r="E208" s="195" t="s">
        <v>1105</v>
      </c>
      <c r="F208" s="195"/>
      <c r="G208" s="185">
        <f>SUM(G209)+G213</f>
        <v>208648.3</v>
      </c>
      <c r="H208" s="185">
        <f>SUM(H209)+H213</f>
        <v>207034.19999999998</v>
      </c>
      <c r="I208" s="185">
        <f t="shared" si="37"/>
        <v>99.226401557069948</v>
      </c>
    </row>
    <row r="209" spans="1:9" x14ac:dyDescent="0.25">
      <c r="A209" s="205" t="s">
        <v>979</v>
      </c>
      <c r="B209" s="195"/>
      <c r="C209" s="195" t="s">
        <v>901</v>
      </c>
      <c r="D209" s="195" t="s">
        <v>1023</v>
      </c>
      <c r="E209" s="195" t="s">
        <v>1106</v>
      </c>
      <c r="F209" s="195"/>
      <c r="G209" s="185">
        <f>SUM(G210)+G211</f>
        <v>193102.9</v>
      </c>
      <c r="H209" s="185">
        <f t="shared" ref="H209" si="39">SUM(H210)+H211</f>
        <v>193102.9</v>
      </c>
      <c r="I209" s="185">
        <f t="shared" si="37"/>
        <v>100</v>
      </c>
    </row>
    <row r="210" spans="1:9" ht="31.5" x14ac:dyDescent="0.25">
      <c r="A210" s="205" t="s">
        <v>896</v>
      </c>
      <c r="B210" s="195"/>
      <c r="C210" s="195" t="s">
        <v>901</v>
      </c>
      <c r="D210" s="195" t="s">
        <v>1023</v>
      </c>
      <c r="E210" s="195" t="s">
        <v>1106</v>
      </c>
      <c r="F210" s="195" t="s">
        <v>932</v>
      </c>
      <c r="G210" s="185">
        <v>99956.2</v>
      </c>
      <c r="H210" s="185">
        <v>99956.2</v>
      </c>
      <c r="I210" s="185">
        <f t="shared" si="37"/>
        <v>100</v>
      </c>
    </row>
    <row r="211" spans="1:9" ht="31.5" x14ac:dyDescent="0.25">
      <c r="A211" s="205" t="s">
        <v>1044</v>
      </c>
      <c r="B211" s="195"/>
      <c r="C211" s="195" t="s">
        <v>901</v>
      </c>
      <c r="D211" s="195" t="s">
        <v>1023</v>
      </c>
      <c r="E211" s="208" t="s">
        <v>1107</v>
      </c>
      <c r="F211" s="195"/>
      <c r="G211" s="185">
        <f>SUM(G212)</f>
        <v>93146.7</v>
      </c>
      <c r="H211" s="185">
        <f>SUM(H212)</f>
        <v>93146.7</v>
      </c>
      <c r="I211" s="185">
        <f t="shared" si="37"/>
        <v>100</v>
      </c>
    </row>
    <row r="212" spans="1:9" ht="31.5" x14ac:dyDescent="0.25">
      <c r="A212" s="205" t="s">
        <v>896</v>
      </c>
      <c r="B212" s="195"/>
      <c r="C212" s="195" t="s">
        <v>901</v>
      </c>
      <c r="D212" s="195" t="s">
        <v>1023</v>
      </c>
      <c r="E212" s="208" t="s">
        <v>1107</v>
      </c>
      <c r="F212" s="195" t="s">
        <v>932</v>
      </c>
      <c r="G212" s="185">
        <v>93146.7</v>
      </c>
      <c r="H212" s="185">
        <v>93146.7</v>
      </c>
      <c r="I212" s="185">
        <f t="shared" si="37"/>
        <v>100</v>
      </c>
    </row>
    <row r="213" spans="1:9" ht="31.5" x14ac:dyDescent="0.25">
      <c r="A213" s="203" t="s">
        <v>1108</v>
      </c>
      <c r="B213" s="195"/>
      <c r="C213" s="195" t="s">
        <v>901</v>
      </c>
      <c r="D213" s="195" t="s">
        <v>1023</v>
      </c>
      <c r="E213" s="195" t="s">
        <v>1109</v>
      </c>
      <c r="F213" s="195"/>
      <c r="G213" s="185">
        <f>SUM(G214)+G215</f>
        <v>15545.4</v>
      </c>
      <c r="H213" s="185">
        <f t="shared" ref="H213" si="40">SUM(H214)+H215</f>
        <v>13931.3</v>
      </c>
      <c r="I213" s="185">
        <f t="shared" si="37"/>
        <v>89.616864152739723</v>
      </c>
    </row>
    <row r="214" spans="1:9" ht="31.5" x14ac:dyDescent="0.25">
      <c r="A214" s="203" t="s">
        <v>1110</v>
      </c>
      <c r="B214" s="195"/>
      <c r="C214" s="195" t="s">
        <v>901</v>
      </c>
      <c r="D214" s="195" t="s">
        <v>1023</v>
      </c>
      <c r="E214" s="195" t="s">
        <v>1109</v>
      </c>
      <c r="F214" s="195" t="s">
        <v>1111</v>
      </c>
      <c r="G214" s="185">
        <v>5535.4</v>
      </c>
      <c r="H214" s="185">
        <v>4118.2</v>
      </c>
      <c r="I214" s="185">
        <f t="shared" si="37"/>
        <v>74.397514181450305</v>
      </c>
    </row>
    <row r="215" spans="1:9" ht="31.5" x14ac:dyDescent="0.25">
      <c r="A215" s="205" t="s">
        <v>1757</v>
      </c>
      <c r="B215" s="195"/>
      <c r="C215" s="195" t="s">
        <v>901</v>
      </c>
      <c r="D215" s="195" t="s">
        <v>1023</v>
      </c>
      <c r="E215" s="208" t="s">
        <v>1113</v>
      </c>
      <c r="F215" s="195"/>
      <c r="G215" s="185">
        <f>SUM(G216)</f>
        <v>10010</v>
      </c>
      <c r="H215" s="185">
        <f t="shared" ref="H215" si="41">SUM(H216)</f>
        <v>9813.1</v>
      </c>
      <c r="I215" s="185">
        <f t="shared" si="37"/>
        <v>98.032967032967036</v>
      </c>
    </row>
    <row r="216" spans="1:9" ht="31.5" x14ac:dyDescent="0.25">
      <c r="A216" s="205" t="s">
        <v>1110</v>
      </c>
      <c r="B216" s="195"/>
      <c r="C216" s="195" t="s">
        <v>901</v>
      </c>
      <c r="D216" s="195" t="s">
        <v>1023</v>
      </c>
      <c r="E216" s="208" t="s">
        <v>1113</v>
      </c>
      <c r="F216" s="195" t="s">
        <v>1111</v>
      </c>
      <c r="G216" s="185">
        <v>10010</v>
      </c>
      <c r="H216" s="185">
        <v>9813.1</v>
      </c>
      <c r="I216" s="185">
        <f t="shared" si="37"/>
        <v>98.032967032967036</v>
      </c>
    </row>
    <row r="217" spans="1:9" ht="22.5" customHeight="1" x14ac:dyDescent="0.25">
      <c r="A217" s="192" t="s">
        <v>1758</v>
      </c>
      <c r="B217" s="184"/>
      <c r="C217" s="201" t="s">
        <v>901</v>
      </c>
      <c r="D217" s="201" t="s">
        <v>983</v>
      </c>
      <c r="E217" s="186"/>
      <c r="F217" s="186"/>
      <c r="G217" s="193">
        <f>SUM(G218+G225+G234+G240+G251+G263)+G258</f>
        <v>23685.9</v>
      </c>
      <c r="H217" s="193">
        <f>SUM(H218+H225+H234+H240+H251+H263)+H258</f>
        <v>23466.400000000001</v>
      </c>
      <c r="I217" s="185">
        <f t="shared" si="37"/>
        <v>99.073288327654851</v>
      </c>
    </row>
    <row r="218" spans="1:9" ht="47.25" x14ac:dyDescent="0.25">
      <c r="A218" s="192" t="s">
        <v>977</v>
      </c>
      <c r="B218" s="184"/>
      <c r="C218" s="201" t="s">
        <v>901</v>
      </c>
      <c r="D218" s="201" t="s">
        <v>983</v>
      </c>
      <c r="E218" s="186" t="s">
        <v>978</v>
      </c>
      <c r="F218" s="186"/>
      <c r="G218" s="193">
        <f>SUM(G222)+G219</f>
        <v>300</v>
      </c>
      <c r="H218" s="193">
        <f t="shared" ref="H218" si="42">SUM(H222)+H219</f>
        <v>300</v>
      </c>
      <c r="I218" s="185">
        <f t="shared" si="37"/>
        <v>100</v>
      </c>
    </row>
    <row r="219" spans="1:9" x14ac:dyDescent="0.25">
      <c r="A219" s="203" t="s">
        <v>979</v>
      </c>
      <c r="B219" s="184"/>
      <c r="C219" s="201" t="s">
        <v>901</v>
      </c>
      <c r="D219" s="201" t="s">
        <v>983</v>
      </c>
      <c r="E219" s="186" t="s">
        <v>980</v>
      </c>
      <c r="F219" s="186"/>
      <c r="G219" s="193">
        <f t="shared" ref="G219:H220" si="43">SUM(G220)</f>
        <v>300</v>
      </c>
      <c r="H219" s="193">
        <f t="shared" si="43"/>
        <v>300</v>
      </c>
      <c r="I219" s="185">
        <f t="shared" si="37"/>
        <v>100</v>
      </c>
    </row>
    <row r="220" spans="1:9" ht="31.5" x14ac:dyDescent="0.25">
      <c r="A220" s="192" t="s">
        <v>986</v>
      </c>
      <c r="B220" s="184"/>
      <c r="C220" s="201" t="s">
        <v>901</v>
      </c>
      <c r="D220" s="201" t="s">
        <v>983</v>
      </c>
      <c r="E220" s="186" t="s">
        <v>982</v>
      </c>
      <c r="F220" s="186"/>
      <c r="G220" s="193">
        <f t="shared" si="43"/>
        <v>300</v>
      </c>
      <c r="H220" s="193">
        <f t="shared" si="43"/>
        <v>300</v>
      </c>
      <c r="I220" s="185">
        <f t="shared" si="37"/>
        <v>100</v>
      </c>
    </row>
    <row r="221" spans="1:9" ht="31.5" x14ac:dyDescent="0.25">
      <c r="A221" s="205" t="s">
        <v>896</v>
      </c>
      <c r="B221" s="184"/>
      <c r="C221" s="201" t="s">
        <v>901</v>
      </c>
      <c r="D221" s="201" t="s">
        <v>983</v>
      </c>
      <c r="E221" s="186" t="s">
        <v>982</v>
      </c>
      <c r="F221" s="186">
        <v>200</v>
      </c>
      <c r="G221" s="193">
        <f>500-200</f>
        <v>300</v>
      </c>
      <c r="H221" s="193">
        <v>300</v>
      </c>
      <c r="I221" s="185">
        <f t="shared" si="37"/>
        <v>100</v>
      </c>
    </row>
    <row r="222" spans="1:9" ht="47.25" hidden="1" x14ac:dyDescent="0.25">
      <c r="A222" s="192" t="s">
        <v>984</v>
      </c>
      <c r="B222" s="184"/>
      <c r="C222" s="201" t="s">
        <v>901</v>
      </c>
      <c r="D222" s="201" t="s">
        <v>983</v>
      </c>
      <c r="E222" s="201" t="s">
        <v>1759</v>
      </c>
      <c r="F222" s="186"/>
      <c r="G222" s="193">
        <f t="shared" ref="G222:H223" si="44">SUM(G223)</f>
        <v>0</v>
      </c>
      <c r="H222" s="193">
        <f t="shared" si="44"/>
        <v>0</v>
      </c>
      <c r="I222" s="185" t="e">
        <f t="shared" si="37"/>
        <v>#DIV/0!</v>
      </c>
    </row>
    <row r="223" spans="1:9" ht="31.5" hidden="1" x14ac:dyDescent="0.25">
      <c r="A223" s="192" t="s">
        <v>986</v>
      </c>
      <c r="B223" s="184"/>
      <c r="C223" s="201" t="s">
        <v>901</v>
      </c>
      <c r="D223" s="201" t="s">
        <v>983</v>
      </c>
      <c r="E223" s="201" t="s">
        <v>987</v>
      </c>
      <c r="F223" s="201"/>
      <c r="G223" s="193">
        <f t="shared" si="44"/>
        <v>0</v>
      </c>
      <c r="H223" s="193">
        <f t="shared" si="44"/>
        <v>0</v>
      </c>
      <c r="I223" s="185" t="e">
        <f t="shared" si="37"/>
        <v>#DIV/0!</v>
      </c>
    </row>
    <row r="224" spans="1:9" hidden="1" x14ac:dyDescent="0.25">
      <c r="A224" s="192" t="s">
        <v>910</v>
      </c>
      <c r="B224" s="184"/>
      <c r="C224" s="201" t="s">
        <v>901</v>
      </c>
      <c r="D224" s="201" t="s">
        <v>983</v>
      </c>
      <c r="E224" s="201" t="s">
        <v>987</v>
      </c>
      <c r="F224" s="201" t="s">
        <v>988</v>
      </c>
      <c r="G224" s="193">
        <v>0</v>
      </c>
      <c r="H224" s="193"/>
      <c r="I224" s="185" t="e">
        <f t="shared" si="37"/>
        <v>#DIV/0!</v>
      </c>
    </row>
    <row r="225" spans="1:9" ht="31.5" x14ac:dyDescent="0.25">
      <c r="A225" s="192" t="s">
        <v>989</v>
      </c>
      <c r="B225" s="184"/>
      <c r="C225" s="201" t="s">
        <v>901</v>
      </c>
      <c r="D225" s="201" t="s">
        <v>983</v>
      </c>
      <c r="E225" s="201" t="s">
        <v>990</v>
      </c>
      <c r="F225" s="186"/>
      <c r="G225" s="193">
        <f>SUM(G226)+G228</f>
        <v>4310</v>
      </c>
      <c r="H225" s="193">
        <f>SUM(H226)+H228</f>
        <v>4310</v>
      </c>
      <c r="I225" s="185">
        <f t="shared" si="37"/>
        <v>100</v>
      </c>
    </row>
    <row r="226" spans="1:9" ht="31.5" hidden="1" x14ac:dyDescent="0.25">
      <c r="A226" s="192" t="s">
        <v>991</v>
      </c>
      <c r="B226" s="184"/>
      <c r="C226" s="201" t="s">
        <v>901</v>
      </c>
      <c r="D226" s="201" t="s">
        <v>983</v>
      </c>
      <c r="E226" s="201" t="s">
        <v>992</v>
      </c>
      <c r="F226" s="186"/>
      <c r="G226" s="193">
        <f>SUM(G227)</f>
        <v>0</v>
      </c>
      <c r="H226" s="193">
        <f>SUM(H227)</f>
        <v>0</v>
      </c>
      <c r="I226" s="185" t="e">
        <f t="shared" si="37"/>
        <v>#DIV/0!</v>
      </c>
    </row>
    <row r="227" spans="1:9" ht="31.5" hidden="1" x14ac:dyDescent="0.25">
      <c r="A227" s="205" t="s">
        <v>896</v>
      </c>
      <c r="B227" s="184"/>
      <c r="C227" s="201" t="s">
        <v>901</v>
      </c>
      <c r="D227" s="201" t="s">
        <v>983</v>
      </c>
      <c r="E227" s="201" t="s">
        <v>992</v>
      </c>
      <c r="F227" s="186">
        <v>200</v>
      </c>
      <c r="G227" s="193"/>
      <c r="H227" s="193"/>
      <c r="I227" s="185" t="e">
        <f t="shared" si="37"/>
        <v>#DIV/0!</v>
      </c>
    </row>
    <row r="228" spans="1:9" ht="31.5" x14ac:dyDescent="0.25">
      <c r="A228" s="192" t="s">
        <v>993</v>
      </c>
      <c r="B228" s="184"/>
      <c r="C228" s="201" t="s">
        <v>901</v>
      </c>
      <c r="D228" s="201" t="s">
        <v>983</v>
      </c>
      <c r="E228" s="201" t="s">
        <v>994</v>
      </c>
      <c r="F228" s="186"/>
      <c r="G228" s="193">
        <f>SUM(G229)+G231</f>
        <v>4310</v>
      </c>
      <c r="H228" s="193">
        <f>SUM(H229)+H231</f>
        <v>4310</v>
      </c>
      <c r="I228" s="185">
        <f t="shared" si="37"/>
        <v>100</v>
      </c>
    </row>
    <row r="229" spans="1:9" ht="31.5" x14ac:dyDescent="0.25">
      <c r="A229" s="192" t="s">
        <v>995</v>
      </c>
      <c r="B229" s="184"/>
      <c r="C229" s="201" t="s">
        <v>901</v>
      </c>
      <c r="D229" s="201" t="s">
        <v>983</v>
      </c>
      <c r="E229" s="201" t="s">
        <v>996</v>
      </c>
      <c r="F229" s="201"/>
      <c r="G229" s="193">
        <f>SUM(G230)</f>
        <v>4010</v>
      </c>
      <c r="H229" s="193">
        <f>SUM(H230)</f>
        <v>4010</v>
      </c>
      <c r="I229" s="185">
        <f t="shared" si="37"/>
        <v>100</v>
      </c>
    </row>
    <row r="230" spans="1:9" ht="31.5" x14ac:dyDescent="0.25">
      <c r="A230" s="192" t="s">
        <v>891</v>
      </c>
      <c r="B230" s="184"/>
      <c r="C230" s="201" t="s">
        <v>901</v>
      </c>
      <c r="D230" s="201" t="s">
        <v>983</v>
      </c>
      <c r="E230" s="201" t="s">
        <v>996</v>
      </c>
      <c r="F230" s="201" t="s">
        <v>946</v>
      </c>
      <c r="G230" s="193">
        <f>3800+210</f>
        <v>4010</v>
      </c>
      <c r="H230" s="193">
        <v>4010</v>
      </c>
      <c r="I230" s="185">
        <f t="shared" si="37"/>
        <v>100</v>
      </c>
    </row>
    <row r="231" spans="1:9" x14ac:dyDescent="0.25">
      <c r="A231" s="192" t="s">
        <v>997</v>
      </c>
      <c r="B231" s="184"/>
      <c r="C231" s="201" t="s">
        <v>901</v>
      </c>
      <c r="D231" s="201" t="s">
        <v>983</v>
      </c>
      <c r="E231" s="201" t="s">
        <v>998</v>
      </c>
      <c r="F231" s="201"/>
      <c r="G231" s="193">
        <f>G233</f>
        <v>300</v>
      </c>
      <c r="H231" s="193">
        <f>H233</f>
        <v>300</v>
      </c>
      <c r="I231" s="185">
        <f t="shared" si="37"/>
        <v>100</v>
      </c>
    </row>
    <row r="232" spans="1:9" x14ac:dyDescent="0.25">
      <c r="A232" s="203" t="s">
        <v>979</v>
      </c>
      <c r="B232" s="184"/>
      <c r="C232" s="201" t="s">
        <v>901</v>
      </c>
      <c r="D232" s="201" t="s">
        <v>983</v>
      </c>
      <c r="E232" s="201" t="s">
        <v>999</v>
      </c>
      <c r="F232" s="201"/>
      <c r="G232" s="193">
        <f>SUM(G233)</f>
        <v>300</v>
      </c>
      <c r="H232" s="193">
        <f>SUM(H233)</f>
        <v>300</v>
      </c>
      <c r="I232" s="185">
        <f t="shared" si="37"/>
        <v>100</v>
      </c>
    </row>
    <row r="233" spans="1:9" ht="31.5" x14ac:dyDescent="0.25">
      <c r="A233" s="203" t="s">
        <v>896</v>
      </c>
      <c r="B233" s="184"/>
      <c r="C233" s="201" t="s">
        <v>901</v>
      </c>
      <c r="D233" s="201" t="s">
        <v>983</v>
      </c>
      <c r="E233" s="201" t="s">
        <v>999</v>
      </c>
      <c r="F233" s="201" t="s">
        <v>932</v>
      </c>
      <c r="G233" s="193">
        <v>300</v>
      </c>
      <c r="H233" s="193">
        <v>300</v>
      </c>
      <c r="I233" s="185">
        <f t="shared" si="37"/>
        <v>100</v>
      </c>
    </row>
    <row r="234" spans="1:9" ht="31.5" x14ac:dyDescent="0.25">
      <c r="A234" s="203" t="s">
        <v>1760</v>
      </c>
      <c r="B234" s="195"/>
      <c r="C234" s="195" t="s">
        <v>901</v>
      </c>
      <c r="D234" s="195" t="s">
        <v>983</v>
      </c>
      <c r="E234" s="195" t="s">
        <v>1135</v>
      </c>
      <c r="F234" s="195"/>
      <c r="G234" s="185">
        <f t="shared" ref="G234:H235" si="45">SUM(G235)</f>
        <v>6830.1</v>
      </c>
      <c r="H234" s="185">
        <f t="shared" si="45"/>
        <v>6707.1</v>
      </c>
      <c r="I234" s="185">
        <f t="shared" si="37"/>
        <v>98.199147889489169</v>
      </c>
    </row>
    <row r="235" spans="1:9" ht="31.5" x14ac:dyDescent="0.25">
      <c r="A235" s="203" t="s">
        <v>1138</v>
      </c>
      <c r="B235" s="195"/>
      <c r="C235" s="195" t="s">
        <v>901</v>
      </c>
      <c r="D235" s="195" t="s">
        <v>983</v>
      </c>
      <c r="E235" s="195" t="s">
        <v>1139</v>
      </c>
      <c r="F235" s="195"/>
      <c r="G235" s="185">
        <f t="shared" si="45"/>
        <v>6830.1</v>
      </c>
      <c r="H235" s="185">
        <f t="shared" si="45"/>
        <v>6707.1</v>
      </c>
      <c r="I235" s="185">
        <f t="shared" si="37"/>
        <v>98.199147889489169</v>
      </c>
    </row>
    <row r="236" spans="1:9" ht="31.5" x14ac:dyDescent="0.25">
      <c r="A236" s="203" t="s">
        <v>1055</v>
      </c>
      <c r="B236" s="195"/>
      <c r="C236" s="195" t="s">
        <v>901</v>
      </c>
      <c r="D236" s="195" t="s">
        <v>983</v>
      </c>
      <c r="E236" s="195" t="s">
        <v>1140</v>
      </c>
      <c r="F236" s="195"/>
      <c r="G236" s="185">
        <f>SUM(G237:G239)</f>
        <v>6830.1</v>
      </c>
      <c r="H236" s="185">
        <f>SUM(H237:H239)</f>
        <v>6707.1</v>
      </c>
      <c r="I236" s="185">
        <f t="shared" si="37"/>
        <v>98.199147889489169</v>
      </c>
    </row>
    <row r="237" spans="1:9" ht="47.25" x14ac:dyDescent="0.25">
      <c r="A237" s="203" t="s">
        <v>908</v>
      </c>
      <c r="B237" s="195"/>
      <c r="C237" s="195" t="s">
        <v>901</v>
      </c>
      <c r="D237" s="195" t="s">
        <v>983</v>
      </c>
      <c r="E237" s="195" t="s">
        <v>1140</v>
      </c>
      <c r="F237" s="195" t="s">
        <v>226</v>
      </c>
      <c r="G237" s="185">
        <v>5785.6</v>
      </c>
      <c r="H237" s="185">
        <v>5785.6</v>
      </c>
      <c r="I237" s="185">
        <f t="shared" si="37"/>
        <v>100</v>
      </c>
    </row>
    <row r="238" spans="1:9" ht="31.5" x14ac:dyDescent="0.25">
      <c r="A238" s="203" t="s">
        <v>896</v>
      </c>
      <c r="B238" s="195"/>
      <c r="C238" s="195" t="s">
        <v>901</v>
      </c>
      <c r="D238" s="195" t="s">
        <v>983</v>
      </c>
      <c r="E238" s="195" t="s">
        <v>1140</v>
      </c>
      <c r="F238" s="195" t="s">
        <v>932</v>
      </c>
      <c r="G238" s="185">
        <v>1028.5999999999999</v>
      </c>
      <c r="H238" s="185">
        <v>905.6</v>
      </c>
      <c r="I238" s="185">
        <f t="shared" si="37"/>
        <v>88.041998833365753</v>
      </c>
    </row>
    <row r="239" spans="1:9" x14ac:dyDescent="0.25">
      <c r="A239" s="203" t="s">
        <v>910</v>
      </c>
      <c r="B239" s="195"/>
      <c r="C239" s="195" t="s">
        <v>901</v>
      </c>
      <c r="D239" s="195" t="s">
        <v>983</v>
      </c>
      <c r="E239" s="195" t="s">
        <v>1140</v>
      </c>
      <c r="F239" s="195" t="s">
        <v>988</v>
      </c>
      <c r="G239" s="185">
        <v>15.9</v>
      </c>
      <c r="H239" s="185">
        <v>15.9</v>
      </c>
      <c r="I239" s="185">
        <f t="shared" si="37"/>
        <v>100</v>
      </c>
    </row>
    <row r="240" spans="1:9" ht="47.25" x14ac:dyDescent="0.25">
      <c r="A240" s="229" t="s">
        <v>1141</v>
      </c>
      <c r="B240" s="184"/>
      <c r="C240" s="201" t="s">
        <v>901</v>
      </c>
      <c r="D240" s="201" t="s">
        <v>983</v>
      </c>
      <c r="E240" s="186" t="s">
        <v>1142</v>
      </c>
      <c r="F240" s="201"/>
      <c r="G240" s="193">
        <f t="shared" ref="G240:H240" si="46">SUM(G241)+G247+G249</f>
        <v>10608.6</v>
      </c>
      <c r="H240" s="193">
        <f t="shared" si="46"/>
        <v>10512.1</v>
      </c>
      <c r="I240" s="185">
        <f t="shared" si="37"/>
        <v>99.090360650792746</v>
      </c>
    </row>
    <row r="241" spans="1:9" x14ac:dyDescent="0.25">
      <c r="A241" s="203" t="s">
        <v>979</v>
      </c>
      <c r="B241" s="184"/>
      <c r="C241" s="201" t="s">
        <v>901</v>
      </c>
      <c r="D241" s="201" t="s">
        <v>983</v>
      </c>
      <c r="E241" s="186" t="s">
        <v>1151</v>
      </c>
      <c r="F241" s="201"/>
      <c r="G241" s="193">
        <f>SUM(G242+G243+G245)</f>
        <v>10608.6</v>
      </c>
      <c r="H241" s="193">
        <f>SUM(H242+H243+H245)</f>
        <v>10512.1</v>
      </c>
      <c r="I241" s="185">
        <f t="shared" si="37"/>
        <v>99.090360650792746</v>
      </c>
    </row>
    <row r="242" spans="1:9" ht="31.5" x14ac:dyDescent="0.25">
      <c r="A242" s="203" t="s">
        <v>896</v>
      </c>
      <c r="B242" s="184"/>
      <c r="C242" s="201" t="s">
        <v>901</v>
      </c>
      <c r="D242" s="201" t="s">
        <v>983</v>
      </c>
      <c r="E242" s="186" t="s">
        <v>1151</v>
      </c>
      <c r="F242" s="201" t="s">
        <v>932</v>
      </c>
      <c r="G242" s="193">
        <f>10879-720.4</f>
        <v>10158.6</v>
      </c>
      <c r="H242" s="193">
        <v>10087.1</v>
      </c>
      <c r="I242" s="185">
        <f t="shared" si="37"/>
        <v>99.296162857086614</v>
      </c>
    </row>
    <row r="243" spans="1:9" ht="31.5" x14ac:dyDescent="0.25">
      <c r="A243" s="192" t="s">
        <v>1143</v>
      </c>
      <c r="B243" s="241"/>
      <c r="C243" s="201" t="s">
        <v>901</v>
      </c>
      <c r="D243" s="201" t="s">
        <v>983</v>
      </c>
      <c r="E243" s="186" t="s">
        <v>1144</v>
      </c>
      <c r="F243" s="242"/>
      <c r="G243" s="193">
        <f>SUM(G244)</f>
        <v>400</v>
      </c>
      <c r="H243" s="193">
        <f>SUM(H244)</f>
        <v>400</v>
      </c>
      <c r="I243" s="185">
        <f t="shared" si="37"/>
        <v>100</v>
      </c>
    </row>
    <row r="244" spans="1:9" ht="31.5" x14ac:dyDescent="0.25">
      <c r="A244" s="192" t="s">
        <v>896</v>
      </c>
      <c r="B244" s="241"/>
      <c r="C244" s="201" t="s">
        <v>901</v>
      </c>
      <c r="D244" s="201" t="s">
        <v>983</v>
      </c>
      <c r="E244" s="186" t="s">
        <v>1144</v>
      </c>
      <c r="F244" s="186">
        <v>200</v>
      </c>
      <c r="G244" s="193">
        <v>400</v>
      </c>
      <c r="H244" s="193">
        <v>400</v>
      </c>
      <c r="I244" s="185">
        <f t="shared" si="37"/>
        <v>100</v>
      </c>
    </row>
    <row r="245" spans="1:9" ht="31.5" x14ac:dyDescent="0.25">
      <c r="A245" s="192" t="s">
        <v>1761</v>
      </c>
      <c r="B245" s="184"/>
      <c r="C245" s="201" t="s">
        <v>901</v>
      </c>
      <c r="D245" s="201" t="s">
        <v>983</v>
      </c>
      <c r="E245" s="186" t="s">
        <v>1146</v>
      </c>
      <c r="F245" s="186"/>
      <c r="G245" s="193">
        <f>SUM(G246)</f>
        <v>50</v>
      </c>
      <c r="H245" s="193">
        <f>SUM(H246)</f>
        <v>25</v>
      </c>
      <c r="I245" s="185">
        <f t="shared" si="37"/>
        <v>50</v>
      </c>
    </row>
    <row r="246" spans="1:9" ht="31.5" x14ac:dyDescent="0.25">
      <c r="A246" s="192" t="s">
        <v>896</v>
      </c>
      <c r="B246" s="184"/>
      <c r="C246" s="201" t="s">
        <v>901</v>
      </c>
      <c r="D246" s="201" t="s">
        <v>983</v>
      </c>
      <c r="E246" s="186" t="s">
        <v>1146</v>
      </c>
      <c r="F246" s="186">
        <v>200</v>
      </c>
      <c r="G246" s="193">
        <v>50</v>
      </c>
      <c r="H246" s="193">
        <v>25</v>
      </c>
      <c r="I246" s="185">
        <f t="shared" si="37"/>
        <v>50</v>
      </c>
    </row>
    <row r="247" spans="1:9" hidden="1" x14ac:dyDescent="0.25">
      <c r="A247" s="229" t="s">
        <v>1147</v>
      </c>
      <c r="B247" s="184"/>
      <c r="C247" s="201" t="s">
        <v>901</v>
      </c>
      <c r="D247" s="201" t="s">
        <v>983</v>
      </c>
      <c r="E247" s="186" t="s">
        <v>1762</v>
      </c>
      <c r="F247" s="201"/>
      <c r="G247" s="193">
        <f>SUM(G248)</f>
        <v>0</v>
      </c>
      <c r="H247" s="193">
        <f t="shared" ref="H247" si="47">SUM(H248)</f>
        <v>0</v>
      </c>
      <c r="I247" s="185" t="e">
        <f t="shared" si="37"/>
        <v>#DIV/0!</v>
      </c>
    </row>
    <row r="248" spans="1:9" ht="31.5" hidden="1" x14ac:dyDescent="0.25">
      <c r="A248" s="229" t="s">
        <v>896</v>
      </c>
      <c r="B248" s="184"/>
      <c r="C248" s="201" t="s">
        <v>901</v>
      </c>
      <c r="D248" s="201" t="s">
        <v>983</v>
      </c>
      <c r="E248" s="186" t="s">
        <v>1762</v>
      </c>
      <c r="F248" s="201" t="s">
        <v>932</v>
      </c>
      <c r="G248" s="193"/>
      <c r="H248" s="193"/>
      <c r="I248" s="185" t="e">
        <f t="shared" si="37"/>
        <v>#DIV/0!</v>
      </c>
    </row>
    <row r="249" spans="1:9" ht="31.5" hidden="1" x14ac:dyDescent="0.25">
      <c r="A249" s="229" t="s">
        <v>1149</v>
      </c>
      <c r="B249" s="184"/>
      <c r="C249" s="201" t="s">
        <v>901</v>
      </c>
      <c r="D249" s="201" t="s">
        <v>983</v>
      </c>
      <c r="E249" s="186" t="s">
        <v>1763</v>
      </c>
      <c r="F249" s="201"/>
      <c r="G249" s="193">
        <f>SUM(G250)</f>
        <v>0</v>
      </c>
      <c r="H249" s="193">
        <f t="shared" ref="H249" si="48">SUM(H250)</f>
        <v>0</v>
      </c>
      <c r="I249" s="185"/>
    </row>
    <row r="250" spans="1:9" ht="31.5" hidden="1" x14ac:dyDescent="0.25">
      <c r="A250" s="229" t="s">
        <v>896</v>
      </c>
      <c r="B250" s="184"/>
      <c r="C250" s="201" t="s">
        <v>901</v>
      </c>
      <c r="D250" s="201" t="s">
        <v>983</v>
      </c>
      <c r="E250" s="186" t="s">
        <v>1763</v>
      </c>
      <c r="F250" s="201" t="s">
        <v>932</v>
      </c>
      <c r="G250" s="193"/>
      <c r="H250" s="193"/>
      <c r="I250" s="185"/>
    </row>
    <row r="251" spans="1:9" ht="31.5" x14ac:dyDescent="0.25">
      <c r="A251" s="192" t="s">
        <v>1748</v>
      </c>
      <c r="B251" s="184"/>
      <c r="C251" s="201" t="s">
        <v>901</v>
      </c>
      <c r="D251" s="201" t="s">
        <v>983</v>
      </c>
      <c r="E251" s="186" t="s">
        <v>1162</v>
      </c>
      <c r="F251" s="186"/>
      <c r="G251" s="193">
        <f t="shared" ref="G251:H253" si="49">SUM(G252)</f>
        <v>678</v>
      </c>
      <c r="H251" s="193">
        <f t="shared" si="49"/>
        <v>678</v>
      </c>
      <c r="I251" s="185">
        <f t="shared" si="37"/>
        <v>100</v>
      </c>
    </row>
    <row r="252" spans="1:9" ht="47.25" x14ac:dyDescent="0.25">
      <c r="A252" s="192" t="s">
        <v>1163</v>
      </c>
      <c r="B252" s="184"/>
      <c r="C252" s="201" t="s">
        <v>901</v>
      </c>
      <c r="D252" s="201" t="s">
        <v>983</v>
      </c>
      <c r="E252" s="186" t="s">
        <v>1164</v>
      </c>
      <c r="F252" s="186"/>
      <c r="G252" s="193">
        <f t="shared" si="49"/>
        <v>678</v>
      </c>
      <c r="H252" s="193">
        <f t="shared" si="49"/>
        <v>678</v>
      </c>
      <c r="I252" s="185">
        <f t="shared" si="37"/>
        <v>100</v>
      </c>
    </row>
    <row r="253" spans="1:9" ht="31.5" x14ac:dyDescent="0.25">
      <c r="A253" s="192" t="s">
        <v>1167</v>
      </c>
      <c r="B253" s="184"/>
      <c r="C253" s="201" t="s">
        <v>901</v>
      </c>
      <c r="D253" s="201" t="s">
        <v>983</v>
      </c>
      <c r="E253" s="186" t="s">
        <v>1168</v>
      </c>
      <c r="F253" s="186"/>
      <c r="G253" s="193">
        <f t="shared" si="49"/>
        <v>678</v>
      </c>
      <c r="H253" s="193">
        <f t="shared" si="49"/>
        <v>678</v>
      </c>
      <c r="I253" s="185">
        <f t="shared" si="37"/>
        <v>100</v>
      </c>
    </row>
    <row r="254" spans="1:9" ht="31.5" x14ac:dyDescent="0.25">
      <c r="A254" s="192" t="s">
        <v>896</v>
      </c>
      <c r="B254" s="184"/>
      <c r="C254" s="201" t="s">
        <v>901</v>
      </c>
      <c r="D254" s="201" t="s">
        <v>983</v>
      </c>
      <c r="E254" s="186" t="s">
        <v>1168</v>
      </c>
      <c r="F254" s="186">
        <v>200</v>
      </c>
      <c r="G254" s="193">
        <v>678</v>
      </c>
      <c r="H254" s="193">
        <v>678</v>
      </c>
      <c r="I254" s="185">
        <f t="shared" si="37"/>
        <v>100</v>
      </c>
    </row>
    <row r="255" spans="1:9" ht="31.5" hidden="1" x14ac:dyDescent="0.25">
      <c r="A255" s="192" t="s">
        <v>993</v>
      </c>
      <c r="B255" s="184"/>
      <c r="C255" s="201" t="s">
        <v>901</v>
      </c>
      <c r="D255" s="201" t="s">
        <v>983</v>
      </c>
      <c r="E255" s="186" t="s">
        <v>1764</v>
      </c>
      <c r="F255" s="201"/>
      <c r="G255" s="193">
        <f t="shared" ref="G255:H256" si="50">SUM(G256)</f>
        <v>0</v>
      </c>
      <c r="H255" s="193">
        <f t="shared" si="50"/>
        <v>0</v>
      </c>
      <c r="I255" s="185" t="e">
        <f t="shared" si="37"/>
        <v>#DIV/0!</v>
      </c>
    </row>
    <row r="256" spans="1:9" ht="31.5" hidden="1" x14ac:dyDescent="0.25">
      <c r="A256" s="192" t="s">
        <v>1765</v>
      </c>
      <c r="B256" s="184"/>
      <c r="C256" s="201" t="s">
        <v>901</v>
      </c>
      <c r="D256" s="201" t="s">
        <v>983</v>
      </c>
      <c r="E256" s="186" t="s">
        <v>1766</v>
      </c>
      <c r="F256" s="201"/>
      <c r="G256" s="193">
        <f t="shared" si="50"/>
        <v>0</v>
      </c>
      <c r="H256" s="193">
        <f t="shared" si="50"/>
        <v>0</v>
      </c>
      <c r="I256" s="185" t="e">
        <f t="shared" si="37"/>
        <v>#DIV/0!</v>
      </c>
    </row>
    <row r="257" spans="1:9" ht="31.5" hidden="1" x14ac:dyDescent="0.25">
      <c r="A257" s="192" t="s">
        <v>891</v>
      </c>
      <c r="B257" s="184"/>
      <c r="C257" s="201" t="s">
        <v>901</v>
      </c>
      <c r="D257" s="201" t="s">
        <v>983</v>
      </c>
      <c r="E257" s="186" t="s">
        <v>1766</v>
      </c>
      <c r="F257" s="201" t="s">
        <v>946</v>
      </c>
      <c r="G257" s="193">
        <v>0</v>
      </c>
      <c r="H257" s="193">
        <v>0</v>
      </c>
      <c r="I257" s="185" t="e">
        <f t="shared" si="37"/>
        <v>#DIV/0!</v>
      </c>
    </row>
    <row r="258" spans="1:9" ht="47.25" x14ac:dyDescent="0.25">
      <c r="A258" s="192" t="s">
        <v>1665</v>
      </c>
      <c r="B258" s="184"/>
      <c r="C258" s="201" t="s">
        <v>901</v>
      </c>
      <c r="D258" s="201" t="s">
        <v>983</v>
      </c>
      <c r="E258" s="186" t="s">
        <v>1666</v>
      </c>
      <c r="F258" s="201"/>
      <c r="G258" s="193">
        <f>SUM(G261)+G259</f>
        <v>944</v>
      </c>
      <c r="H258" s="193">
        <f t="shared" ref="H258" si="51">SUM(H261)+H259</f>
        <v>944</v>
      </c>
      <c r="I258" s="185">
        <f t="shared" si="37"/>
        <v>100</v>
      </c>
    </row>
    <row r="259" spans="1:9" ht="44.25" hidden="1" customHeight="1" x14ac:dyDescent="0.25">
      <c r="A259" s="192" t="s">
        <v>1667</v>
      </c>
      <c r="B259" s="184"/>
      <c r="C259" s="201" t="s">
        <v>901</v>
      </c>
      <c r="D259" s="201" t="s">
        <v>983</v>
      </c>
      <c r="E259" s="186" t="s">
        <v>1668</v>
      </c>
      <c r="F259" s="201"/>
      <c r="G259" s="193">
        <f>SUM(G260)</f>
        <v>0</v>
      </c>
      <c r="H259" s="193"/>
      <c r="I259" s="185" t="e">
        <f t="shared" si="37"/>
        <v>#DIV/0!</v>
      </c>
    </row>
    <row r="260" spans="1:9" ht="31.5" hidden="1" x14ac:dyDescent="0.25">
      <c r="A260" s="205" t="s">
        <v>891</v>
      </c>
      <c r="B260" s="184"/>
      <c r="C260" s="201" t="s">
        <v>901</v>
      </c>
      <c r="D260" s="201" t="s">
        <v>983</v>
      </c>
      <c r="E260" s="186" t="s">
        <v>1668</v>
      </c>
      <c r="F260" s="201" t="s">
        <v>946</v>
      </c>
      <c r="G260" s="193"/>
      <c r="H260" s="193"/>
      <c r="I260" s="185" t="e">
        <f t="shared" si="37"/>
        <v>#DIV/0!</v>
      </c>
    </row>
    <row r="261" spans="1:9" ht="36.75" customHeight="1" x14ac:dyDescent="0.25">
      <c r="A261" s="192" t="s">
        <v>1669</v>
      </c>
      <c r="B261" s="184"/>
      <c r="C261" s="201" t="s">
        <v>901</v>
      </c>
      <c r="D261" s="201" t="s">
        <v>983</v>
      </c>
      <c r="E261" s="186" t="s">
        <v>1670</v>
      </c>
      <c r="F261" s="201"/>
      <c r="G261" s="193">
        <f t="shared" ref="G261:H261" si="52">SUM(G262)</f>
        <v>944</v>
      </c>
      <c r="H261" s="193">
        <f t="shared" si="52"/>
        <v>944</v>
      </c>
      <c r="I261" s="185">
        <f t="shared" si="37"/>
        <v>100</v>
      </c>
    </row>
    <row r="262" spans="1:9" ht="31.5" x14ac:dyDescent="0.25">
      <c r="A262" s="205" t="s">
        <v>891</v>
      </c>
      <c r="B262" s="184"/>
      <c r="C262" s="201" t="s">
        <v>901</v>
      </c>
      <c r="D262" s="201" t="s">
        <v>983</v>
      </c>
      <c r="E262" s="186" t="s">
        <v>1670</v>
      </c>
      <c r="F262" s="201" t="s">
        <v>946</v>
      </c>
      <c r="G262" s="193">
        <f>200+744</f>
        <v>944</v>
      </c>
      <c r="H262" s="193">
        <v>944</v>
      </c>
      <c r="I262" s="185">
        <f t="shared" si="37"/>
        <v>100</v>
      </c>
    </row>
    <row r="263" spans="1:9" x14ac:dyDescent="0.25">
      <c r="A263" s="203" t="s">
        <v>1678</v>
      </c>
      <c r="B263" s="184"/>
      <c r="C263" s="201" t="s">
        <v>901</v>
      </c>
      <c r="D263" s="201" t="s">
        <v>983</v>
      </c>
      <c r="E263" s="186" t="s">
        <v>1679</v>
      </c>
      <c r="F263" s="201"/>
      <c r="G263" s="193">
        <f t="shared" ref="G263:H264" si="53">SUM(G264)</f>
        <v>15.2</v>
      </c>
      <c r="H263" s="193">
        <f t="shared" si="53"/>
        <v>15.2</v>
      </c>
      <c r="I263" s="185">
        <f t="shared" ref="I263:I326" si="54">H263/G263*100</f>
        <v>100</v>
      </c>
    </row>
    <row r="264" spans="1:9" ht="31.5" x14ac:dyDescent="0.25">
      <c r="A264" s="203" t="s">
        <v>1055</v>
      </c>
      <c r="B264" s="184"/>
      <c r="C264" s="201" t="s">
        <v>901</v>
      </c>
      <c r="D264" s="201" t="s">
        <v>983</v>
      </c>
      <c r="E264" s="186" t="s">
        <v>1717</v>
      </c>
      <c r="F264" s="201"/>
      <c r="G264" s="193">
        <f t="shared" si="53"/>
        <v>15.2</v>
      </c>
      <c r="H264" s="193">
        <f t="shared" si="53"/>
        <v>15.2</v>
      </c>
      <c r="I264" s="185">
        <f t="shared" si="54"/>
        <v>100</v>
      </c>
    </row>
    <row r="265" spans="1:9" x14ac:dyDescent="0.25">
      <c r="A265" s="192" t="s">
        <v>910</v>
      </c>
      <c r="B265" s="184"/>
      <c r="C265" s="201" t="s">
        <v>901</v>
      </c>
      <c r="D265" s="201" t="s">
        <v>983</v>
      </c>
      <c r="E265" s="186" t="s">
        <v>1717</v>
      </c>
      <c r="F265" s="201" t="s">
        <v>988</v>
      </c>
      <c r="G265" s="193">
        <v>15.2</v>
      </c>
      <c r="H265" s="193">
        <v>15.2</v>
      </c>
      <c r="I265" s="185">
        <f t="shared" si="54"/>
        <v>100</v>
      </c>
    </row>
    <row r="266" spans="1:9" x14ac:dyDescent="0.25">
      <c r="A266" s="192" t="s">
        <v>1767</v>
      </c>
      <c r="B266" s="184"/>
      <c r="C266" s="201" t="s">
        <v>909</v>
      </c>
      <c r="D266" s="201"/>
      <c r="E266" s="186"/>
      <c r="F266" s="201"/>
      <c r="G266" s="193">
        <f>SUM(G267+G277+G308+G391)</f>
        <v>577352.6</v>
      </c>
      <c r="H266" s="193">
        <f>SUM(H267+H277+H308+H391)</f>
        <v>518098.29999999993</v>
      </c>
      <c r="I266" s="185">
        <f t="shared" si="54"/>
        <v>89.736895616301013</v>
      </c>
    </row>
    <row r="267" spans="1:9" x14ac:dyDescent="0.25">
      <c r="A267" s="192" t="s">
        <v>1768</v>
      </c>
      <c r="B267" s="184"/>
      <c r="C267" s="201" t="s">
        <v>909</v>
      </c>
      <c r="D267" s="201" t="s">
        <v>893</v>
      </c>
      <c r="E267" s="186"/>
      <c r="F267" s="201"/>
      <c r="G267" s="193">
        <f>SUM(G268)</f>
        <v>197493.8</v>
      </c>
      <c r="H267" s="193">
        <f>SUM(H268)</f>
        <v>143585.59999999998</v>
      </c>
      <c r="I267" s="185">
        <f t="shared" si="54"/>
        <v>72.70385196902383</v>
      </c>
    </row>
    <row r="268" spans="1:9" ht="31.5" x14ac:dyDescent="0.25">
      <c r="A268" s="192" t="s">
        <v>1178</v>
      </c>
      <c r="B268" s="184"/>
      <c r="C268" s="201" t="s">
        <v>909</v>
      </c>
      <c r="D268" s="201" t="s">
        <v>893</v>
      </c>
      <c r="E268" s="186" t="s">
        <v>1179</v>
      </c>
      <c r="F268" s="201"/>
      <c r="G268" s="193">
        <f>SUM(G269)</f>
        <v>197493.8</v>
      </c>
      <c r="H268" s="193">
        <f t="shared" ref="H268:H269" si="55">SUM(H269)</f>
        <v>143585.59999999998</v>
      </c>
      <c r="I268" s="185">
        <f t="shared" si="54"/>
        <v>72.70385196902383</v>
      </c>
    </row>
    <row r="269" spans="1:9" ht="31.5" x14ac:dyDescent="0.25">
      <c r="A269" s="192" t="s">
        <v>1769</v>
      </c>
      <c r="B269" s="184"/>
      <c r="C269" s="201" t="s">
        <v>1770</v>
      </c>
      <c r="D269" s="201" t="s">
        <v>893</v>
      </c>
      <c r="E269" s="186" t="s">
        <v>1181</v>
      </c>
      <c r="F269" s="201"/>
      <c r="G269" s="193">
        <f>SUM(G270)</f>
        <v>197493.8</v>
      </c>
      <c r="H269" s="193">
        <f t="shared" si="55"/>
        <v>143585.59999999998</v>
      </c>
      <c r="I269" s="185">
        <f t="shared" si="54"/>
        <v>72.70385196902383</v>
      </c>
    </row>
    <row r="270" spans="1:9" ht="31.5" x14ac:dyDescent="0.25">
      <c r="A270" s="192" t="s">
        <v>1182</v>
      </c>
      <c r="B270" s="184"/>
      <c r="C270" s="201" t="s">
        <v>1770</v>
      </c>
      <c r="D270" s="201" t="s">
        <v>893</v>
      </c>
      <c r="E270" s="186" t="s">
        <v>1183</v>
      </c>
      <c r="F270" s="201"/>
      <c r="G270" s="193">
        <f>SUM(G273)+G275+G271</f>
        <v>197493.8</v>
      </c>
      <c r="H270" s="193">
        <f t="shared" ref="H270" si="56">SUM(H273)+H275+H271</f>
        <v>143585.59999999998</v>
      </c>
      <c r="I270" s="185">
        <f t="shared" si="54"/>
        <v>72.70385196902383</v>
      </c>
    </row>
    <row r="271" spans="1:9" ht="47.25" x14ac:dyDescent="0.25">
      <c r="A271" s="192" t="s">
        <v>1184</v>
      </c>
      <c r="B271" s="184"/>
      <c r="C271" s="201" t="s">
        <v>1770</v>
      </c>
      <c r="D271" s="201" t="s">
        <v>893</v>
      </c>
      <c r="E271" s="186" t="s">
        <v>1185</v>
      </c>
      <c r="F271" s="201"/>
      <c r="G271" s="193">
        <f>SUM(G272)</f>
        <v>167254.5</v>
      </c>
      <c r="H271" s="193">
        <f t="shared" ref="H271" si="57">SUM(H272)</f>
        <v>113346.9</v>
      </c>
      <c r="I271" s="185">
        <f t="shared" si="54"/>
        <v>67.769118319686456</v>
      </c>
    </row>
    <row r="272" spans="1:9" ht="31.5" x14ac:dyDescent="0.25">
      <c r="A272" s="203" t="s">
        <v>1110</v>
      </c>
      <c r="B272" s="184"/>
      <c r="C272" s="201" t="s">
        <v>1770</v>
      </c>
      <c r="D272" s="201" t="s">
        <v>893</v>
      </c>
      <c r="E272" s="186" t="s">
        <v>1185</v>
      </c>
      <c r="F272" s="201" t="s">
        <v>1111</v>
      </c>
      <c r="G272" s="193">
        <v>167254.5</v>
      </c>
      <c r="H272" s="193">
        <v>113346.9</v>
      </c>
      <c r="I272" s="185">
        <f t="shared" si="54"/>
        <v>67.769118319686456</v>
      </c>
    </row>
    <row r="273" spans="1:9" ht="37.5" customHeight="1" x14ac:dyDescent="0.25">
      <c r="A273" s="192" t="s">
        <v>1771</v>
      </c>
      <c r="B273" s="184"/>
      <c r="C273" s="201" t="s">
        <v>1770</v>
      </c>
      <c r="D273" s="201" t="s">
        <v>893</v>
      </c>
      <c r="E273" s="186" t="s">
        <v>1187</v>
      </c>
      <c r="F273" s="201"/>
      <c r="G273" s="193">
        <f t="shared" ref="G273:H273" si="58">SUM(G274)</f>
        <v>30095.599999999999</v>
      </c>
      <c r="H273" s="193">
        <f t="shared" si="58"/>
        <v>30095.599999999999</v>
      </c>
      <c r="I273" s="185">
        <f t="shared" si="54"/>
        <v>100</v>
      </c>
    </row>
    <row r="274" spans="1:9" ht="31.5" x14ac:dyDescent="0.25">
      <c r="A274" s="203" t="s">
        <v>1110</v>
      </c>
      <c r="B274" s="184"/>
      <c r="C274" s="201" t="s">
        <v>1770</v>
      </c>
      <c r="D274" s="201" t="s">
        <v>893</v>
      </c>
      <c r="E274" s="186" t="s">
        <v>1187</v>
      </c>
      <c r="F274" s="201" t="s">
        <v>1111</v>
      </c>
      <c r="G274" s="193">
        <v>30095.599999999999</v>
      </c>
      <c r="H274" s="193">
        <v>30095.599999999999</v>
      </c>
      <c r="I274" s="185">
        <f t="shared" si="54"/>
        <v>100</v>
      </c>
    </row>
    <row r="275" spans="1:9" ht="31.5" x14ac:dyDescent="0.25">
      <c r="A275" s="192" t="s">
        <v>1188</v>
      </c>
      <c r="B275" s="184"/>
      <c r="C275" s="201" t="s">
        <v>1770</v>
      </c>
      <c r="D275" s="201" t="s">
        <v>893</v>
      </c>
      <c r="E275" s="186" t="s">
        <v>1189</v>
      </c>
      <c r="F275" s="201"/>
      <c r="G275" s="193">
        <f>SUM(G276)</f>
        <v>143.69999999999999</v>
      </c>
      <c r="H275" s="193">
        <f>SUM(H276)</f>
        <v>143.1</v>
      </c>
      <c r="I275" s="185">
        <f t="shared" si="54"/>
        <v>99.582463465553246</v>
      </c>
    </row>
    <row r="276" spans="1:9" ht="31.5" x14ac:dyDescent="0.25">
      <c r="A276" s="203" t="s">
        <v>1110</v>
      </c>
      <c r="B276" s="184"/>
      <c r="C276" s="201" t="s">
        <v>1770</v>
      </c>
      <c r="D276" s="201" t="s">
        <v>893</v>
      </c>
      <c r="E276" s="186" t="s">
        <v>1189</v>
      </c>
      <c r="F276" s="201" t="s">
        <v>1111</v>
      </c>
      <c r="G276" s="193">
        <v>143.69999999999999</v>
      </c>
      <c r="H276" s="193">
        <v>143.1</v>
      </c>
      <c r="I276" s="185">
        <f t="shared" si="54"/>
        <v>99.582463465553246</v>
      </c>
    </row>
    <row r="277" spans="1:9" x14ac:dyDescent="0.25">
      <c r="A277" s="203" t="s">
        <v>1772</v>
      </c>
      <c r="B277" s="195"/>
      <c r="C277" s="195" t="s">
        <v>909</v>
      </c>
      <c r="D277" s="195" t="s">
        <v>976</v>
      </c>
      <c r="E277" s="195"/>
      <c r="F277" s="195"/>
      <c r="G277" s="185">
        <f>SUM(G278+G282+G285+G293+G300+G305)</f>
        <v>98289.799999999988</v>
      </c>
      <c r="H277" s="185">
        <f>SUM(H278+H282+H285+H293+H300+H305)</f>
        <v>96657.4</v>
      </c>
      <c r="I277" s="185">
        <f t="shared" si="54"/>
        <v>98.339196946173473</v>
      </c>
    </row>
    <row r="278" spans="1:9" ht="31.5" x14ac:dyDescent="0.25">
      <c r="A278" s="203" t="s">
        <v>1026</v>
      </c>
      <c r="B278" s="195"/>
      <c r="C278" s="195" t="s">
        <v>909</v>
      </c>
      <c r="D278" s="195" t="s">
        <v>976</v>
      </c>
      <c r="E278" s="195" t="s">
        <v>1027</v>
      </c>
      <c r="F278" s="195"/>
      <c r="G278" s="185">
        <f t="shared" ref="G278:H278" si="59">SUM(G279)</f>
        <v>8896</v>
      </c>
      <c r="H278" s="185">
        <f t="shared" si="59"/>
        <v>8896</v>
      </c>
      <c r="I278" s="185">
        <f t="shared" si="54"/>
        <v>100</v>
      </c>
    </row>
    <row r="279" spans="1:9" x14ac:dyDescent="0.25">
      <c r="A279" s="203" t="s">
        <v>979</v>
      </c>
      <c r="B279" s="195"/>
      <c r="C279" s="195" t="s">
        <v>909</v>
      </c>
      <c r="D279" s="195" t="s">
        <v>976</v>
      </c>
      <c r="E279" s="195" t="s">
        <v>1028</v>
      </c>
      <c r="F279" s="195"/>
      <c r="G279" s="185">
        <f>SUM(G280:G281)</f>
        <v>8896</v>
      </c>
      <c r="H279" s="185">
        <f>SUM(H280:H281)</f>
        <v>8896</v>
      </c>
      <c r="I279" s="185">
        <f t="shared" si="54"/>
        <v>100</v>
      </c>
    </row>
    <row r="280" spans="1:9" ht="36" customHeight="1" x14ac:dyDescent="0.25">
      <c r="A280" s="203" t="s">
        <v>896</v>
      </c>
      <c r="B280" s="195"/>
      <c r="C280" s="195" t="s">
        <v>909</v>
      </c>
      <c r="D280" s="195" t="s">
        <v>976</v>
      </c>
      <c r="E280" s="195" t="s">
        <v>1028</v>
      </c>
      <c r="F280" s="195" t="s">
        <v>932</v>
      </c>
      <c r="G280" s="185">
        <v>1896</v>
      </c>
      <c r="H280" s="185">
        <v>1896</v>
      </c>
      <c r="I280" s="185">
        <f t="shared" si="54"/>
        <v>100</v>
      </c>
    </row>
    <row r="281" spans="1:9" ht="21" customHeight="1" x14ac:dyDescent="0.25">
      <c r="A281" s="203" t="s">
        <v>910</v>
      </c>
      <c r="B281" s="195"/>
      <c r="C281" s="195" t="s">
        <v>909</v>
      </c>
      <c r="D281" s="195" t="s">
        <v>976</v>
      </c>
      <c r="E281" s="195" t="s">
        <v>1028</v>
      </c>
      <c r="F281" s="195" t="s">
        <v>988</v>
      </c>
      <c r="G281" s="185">
        <v>7000</v>
      </c>
      <c r="H281" s="185">
        <v>7000</v>
      </c>
      <c r="I281" s="185">
        <f t="shared" si="54"/>
        <v>100</v>
      </c>
    </row>
    <row r="282" spans="1:9" ht="31.5" x14ac:dyDescent="0.25">
      <c r="A282" s="203" t="s">
        <v>1029</v>
      </c>
      <c r="B282" s="195"/>
      <c r="C282" s="195" t="s">
        <v>909</v>
      </c>
      <c r="D282" s="195" t="s">
        <v>976</v>
      </c>
      <c r="E282" s="195" t="s">
        <v>1030</v>
      </c>
      <c r="F282" s="195"/>
      <c r="G282" s="185">
        <f t="shared" ref="G282:H283" si="60">SUM(G283)</f>
        <v>1274.2</v>
      </c>
      <c r="H282" s="185">
        <f t="shared" si="60"/>
        <v>1274.2</v>
      </c>
      <c r="I282" s="185">
        <f t="shared" si="54"/>
        <v>100</v>
      </c>
    </row>
    <row r="283" spans="1:9" x14ac:dyDescent="0.25">
      <c r="A283" s="203" t="s">
        <v>979</v>
      </c>
      <c r="B283" s="195"/>
      <c r="C283" s="195" t="s">
        <v>909</v>
      </c>
      <c r="D283" s="195" t="s">
        <v>976</v>
      </c>
      <c r="E283" s="195" t="s">
        <v>1031</v>
      </c>
      <c r="F283" s="195"/>
      <c r="G283" s="185">
        <f t="shared" si="60"/>
        <v>1274.2</v>
      </c>
      <c r="H283" s="185">
        <f t="shared" si="60"/>
        <v>1274.2</v>
      </c>
      <c r="I283" s="185">
        <f t="shared" si="54"/>
        <v>100</v>
      </c>
    </row>
    <row r="284" spans="1:9" ht="31.5" x14ac:dyDescent="0.25">
      <c r="A284" s="203" t="s">
        <v>896</v>
      </c>
      <c r="B284" s="195"/>
      <c r="C284" s="195" t="s">
        <v>909</v>
      </c>
      <c r="D284" s="195" t="s">
        <v>976</v>
      </c>
      <c r="E284" s="195" t="s">
        <v>1031</v>
      </c>
      <c r="F284" s="195" t="s">
        <v>932</v>
      </c>
      <c r="G284" s="185">
        <v>1274.2</v>
      </c>
      <c r="H284" s="185">
        <v>1274.2</v>
      </c>
      <c r="I284" s="185">
        <f t="shared" si="54"/>
        <v>100</v>
      </c>
    </row>
    <row r="285" spans="1:9" ht="31.5" x14ac:dyDescent="0.25">
      <c r="A285" s="203" t="s">
        <v>1114</v>
      </c>
      <c r="B285" s="195"/>
      <c r="C285" s="195" t="s">
        <v>909</v>
      </c>
      <c r="D285" s="195" t="s">
        <v>976</v>
      </c>
      <c r="E285" s="195" t="s">
        <v>1115</v>
      </c>
      <c r="F285" s="195"/>
      <c r="G285" s="185">
        <f>SUM(G286)</f>
        <v>2550</v>
      </c>
      <c r="H285" s="185">
        <f>SUM(H286)</f>
        <v>2550</v>
      </c>
      <c r="I285" s="185">
        <f t="shared" si="54"/>
        <v>100</v>
      </c>
    </row>
    <row r="286" spans="1:9" x14ac:dyDescent="0.25">
      <c r="A286" s="203" t="s">
        <v>1119</v>
      </c>
      <c r="B286" s="195"/>
      <c r="C286" s="195" t="s">
        <v>909</v>
      </c>
      <c r="D286" s="195" t="s">
        <v>976</v>
      </c>
      <c r="E286" s="195" t="s">
        <v>1120</v>
      </c>
      <c r="F286" s="195"/>
      <c r="G286" s="185">
        <f>SUM(G291)+G287</f>
        <v>2550</v>
      </c>
      <c r="H286" s="185">
        <f>SUM(H291)+H287</f>
        <v>2550</v>
      </c>
      <c r="I286" s="185">
        <f t="shared" si="54"/>
        <v>100</v>
      </c>
    </row>
    <row r="287" spans="1:9" hidden="1" x14ac:dyDescent="0.25">
      <c r="A287" s="203" t="s">
        <v>979</v>
      </c>
      <c r="B287" s="195"/>
      <c r="C287" s="195" t="s">
        <v>909</v>
      </c>
      <c r="D287" s="195" t="s">
        <v>976</v>
      </c>
      <c r="E287" s="195" t="s">
        <v>1121</v>
      </c>
      <c r="F287" s="195"/>
      <c r="G287" s="185">
        <f>SUM(G289)+G288</f>
        <v>0</v>
      </c>
      <c r="H287" s="185">
        <f t="shared" ref="H287" si="61">SUM(H289)+H288</f>
        <v>0</v>
      </c>
      <c r="I287" s="185"/>
    </row>
    <row r="288" spans="1:9" ht="31.5" hidden="1" x14ac:dyDescent="0.25">
      <c r="A288" s="203" t="s">
        <v>896</v>
      </c>
      <c r="B288" s="195"/>
      <c r="C288" s="195" t="s">
        <v>909</v>
      </c>
      <c r="D288" s="195" t="s">
        <v>976</v>
      </c>
      <c r="E288" s="195" t="s">
        <v>1121</v>
      </c>
      <c r="F288" s="195" t="s">
        <v>932</v>
      </c>
      <c r="G288" s="185"/>
      <c r="H288" s="185"/>
      <c r="I288" s="185"/>
    </row>
    <row r="289" spans="1:9" ht="78.75" hidden="1" x14ac:dyDescent="0.25">
      <c r="A289" s="203" t="s">
        <v>1122</v>
      </c>
      <c r="B289" s="195"/>
      <c r="C289" s="195" t="s">
        <v>909</v>
      </c>
      <c r="D289" s="195" t="s">
        <v>976</v>
      </c>
      <c r="E289" s="195" t="s">
        <v>1123</v>
      </c>
      <c r="F289" s="195"/>
      <c r="G289" s="185">
        <f>SUM(G290)</f>
        <v>0</v>
      </c>
      <c r="H289" s="185">
        <f>SUM(H290)</f>
        <v>0</v>
      </c>
      <c r="I289" s="185"/>
    </row>
    <row r="290" spans="1:9" ht="31.5" hidden="1" x14ac:dyDescent="0.25">
      <c r="A290" s="203" t="s">
        <v>896</v>
      </c>
      <c r="B290" s="195"/>
      <c r="C290" s="195" t="s">
        <v>909</v>
      </c>
      <c r="D290" s="195" t="s">
        <v>976</v>
      </c>
      <c r="E290" s="195" t="s">
        <v>1123</v>
      </c>
      <c r="F290" s="195" t="s">
        <v>932</v>
      </c>
      <c r="G290" s="185"/>
      <c r="H290" s="185"/>
      <c r="I290" s="185"/>
    </row>
    <row r="291" spans="1:9" ht="31.5" x14ac:dyDescent="0.25">
      <c r="A291" s="203" t="s">
        <v>1108</v>
      </c>
      <c r="B291" s="195"/>
      <c r="C291" s="195" t="s">
        <v>909</v>
      </c>
      <c r="D291" s="195" t="s">
        <v>976</v>
      </c>
      <c r="E291" s="195" t="s">
        <v>1125</v>
      </c>
      <c r="F291" s="195"/>
      <c r="G291" s="185">
        <f>SUM(G292)</f>
        <v>2550</v>
      </c>
      <c r="H291" s="185">
        <f>SUM(H292)</f>
        <v>2550</v>
      </c>
      <c r="I291" s="185">
        <f t="shared" si="54"/>
        <v>100</v>
      </c>
    </row>
    <row r="292" spans="1:9" ht="31.5" x14ac:dyDescent="0.25">
      <c r="A292" s="203" t="s">
        <v>1110</v>
      </c>
      <c r="B292" s="195"/>
      <c r="C292" s="195" t="s">
        <v>909</v>
      </c>
      <c r="D292" s="195" t="s">
        <v>976</v>
      </c>
      <c r="E292" s="195" t="s">
        <v>1125</v>
      </c>
      <c r="F292" s="195" t="s">
        <v>1111</v>
      </c>
      <c r="G292" s="185">
        <v>2550</v>
      </c>
      <c r="H292" s="185">
        <v>2550</v>
      </c>
      <c r="I292" s="185">
        <f t="shared" si="54"/>
        <v>100</v>
      </c>
    </row>
    <row r="293" spans="1:9" ht="31.5" customHeight="1" x14ac:dyDescent="0.25">
      <c r="A293" s="192" t="s">
        <v>1748</v>
      </c>
      <c r="B293" s="195"/>
      <c r="C293" s="195" t="s">
        <v>909</v>
      </c>
      <c r="D293" s="195" t="s">
        <v>976</v>
      </c>
      <c r="E293" s="195" t="s">
        <v>1162</v>
      </c>
      <c r="F293" s="195"/>
      <c r="G293" s="185">
        <f>SUM(G294)+G297</f>
        <v>78463.399999999994</v>
      </c>
      <c r="H293" s="185">
        <f t="shared" ref="H293" si="62">SUM(H294)+H297</f>
        <v>77062</v>
      </c>
      <c r="I293" s="185">
        <f t="shared" si="54"/>
        <v>98.213944335830476</v>
      </c>
    </row>
    <row r="294" spans="1:9" ht="47.25" x14ac:dyDescent="0.25">
      <c r="A294" s="192" t="s">
        <v>1163</v>
      </c>
      <c r="B294" s="195"/>
      <c r="C294" s="195" t="s">
        <v>909</v>
      </c>
      <c r="D294" s="195" t="s">
        <v>976</v>
      </c>
      <c r="E294" s="195" t="s">
        <v>1164</v>
      </c>
      <c r="F294" s="195"/>
      <c r="G294" s="185">
        <f t="shared" ref="G294:H294" si="63">SUM(G295)</f>
        <v>30411.8</v>
      </c>
      <c r="H294" s="185">
        <f t="shared" si="63"/>
        <v>29010.400000000001</v>
      </c>
      <c r="I294" s="185">
        <f t="shared" si="54"/>
        <v>95.391920241485224</v>
      </c>
    </row>
    <row r="295" spans="1:9" ht="31.5" x14ac:dyDescent="0.25">
      <c r="A295" s="192" t="s">
        <v>1167</v>
      </c>
      <c r="B295" s="195"/>
      <c r="C295" s="195" t="s">
        <v>909</v>
      </c>
      <c r="D295" s="195" t="s">
        <v>976</v>
      </c>
      <c r="E295" s="195" t="s">
        <v>1168</v>
      </c>
      <c r="F295" s="195"/>
      <c r="G295" s="185">
        <f>SUM(G296:G296)</f>
        <v>30411.8</v>
      </c>
      <c r="H295" s="185">
        <f>SUM(H296:H296)</f>
        <v>29010.400000000001</v>
      </c>
      <c r="I295" s="185">
        <f t="shared" si="54"/>
        <v>95.391920241485224</v>
      </c>
    </row>
    <row r="296" spans="1:9" ht="31.5" x14ac:dyDescent="0.25">
      <c r="A296" s="203" t="s">
        <v>896</v>
      </c>
      <c r="B296" s="195"/>
      <c r="C296" s="195" t="s">
        <v>909</v>
      </c>
      <c r="D296" s="195" t="s">
        <v>976</v>
      </c>
      <c r="E296" s="195" t="s">
        <v>1168</v>
      </c>
      <c r="F296" s="195" t="s">
        <v>932</v>
      </c>
      <c r="G296" s="185">
        <f>31627-1215.2</f>
        <v>30411.8</v>
      </c>
      <c r="H296" s="185">
        <v>29010.400000000001</v>
      </c>
      <c r="I296" s="185">
        <f t="shared" si="54"/>
        <v>95.391920241485224</v>
      </c>
    </row>
    <row r="297" spans="1:9" s="214" customFormat="1" ht="31.5" x14ac:dyDescent="0.25">
      <c r="A297" s="243" t="s">
        <v>1175</v>
      </c>
      <c r="B297" s="244"/>
      <c r="C297" s="244" t="s">
        <v>909</v>
      </c>
      <c r="D297" s="244" t="s">
        <v>976</v>
      </c>
      <c r="E297" s="244" t="s">
        <v>1176</v>
      </c>
      <c r="F297" s="244"/>
      <c r="G297" s="245">
        <f>SUM(G298)</f>
        <v>48051.6</v>
      </c>
      <c r="H297" s="245">
        <f t="shared" ref="H297" si="64">SUM(H298)</f>
        <v>48051.6</v>
      </c>
      <c r="I297" s="185">
        <f t="shared" si="54"/>
        <v>100</v>
      </c>
    </row>
    <row r="298" spans="1:9" s="214" customFormat="1" ht="31.5" x14ac:dyDescent="0.25">
      <c r="A298" s="243" t="s">
        <v>1167</v>
      </c>
      <c r="B298" s="244"/>
      <c r="C298" s="244" t="s">
        <v>909</v>
      </c>
      <c r="D298" s="244" t="s">
        <v>976</v>
      </c>
      <c r="E298" s="244" t="s">
        <v>1177</v>
      </c>
      <c r="F298" s="244"/>
      <c r="G298" s="245">
        <f>SUM(G299)</f>
        <v>48051.6</v>
      </c>
      <c r="H298" s="245">
        <f>SUM(H299)</f>
        <v>48051.6</v>
      </c>
      <c r="I298" s="185">
        <f t="shared" si="54"/>
        <v>100</v>
      </c>
    </row>
    <row r="299" spans="1:9" s="214" customFormat="1" x14ac:dyDescent="0.25">
      <c r="A299" s="243" t="s">
        <v>910</v>
      </c>
      <c r="B299" s="244"/>
      <c r="C299" s="244" t="s">
        <v>909</v>
      </c>
      <c r="D299" s="244" t="s">
        <v>976</v>
      </c>
      <c r="E299" s="244" t="s">
        <v>1177</v>
      </c>
      <c r="F299" s="244" t="s">
        <v>988</v>
      </c>
      <c r="G299" s="245">
        <v>48051.6</v>
      </c>
      <c r="H299" s="245">
        <v>48051.6</v>
      </c>
      <c r="I299" s="185">
        <f t="shared" si="54"/>
        <v>100</v>
      </c>
    </row>
    <row r="300" spans="1:9" ht="31.5" x14ac:dyDescent="0.25">
      <c r="A300" s="205" t="s">
        <v>1339</v>
      </c>
      <c r="B300" s="195"/>
      <c r="C300" s="195" t="s">
        <v>909</v>
      </c>
      <c r="D300" s="195" t="s">
        <v>976</v>
      </c>
      <c r="E300" s="208" t="s">
        <v>1340</v>
      </c>
      <c r="F300" s="208"/>
      <c r="G300" s="185">
        <f>SUM(G301)+G303</f>
        <v>3600</v>
      </c>
      <c r="H300" s="185">
        <f t="shared" ref="H300" si="65">SUM(H301)+H303</f>
        <v>3600</v>
      </c>
      <c r="I300" s="185">
        <f t="shared" si="54"/>
        <v>100</v>
      </c>
    </row>
    <row r="301" spans="1:9" x14ac:dyDescent="0.25">
      <c r="A301" s="205" t="s">
        <v>979</v>
      </c>
      <c r="B301" s="195"/>
      <c r="C301" s="195" t="s">
        <v>909</v>
      </c>
      <c r="D301" s="195" t="s">
        <v>976</v>
      </c>
      <c r="E301" s="208" t="s">
        <v>1341</v>
      </c>
      <c r="F301" s="208"/>
      <c r="G301" s="185">
        <f t="shared" ref="G301:H301" si="66">SUM(G302)</f>
        <v>3600</v>
      </c>
      <c r="H301" s="185">
        <f t="shared" si="66"/>
        <v>3600</v>
      </c>
      <c r="I301" s="185">
        <f t="shared" si="54"/>
        <v>100</v>
      </c>
    </row>
    <row r="302" spans="1:9" ht="31.5" x14ac:dyDescent="0.25">
      <c r="A302" s="205" t="s">
        <v>896</v>
      </c>
      <c r="B302" s="195"/>
      <c r="C302" s="195" t="s">
        <v>909</v>
      </c>
      <c r="D302" s="195" t="s">
        <v>976</v>
      </c>
      <c r="E302" s="208" t="s">
        <v>1341</v>
      </c>
      <c r="F302" s="208" t="s">
        <v>932</v>
      </c>
      <c r="G302" s="185">
        <v>3600</v>
      </c>
      <c r="H302" s="185">
        <v>3600</v>
      </c>
      <c r="I302" s="185">
        <f t="shared" si="54"/>
        <v>100</v>
      </c>
    </row>
    <row r="303" spans="1:9" ht="47.25" hidden="1" x14ac:dyDescent="0.25">
      <c r="A303" s="205" t="s">
        <v>1342</v>
      </c>
      <c r="B303" s="195"/>
      <c r="C303" s="195" t="s">
        <v>909</v>
      </c>
      <c r="D303" s="195" t="s">
        <v>976</v>
      </c>
      <c r="E303" s="208" t="s">
        <v>1343</v>
      </c>
      <c r="F303" s="208"/>
      <c r="G303" s="185">
        <f>SUM(G304)</f>
        <v>0</v>
      </c>
      <c r="H303" s="185">
        <f t="shared" ref="H303" si="67">SUM(H304)</f>
        <v>0</v>
      </c>
      <c r="I303" s="185"/>
    </row>
    <row r="304" spans="1:9" ht="31.5" hidden="1" x14ac:dyDescent="0.25">
      <c r="A304" s="205" t="s">
        <v>896</v>
      </c>
      <c r="B304" s="195"/>
      <c r="C304" s="195" t="s">
        <v>909</v>
      </c>
      <c r="D304" s="195" t="s">
        <v>976</v>
      </c>
      <c r="E304" s="208" t="s">
        <v>1343</v>
      </c>
      <c r="F304" s="208" t="s">
        <v>932</v>
      </c>
      <c r="G304" s="185"/>
      <c r="H304" s="185"/>
      <c r="I304" s="185"/>
    </row>
    <row r="305" spans="1:9" ht="31.5" x14ac:dyDescent="0.25">
      <c r="A305" s="205" t="s">
        <v>1344</v>
      </c>
      <c r="B305" s="195"/>
      <c r="C305" s="195" t="s">
        <v>909</v>
      </c>
      <c r="D305" s="195" t="s">
        <v>976</v>
      </c>
      <c r="E305" s="208" t="s">
        <v>1345</v>
      </c>
      <c r="F305" s="208"/>
      <c r="G305" s="185">
        <f t="shared" ref="G305:H306" si="68">SUM(G306)</f>
        <v>3506.2</v>
      </c>
      <c r="H305" s="185">
        <f t="shared" si="68"/>
        <v>3275.2</v>
      </c>
      <c r="I305" s="185">
        <f t="shared" si="54"/>
        <v>93.411670754663163</v>
      </c>
    </row>
    <row r="306" spans="1:9" x14ac:dyDescent="0.25">
      <c r="A306" s="205" t="s">
        <v>979</v>
      </c>
      <c r="B306" s="195"/>
      <c r="C306" s="195" t="s">
        <v>909</v>
      </c>
      <c r="D306" s="195" t="s">
        <v>976</v>
      </c>
      <c r="E306" s="208" t="s">
        <v>1346</v>
      </c>
      <c r="F306" s="208"/>
      <c r="G306" s="185">
        <f t="shared" si="68"/>
        <v>3506.2</v>
      </c>
      <c r="H306" s="185">
        <f t="shared" si="68"/>
        <v>3275.2</v>
      </c>
      <c r="I306" s="185">
        <f t="shared" si="54"/>
        <v>93.411670754663163</v>
      </c>
    </row>
    <row r="307" spans="1:9" ht="31.5" x14ac:dyDescent="0.25">
      <c r="A307" s="205" t="s">
        <v>896</v>
      </c>
      <c r="B307" s="195"/>
      <c r="C307" s="195" t="s">
        <v>909</v>
      </c>
      <c r="D307" s="195" t="s">
        <v>976</v>
      </c>
      <c r="E307" s="208" t="s">
        <v>1346</v>
      </c>
      <c r="F307" s="208" t="s">
        <v>932</v>
      </c>
      <c r="G307" s="185">
        <v>3506.2</v>
      </c>
      <c r="H307" s="185">
        <v>3275.2</v>
      </c>
      <c r="I307" s="185">
        <f t="shared" si="54"/>
        <v>93.411670754663163</v>
      </c>
    </row>
    <row r="308" spans="1:9" x14ac:dyDescent="0.25">
      <c r="A308" s="203" t="s">
        <v>1773</v>
      </c>
      <c r="B308" s="195"/>
      <c r="C308" s="195" t="s">
        <v>909</v>
      </c>
      <c r="D308" s="195" t="s">
        <v>884</v>
      </c>
      <c r="E308" s="195"/>
      <c r="F308" s="195"/>
      <c r="G308" s="185">
        <f>SUM(G314+G320+G322+G359+G369+G378+G388)</f>
        <v>226665.80000000002</v>
      </c>
      <c r="H308" s="185">
        <f>SUM(H314+H320+H322+H359+H369+H378+H388)</f>
        <v>224020.8</v>
      </c>
      <c r="I308" s="185">
        <f t="shared" si="54"/>
        <v>98.8330837735556</v>
      </c>
    </row>
    <row r="309" spans="1:9" ht="47.25" hidden="1" x14ac:dyDescent="0.25">
      <c r="A309" s="205" t="s">
        <v>1774</v>
      </c>
      <c r="B309" s="195"/>
      <c r="C309" s="195" t="s">
        <v>909</v>
      </c>
      <c r="D309" s="195" t="s">
        <v>884</v>
      </c>
      <c r="E309" s="195" t="s">
        <v>1775</v>
      </c>
      <c r="F309" s="195"/>
      <c r="G309" s="185">
        <f t="shared" ref="G309:G313" si="69">SUM(G315+G321+G323+G360+G370+G379+G389)</f>
        <v>148763.60000000003</v>
      </c>
      <c r="H309" s="185">
        <f t="shared" ref="H309:H312" si="70">SUM(H310)</f>
        <v>0</v>
      </c>
      <c r="I309" s="185">
        <f t="shared" si="54"/>
        <v>0</v>
      </c>
    </row>
    <row r="310" spans="1:9" hidden="1" x14ac:dyDescent="0.25">
      <c r="A310" s="203" t="s">
        <v>1776</v>
      </c>
      <c r="B310" s="195"/>
      <c r="C310" s="195" t="s">
        <v>909</v>
      </c>
      <c r="D310" s="195" t="s">
        <v>884</v>
      </c>
      <c r="E310" s="195" t="s">
        <v>1777</v>
      </c>
      <c r="F310" s="195"/>
      <c r="G310" s="185">
        <f t="shared" si="69"/>
        <v>197760.60000000003</v>
      </c>
      <c r="H310" s="185">
        <f t="shared" si="70"/>
        <v>0</v>
      </c>
      <c r="I310" s="185">
        <f t="shared" si="54"/>
        <v>0</v>
      </c>
    </row>
    <row r="311" spans="1:9" ht="47.25" hidden="1" x14ac:dyDescent="0.25">
      <c r="A311" s="192" t="s">
        <v>887</v>
      </c>
      <c r="B311" s="195"/>
      <c r="C311" s="195" t="s">
        <v>909</v>
      </c>
      <c r="D311" s="195" t="s">
        <v>884</v>
      </c>
      <c r="E311" s="195" t="s">
        <v>1778</v>
      </c>
      <c r="F311" s="195"/>
      <c r="G311" s="185">
        <f t="shared" si="69"/>
        <v>191411.59999999998</v>
      </c>
      <c r="H311" s="185">
        <f t="shared" si="70"/>
        <v>0</v>
      </c>
      <c r="I311" s="185">
        <f t="shared" si="54"/>
        <v>0</v>
      </c>
    </row>
    <row r="312" spans="1:9" ht="31.5" hidden="1" x14ac:dyDescent="0.25">
      <c r="A312" s="203" t="s">
        <v>1779</v>
      </c>
      <c r="B312" s="195"/>
      <c r="C312" s="195" t="s">
        <v>909</v>
      </c>
      <c r="D312" s="195" t="s">
        <v>884</v>
      </c>
      <c r="E312" s="195" t="s">
        <v>1780</v>
      </c>
      <c r="F312" s="195"/>
      <c r="G312" s="185">
        <f t="shared" si="69"/>
        <v>96843.5</v>
      </c>
      <c r="H312" s="185">
        <f t="shared" si="70"/>
        <v>0</v>
      </c>
      <c r="I312" s="185">
        <f t="shared" si="54"/>
        <v>0</v>
      </c>
    </row>
    <row r="313" spans="1:9" ht="31.5" hidden="1" x14ac:dyDescent="0.25">
      <c r="A313" s="203" t="s">
        <v>896</v>
      </c>
      <c r="B313" s="195"/>
      <c r="C313" s="195" t="s">
        <v>909</v>
      </c>
      <c r="D313" s="195" t="s">
        <v>884</v>
      </c>
      <c r="E313" s="195" t="s">
        <v>1780</v>
      </c>
      <c r="F313" s="195" t="s">
        <v>932</v>
      </c>
      <c r="G313" s="185">
        <f t="shared" si="69"/>
        <v>64755.799999999996</v>
      </c>
      <c r="H313" s="185"/>
      <c r="I313" s="185">
        <f t="shared" si="54"/>
        <v>0</v>
      </c>
    </row>
    <row r="314" spans="1:9" ht="31.5" x14ac:dyDescent="0.25">
      <c r="A314" s="240" t="s">
        <v>1020</v>
      </c>
      <c r="B314" s="200"/>
      <c r="C314" s="195" t="s">
        <v>909</v>
      </c>
      <c r="D314" s="195" t="s">
        <v>884</v>
      </c>
      <c r="E314" s="195" t="s">
        <v>1021</v>
      </c>
      <c r="F314" s="195"/>
      <c r="G314" s="185">
        <f>SUM(G315)</f>
        <v>17089.099999999999</v>
      </c>
      <c r="H314" s="185">
        <f>SUM(H315)</f>
        <v>16907.400000000001</v>
      </c>
      <c r="I314" s="185">
        <f t="shared" si="54"/>
        <v>98.936749155894717</v>
      </c>
    </row>
    <row r="315" spans="1:9" x14ac:dyDescent="0.25">
      <c r="A315" s="203" t="s">
        <v>979</v>
      </c>
      <c r="B315" s="195"/>
      <c r="C315" s="195" t="s">
        <v>909</v>
      </c>
      <c r="D315" s="195" t="s">
        <v>884</v>
      </c>
      <c r="E315" s="195" t="s">
        <v>1022</v>
      </c>
      <c r="F315" s="195"/>
      <c r="G315" s="185">
        <f>SUM(G316)+G317</f>
        <v>17089.099999999999</v>
      </c>
      <c r="H315" s="185">
        <f>SUM(H316)+H317</f>
        <v>16907.400000000001</v>
      </c>
      <c r="I315" s="185">
        <f t="shared" si="54"/>
        <v>98.936749155894717</v>
      </c>
    </row>
    <row r="316" spans="1:9" ht="31.5" x14ac:dyDescent="0.25">
      <c r="A316" s="203" t="s">
        <v>896</v>
      </c>
      <c r="B316" s="195"/>
      <c r="C316" s="195" t="s">
        <v>909</v>
      </c>
      <c r="D316" s="195" t="s">
        <v>884</v>
      </c>
      <c r="E316" s="195" t="s">
        <v>1022</v>
      </c>
      <c r="F316" s="195" t="s">
        <v>932</v>
      </c>
      <c r="G316" s="185">
        <f>16463.5-440.4</f>
        <v>16023.1</v>
      </c>
      <c r="H316" s="185">
        <v>15841.4</v>
      </c>
      <c r="I316" s="185">
        <f t="shared" si="54"/>
        <v>98.866012194893614</v>
      </c>
    </row>
    <row r="317" spans="1:9" ht="59.25" customHeight="1" x14ac:dyDescent="0.25">
      <c r="A317" s="205" t="s">
        <v>1024</v>
      </c>
      <c r="B317" s="195"/>
      <c r="C317" s="195" t="s">
        <v>909</v>
      </c>
      <c r="D317" s="195" t="s">
        <v>884</v>
      </c>
      <c r="E317" s="208" t="s">
        <v>1025</v>
      </c>
      <c r="F317" s="195"/>
      <c r="G317" s="185">
        <f>SUM(G318)</f>
        <v>1066</v>
      </c>
      <c r="H317" s="185">
        <f>SUM(H318)</f>
        <v>1066</v>
      </c>
      <c r="I317" s="185">
        <f t="shared" si="54"/>
        <v>100</v>
      </c>
    </row>
    <row r="318" spans="1:9" ht="31.5" x14ac:dyDescent="0.25">
      <c r="A318" s="203" t="s">
        <v>896</v>
      </c>
      <c r="B318" s="195"/>
      <c r="C318" s="195" t="s">
        <v>909</v>
      </c>
      <c r="D318" s="195" t="s">
        <v>884</v>
      </c>
      <c r="E318" s="208" t="s">
        <v>1025</v>
      </c>
      <c r="F318" s="195" t="s">
        <v>932</v>
      </c>
      <c r="G318" s="185">
        <v>1066</v>
      </c>
      <c r="H318" s="185">
        <v>1066</v>
      </c>
      <c r="I318" s="185">
        <f t="shared" si="54"/>
        <v>100</v>
      </c>
    </row>
    <row r="319" spans="1:9" ht="31.5" x14ac:dyDescent="0.25">
      <c r="A319" s="203" t="s">
        <v>1029</v>
      </c>
      <c r="B319" s="195"/>
      <c r="C319" s="195" t="s">
        <v>909</v>
      </c>
      <c r="D319" s="195" t="s">
        <v>884</v>
      </c>
      <c r="E319" s="195" t="s">
        <v>1030</v>
      </c>
      <c r="F319" s="195"/>
      <c r="G319" s="185">
        <f t="shared" ref="G319:H320" si="71">SUM(G320)</f>
        <v>2300</v>
      </c>
      <c r="H319" s="185">
        <f t="shared" si="71"/>
        <v>2300</v>
      </c>
      <c r="I319" s="185">
        <f t="shared" si="54"/>
        <v>100</v>
      </c>
    </row>
    <row r="320" spans="1:9" x14ac:dyDescent="0.25">
      <c r="A320" s="203" t="s">
        <v>979</v>
      </c>
      <c r="B320" s="195"/>
      <c r="C320" s="195" t="s">
        <v>909</v>
      </c>
      <c r="D320" s="195" t="s">
        <v>884</v>
      </c>
      <c r="E320" s="195" t="s">
        <v>1031</v>
      </c>
      <c r="F320" s="195"/>
      <c r="G320" s="185">
        <f t="shared" si="71"/>
        <v>2300</v>
      </c>
      <c r="H320" s="185">
        <f t="shared" si="71"/>
        <v>2300</v>
      </c>
      <c r="I320" s="185">
        <f t="shared" si="54"/>
        <v>100</v>
      </c>
    </row>
    <row r="321" spans="1:9" ht="27" customHeight="1" x14ac:dyDescent="0.25">
      <c r="A321" s="203" t="s">
        <v>896</v>
      </c>
      <c r="B321" s="195"/>
      <c r="C321" s="195" t="s">
        <v>909</v>
      </c>
      <c r="D321" s="195" t="s">
        <v>884</v>
      </c>
      <c r="E321" s="195" t="s">
        <v>1031</v>
      </c>
      <c r="F321" s="195" t="s">
        <v>932</v>
      </c>
      <c r="G321" s="185">
        <v>2300</v>
      </c>
      <c r="H321" s="185">
        <v>2300</v>
      </c>
      <c r="I321" s="185">
        <f t="shared" si="54"/>
        <v>100</v>
      </c>
    </row>
    <row r="322" spans="1:9" ht="31.5" x14ac:dyDescent="0.25">
      <c r="A322" s="203" t="s">
        <v>1065</v>
      </c>
      <c r="B322" s="195"/>
      <c r="C322" s="195" t="s">
        <v>909</v>
      </c>
      <c r="D322" s="195" t="s">
        <v>884</v>
      </c>
      <c r="E322" s="195" t="s">
        <v>1066</v>
      </c>
      <c r="F322" s="195"/>
      <c r="G322" s="185">
        <f>SUM(G354)+G323</f>
        <v>105734.1</v>
      </c>
      <c r="H322" s="185">
        <f>SUM(H354)+H323</f>
        <v>104747.9</v>
      </c>
      <c r="I322" s="185">
        <f t="shared" si="54"/>
        <v>99.067282929537384</v>
      </c>
    </row>
    <row r="323" spans="1:9" x14ac:dyDescent="0.25">
      <c r="A323" s="203" t="s">
        <v>979</v>
      </c>
      <c r="B323" s="195"/>
      <c r="C323" s="195" t="s">
        <v>909</v>
      </c>
      <c r="D323" s="195" t="s">
        <v>884</v>
      </c>
      <c r="E323" s="195" t="s">
        <v>1067</v>
      </c>
      <c r="F323" s="195"/>
      <c r="G323" s="185">
        <f>SUM(G324+G325)</f>
        <v>58280.5</v>
      </c>
      <c r="H323" s="185">
        <f>SUM(H324+H325)</f>
        <v>57294.8</v>
      </c>
      <c r="I323" s="185">
        <f t="shared" si="54"/>
        <v>98.308696733898998</v>
      </c>
    </row>
    <row r="324" spans="1:9" ht="31.5" x14ac:dyDescent="0.25">
      <c r="A324" s="203" t="s">
        <v>896</v>
      </c>
      <c r="B324" s="195"/>
      <c r="C324" s="195" t="s">
        <v>909</v>
      </c>
      <c r="D324" s="195" t="s">
        <v>884</v>
      </c>
      <c r="E324" s="195" t="s">
        <v>1067</v>
      </c>
      <c r="F324" s="195" t="s">
        <v>932</v>
      </c>
      <c r="G324" s="185">
        <v>8629.1</v>
      </c>
      <c r="H324" s="185">
        <v>8626.9</v>
      </c>
      <c r="I324" s="185">
        <f t="shared" si="54"/>
        <v>99.974504873045845</v>
      </c>
    </row>
    <row r="325" spans="1:9" ht="110.25" x14ac:dyDescent="0.25">
      <c r="A325" s="203" t="s">
        <v>1528</v>
      </c>
      <c r="B325" s="195"/>
      <c r="C325" s="195" t="s">
        <v>909</v>
      </c>
      <c r="D325" s="195" t="s">
        <v>884</v>
      </c>
      <c r="E325" s="195" t="s">
        <v>1069</v>
      </c>
      <c r="F325" s="195"/>
      <c r="G325" s="185">
        <f>SUM(G326+G328+G330+G332+G334+G336)+G338+G340+G342+G344+G346+G348+G350+G352</f>
        <v>49651.4</v>
      </c>
      <c r="H325" s="185">
        <f>SUM(H326+H328+H330+H332+H334+H336)+H338+H340+H342+H344+H346+H348+H350+H352</f>
        <v>48667.9</v>
      </c>
      <c r="I325" s="185">
        <f t="shared" si="54"/>
        <v>98.01918979122442</v>
      </c>
    </row>
    <row r="326" spans="1:9" ht="31.5" x14ac:dyDescent="0.25">
      <c r="A326" s="203" t="s">
        <v>1070</v>
      </c>
      <c r="B326" s="195"/>
      <c r="C326" s="195" t="s">
        <v>909</v>
      </c>
      <c r="D326" s="195" t="s">
        <v>884</v>
      </c>
      <c r="E326" s="195" t="s">
        <v>1071</v>
      </c>
      <c r="F326" s="195"/>
      <c r="G326" s="185">
        <f>SUM(G327)</f>
        <v>7001</v>
      </c>
      <c r="H326" s="185">
        <f>SUM(H327)</f>
        <v>7000</v>
      </c>
      <c r="I326" s="185">
        <f t="shared" si="54"/>
        <v>99.9857163262391</v>
      </c>
    </row>
    <row r="327" spans="1:9" ht="31.5" x14ac:dyDescent="0.25">
      <c r="A327" s="203" t="s">
        <v>896</v>
      </c>
      <c r="B327" s="195"/>
      <c r="C327" s="195" t="s">
        <v>909</v>
      </c>
      <c r="D327" s="195" t="s">
        <v>884</v>
      </c>
      <c r="E327" s="195" t="s">
        <v>1071</v>
      </c>
      <c r="F327" s="195" t="s">
        <v>932</v>
      </c>
      <c r="G327" s="185">
        <v>7001</v>
      </c>
      <c r="H327" s="185">
        <v>7000</v>
      </c>
      <c r="I327" s="185">
        <f t="shared" ref="I327:I390" si="72">H327/G327*100</f>
        <v>99.9857163262391</v>
      </c>
    </row>
    <row r="328" spans="1:9" ht="31.5" x14ac:dyDescent="0.25">
      <c r="A328" s="203" t="s">
        <v>1072</v>
      </c>
      <c r="B328" s="195"/>
      <c r="C328" s="195" t="s">
        <v>909</v>
      </c>
      <c r="D328" s="195" t="s">
        <v>884</v>
      </c>
      <c r="E328" s="195" t="s">
        <v>1073</v>
      </c>
      <c r="F328" s="195"/>
      <c r="G328" s="185">
        <f>SUM(G329)</f>
        <v>1101.5</v>
      </c>
      <c r="H328" s="185">
        <f t="shared" ref="H328" si="73">SUM(H329)</f>
        <v>1096</v>
      </c>
      <c r="I328" s="185">
        <f t="shared" si="72"/>
        <v>99.500680889695872</v>
      </c>
    </row>
    <row r="329" spans="1:9" ht="31.5" x14ac:dyDescent="0.25">
      <c r="A329" s="203" t="s">
        <v>896</v>
      </c>
      <c r="B329" s="195"/>
      <c r="C329" s="195" t="s">
        <v>909</v>
      </c>
      <c r="D329" s="195" t="s">
        <v>884</v>
      </c>
      <c r="E329" s="195" t="s">
        <v>1073</v>
      </c>
      <c r="F329" s="195" t="s">
        <v>932</v>
      </c>
      <c r="G329" s="185">
        <v>1101.5</v>
      </c>
      <c r="H329" s="185">
        <v>1096</v>
      </c>
      <c r="I329" s="185">
        <f t="shared" si="72"/>
        <v>99.500680889695872</v>
      </c>
    </row>
    <row r="330" spans="1:9" ht="31.5" x14ac:dyDescent="0.25">
      <c r="A330" s="203" t="s">
        <v>1074</v>
      </c>
      <c r="B330" s="195"/>
      <c r="C330" s="195" t="s">
        <v>909</v>
      </c>
      <c r="D330" s="195" t="s">
        <v>884</v>
      </c>
      <c r="E330" s="195" t="s">
        <v>1075</v>
      </c>
      <c r="F330" s="195"/>
      <c r="G330" s="185">
        <f>SUM(G331)</f>
        <v>7000</v>
      </c>
      <c r="H330" s="185">
        <f t="shared" ref="H330" si="74">SUM(H331)</f>
        <v>7000</v>
      </c>
      <c r="I330" s="185">
        <f t="shared" si="72"/>
        <v>100</v>
      </c>
    </row>
    <row r="331" spans="1:9" ht="31.5" x14ac:dyDescent="0.25">
      <c r="A331" s="203" t="s">
        <v>896</v>
      </c>
      <c r="B331" s="195"/>
      <c r="C331" s="195" t="s">
        <v>909</v>
      </c>
      <c r="D331" s="195" t="s">
        <v>884</v>
      </c>
      <c r="E331" s="195" t="s">
        <v>1075</v>
      </c>
      <c r="F331" s="195" t="s">
        <v>932</v>
      </c>
      <c r="G331" s="185">
        <v>7000</v>
      </c>
      <c r="H331" s="185">
        <v>7000</v>
      </c>
      <c r="I331" s="185">
        <f t="shared" si="72"/>
        <v>100</v>
      </c>
    </row>
    <row r="332" spans="1:9" ht="31.5" x14ac:dyDescent="0.25">
      <c r="A332" s="203" t="s">
        <v>1076</v>
      </c>
      <c r="B332" s="195"/>
      <c r="C332" s="195" t="s">
        <v>909</v>
      </c>
      <c r="D332" s="195" t="s">
        <v>884</v>
      </c>
      <c r="E332" s="195" t="s">
        <v>1077</v>
      </c>
      <c r="F332" s="195"/>
      <c r="G332" s="185">
        <f>SUM(G333)</f>
        <v>5022.2</v>
      </c>
      <c r="H332" s="185">
        <f t="shared" ref="H332" si="75">SUM(H333)</f>
        <v>4768.3</v>
      </c>
      <c r="I332" s="185">
        <f t="shared" si="72"/>
        <v>94.944446656843624</v>
      </c>
    </row>
    <row r="333" spans="1:9" ht="31.5" x14ac:dyDescent="0.25">
      <c r="A333" s="203" t="s">
        <v>896</v>
      </c>
      <c r="B333" s="195"/>
      <c r="C333" s="195" t="s">
        <v>909</v>
      </c>
      <c r="D333" s="195" t="s">
        <v>884</v>
      </c>
      <c r="E333" s="195" t="s">
        <v>1077</v>
      </c>
      <c r="F333" s="195" t="s">
        <v>932</v>
      </c>
      <c r="G333" s="185">
        <v>5022.2</v>
      </c>
      <c r="H333" s="185">
        <v>4768.3</v>
      </c>
      <c r="I333" s="185">
        <f t="shared" si="72"/>
        <v>94.944446656843624</v>
      </c>
    </row>
    <row r="334" spans="1:9" ht="47.25" x14ac:dyDescent="0.25">
      <c r="A334" s="203" t="s">
        <v>1078</v>
      </c>
      <c r="B334" s="195"/>
      <c r="C334" s="195" t="s">
        <v>909</v>
      </c>
      <c r="D334" s="195" t="s">
        <v>884</v>
      </c>
      <c r="E334" s="195" t="s">
        <v>1079</v>
      </c>
      <c r="F334" s="195"/>
      <c r="G334" s="185">
        <f>SUM(G335)</f>
        <v>6586.4</v>
      </c>
      <c r="H334" s="185">
        <f t="shared" ref="H334" si="76">SUM(H335)</f>
        <v>6586.4</v>
      </c>
      <c r="I334" s="185">
        <f t="shared" si="72"/>
        <v>100</v>
      </c>
    </row>
    <row r="335" spans="1:9" ht="31.5" x14ac:dyDescent="0.25">
      <c r="A335" s="203" t="s">
        <v>896</v>
      </c>
      <c r="B335" s="195"/>
      <c r="C335" s="195" t="s">
        <v>909</v>
      </c>
      <c r="D335" s="195" t="s">
        <v>884</v>
      </c>
      <c r="E335" s="195" t="s">
        <v>1079</v>
      </c>
      <c r="F335" s="195" t="s">
        <v>932</v>
      </c>
      <c r="G335" s="185">
        <v>6586.4</v>
      </c>
      <c r="H335" s="185">
        <v>6586.4</v>
      </c>
      <c r="I335" s="185">
        <f t="shared" si="72"/>
        <v>100</v>
      </c>
    </row>
    <row r="336" spans="1:9" ht="31.5" x14ac:dyDescent="0.25">
      <c r="A336" s="203" t="s">
        <v>1080</v>
      </c>
      <c r="B336" s="195"/>
      <c r="C336" s="195" t="s">
        <v>909</v>
      </c>
      <c r="D336" s="195" t="s">
        <v>884</v>
      </c>
      <c r="E336" s="195" t="s">
        <v>1081</v>
      </c>
      <c r="F336" s="195"/>
      <c r="G336" s="185">
        <f>SUM(G337)</f>
        <v>4076.5</v>
      </c>
      <c r="H336" s="185">
        <f t="shared" ref="H336" si="77">SUM(H337)</f>
        <v>3961.8</v>
      </c>
      <c r="I336" s="185">
        <f t="shared" si="72"/>
        <v>97.186311787072242</v>
      </c>
    </row>
    <row r="337" spans="1:9" ht="31.5" x14ac:dyDescent="0.25">
      <c r="A337" s="203" t="s">
        <v>896</v>
      </c>
      <c r="B337" s="195"/>
      <c r="C337" s="195" t="s">
        <v>909</v>
      </c>
      <c r="D337" s="195" t="s">
        <v>884</v>
      </c>
      <c r="E337" s="195" t="s">
        <v>1081</v>
      </c>
      <c r="F337" s="195" t="s">
        <v>932</v>
      </c>
      <c r="G337" s="185">
        <v>4076.5</v>
      </c>
      <c r="H337" s="185">
        <v>3961.8</v>
      </c>
      <c r="I337" s="185">
        <f t="shared" si="72"/>
        <v>97.186311787072242</v>
      </c>
    </row>
    <row r="338" spans="1:9" ht="31.5" x14ac:dyDescent="0.25">
      <c r="A338" s="203" t="s">
        <v>1082</v>
      </c>
      <c r="B338" s="195"/>
      <c r="C338" s="195" t="s">
        <v>909</v>
      </c>
      <c r="D338" s="195" t="s">
        <v>884</v>
      </c>
      <c r="E338" s="195" t="s">
        <v>1083</v>
      </c>
      <c r="F338" s="195"/>
      <c r="G338" s="185">
        <f>SUM(G339)</f>
        <v>2748.9</v>
      </c>
      <c r="H338" s="185">
        <f>SUM(H339)</f>
        <v>2683.3</v>
      </c>
      <c r="I338" s="185">
        <f t="shared" si="72"/>
        <v>97.613590890901818</v>
      </c>
    </row>
    <row r="339" spans="1:9" ht="31.5" x14ac:dyDescent="0.25">
      <c r="A339" s="203" t="s">
        <v>896</v>
      </c>
      <c r="B339" s="195"/>
      <c r="C339" s="195" t="s">
        <v>909</v>
      </c>
      <c r="D339" s="195" t="s">
        <v>884</v>
      </c>
      <c r="E339" s="195" t="s">
        <v>1083</v>
      </c>
      <c r="F339" s="195" t="s">
        <v>932</v>
      </c>
      <c r="G339" s="185">
        <v>2748.9</v>
      </c>
      <c r="H339" s="185">
        <v>2683.3</v>
      </c>
      <c r="I339" s="185">
        <f t="shared" si="72"/>
        <v>97.613590890901818</v>
      </c>
    </row>
    <row r="340" spans="1:9" ht="31.5" x14ac:dyDescent="0.25">
      <c r="A340" s="203" t="s">
        <v>1084</v>
      </c>
      <c r="B340" s="195"/>
      <c r="C340" s="195" t="s">
        <v>909</v>
      </c>
      <c r="D340" s="195" t="s">
        <v>884</v>
      </c>
      <c r="E340" s="195" t="s">
        <v>1085</v>
      </c>
      <c r="F340" s="195"/>
      <c r="G340" s="185">
        <f>SUM(G341)</f>
        <v>2000</v>
      </c>
      <c r="H340" s="185">
        <f>SUM(H341)</f>
        <v>1698.8</v>
      </c>
      <c r="I340" s="185">
        <f t="shared" si="72"/>
        <v>84.94</v>
      </c>
    </row>
    <row r="341" spans="1:9" ht="31.5" x14ac:dyDescent="0.25">
      <c r="A341" s="203" t="s">
        <v>896</v>
      </c>
      <c r="B341" s="195"/>
      <c r="C341" s="195" t="s">
        <v>909</v>
      </c>
      <c r="D341" s="195" t="s">
        <v>884</v>
      </c>
      <c r="E341" s="195" t="s">
        <v>1085</v>
      </c>
      <c r="F341" s="195" t="s">
        <v>932</v>
      </c>
      <c r="G341" s="185">
        <v>2000</v>
      </c>
      <c r="H341" s="185">
        <v>1698.8</v>
      </c>
      <c r="I341" s="185">
        <f t="shared" si="72"/>
        <v>84.94</v>
      </c>
    </row>
    <row r="342" spans="1:9" ht="31.5" x14ac:dyDescent="0.25">
      <c r="A342" s="203" t="s">
        <v>1086</v>
      </c>
      <c r="B342" s="195"/>
      <c r="C342" s="195" t="s">
        <v>909</v>
      </c>
      <c r="D342" s="195" t="s">
        <v>884</v>
      </c>
      <c r="E342" s="195" t="s">
        <v>1087</v>
      </c>
      <c r="F342" s="195"/>
      <c r="G342" s="185">
        <f>SUM(G343)</f>
        <v>2500</v>
      </c>
      <c r="H342" s="185">
        <f>SUM(H343)</f>
        <v>2457.5</v>
      </c>
      <c r="I342" s="185">
        <f t="shared" si="72"/>
        <v>98.3</v>
      </c>
    </row>
    <row r="343" spans="1:9" ht="31.5" x14ac:dyDescent="0.25">
      <c r="A343" s="203" t="s">
        <v>896</v>
      </c>
      <c r="B343" s="195"/>
      <c r="C343" s="195" t="s">
        <v>909</v>
      </c>
      <c r="D343" s="195" t="s">
        <v>884</v>
      </c>
      <c r="E343" s="195" t="s">
        <v>1087</v>
      </c>
      <c r="F343" s="195" t="s">
        <v>932</v>
      </c>
      <c r="G343" s="185">
        <v>2500</v>
      </c>
      <c r="H343" s="185">
        <v>2457.5</v>
      </c>
      <c r="I343" s="185">
        <f t="shared" si="72"/>
        <v>98.3</v>
      </c>
    </row>
    <row r="344" spans="1:9" ht="31.5" x14ac:dyDescent="0.25">
      <c r="A344" s="203" t="s">
        <v>1088</v>
      </c>
      <c r="B344" s="195"/>
      <c r="C344" s="195" t="s">
        <v>909</v>
      </c>
      <c r="D344" s="195" t="s">
        <v>884</v>
      </c>
      <c r="E344" s="195" t="s">
        <v>1089</v>
      </c>
      <c r="F344" s="195"/>
      <c r="G344" s="185">
        <f>SUM(G345)</f>
        <v>2649.6</v>
      </c>
      <c r="H344" s="185">
        <f>SUM(H345)</f>
        <v>2635.9</v>
      </c>
      <c r="I344" s="185">
        <f t="shared" si="72"/>
        <v>99.482940821256051</v>
      </c>
    </row>
    <row r="345" spans="1:9" ht="31.5" x14ac:dyDescent="0.25">
      <c r="A345" s="203" t="s">
        <v>896</v>
      </c>
      <c r="B345" s="195"/>
      <c r="C345" s="195" t="s">
        <v>909</v>
      </c>
      <c r="D345" s="195" t="s">
        <v>884</v>
      </c>
      <c r="E345" s="195" t="s">
        <v>1089</v>
      </c>
      <c r="F345" s="195" t="s">
        <v>932</v>
      </c>
      <c r="G345" s="185">
        <v>2649.6</v>
      </c>
      <c r="H345" s="185">
        <v>2635.9</v>
      </c>
      <c r="I345" s="185">
        <f t="shared" si="72"/>
        <v>99.482940821256051</v>
      </c>
    </row>
    <row r="346" spans="1:9" ht="31.5" x14ac:dyDescent="0.25">
      <c r="A346" s="203" t="s">
        <v>1090</v>
      </c>
      <c r="B346" s="195"/>
      <c r="C346" s="195" t="s">
        <v>909</v>
      </c>
      <c r="D346" s="195" t="s">
        <v>884</v>
      </c>
      <c r="E346" s="195" t="s">
        <v>1091</v>
      </c>
      <c r="F346" s="195"/>
      <c r="G346" s="185">
        <f>SUM(G347)</f>
        <v>2300</v>
      </c>
      <c r="H346" s="185">
        <f>SUM(H347)</f>
        <v>2288.1</v>
      </c>
      <c r="I346" s="185">
        <f t="shared" si="72"/>
        <v>99.482608695652175</v>
      </c>
    </row>
    <row r="347" spans="1:9" ht="31.5" x14ac:dyDescent="0.25">
      <c r="A347" s="203" t="s">
        <v>896</v>
      </c>
      <c r="B347" s="195"/>
      <c r="C347" s="195" t="s">
        <v>909</v>
      </c>
      <c r="D347" s="195" t="s">
        <v>884</v>
      </c>
      <c r="E347" s="195" t="s">
        <v>1091</v>
      </c>
      <c r="F347" s="195" t="s">
        <v>932</v>
      </c>
      <c r="G347" s="185">
        <v>2300</v>
      </c>
      <c r="H347" s="185">
        <v>2288.1</v>
      </c>
      <c r="I347" s="185">
        <f t="shared" si="72"/>
        <v>99.482608695652175</v>
      </c>
    </row>
    <row r="348" spans="1:9" ht="31.5" x14ac:dyDescent="0.25">
      <c r="A348" s="203" t="s">
        <v>1092</v>
      </c>
      <c r="B348" s="195"/>
      <c r="C348" s="195" t="s">
        <v>909</v>
      </c>
      <c r="D348" s="195" t="s">
        <v>884</v>
      </c>
      <c r="E348" s="195" t="s">
        <v>1093</v>
      </c>
      <c r="F348" s="195"/>
      <c r="G348" s="185">
        <f>SUM(G349)</f>
        <v>1800</v>
      </c>
      <c r="H348" s="185">
        <f>SUM(H349)</f>
        <v>1773</v>
      </c>
      <c r="I348" s="185">
        <f t="shared" si="72"/>
        <v>98.5</v>
      </c>
    </row>
    <row r="349" spans="1:9" ht="31.5" x14ac:dyDescent="0.25">
      <c r="A349" s="203" t="s">
        <v>896</v>
      </c>
      <c r="B349" s="195"/>
      <c r="C349" s="195" t="s">
        <v>909</v>
      </c>
      <c r="D349" s="195" t="s">
        <v>884</v>
      </c>
      <c r="E349" s="195" t="s">
        <v>1093</v>
      </c>
      <c r="F349" s="195" t="s">
        <v>932</v>
      </c>
      <c r="G349" s="185">
        <v>1800</v>
      </c>
      <c r="H349" s="185">
        <v>1773</v>
      </c>
      <c r="I349" s="185">
        <f t="shared" si="72"/>
        <v>98.5</v>
      </c>
    </row>
    <row r="350" spans="1:9" ht="31.5" x14ac:dyDescent="0.25">
      <c r="A350" s="203" t="s">
        <v>1094</v>
      </c>
      <c r="B350" s="195"/>
      <c r="C350" s="195" t="s">
        <v>909</v>
      </c>
      <c r="D350" s="195" t="s">
        <v>884</v>
      </c>
      <c r="E350" s="195" t="s">
        <v>1095</v>
      </c>
      <c r="F350" s="195"/>
      <c r="G350" s="185">
        <f>SUM(G351)</f>
        <v>2865.3</v>
      </c>
      <c r="H350" s="185">
        <f>SUM(H351)</f>
        <v>2740.5</v>
      </c>
      <c r="I350" s="185">
        <f t="shared" si="72"/>
        <v>95.64443513768191</v>
      </c>
    </row>
    <row r="351" spans="1:9" ht="31.5" x14ac:dyDescent="0.25">
      <c r="A351" s="203" t="s">
        <v>896</v>
      </c>
      <c r="B351" s="195"/>
      <c r="C351" s="195" t="s">
        <v>909</v>
      </c>
      <c r="D351" s="195" t="s">
        <v>884</v>
      </c>
      <c r="E351" s="195" t="s">
        <v>1095</v>
      </c>
      <c r="F351" s="195" t="s">
        <v>932</v>
      </c>
      <c r="G351" s="185">
        <v>2865.3</v>
      </c>
      <c r="H351" s="185">
        <v>2740.5</v>
      </c>
      <c r="I351" s="185">
        <f t="shared" si="72"/>
        <v>95.64443513768191</v>
      </c>
    </row>
    <row r="352" spans="1:9" ht="31.5" x14ac:dyDescent="0.25">
      <c r="A352" s="203" t="s">
        <v>1096</v>
      </c>
      <c r="B352" s="195"/>
      <c r="C352" s="195" t="s">
        <v>909</v>
      </c>
      <c r="D352" s="195" t="s">
        <v>884</v>
      </c>
      <c r="E352" s="195" t="s">
        <v>1097</v>
      </c>
      <c r="F352" s="195"/>
      <c r="G352" s="185">
        <f>SUM(G353)</f>
        <v>2000</v>
      </c>
      <c r="H352" s="185">
        <f>SUM(H353)</f>
        <v>1978.3</v>
      </c>
      <c r="I352" s="185">
        <f t="shared" si="72"/>
        <v>98.914999999999992</v>
      </c>
    </row>
    <row r="353" spans="1:9" ht="31.5" x14ac:dyDescent="0.25">
      <c r="A353" s="203" t="s">
        <v>896</v>
      </c>
      <c r="B353" s="195"/>
      <c r="C353" s="195" t="s">
        <v>909</v>
      </c>
      <c r="D353" s="195" t="s">
        <v>884</v>
      </c>
      <c r="E353" s="195" t="s">
        <v>1097</v>
      </c>
      <c r="F353" s="195" t="s">
        <v>932</v>
      </c>
      <c r="G353" s="185">
        <v>2000</v>
      </c>
      <c r="H353" s="185">
        <v>1978.3</v>
      </c>
      <c r="I353" s="185">
        <f t="shared" si="72"/>
        <v>98.914999999999992</v>
      </c>
    </row>
    <row r="354" spans="1:9" x14ac:dyDescent="0.25">
      <c r="A354" s="205" t="s">
        <v>1781</v>
      </c>
      <c r="B354" s="195"/>
      <c r="C354" s="195" t="s">
        <v>909</v>
      </c>
      <c r="D354" s="195" t="s">
        <v>884</v>
      </c>
      <c r="E354" s="195" t="s">
        <v>1099</v>
      </c>
      <c r="F354" s="195"/>
      <c r="G354" s="185">
        <f>SUM(G356)+G357</f>
        <v>47453.599999999999</v>
      </c>
      <c r="H354" s="185">
        <f>SUM(H356)+H357</f>
        <v>47453.1</v>
      </c>
      <c r="I354" s="185">
        <f t="shared" si="72"/>
        <v>99.998946339160781</v>
      </c>
    </row>
    <row r="355" spans="1:9" x14ac:dyDescent="0.25">
      <c r="A355" s="203" t="s">
        <v>1100</v>
      </c>
      <c r="B355" s="195"/>
      <c r="C355" s="195" t="s">
        <v>909</v>
      </c>
      <c r="D355" s="195" t="s">
        <v>884</v>
      </c>
      <c r="E355" s="195" t="s">
        <v>1101</v>
      </c>
      <c r="F355" s="195"/>
      <c r="G355" s="185">
        <f>SUM(G356)</f>
        <v>47453.599999999999</v>
      </c>
      <c r="H355" s="185">
        <f>SUM(H356)</f>
        <v>47453.1</v>
      </c>
      <c r="I355" s="185">
        <f t="shared" si="72"/>
        <v>99.998946339160781</v>
      </c>
    </row>
    <row r="356" spans="1:9" ht="31.5" x14ac:dyDescent="0.25">
      <c r="A356" s="203" t="s">
        <v>896</v>
      </c>
      <c r="B356" s="195"/>
      <c r="C356" s="195" t="s">
        <v>909</v>
      </c>
      <c r="D356" s="195" t="s">
        <v>884</v>
      </c>
      <c r="E356" s="195" t="s">
        <v>1101</v>
      </c>
      <c r="F356" s="195" t="s">
        <v>932</v>
      </c>
      <c r="G356" s="185">
        <f>47455.1-1.5</f>
        <v>47453.599999999999</v>
      </c>
      <c r="H356" s="185">
        <v>47453.1</v>
      </c>
      <c r="I356" s="185">
        <f t="shared" si="72"/>
        <v>99.998946339160781</v>
      </c>
    </row>
    <row r="357" spans="1:9" ht="31.5" hidden="1" x14ac:dyDescent="0.25">
      <c r="A357" s="203" t="s">
        <v>1102</v>
      </c>
      <c r="B357" s="195"/>
      <c r="C357" s="195" t="s">
        <v>909</v>
      </c>
      <c r="D357" s="195" t="s">
        <v>884</v>
      </c>
      <c r="E357" s="195" t="s">
        <v>1103</v>
      </c>
      <c r="F357" s="195"/>
      <c r="G357" s="185">
        <f>SUM(G358)</f>
        <v>0</v>
      </c>
      <c r="H357" s="185">
        <f>SUM(H358)</f>
        <v>0</v>
      </c>
      <c r="I357" s="185" t="e">
        <f t="shared" si="72"/>
        <v>#DIV/0!</v>
      </c>
    </row>
    <row r="358" spans="1:9" ht="31.5" hidden="1" x14ac:dyDescent="0.25">
      <c r="A358" s="203" t="s">
        <v>896</v>
      </c>
      <c r="B358" s="195"/>
      <c r="C358" s="195" t="s">
        <v>909</v>
      </c>
      <c r="D358" s="195" t="s">
        <v>884</v>
      </c>
      <c r="E358" s="195" t="s">
        <v>1103</v>
      </c>
      <c r="F358" s="195" t="s">
        <v>932</v>
      </c>
      <c r="G358" s="185"/>
      <c r="H358" s="185"/>
      <c r="I358" s="185" t="e">
        <f t="shared" si="72"/>
        <v>#DIV/0!</v>
      </c>
    </row>
    <row r="359" spans="1:9" ht="31.5" x14ac:dyDescent="0.25">
      <c r="A359" s="192" t="s">
        <v>1748</v>
      </c>
      <c r="B359" s="195"/>
      <c r="C359" s="195" t="s">
        <v>909</v>
      </c>
      <c r="D359" s="195" t="s">
        <v>884</v>
      </c>
      <c r="E359" s="186" t="s">
        <v>1162</v>
      </c>
      <c r="F359" s="195"/>
      <c r="G359" s="185">
        <f t="shared" ref="G359:H359" si="78">SUM(G360)</f>
        <v>9456.7999999999993</v>
      </c>
      <c r="H359" s="185">
        <f t="shared" si="78"/>
        <v>9456.7999999999993</v>
      </c>
      <c r="I359" s="185">
        <f t="shared" si="72"/>
        <v>100</v>
      </c>
    </row>
    <row r="360" spans="1:9" ht="47.25" x14ac:dyDescent="0.25">
      <c r="A360" s="192" t="s">
        <v>1163</v>
      </c>
      <c r="B360" s="195"/>
      <c r="C360" s="195" t="s">
        <v>909</v>
      </c>
      <c r="D360" s="195" t="s">
        <v>884</v>
      </c>
      <c r="E360" s="186" t="s">
        <v>1164</v>
      </c>
      <c r="F360" s="195"/>
      <c r="G360" s="185">
        <f>SUM(G361)+G364</f>
        <v>9456.7999999999993</v>
      </c>
      <c r="H360" s="185">
        <f>SUM(H361)+H364</f>
        <v>9456.7999999999993</v>
      </c>
      <c r="I360" s="185">
        <f t="shared" si="72"/>
        <v>100</v>
      </c>
    </row>
    <row r="361" spans="1:9" ht="31.5" x14ac:dyDescent="0.25">
      <c r="A361" s="192" t="s">
        <v>1167</v>
      </c>
      <c r="B361" s="195"/>
      <c r="C361" s="195" t="s">
        <v>909</v>
      </c>
      <c r="D361" s="195" t="s">
        <v>884</v>
      </c>
      <c r="E361" s="186" t="s">
        <v>1168</v>
      </c>
      <c r="F361" s="195"/>
      <c r="G361" s="185">
        <f>SUM(G362:G363)</f>
        <v>5737.1</v>
      </c>
      <c r="H361" s="185">
        <f>SUM(H362:H363)</f>
        <v>5737.1</v>
      </c>
      <c r="I361" s="185">
        <f t="shared" si="72"/>
        <v>100</v>
      </c>
    </row>
    <row r="362" spans="1:9" ht="31.5" x14ac:dyDescent="0.25">
      <c r="A362" s="192" t="s">
        <v>896</v>
      </c>
      <c r="B362" s="195"/>
      <c r="C362" s="195" t="s">
        <v>909</v>
      </c>
      <c r="D362" s="195" t="s">
        <v>884</v>
      </c>
      <c r="E362" s="186" t="s">
        <v>1168</v>
      </c>
      <c r="F362" s="195" t="s">
        <v>932</v>
      </c>
      <c r="G362" s="185">
        <f>2196.5-82.2</f>
        <v>2114.3000000000002</v>
      </c>
      <c r="H362" s="185">
        <v>2114.3000000000002</v>
      </c>
      <c r="I362" s="185">
        <f t="shared" si="72"/>
        <v>100</v>
      </c>
    </row>
    <row r="363" spans="1:9" ht="31.5" x14ac:dyDescent="0.25">
      <c r="A363" s="203" t="s">
        <v>1110</v>
      </c>
      <c r="B363" s="195"/>
      <c r="C363" s="195" t="s">
        <v>909</v>
      </c>
      <c r="D363" s="195" t="s">
        <v>884</v>
      </c>
      <c r="E363" s="186" t="s">
        <v>1168</v>
      </c>
      <c r="F363" s="195" t="s">
        <v>1111</v>
      </c>
      <c r="G363" s="185">
        <v>3622.8</v>
      </c>
      <c r="H363" s="185">
        <v>3622.8</v>
      </c>
      <c r="I363" s="185">
        <f t="shared" si="72"/>
        <v>100</v>
      </c>
    </row>
    <row r="364" spans="1:9" ht="31.5" x14ac:dyDescent="0.25">
      <c r="A364" s="205" t="s">
        <v>1169</v>
      </c>
      <c r="B364" s="195"/>
      <c r="C364" s="195" t="s">
        <v>909</v>
      </c>
      <c r="D364" s="195" t="s">
        <v>884</v>
      </c>
      <c r="E364" s="186" t="s">
        <v>1170</v>
      </c>
      <c r="F364" s="195"/>
      <c r="G364" s="185">
        <f>SUM(G365+G367)</f>
        <v>3719.7</v>
      </c>
      <c r="H364" s="185">
        <f t="shared" ref="H364" si="79">SUM(H365+H367)</f>
        <v>3719.7</v>
      </c>
      <c r="I364" s="185">
        <f t="shared" si="72"/>
        <v>100</v>
      </c>
    </row>
    <row r="365" spans="1:9" ht="31.5" x14ac:dyDescent="0.25">
      <c r="A365" s="203" t="s">
        <v>1171</v>
      </c>
      <c r="B365" s="195"/>
      <c r="C365" s="195" t="s">
        <v>909</v>
      </c>
      <c r="D365" s="195" t="s">
        <v>884</v>
      </c>
      <c r="E365" s="186" t="s">
        <v>1172</v>
      </c>
      <c r="F365" s="195"/>
      <c r="G365" s="185">
        <f>SUM(G366)</f>
        <v>1048.8</v>
      </c>
      <c r="H365" s="185">
        <f t="shared" ref="H365" si="80">SUM(H366)</f>
        <v>1048.8</v>
      </c>
      <c r="I365" s="185">
        <f t="shared" si="72"/>
        <v>100</v>
      </c>
    </row>
    <row r="366" spans="1:9" ht="31.5" x14ac:dyDescent="0.25">
      <c r="A366" s="205" t="s">
        <v>896</v>
      </c>
      <c r="B366" s="195"/>
      <c r="C366" s="195" t="s">
        <v>909</v>
      </c>
      <c r="D366" s="195" t="s">
        <v>884</v>
      </c>
      <c r="E366" s="186" t="s">
        <v>1172</v>
      </c>
      <c r="F366" s="195" t="s">
        <v>932</v>
      </c>
      <c r="G366" s="185">
        <v>1048.8</v>
      </c>
      <c r="H366" s="185">
        <v>1048.8</v>
      </c>
      <c r="I366" s="185">
        <f t="shared" si="72"/>
        <v>100</v>
      </c>
    </row>
    <row r="367" spans="1:9" ht="31.5" x14ac:dyDescent="0.25">
      <c r="A367" s="203" t="s">
        <v>1173</v>
      </c>
      <c r="B367" s="195"/>
      <c r="C367" s="195" t="s">
        <v>909</v>
      </c>
      <c r="D367" s="195" t="s">
        <v>884</v>
      </c>
      <c r="E367" s="186" t="s">
        <v>1174</v>
      </c>
      <c r="F367" s="195"/>
      <c r="G367" s="185">
        <f>SUM(G368)</f>
        <v>2670.9</v>
      </c>
      <c r="H367" s="185">
        <f t="shared" ref="H367" si="81">SUM(H368)</f>
        <v>2670.9</v>
      </c>
      <c r="I367" s="185">
        <f t="shared" si="72"/>
        <v>100</v>
      </c>
    </row>
    <row r="368" spans="1:9" ht="31.5" x14ac:dyDescent="0.25">
      <c r="A368" s="205" t="s">
        <v>896</v>
      </c>
      <c r="B368" s="195"/>
      <c r="C368" s="195" t="s">
        <v>909</v>
      </c>
      <c r="D368" s="195" t="s">
        <v>884</v>
      </c>
      <c r="E368" s="186" t="s">
        <v>1174</v>
      </c>
      <c r="F368" s="195" t="s">
        <v>932</v>
      </c>
      <c r="G368" s="185">
        <v>2670.9</v>
      </c>
      <c r="H368" s="185">
        <v>2670.9</v>
      </c>
      <c r="I368" s="185">
        <f t="shared" si="72"/>
        <v>100</v>
      </c>
    </row>
    <row r="369" spans="1:9" x14ac:dyDescent="0.25">
      <c r="A369" s="205" t="s">
        <v>1321</v>
      </c>
      <c r="B369" s="195"/>
      <c r="C369" s="195" t="s">
        <v>909</v>
      </c>
      <c r="D369" s="195" t="s">
        <v>884</v>
      </c>
      <c r="E369" s="208" t="s">
        <v>1322</v>
      </c>
      <c r="F369" s="208"/>
      <c r="G369" s="185">
        <f>SUM(G370)+G372+G374+G376</f>
        <v>10517.199999999999</v>
      </c>
      <c r="H369" s="185">
        <f>SUM(H370)+H372+H374+H376</f>
        <v>10274.199999999999</v>
      </c>
      <c r="I369" s="185">
        <f t="shared" si="72"/>
        <v>97.689499106225995</v>
      </c>
    </row>
    <row r="370" spans="1:9" x14ac:dyDescent="0.25">
      <c r="A370" s="205" t="s">
        <v>979</v>
      </c>
      <c r="B370" s="195"/>
      <c r="C370" s="195" t="s">
        <v>909</v>
      </c>
      <c r="D370" s="195" t="s">
        <v>884</v>
      </c>
      <c r="E370" s="208" t="s">
        <v>1323</v>
      </c>
      <c r="F370" s="208"/>
      <c r="G370" s="185">
        <f>SUM(G371)</f>
        <v>5722.6</v>
      </c>
      <c r="H370" s="185">
        <f>SUM(H371)</f>
        <v>5479.6</v>
      </c>
      <c r="I370" s="185">
        <f t="shared" si="72"/>
        <v>95.753678397931012</v>
      </c>
    </row>
    <row r="371" spans="1:9" ht="31.5" x14ac:dyDescent="0.25">
      <c r="A371" s="205" t="s">
        <v>896</v>
      </c>
      <c r="B371" s="195"/>
      <c r="C371" s="195" t="s">
        <v>909</v>
      </c>
      <c r="D371" s="195" t="s">
        <v>884</v>
      </c>
      <c r="E371" s="208" t="s">
        <v>1323</v>
      </c>
      <c r="F371" s="208" t="s">
        <v>932</v>
      </c>
      <c r="G371" s="185">
        <v>5722.6</v>
      </c>
      <c r="H371" s="185">
        <v>5479.6</v>
      </c>
      <c r="I371" s="185">
        <f t="shared" si="72"/>
        <v>95.753678397931012</v>
      </c>
    </row>
    <row r="372" spans="1:9" ht="47.25" x14ac:dyDescent="0.25">
      <c r="A372" s="205" t="s">
        <v>1233</v>
      </c>
      <c r="B372" s="195"/>
      <c r="C372" s="195" t="s">
        <v>909</v>
      </c>
      <c r="D372" s="195" t="s">
        <v>884</v>
      </c>
      <c r="E372" s="208" t="s">
        <v>1324</v>
      </c>
      <c r="F372" s="208"/>
      <c r="G372" s="185">
        <f>SUM(G373)</f>
        <v>4349.2</v>
      </c>
      <c r="H372" s="185">
        <f>SUM(H373)</f>
        <v>4349.2</v>
      </c>
      <c r="I372" s="185">
        <f t="shared" si="72"/>
        <v>100</v>
      </c>
    </row>
    <row r="373" spans="1:9" ht="31.5" x14ac:dyDescent="0.25">
      <c r="A373" s="205" t="s">
        <v>891</v>
      </c>
      <c r="B373" s="195"/>
      <c r="C373" s="195" t="s">
        <v>909</v>
      </c>
      <c r="D373" s="195" t="s">
        <v>884</v>
      </c>
      <c r="E373" s="208" t="s">
        <v>1324</v>
      </c>
      <c r="F373" s="208" t="s">
        <v>946</v>
      </c>
      <c r="G373" s="185">
        <v>4349.2</v>
      </c>
      <c r="H373" s="185">
        <v>4349.2</v>
      </c>
      <c r="I373" s="185">
        <f t="shared" si="72"/>
        <v>100</v>
      </c>
    </row>
    <row r="374" spans="1:9" ht="31.5" x14ac:dyDescent="0.25">
      <c r="A374" s="205" t="s">
        <v>1266</v>
      </c>
      <c r="B374" s="195"/>
      <c r="C374" s="195" t="s">
        <v>909</v>
      </c>
      <c r="D374" s="195" t="s">
        <v>884</v>
      </c>
      <c r="E374" s="208" t="s">
        <v>1325</v>
      </c>
      <c r="F374" s="208"/>
      <c r="G374" s="185">
        <f>SUM(G375)</f>
        <v>372.1</v>
      </c>
      <c r="H374" s="185">
        <f>SUM(H375)</f>
        <v>372.1</v>
      </c>
      <c r="I374" s="185">
        <f t="shared" si="72"/>
        <v>100</v>
      </c>
    </row>
    <row r="375" spans="1:9" ht="31.5" x14ac:dyDescent="0.25">
      <c r="A375" s="205" t="s">
        <v>891</v>
      </c>
      <c r="B375" s="195"/>
      <c r="C375" s="195" t="s">
        <v>909</v>
      </c>
      <c r="D375" s="195" t="s">
        <v>884</v>
      </c>
      <c r="E375" s="208" t="s">
        <v>1325</v>
      </c>
      <c r="F375" s="208" t="s">
        <v>946</v>
      </c>
      <c r="G375" s="185">
        <v>372.1</v>
      </c>
      <c r="H375" s="185">
        <v>372.1</v>
      </c>
      <c r="I375" s="185">
        <f t="shared" si="72"/>
        <v>100</v>
      </c>
    </row>
    <row r="376" spans="1:9" x14ac:dyDescent="0.25">
      <c r="A376" s="192" t="s">
        <v>1326</v>
      </c>
      <c r="B376" s="195"/>
      <c r="C376" s="195" t="s">
        <v>909</v>
      </c>
      <c r="D376" s="195" t="s">
        <v>884</v>
      </c>
      <c r="E376" s="208" t="s">
        <v>1327</v>
      </c>
      <c r="F376" s="208"/>
      <c r="G376" s="185">
        <f>SUM(G377)</f>
        <v>73.3</v>
      </c>
      <c r="H376" s="185">
        <f>SUM(H377)</f>
        <v>73.3</v>
      </c>
      <c r="I376" s="185">
        <f>H376/G376*100</f>
        <v>100</v>
      </c>
    </row>
    <row r="377" spans="1:9" ht="31.5" x14ac:dyDescent="0.25">
      <c r="A377" s="205" t="s">
        <v>891</v>
      </c>
      <c r="B377" s="195"/>
      <c r="C377" s="195" t="s">
        <v>909</v>
      </c>
      <c r="D377" s="195" t="s">
        <v>884</v>
      </c>
      <c r="E377" s="208" t="s">
        <v>1327</v>
      </c>
      <c r="F377" s="208" t="s">
        <v>946</v>
      </c>
      <c r="G377" s="185">
        <v>73.3</v>
      </c>
      <c r="H377" s="185">
        <v>73.3</v>
      </c>
      <c r="I377" s="185">
        <f t="shared" si="72"/>
        <v>100</v>
      </c>
    </row>
    <row r="378" spans="1:9" x14ac:dyDescent="0.25">
      <c r="A378" s="205" t="s">
        <v>1328</v>
      </c>
      <c r="B378" s="195"/>
      <c r="C378" s="195" t="s">
        <v>909</v>
      </c>
      <c r="D378" s="195" t="s">
        <v>884</v>
      </c>
      <c r="E378" s="208" t="s">
        <v>1329</v>
      </c>
      <c r="F378" s="208"/>
      <c r="G378" s="185">
        <f>SUM(G379)+G381+G383+G385</f>
        <v>38358.1</v>
      </c>
      <c r="H378" s="185">
        <f>SUM(H379)+H381+H383+H385</f>
        <v>38337.800000000003</v>
      </c>
      <c r="I378" s="185">
        <f t="shared" si="72"/>
        <v>99.947077670687563</v>
      </c>
    </row>
    <row r="379" spans="1:9" x14ac:dyDescent="0.25">
      <c r="A379" s="205" t="s">
        <v>979</v>
      </c>
      <c r="B379" s="195"/>
      <c r="C379" s="195" t="s">
        <v>909</v>
      </c>
      <c r="D379" s="195" t="s">
        <v>884</v>
      </c>
      <c r="E379" s="208" t="s">
        <v>1330</v>
      </c>
      <c r="F379" s="208"/>
      <c r="G379" s="185">
        <f>SUM(G380)</f>
        <v>12704.1</v>
      </c>
      <c r="H379" s="185">
        <f>SUM(H380)</f>
        <v>12683.8</v>
      </c>
      <c r="I379" s="185">
        <f t="shared" si="72"/>
        <v>99.840209066364395</v>
      </c>
    </row>
    <row r="380" spans="1:9" ht="31.5" x14ac:dyDescent="0.25">
      <c r="A380" s="205" t="s">
        <v>896</v>
      </c>
      <c r="B380" s="195"/>
      <c r="C380" s="195" t="s">
        <v>909</v>
      </c>
      <c r="D380" s="195" t="s">
        <v>884</v>
      </c>
      <c r="E380" s="208" t="s">
        <v>1330</v>
      </c>
      <c r="F380" s="208" t="s">
        <v>932</v>
      </c>
      <c r="G380" s="185">
        <v>12704.1</v>
      </c>
      <c r="H380" s="185">
        <v>12683.8</v>
      </c>
      <c r="I380" s="185">
        <f t="shared" si="72"/>
        <v>99.840209066364395</v>
      </c>
    </row>
    <row r="381" spans="1:9" ht="47.25" x14ac:dyDescent="0.25">
      <c r="A381" s="205" t="s">
        <v>1233</v>
      </c>
      <c r="B381" s="195"/>
      <c r="C381" s="195" t="s">
        <v>909</v>
      </c>
      <c r="D381" s="195" t="s">
        <v>884</v>
      </c>
      <c r="E381" s="208" t="s">
        <v>1331</v>
      </c>
      <c r="F381" s="208"/>
      <c r="G381" s="185">
        <f>SUM(G382)</f>
        <v>21047</v>
      </c>
      <c r="H381" s="185">
        <f>SUM(H382)</f>
        <v>21047</v>
      </c>
      <c r="I381" s="185">
        <f t="shared" si="72"/>
        <v>100</v>
      </c>
    </row>
    <row r="382" spans="1:9" ht="31.5" x14ac:dyDescent="0.25">
      <c r="A382" s="205" t="s">
        <v>891</v>
      </c>
      <c r="B382" s="195"/>
      <c r="C382" s="195" t="s">
        <v>909</v>
      </c>
      <c r="D382" s="195" t="s">
        <v>884</v>
      </c>
      <c r="E382" s="208" t="s">
        <v>1331</v>
      </c>
      <c r="F382" s="208" t="s">
        <v>946</v>
      </c>
      <c r="G382" s="185">
        <v>21047</v>
      </c>
      <c r="H382" s="185">
        <v>21047</v>
      </c>
      <c r="I382" s="185">
        <f t="shared" si="72"/>
        <v>100</v>
      </c>
    </row>
    <row r="383" spans="1:9" hidden="1" x14ac:dyDescent="0.25">
      <c r="A383" s="205" t="s">
        <v>1220</v>
      </c>
      <c r="B383" s="195"/>
      <c r="C383" s="195" t="s">
        <v>909</v>
      </c>
      <c r="D383" s="195" t="s">
        <v>884</v>
      </c>
      <c r="E383" s="208" t="s">
        <v>1332</v>
      </c>
      <c r="F383" s="208"/>
      <c r="G383" s="185">
        <f>SUM(G384)</f>
        <v>0</v>
      </c>
      <c r="H383" s="185">
        <f t="shared" ref="H383" si="82">SUM(H384)</f>
        <v>0</v>
      </c>
      <c r="I383" s="185" t="e">
        <f t="shared" si="72"/>
        <v>#DIV/0!</v>
      </c>
    </row>
    <row r="384" spans="1:9" ht="31.5" hidden="1" x14ac:dyDescent="0.25">
      <c r="A384" s="205" t="s">
        <v>891</v>
      </c>
      <c r="B384" s="195"/>
      <c r="C384" s="195" t="s">
        <v>909</v>
      </c>
      <c r="D384" s="195" t="s">
        <v>884</v>
      </c>
      <c r="E384" s="208" t="s">
        <v>1332</v>
      </c>
      <c r="F384" s="208" t="s">
        <v>946</v>
      </c>
      <c r="G384" s="185"/>
      <c r="H384" s="185"/>
      <c r="I384" s="185" t="e">
        <f t="shared" si="72"/>
        <v>#DIV/0!</v>
      </c>
    </row>
    <row r="385" spans="1:9" ht="31.5" x14ac:dyDescent="0.25">
      <c r="A385" s="205" t="s">
        <v>1169</v>
      </c>
      <c r="B385" s="195"/>
      <c r="C385" s="195" t="s">
        <v>909</v>
      </c>
      <c r="D385" s="195" t="s">
        <v>884</v>
      </c>
      <c r="E385" s="208" t="s">
        <v>1333</v>
      </c>
      <c r="F385" s="208"/>
      <c r="G385" s="185">
        <f>SUM(G386)</f>
        <v>4607</v>
      </c>
      <c r="H385" s="185">
        <f t="shared" ref="H385" si="83">SUM(H386)</f>
        <v>4607</v>
      </c>
      <c r="I385" s="185">
        <f t="shared" si="72"/>
        <v>100</v>
      </c>
    </row>
    <row r="386" spans="1:9" ht="31.5" x14ac:dyDescent="0.25">
      <c r="A386" s="205" t="s">
        <v>1334</v>
      </c>
      <c r="B386" s="195"/>
      <c r="C386" s="195" t="s">
        <v>909</v>
      </c>
      <c r="D386" s="195" t="s">
        <v>884</v>
      </c>
      <c r="E386" s="208" t="s">
        <v>1335</v>
      </c>
      <c r="F386" s="208"/>
      <c r="G386" s="185">
        <f>SUM(G387)</f>
        <v>4607</v>
      </c>
      <c r="H386" s="185">
        <f>SUM(H387)</f>
        <v>4607</v>
      </c>
      <c r="I386" s="185">
        <f t="shared" si="72"/>
        <v>100</v>
      </c>
    </row>
    <row r="387" spans="1:9" ht="31.5" x14ac:dyDescent="0.25">
      <c r="A387" s="205" t="s">
        <v>896</v>
      </c>
      <c r="B387" s="195"/>
      <c r="C387" s="195" t="s">
        <v>909</v>
      </c>
      <c r="D387" s="195" t="s">
        <v>884</v>
      </c>
      <c r="E387" s="208" t="s">
        <v>1335</v>
      </c>
      <c r="F387" s="208" t="s">
        <v>932</v>
      </c>
      <c r="G387" s="185">
        <v>4607</v>
      </c>
      <c r="H387" s="185">
        <v>4607</v>
      </c>
      <c r="I387" s="185">
        <f t="shared" si="72"/>
        <v>100</v>
      </c>
    </row>
    <row r="388" spans="1:9" x14ac:dyDescent="0.25">
      <c r="A388" s="205" t="s">
        <v>1336</v>
      </c>
      <c r="B388" s="195"/>
      <c r="C388" s="195" t="s">
        <v>909</v>
      </c>
      <c r="D388" s="195" t="s">
        <v>884</v>
      </c>
      <c r="E388" s="208" t="s">
        <v>1337</v>
      </c>
      <c r="F388" s="208"/>
      <c r="G388" s="185">
        <f t="shared" ref="G388:H389" si="84">SUM(G389)</f>
        <v>43210.5</v>
      </c>
      <c r="H388" s="185">
        <f t="shared" si="84"/>
        <v>41996.7</v>
      </c>
      <c r="I388" s="185">
        <f t="shared" si="72"/>
        <v>97.190960530426622</v>
      </c>
    </row>
    <row r="389" spans="1:9" x14ac:dyDescent="0.25">
      <c r="A389" s="205" t="s">
        <v>979</v>
      </c>
      <c r="B389" s="195"/>
      <c r="C389" s="195" t="s">
        <v>909</v>
      </c>
      <c r="D389" s="195" t="s">
        <v>884</v>
      </c>
      <c r="E389" s="208" t="s">
        <v>1338</v>
      </c>
      <c r="F389" s="208"/>
      <c r="G389" s="185">
        <f t="shared" si="84"/>
        <v>43210.5</v>
      </c>
      <c r="H389" s="185">
        <f t="shared" si="84"/>
        <v>41996.7</v>
      </c>
      <c r="I389" s="185">
        <f t="shared" si="72"/>
        <v>97.190960530426622</v>
      </c>
    </row>
    <row r="390" spans="1:9" ht="31.5" x14ac:dyDescent="0.25">
      <c r="A390" s="205" t="s">
        <v>896</v>
      </c>
      <c r="B390" s="195"/>
      <c r="C390" s="195" t="s">
        <v>909</v>
      </c>
      <c r="D390" s="195" t="s">
        <v>884</v>
      </c>
      <c r="E390" s="208" t="s">
        <v>1338</v>
      </c>
      <c r="F390" s="208" t="s">
        <v>932</v>
      </c>
      <c r="G390" s="185">
        <v>43210.5</v>
      </c>
      <c r="H390" s="185">
        <v>41996.7</v>
      </c>
      <c r="I390" s="185">
        <f t="shared" si="72"/>
        <v>97.190960530426622</v>
      </c>
    </row>
    <row r="391" spans="1:9" ht="18.75" customHeight="1" x14ac:dyDescent="0.25">
      <c r="A391" s="203" t="s">
        <v>1782</v>
      </c>
      <c r="B391" s="195"/>
      <c r="C391" s="201" t="s">
        <v>909</v>
      </c>
      <c r="D391" s="201" t="s">
        <v>909</v>
      </c>
      <c r="E391" s="201"/>
      <c r="F391" s="201"/>
      <c r="G391" s="193">
        <f>SUM(G401)+G404+G392+G408</f>
        <v>54903.199999999997</v>
      </c>
      <c r="H391" s="193">
        <f t="shared" ref="H391" si="85">SUM(H401)+H404+H392+H408</f>
        <v>53834.499999999993</v>
      </c>
      <c r="I391" s="185">
        <f t="shared" ref="I391:I454" si="86">H391/G391*100</f>
        <v>98.053483221378713</v>
      </c>
    </row>
    <row r="392" spans="1:9" ht="31.5" x14ac:dyDescent="0.25">
      <c r="A392" s="203" t="s">
        <v>1114</v>
      </c>
      <c r="B392" s="195"/>
      <c r="C392" s="201" t="s">
        <v>909</v>
      </c>
      <c r="D392" s="201" t="s">
        <v>909</v>
      </c>
      <c r="E392" s="195" t="s">
        <v>1115</v>
      </c>
      <c r="F392" s="195"/>
      <c r="G392" s="185">
        <f>SUM(G393)+G396</f>
        <v>51128.4</v>
      </c>
      <c r="H392" s="185">
        <f>SUM(H393)+H396</f>
        <v>50059.7</v>
      </c>
      <c r="I392" s="185">
        <f t="shared" si="86"/>
        <v>97.909772259644328</v>
      </c>
    </row>
    <row r="393" spans="1:9" ht="31.5" x14ac:dyDescent="0.25">
      <c r="A393" s="203" t="s">
        <v>1116</v>
      </c>
      <c r="B393" s="195"/>
      <c r="C393" s="201" t="s">
        <v>909</v>
      </c>
      <c r="D393" s="201" t="s">
        <v>909</v>
      </c>
      <c r="E393" s="195" t="s">
        <v>1117</v>
      </c>
      <c r="F393" s="195"/>
      <c r="G393" s="185">
        <f t="shared" ref="G393:H394" si="87">SUM(G394)</f>
        <v>1711.6</v>
      </c>
      <c r="H393" s="185">
        <f t="shared" si="87"/>
        <v>704</v>
      </c>
      <c r="I393" s="185">
        <f t="shared" si="86"/>
        <v>41.131105398457585</v>
      </c>
    </row>
    <row r="394" spans="1:9" ht="31.5" x14ac:dyDescent="0.25">
      <c r="A394" s="203" t="s">
        <v>1108</v>
      </c>
      <c r="B394" s="195"/>
      <c r="C394" s="201" t="s">
        <v>909</v>
      </c>
      <c r="D394" s="201" t="s">
        <v>909</v>
      </c>
      <c r="E394" s="195" t="s">
        <v>1118</v>
      </c>
      <c r="F394" s="195"/>
      <c r="G394" s="185">
        <f t="shared" si="87"/>
        <v>1711.6</v>
      </c>
      <c r="H394" s="185">
        <f t="shared" si="87"/>
        <v>704</v>
      </c>
      <c r="I394" s="185">
        <f t="shared" si="86"/>
        <v>41.131105398457585</v>
      </c>
    </row>
    <row r="395" spans="1:9" ht="31.5" x14ac:dyDescent="0.25">
      <c r="A395" s="203" t="s">
        <v>1110</v>
      </c>
      <c r="B395" s="195"/>
      <c r="C395" s="201" t="s">
        <v>909</v>
      </c>
      <c r="D395" s="201" t="s">
        <v>909</v>
      </c>
      <c r="E395" s="195" t="s">
        <v>1118</v>
      </c>
      <c r="F395" s="195" t="s">
        <v>1111</v>
      </c>
      <c r="G395" s="185">
        <v>1711.6</v>
      </c>
      <c r="H395" s="185">
        <v>704</v>
      </c>
      <c r="I395" s="185">
        <f t="shared" si="86"/>
        <v>41.131105398457585</v>
      </c>
    </row>
    <row r="396" spans="1:9" x14ac:dyDescent="0.25">
      <c r="A396" s="203" t="s">
        <v>1119</v>
      </c>
      <c r="B396" s="195"/>
      <c r="C396" s="201" t="s">
        <v>909</v>
      </c>
      <c r="D396" s="201" t="s">
        <v>909</v>
      </c>
      <c r="E396" s="195" t="s">
        <v>1120</v>
      </c>
      <c r="F396" s="195"/>
      <c r="G396" s="185">
        <f>SUM(G397)</f>
        <v>49416.800000000003</v>
      </c>
      <c r="H396" s="185">
        <f>SUM(H397)</f>
        <v>49355.7</v>
      </c>
      <c r="I396" s="185">
        <f t="shared" si="86"/>
        <v>99.876357837820322</v>
      </c>
    </row>
    <row r="397" spans="1:9" ht="31.5" x14ac:dyDescent="0.25">
      <c r="A397" s="203" t="s">
        <v>1108</v>
      </c>
      <c r="B397" s="195"/>
      <c r="C397" s="201" t="s">
        <v>909</v>
      </c>
      <c r="D397" s="201" t="s">
        <v>909</v>
      </c>
      <c r="E397" s="195" t="s">
        <v>1125</v>
      </c>
      <c r="F397" s="195"/>
      <c r="G397" s="185">
        <f>SUM(G398)+G399</f>
        <v>49416.800000000003</v>
      </c>
      <c r="H397" s="185">
        <f t="shared" ref="H397" si="88">SUM(H398)+H399</f>
        <v>49355.7</v>
      </c>
      <c r="I397" s="185">
        <f t="shared" si="86"/>
        <v>99.876357837820322</v>
      </c>
    </row>
    <row r="398" spans="1:9" ht="31.5" x14ac:dyDescent="0.25">
      <c r="A398" s="203" t="s">
        <v>1110</v>
      </c>
      <c r="B398" s="195"/>
      <c r="C398" s="201" t="s">
        <v>909</v>
      </c>
      <c r="D398" s="201" t="s">
        <v>909</v>
      </c>
      <c r="E398" s="195" t="s">
        <v>1125</v>
      </c>
      <c r="F398" s="195" t="s">
        <v>1111</v>
      </c>
      <c r="G398" s="185">
        <v>1869.3</v>
      </c>
      <c r="H398" s="185">
        <v>1851.6</v>
      </c>
      <c r="I398" s="185">
        <f t="shared" si="86"/>
        <v>99.053121489327552</v>
      </c>
    </row>
    <row r="399" spans="1:9" ht="31.5" x14ac:dyDescent="0.25">
      <c r="A399" s="203" t="s">
        <v>1783</v>
      </c>
      <c r="B399" s="195"/>
      <c r="C399" s="201" t="s">
        <v>909</v>
      </c>
      <c r="D399" s="201" t="s">
        <v>909</v>
      </c>
      <c r="E399" s="195" t="s">
        <v>1784</v>
      </c>
      <c r="F399" s="195"/>
      <c r="G399" s="185">
        <f>SUM(G400)</f>
        <v>47547.5</v>
      </c>
      <c r="H399" s="185">
        <f t="shared" ref="H399" si="89">SUM(H400)</f>
        <v>47504.1</v>
      </c>
      <c r="I399" s="185">
        <f t="shared" si="86"/>
        <v>99.908722856091273</v>
      </c>
    </row>
    <row r="400" spans="1:9" ht="31.5" x14ac:dyDescent="0.25">
      <c r="A400" s="203" t="s">
        <v>1110</v>
      </c>
      <c r="B400" s="195"/>
      <c r="C400" s="201" t="s">
        <v>909</v>
      </c>
      <c r="D400" s="201" t="s">
        <v>909</v>
      </c>
      <c r="E400" s="195" t="s">
        <v>1784</v>
      </c>
      <c r="F400" s="195" t="s">
        <v>1111</v>
      </c>
      <c r="G400" s="185">
        <v>47547.5</v>
      </c>
      <c r="H400" s="185">
        <v>47504.1</v>
      </c>
      <c r="I400" s="185">
        <f t="shared" si="86"/>
        <v>99.908722856091273</v>
      </c>
    </row>
    <row r="401" spans="1:9" ht="31.5" x14ac:dyDescent="0.25">
      <c r="A401" s="203" t="s">
        <v>1134</v>
      </c>
      <c r="B401" s="195"/>
      <c r="C401" s="201" t="s">
        <v>909</v>
      </c>
      <c r="D401" s="201" t="s">
        <v>909</v>
      </c>
      <c r="E401" s="201" t="s">
        <v>1135</v>
      </c>
      <c r="F401" s="201"/>
      <c r="G401" s="193">
        <f t="shared" ref="G401:H402" si="90">SUM(G402)</f>
        <v>363</v>
      </c>
      <c r="H401" s="193">
        <f t="shared" si="90"/>
        <v>363</v>
      </c>
      <c r="I401" s="185">
        <f t="shared" si="86"/>
        <v>100</v>
      </c>
    </row>
    <row r="402" spans="1:9" ht="31.5" x14ac:dyDescent="0.25">
      <c r="A402" s="203" t="s">
        <v>1108</v>
      </c>
      <c r="B402" s="195"/>
      <c r="C402" s="201" t="s">
        <v>909</v>
      </c>
      <c r="D402" s="201" t="s">
        <v>909</v>
      </c>
      <c r="E402" s="201" t="s">
        <v>1136</v>
      </c>
      <c r="F402" s="201"/>
      <c r="G402" s="193">
        <f t="shared" si="90"/>
        <v>363</v>
      </c>
      <c r="H402" s="193">
        <f t="shared" si="90"/>
        <v>363</v>
      </c>
      <c r="I402" s="185">
        <f t="shared" si="86"/>
        <v>100</v>
      </c>
    </row>
    <row r="403" spans="1:9" ht="27.75" customHeight="1" x14ac:dyDescent="0.25">
      <c r="A403" s="203" t="s">
        <v>1110</v>
      </c>
      <c r="B403" s="195"/>
      <c r="C403" s="201" t="s">
        <v>909</v>
      </c>
      <c r="D403" s="201" t="s">
        <v>909</v>
      </c>
      <c r="E403" s="201" t="s">
        <v>1136</v>
      </c>
      <c r="F403" s="201" t="s">
        <v>1111</v>
      </c>
      <c r="G403" s="193">
        <v>363</v>
      </c>
      <c r="H403" s="193">
        <v>363</v>
      </c>
      <c r="I403" s="185">
        <f t="shared" si="86"/>
        <v>100</v>
      </c>
    </row>
    <row r="404" spans="1:9" ht="31.5" x14ac:dyDescent="0.25">
      <c r="A404" s="203" t="s">
        <v>1785</v>
      </c>
      <c r="B404" s="195"/>
      <c r="C404" s="201" t="s">
        <v>909</v>
      </c>
      <c r="D404" s="201" t="s">
        <v>909</v>
      </c>
      <c r="E404" s="201" t="s">
        <v>1179</v>
      </c>
      <c r="F404" s="201"/>
      <c r="G404" s="193">
        <f t="shared" ref="G404:H406" si="91">SUM(G405)</f>
        <v>2861.1</v>
      </c>
      <c r="H404" s="193">
        <f t="shared" si="91"/>
        <v>2861.1</v>
      </c>
      <c r="I404" s="185">
        <f t="shared" si="86"/>
        <v>100</v>
      </c>
    </row>
    <row r="405" spans="1:9" ht="31.5" x14ac:dyDescent="0.25">
      <c r="A405" s="203" t="s">
        <v>1769</v>
      </c>
      <c r="B405" s="195"/>
      <c r="C405" s="201" t="s">
        <v>909</v>
      </c>
      <c r="D405" s="201" t="s">
        <v>909</v>
      </c>
      <c r="E405" s="201" t="s">
        <v>1181</v>
      </c>
      <c r="F405" s="201"/>
      <c r="G405" s="193">
        <f t="shared" si="91"/>
        <v>2861.1</v>
      </c>
      <c r="H405" s="193">
        <f t="shared" si="91"/>
        <v>2861.1</v>
      </c>
      <c r="I405" s="185">
        <f t="shared" si="86"/>
        <v>100</v>
      </c>
    </row>
    <row r="406" spans="1:9" x14ac:dyDescent="0.25">
      <c r="A406" s="205" t="s">
        <v>979</v>
      </c>
      <c r="B406" s="195"/>
      <c r="C406" s="201" t="s">
        <v>909</v>
      </c>
      <c r="D406" s="201" t="s">
        <v>909</v>
      </c>
      <c r="E406" s="201" t="s">
        <v>1193</v>
      </c>
      <c r="F406" s="201"/>
      <c r="G406" s="193">
        <f t="shared" si="91"/>
        <v>2861.1</v>
      </c>
      <c r="H406" s="193">
        <f t="shared" si="91"/>
        <v>2861.1</v>
      </c>
      <c r="I406" s="185">
        <f t="shared" si="86"/>
        <v>100</v>
      </c>
    </row>
    <row r="407" spans="1:9" ht="31.5" x14ac:dyDescent="0.25">
      <c r="A407" s="203" t="s">
        <v>896</v>
      </c>
      <c r="B407" s="195"/>
      <c r="C407" s="201" t="s">
        <v>909</v>
      </c>
      <c r="D407" s="201" t="s">
        <v>909</v>
      </c>
      <c r="E407" s="201" t="s">
        <v>1193</v>
      </c>
      <c r="F407" s="201" t="s">
        <v>932</v>
      </c>
      <c r="G407" s="193">
        <f>3785.2-924.1</f>
        <v>2861.1</v>
      </c>
      <c r="H407" s="193">
        <v>2861.1</v>
      </c>
      <c r="I407" s="185">
        <f t="shared" si="86"/>
        <v>100</v>
      </c>
    </row>
    <row r="408" spans="1:9" x14ac:dyDescent="0.25">
      <c r="A408" s="203" t="s">
        <v>1678</v>
      </c>
      <c r="B408" s="195"/>
      <c r="C408" s="201" t="s">
        <v>909</v>
      </c>
      <c r="D408" s="201" t="s">
        <v>909</v>
      </c>
      <c r="E408" s="201" t="s">
        <v>1679</v>
      </c>
      <c r="F408" s="201"/>
      <c r="G408" s="193">
        <f>SUM(G411)+G409</f>
        <v>550.70000000000005</v>
      </c>
      <c r="H408" s="193">
        <f t="shared" ref="H408" si="92">SUM(H411)+H409</f>
        <v>550.70000000000005</v>
      </c>
      <c r="I408" s="185">
        <f t="shared" si="86"/>
        <v>100</v>
      </c>
    </row>
    <row r="409" spans="1:9" ht="31.5" x14ac:dyDescent="0.25">
      <c r="A409" s="192" t="s">
        <v>991</v>
      </c>
      <c r="B409" s="195"/>
      <c r="C409" s="201" t="s">
        <v>909</v>
      </c>
      <c r="D409" s="201" t="s">
        <v>909</v>
      </c>
      <c r="E409" s="201" t="s">
        <v>1696</v>
      </c>
      <c r="F409" s="201"/>
      <c r="G409" s="193">
        <f>SUM(G410)</f>
        <v>395.1</v>
      </c>
      <c r="H409" s="193">
        <f t="shared" ref="H409" si="93">SUM(H410)</f>
        <v>395.1</v>
      </c>
      <c r="I409" s="185">
        <f t="shared" si="86"/>
        <v>100</v>
      </c>
    </row>
    <row r="410" spans="1:9" ht="31.5" x14ac:dyDescent="0.25">
      <c r="A410" s="203" t="s">
        <v>896</v>
      </c>
      <c r="B410" s="195"/>
      <c r="C410" s="201" t="s">
        <v>909</v>
      </c>
      <c r="D410" s="201" t="s">
        <v>909</v>
      </c>
      <c r="E410" s="201" t="s">
        <v>1696</v>
      </c>
      <c r="F410" s="201" t="s">
        <v>932</v>
      </c>
      <c r="G410" s="193">
        <v>395.1</v>
      </c>
      <c r="H410" s="193">
        <v>395.1</v>
      </c>
      <c r="I410" s="185">
        <f t="shared" si="86"/>
        <v>100</v>
      </c>
    </row>
    <row r="411" spans="1:9" ht="47.25" x14ac:dyDescent="0.25">
      <c r="A411" s="192" t="s">
        <v>1708</v>
      </c>
      <c r="B411" s="201"/>
      <c r="C411" s="201" t="s">
        <v>909</v>
      </c>
      <c r="D411" s="201" t="s">
        <v>909</v>
      </c>
      <c r="E411" s="201" t="s">
        <v>1709</v>
      </c>
      <c r="F411" s="186"/>
      <c r="G411" s="193">
        <f>SUM(G412:G413)</f>
        <v>155.6</v>
      </c>
      <c r="H411" s="193">
        <f>SUM(H412:H413)</f>
        <v>155.6</v>
      </c>
      <c r="I411" s="185">
        <f t="shared" si="86"/>
        <v>100</v>
      </c>
    </row>
    <row r="412" spans="1:9" ht="47.25" x14ac:dyDescent="0.25">
      <c r="A412" s="203" t="s">
        <v>908</v>
      </c>
      <c r="B412" s="201"/>
      <c r="C412" s="201" t="s">
        <v>909</v>
      </c>
      <c r="D412" s="201" t="s">
        <v>909</v>
      </c>
      <c r="E412" s="201" t="s">
        <v>1709</v>
      </c>
      <c r="F412" s="201" t="s">
        <v>226</v>
      </c>
      <c r="G412" s="193">
        <v>146.1</v>
      </c>
      <c r="H412" s="193">
        <v>146.1</v>
      </c>
      <c r="I412" s="185">
        <f t="shared" si="86"/>
        <v>100</v>
      </c>
    </row>
    <row r="413" spans="1:9" ht="30.75" customHeight="1" x14ac:dyDescent="0.25">
      <c r="A413" s="192" t="s">
        <v>896</v>
      </c>
      <c r="B413" s="201"/>
      <c r="C413" s="201" t="s">
        <v>909</v>
      </c>
      <c r="D413" s="201" t="s">
        <v>909</v>
      </c>
      <c r="E413" s="201" t="s">
        <v>1786</v>
      </c>
      <c r="F413" s="201" t="s">
        <v>932</v>
      </c>
      <c r="G413" s="193">
        <v>9.5</v>
      </c>
      <c r="H413" s="193">
        <v>9.5</v>
      </c>
      <c r="I413" s="185">
        <f t="shared" si="86"/>
        <v>100</v>
      </c>
    </row>
    <row r="414" spans="1:9" x14ac:dyDescent="0.25">
      <c r="A414" s="192" t="s">
        <v>1787</v>
      </c>
      <c r="B414" s="184"/>
      <c r="C414" s="201" t="s">
        <v>913</v>
      </c>
      <c r="D414" s="186"/>
      <c r="E414" s="186"/>
      <c r="F414" s="186"/>
      <c r="G414" s="193">
        <f>SUM(G415+G421)</f>
        <v>10070.4</v>
      </c>
      <c r="H414" s="193">
        <f>SUM(H415+H421)</f>
        <v>10070.4</v>
      </c>
      <c r="I414" s="185">
        <f t="shared" si="86"/>
        <v>100</v>
      </c>
    </row>
    <row r="415" spans="1:9" x14ac:dyDescent="0.25">
      <c r="A415" s="192" t="s">
        <v>1788</v>
      </c>
      <c r="B415" s="184"/>
      <c r="C415" s="201" t="s">
        <v>913</v>
      </c>
      <c r="D415" s="201" t="s">
        <v>884</v>
      </c>
      <c r="E415" s="186"/>
      <c r="F415" s="186"/>
      <c r="G415" s="193">
        <f t="shared" ref="G415:H416" si="94">SUM(G416)</f>
        <v>8419.7999999999993</v>
      </c>
      <c r="H415" s="193">
        <f t="shared" si="94"/>
        <v>8419.7999999999993</v>
      </c>
      <c r="I415" s="185">
        <f t="shared" si="86"/>
        <v>100</v>
      </c>
    </row>
    <row r="416" spans="1:9" x14ac:dyDescent="0.25">
      <c r="A416" s="192" t="s">
        <v>1152</v>
      </c>
      <c r="B416" s="184"/>
      <c r="C416" s="201" t="s">
        <v>913</v>
      </c>
      <c r="D416" s="201" t="s">
        <v>884</v>
      </c>
      <c r="E416" s="186" t="s">
        <v>1153</v>
      </c>
      <c r="F416" s="186"/>
      <c r="G416" s="193">
        <f t="shared" si="94"/>
        <v>8419.7999999999993</v>
      </c>
      <c r="H416" s="193">
        <f t="shared" si="94"/>
        <v>8419.7999999999993</v>
      </c>
      <c r="I416" s="185">
        <f t="shared" si="86"/>
        <v>100</v>
      </c>
    </row>
    <row r="417" spans="1:9" ht="31.5" x14ac:dyDescent="0.25">
      <c r="A417" s="192" t="s">
        <v>1055</v>
      </c>
      <c r="B417" s="184"/>
      <c r="C417" s="201" t="s">
        <v>913</v>
      </c>
      <c r="D417" s="201" t="s">
        <v>884</v>
      </c>
      <c r="E417" s="186" t="s">
        <v>1156</v>
      </c>
      <c r="F417" s="186"/>
      <c r="G417" s="193">
        <f>SUM(G418:G420)</f>
        <v>8419.7999999999993</v>
      </c>
      <c r="H417" s="193">
        <f>SUM(H418:H420)</f>
        <v>8419.7999999999993</v>
      </c>
      <c r="I417" s="185">
        <f t="shared" si="86"/>
        <v>100</v>
      </c>
    </row>
    <row r="418" spans="1:9" ht="47.25" x14ac:dyDescent="0.25">
      <c r="A418" s="203" t="s">
        <v>908</v>
      </c>
      <c r="B418" s="184"/>
      <c r="C418" s="201" t="s">
        <v>913</v>
      </c>
      <c r="D418" s="201" t="s">
        <v>884</v>
      </c>
      <c r="E418" s="186" t="s">
        <v>1156</v>
      </c>
      <c r="F418" s="201" t="s">
        <v>226</v>
      </c>
      <c r="G418" s="193">
        <v>6235.1</v>
      </c>
      <c r="H418" s="193">
        <v>6235.1</v>
      </c>
      <c r="I418" s="185">
        <f t="shared" si="86"/>
        <v>100</v>
      </c>
    </row>
    <row r="419" spans="1:9" ht="31.5" x14ac:dyDescent="0.25">
      <c r="A419" s="192" t="s">
        <v>896</v>
      </c>
      <c r="B419" s="184"/>
      <c r="C419" s="201" t="s">
        <v>913</v>
      </c>
      <c r="D419" s="201" t="s">
        <v>884</v>
      </c>
      <c r="E419" s="186" t="s">
        <v>1156</v>
      </c>
      <c r="F419" s="201" t="s">
        <v>932</v>
      </c>
      <c r="G419" s="193">
        <f>1984.7-32.3</f>
        <v>1952.4</v>
      </c>
      <c r="H419" s="193">
        <v>1952.4</v>
      </c>
      <c r="I419" s="185">
        <f t="shared" si="86"/>
        <v>100</v>
      </c>
    </row>
    <row r="420" spans="1:9" x14ac:dyDescent="0.25">
      <c r="A420" s="192" t="s">
        <v>910</v>
      </c>
      <c r="B420" s="184"/>
      <c r="C420" s="201" t="s">
        <v>913</v>
      </c>
      <c r="D420" s="201" t="s">
        <v>884</v>
      </c>
      <c r="E420" s="186" t="s">
        <v>1156</v>
      </c>
      <c r="F420" s="201" t="s">
        <v>988</v>
      </c>
      <c r="G420" s="193">
        <v>232.3</v>
      </c>
      <c r="H420" s="193">
        <v>232.3</v>
      </c>
      <c r="I420" s="185">
        <f t="shared" si="86"/>
        <v>100</v>
      </c>
    </row>
    <row r="421" spans="1:9" x14ac:dyDescent="0.25">
      <c r="A421" s="192" t="s">
        <v>1789</v>
      </c>
      <c r="B421" s="184"/>
      <c r="C421" s="201" t="s">
        <v>913</v>
      </c>
      <c r="D421" s="201" t="s">
        <v>909</v>
      </c>
      <c r="E421" s="186"/>
      <c r="F421" s="186"/>
      <c r="G421" s="193">
        <f>SUM(G422)</f>
        <v>1650.6</v>
      </c>
      <c r="H421" s="193">
        <f>SUM(H422)</f>
        <v>1650.6</v>
      </c>
      <c r="I421" s="185">
        <f t="shared" si="86"/>
        <v>100</v>
      </c>
    </row>
    <row r="422" spans="1:9" x14ac:dyDescent="0.25">
      <c r="A422" s="192" t="s">
        <v>1152</v>
      </c>
      <c r="B422" s="184"/>
      <c r="C422" s="201" t="s">
        <v>913</v>
      </c>
      <c r="D422" s="201" t="s">
        <v>909</v>
      </c>
      <c r="E422" s="186" t="s">
        <v>1153</v>
      </c>
      <c r="F422" s="186"/>
      <c r="G422" s="193">
        <f>SUM(G423)+G428</f>
        <v>1650.6</v>
      </c>
      <c r="H422" s="193">
        <f t="shared" ref="H422" si="95">SUM(H423)+H428</f>
        <v>1650.6</v>
      </c>
      <c r="I422" s="185">
        <f t="shared" si="86"/>
        <v>100</v>
      </c>
    </row>
    <row r="423" spans="1:9" x14ac:dyDescent="0.25">
      <c r="A423" s="192" t="s">
        <v>979</v>
      </c>
      <c r="B423" s="184"/>
      <c r="C423" s="201" t="s">
        <v>913</v>
      </c>
      <c r="D423" s="201" t="s">
        <v>909</v>
      </c>
      <c r="E423" s="186" t="s">
        <v>1154</v>
      </c>
      <c r="F423" s="186"/>
      <c r="G423" s="193">
        <f>SUM(G424)+G427</f>
        <v>1650.6</v>
      </c>
      <c r="H423" s="193">
        <f t="shared" ref="H423" si="96">SUM(H424)+H427</f>
        <v>1650.6</v>
      </c>
      <c r="I423" s="185">
        <f t="shared" si="86"/>
        <v>100</v>
      </c>
    </row>
    <row r="424" spans="1:9" ht="47.25" hidden="1" x14ac:dyDescent="0.25">
      <c r="A424" s="192" t="s">
        <v>1790</v>
      </c>
      <c r="B424" s="184"/>
      <c r="C424" s="201" t="s">
        <v>913</v>
      </c>
      <c r="D424" s="201" t="s">
        <v>909</v>
      </c>
      <c r="E424" s="186" t="s">
        <v>1155</v>
      </c>
      <c r="F424" s="186"/>
      <c r="G424" s="193">
        <f>SUM(G425)</f>
        <v>0</v>
      </c>
      <c r="H424" s="193">
        <f>SUM(H425)</f>
        <v>0</v>
      </c>
      <c r="I424" s="185" t="e">
        <f t="shared" si="86"/>
        <v>#DIV/0!</v>
      </c>
    </row>
    <row r="425" spans="1:9" hidden="1" x14ac:dyDescent="0.25">
      <c r="A425" s="192" t="s">
        <v>1687</v>
      </c>
      <c r="B425" s="184"/>
      <c r="C425" s="201" t="s">
        <v>913</v>
      </c>
      <c r="D425" s="201" t="s">
        <v>909</v>
      </c>
      <c r="E425" s="186" t="s">
        <v>1155</v>
      </c>
      <c r="F425" s="201" t="s">
        <v>932</v>
      </c>
      <c r="G425" s="193"/>
      <c r="H425" s="193"/>
      <c r="I425" s="185" t="e">
        <f t="shared" si="86"/>
        <v>#DIV/0!</v>
      </c>
    </row>
    <row r="426" spans="1:9" ht="47.25" hidden="1" x14ac:dyDescent="0.25">
      <c r="A426" s="203" t="s">
        <v>908</v>
      </c>
      <c r="B426" s="184"/>
      <c r="C426" s="201" t="s">
        <v>913</v>
      </c>
      <c r="D426" s="201" t="s">
        <v>909</v>
      </c>
      <c r="E426" s="186" t="s">
        <v>1155</v>
      </c>
      <c r="F426" s="186">
        <v>100</v>
      </c>
      <c r="G426" s="193"/>
      <c r="H426" s="193"/>
      <c r="I426" s="185" t="e">
        <f t="shared" si="86"/>
        <v>#DIV/0!</v>
      </c>
    </row>
    <row r="427" spans="1:9" ht="31.5" x14ac:dyDescent="0.25">
      <c r="A427" s="192" t="s">
        <v>896</v>
      </c>
      <c r="B427" s="184"/>
      <c r="C427" s="201" t="s">
        <v>913</v>
      </c>
      <c r="D427" s="201" t="s">
        <v>909</v>
      </c>
      <c r="E427" s="186" t="s">
        <v>1154</v>
      </c>
      <c r="F427" s="201" t="s">
        <v>932</v>
      </c>
      <c r="G427" s="193">
        <v>1650.6</v>
      </c>
      <c r="H427" s="193">
        <v>1650.6</v>
      </c>
      <c r="I427" s="185">
        <f t="shared" si="86"/>
        <v>100</v>
      </c>
    </row>
    <row r="428" spans="1:9" hidden="1" x14ac:dyDescent="0.25">
      <c r="A428" s="192" t="s">
        <v>1157</v>
      </c>
      <c r="B428" s="184"/>
      <c r="C428" s="201" t="s">
        <v>913</v>
      </c>
      <c r="D428" s="201" t="s">
        <v>909</v>
      </c>
      <c r="E428" s="186" t="s">
        <v>1158</v>
      </c>
      <c r="F428" s="201"/>
      <c r="G428" s="193">
        <f>SUM(G429)</f>
        <v>0</v>
      </c>
      <c r="H428" s="193">
        <f t="shared" ref="H428" si="97">SUM(H429)</f>
        <v>0</v>
      </c>
      <c r="I428" s="185"/>
    </row>
    <row r="429" spans="1:9" ht="47.25" hidden="1" x14ac:dyDescent="0.25">
      <c r="A429" s="192" t="s">
        <v>1159</v>
      </c>
      <c r="B429" s="184"/>
      <c r="C429" s="201" t="s">
        <v>913</v>
      </c>
      <c r="D429" s="201" t="s">
        <v>909</v>
      </c>
      <c r="E429" s="186" t="s">
        <v>1160</v>
      </c>
      <c r="F429" s="201"/>
      <c r="G429" s="193">
        <f>SUM(G430)</f>
        <v>0</v>
      </c>
      <c r="H429" s="193">
        <f>SUM(H430)</f>
        <v>0</v>
      </c>
      <c r="I429" s="185"/>
    </row>
    <row r="430" spans="1:9" ht="31.5" hidden="1" x14ac:dyDescent="0.25">
      <c r="A430" s="192" t="s">
        <v>896</v>
      </c>
      <c r="B430" s="184"/>
      <c r="C430" s="201" t="s">
        <v>913</v>
      </c>
      <c r="D430" s="201" t="s">
        <v>909</v>
      </c>
      <c r="E430" s="186" t="s">
        <v>1160</v>
      </c>
      <c r="F430" s="201" t="s">
        <v>932</v>
      </c>
      <c r="G430" s="193"/>
      <c r="H430" s="193"/>
      <c r="I430" s="185"/>
    </row>
    <row r="431" spans="1:9" x14ac:dyDescent="0.25">
      <c r="A431" s="203" t="s">
        <v>1736</v>
      </c>
      <c r="B431" s="184"/>
      <c r="C431" s="201" t="s">
        <v>892</v>
      </c>
      <c r="D431" s="201"/>
      <c r="E431" s="186"/>
      <c r="F431" s="201"/>
      <c r="G431" s="193">
        <f>SUM(G459)+G432+G436</f>
        <v>1340.3</v>
      </c>
      <c r="H431" s="193">
        <f>SUM(H459)+H432+H436</f>
        <v>1268.4000000000001</v>
      </c>
      <c r="I431" s="185">
        <f t="shared" si="86"/>
        <v>94.635529359098726</v>
      </c>
    </row>
    <row r="432" spans="1:9" hidden="1" x14ac:dyDescent="0.25">
      <c r="A432" s="192" t="s">
        <v>1791</v>
      </c>
      <c r="B432" s="184"/>
      <c r="C432" s="201" t="s">
        <v>892</v>
      </c>
      <c r="D432" s="201" t="s">
        <v>976</v>
      </c>
      <c r="E432" s="186"/>
      <c r="F432" s="201"/>
      <c r="G432" s="193">
        <f>SUM(G433)</f>
        <v>0</v>
      </c>
      <c r="H432" s="193">
        <f t="shared" ref="H432:H433" si="98">SUM(H433)</f>
        <v>0</v>
      </c>
      <c r="I432" s="185"/>
    </row>
    <row r="433" spans="1:9" ht="47.25" hidden="1" x14ac:dyDescent="0.25">
      <c r="A433" s="203" t="s">
        <v>1347</v>
      </c>
      <c r="B433" s="184"/>
      <c r="C433" s="201" t="s">
        <v>892</v>
      </c>
      <c r="D433" s="201" t="s">
        <v>976</v>
      </c>
      <c r="E433" s="186" t="s">
        <v>1348</v>
      </c>
      <c r="F433" s="201"/>
      <c r="G433" s="193">
        <f>SUM(G434)</f>
        <v>0</v>
      </c>
      <c r="H433" s="193">
        <f t="shared" si="98"/>
        <v>0</v>
      </c>
      <c r="I433" s="185"/>
    </row>
    <row r="434" spans="1:9" ht="33.75" hidden="1" customHeight="1" x14ac:dyDescent="0.25">
      <c r="A434" s="203" t="s">
        <v>1349</v>
      </c>
      <c r="B434" s="184"/>
      <c r="C434" s="201" t="s">
        <v>892</v>
      </c>
      <c r="D434" s="201" t="s">
        <v>976</v>
      </c>
      <c r="E434" s="186" t="s">
        <v>1350</v>
      </c>
      <c r="F434" s="201"/>
      <c r="G434" s="193">
        <f>SUM(G435)</f>
        <v>0</v>
      </c>
      <c r="H434" s="193">
        <f>SUM(H435)</f>
        <v>0</v>
      </c>
      <c r="I434" s="185"/>
    </row>
    <row r="435" spans="1:9" ht="31.5" hidden="1" x14ac:dyDescent="0.25">
      <c r="A435" s="203" t="s">
        <v>1110</v>
      </c>
      <c r="B435" s="184"/>
      <c r="C435" s="201" t="s">
        <v>892</v>
      </c>
      <c r="D435" s="201" t="s">
        <v>976</v>
      </c>
      <c r="E435" s="186" t="s">
        <v>1350</v>
      </c>
      <c r="F435" s="201" t="s">
        <v>1111</v>
      </c>
      <c r="G435" s="193"/>
      <c r="H435" s="193"/>
      <c r="I435" s="185"/>
    </row>
    <row r="436" spans="1:9" x14ac:dyDescent="0.25">
      <c r="A436" s="203" t="s">
        <v>1737</v>
      </c>
      <c r="B436" s="184"/>
      <c r="C436" s="201" t="s">
        <v>892</v>
      </c>
      <c r="D436" s="201" t="s">
        <v>909</v>
      </c>
      <c r="E436" s="186"/>
      <c r="F436" s="201"/>
      <c r="G436" s="193">
        <f>SUM(G437+G456)+G440+G443+G451+G447</f>
        <v>117.7</v>
      </c>
      <c r="H436" s="193">
        <f>SUM(H437+H456)+H440+H443+H451+H447</f>
        <v>117.7</v>
      </c>
      <c r="I436" s="185">
        <f t="shared" si="86"/>
        <v>100</v>
      </c>
    </row>
    <row r="437" spans="1:9" ht="31.5" x14ac:dyDescent="0.25">
      <c r="A437" s="192" t="s">
        <v>1004</v>
      </c>
      <c r="B437" s="184"/>
      <c r="C437" s="201" t="s">
        <v>892</v>
      </c>
      <c r="D437" s="201" t="s">
        <v>909</v>
      </c>
      <c r="E437" s="201" t="s">
        <v>1005</v>
      </c>
      <c r="F437" s="186"/>
      <c r="G437" s="193">
        <f>SUM(G438)</f>
        <v>56.4</v>
      </c>
      <c r="H437" s="193">
        <f t="shared" ref="H437:H438" si="99">SUM(H438)</f>
        <v>56.4</v>
      </c>
      <c r="I437" s="185">
        <f t="shared" si="86"/>
        <v>100</v>
      </c>
    </row>
    <row r="438" spans="1:9" ht="31.5" x14ac:dyDescent="0.25">
      <c r="A438" s="192" t="s">
        <v>991</v>
      </c>
      <c r="B438" s="184"/>
      <c r="C438" s="201" t="s">
        <v>892</v>
      </c>
      <c r="D438" s="201" t="s">
        <v>909</v>
      </c>
      <c r="E438" s="186" t="s">
        <v>1006</v>
      </c>
      <c r="F438" s="186"/>
      <c r="G438" s="193">
        <f>SUM(G439)</f>
        <v>56.4</v>
      </c>
      <c r="H438" s="193">
        <f t="shared" si="99"/>
        <v>56.4</v>
      </c>
      <c r="I438" s="185">
        <f t="shared" si="86"/>
        <v>100</v>
      </c>
    </row>
    <row r="439" spans="1:9" ht="31.5" x14ac:dyDescent="0.25">
      <c r="A439" s="192" t="s">
        <v>896</v>
      </c>
      <c r="B439" s="184"/>
      <c r="C439" s="201" t="s">
        <v>892</v>
      </c>
      <c r="D439" s="201" t="s">
        <v>909</v>
      </c>
      <c r="E439" s="186" t="s">
        <v>1006</v>
      </c>
      <c r="F439" s="186">
        <v>200</v>
      </c>
      <c r="G439" s="193">
        <v>56.4</v>
      </c>
      <c r="H439" s="193">
        <v>56.4</v>
      </c>
      <c r="I439" s="185">
        <f t="shared" si="86"/>
        <v>100</v>
      </c>
    </row>
    <row r="440" spans="1:9" ht="31.5" x14ac:dyDescent="0.25">
      <c r="A440" s="192" t="s">
        <v>1007</v>
      </c>
      <c r="B440" s="184"/>
      <c r="C440" s="201" t="s">
        <v>892</v>
      </c>
      <c r="D440" s="201" t="s">
        <v>909</v>
      </c>
      <c r="E440" s="186" t="s">
        <v>1008</v>
      </c>
      <c r="F440" s="186"/>
      <c r="G440" s="193">
        <f>SUM(G441)</f>
        <v>15</v>
      </c>
      <c r="H440" s="193">
        <f>SUM(H441)</f>
        <v>15</v>
      </c>
      <c r="I440" s="185">
        <f t="shared" si="86"/>
        <v>100</v>
      </c>
    </row>
    <row r="441" spans="1:9" ht="31.5" x14ac:dyDescent="0.25">
      <c r="A441" s="192" t="s">
        <v>991</v>
      </c>
      <c r="B441" s="184"/>
      <c r="C441" s="201" t="s">
        <v>892</v>
      </c>
      <c r="D441" s="201" t="s">
        <v>909</v>
      </c>
      <c r="E441" s="186" t="s">
        <v>1017</v>
      </c>
      <c r="F441" s="186"/>
      <c r="G441" s="193">
        <f>SUM(G442)</f>
        <v>15</v>
      </c>
      <c r="H441" s="193">
        <f>SUM(H442)</f>
        <v>15</v>
      </c>
      <c r="I441" s="185">
        <f t="shared" si="86"/>
        <v>100</v>
      </c>
    </row>
    <row r="442" spans="1:9" ht="31.5" x14ac:dyDescent="0.25">
      <c r="A442" s="192" t="s">
        <v>896</v>
      </c>
      <c r="B442" s="184"/>
      <c r="C442" s="201" t="s">
        <v>892</v>
      </c>
      <c r="D442" s="201" t="s">
        <v>909</v>
      </c>
      <c r="E442" s="186" t="s">
        <v>1017</v>
      </c>
      <c r="F442" s="186">
        <v>200</v>
      </c>
      <c r="G442" s="193">
        <v>15</v>
      </c>
      <c r="H442" s="193">
        <v>15</v>
      </c>
      <c r="I442" s="185">
        <f t="shared" si="86"/>
        <v>100</v>
      </c>
    </row>
    <row r="443" spans="1:9" ht="31.5" hidden="1" x14ac:dyDescent="0.25">
      <c r="A443" s="203" t="s">
        <v>1046</v>
      </c>
      <c r="B443" s="195"/>
      <c r="C443" s="201" t="s">
        <v>892</v>
      </c>
      <c r="D443" s="201" t="s">
        <v>909</v>
      </c>
      <c r="E443" s="195" t="s">
        <v>1047</v>
      </c>
      <c r="F443" s="201"/>
      <c r="G443" s="193">
        <f>SUM(G444)</f>
        <v>0</v>
      </c>
      <c r="H443" s="193">
        <f t="shared" ref="H443:H445" si="100">SUM(H444)</f>
        <v>0</v>
      </c>
      <c r="I443" s="185" t="e">
        <f t="shared" si="86"/>
        <v>#DIV/0!</v>
      </c>
    </row>
    <row r="444" spans="1:9" ht="31.5" hidden="1" x14ac:dyDescent="0.25">
      <c r="A444" s="203" t="s">
        <v>1048</v>
      </c>
      <c r="B444" s="195"/>
      <c r="C444" s="201" t="s">
        <v>892</v>
      </c>
      <c r="D444" s="201" t="s">
        <v>909</v>
      </c>
      <c r="E444" s="195" t="s">
        <v>1049</v>
      </c>
      <c r="F444" s="201"/>
      <c r="G444" s="193">
        <f>SUM(G445)</f>
        <v>0</v>
      </c>
      <c r="H444" s="193">
        <f t="shared" si="100"/>
        <v>0</v>
      </c>
      <c r="I444" s="185" t="e">
        <f t="shared" si="86"/>
        <v>#DIV/0!</v>
      </c>
    </row>
    <row r="445" spans="1:9" ht="31.5" hidden="1" x14ac:dyDescent="0.25">
      <c r="A445" s="203" t="s">
        <v>1055</v>
      </c>
      <c r="B445" s="195"/>
      <c r="C445" s="201" t="s">
        <v>892</v>
      </c>
      <c r="D445" s="201" t="s">
        <v>909</v>
      </c>
      <c r="E445" s="195" t="s">
        <v>1056</v>
      </c>
      <c r="F445" s="201"/>
      <c r="G445" s="193">
        <f>SUM(G446)</f>
        <v>0</v>
      </c>
      <c r="H445" s="193">
        <f t="shared" si="100"/>
        <v>0</v>
      </c>
      <c r="I445" s="185" t="e">
        <f t="shared" si="86"/>
        <v>#DIV/0!</v>
      </c>
    </row>
    <row r="446" spans="1:9" ht="31.5" hidden="1" x14ac:dyDescent="0.25">
      <c r="A446" s="192" t="s">
        <v>896</v>
      </c>
      <c r="B446" s="184"/>
      <c r="C446" s="201" t="s">
        <v>892</v>
      </c>
      <c r="D446" s="201" t="s">
        <v>909</v>
      </c>
      <c r="E446" s="195" t="s">
        <v>1056</v>
      </c>
      <c r="F446" s="201" t="s">
        <v>932</v>
      </c>
      <c r="G446" s="193"/>
      <c r="H446" s="193"/>
      <c r="I446" s="185" t="e">
        <f t="shared" si="86"/>
        <v>#DIV/0!</v>
      </c>
    </row>
    <row r="447" spans="1:9" ht="31.5" x14ac:dyDescent="0.25">
      <c r="A447" s="203" t="s">
        <v>1760</v>
      </c>
      <c r="B447" s="184"/>
      <c r="C447" s="201" t="s">
        <v>892</v>
      </c>
      <c r="D447" s="201" t="s">
        <v>909</v>
      </c>
      <c r="E447" s="195" t="s">
        <v>1135</v>
      </c>
      <c r="F447" s="201"/>
      <c r="G447" s="193">
        <f>SUM(G448)</f>
        <v>24</v>
      </c>
      <c r="H447" s="193">
        <f t="shared" ref="H447:H449" si="101">SUM(H448)</f>
        <v>24</v>
      </c>
      <c r="I447" s="185">
        <f t="shared" si="86"/>
        <v>100</v>
      </c>
    </row>
    <row r="448" spans="1:9" ht="31.5" x14ac:dyDescent="0.25">
      <c r="A448" s="203" t="s">
        <v>1138</v>
      </c>
      <c r="B448" s="184"/>
      <c r="C448" s="201" t="s">
        <v>892</v>
      </c>
      <c r="D448" s="201" t="s">
        <v>909</v>
      </c>
      <c r="E448" s="195" t="s">
        <v>1139</v>
      </c>
      <c r="F448" s="201"/>
      <c r="G448" s="193">
        <f>SUM(G449)</f>
        <v>24</v>
      </c>
      <c r="H448" s="193">
        <f t="shared" si="101"/>
        <v>24</v>
      </c>
      <c r="I448" s="185">
        <f t="shared" si="86"/>
        <v>100</v>
      </c>
    </row>
    <row r="449" spans="1:9" ht="31.5" x14ac:dyDescent="0.25">
      <c r="A449" s="203" t="s">
        <v>1055</v>
      </c>
      <c r="B449" s="184"/>
      <c r="C449" s="201" t="s">
        <v>892</v>
      </c>
      <c r="D449" s="201" t="s">
        <v>909</v>
      </c>
      <c r="E449" s="195" t="s">
        <v>1140</v>
      </c>
      <c r="F449" s="201"/>
      <c r="G449" s="193">
        <f>SUM(G450)</f>
        <v>24</v>
      </c>
      <c r="H449" s="193">
        <f t="shared" si="101"/>
        <v>24</v>
      </c>
      <c r="I449" s="185">
        <f t="shared" si="86"/>
        <v>100</v>
      </c>
    </row>
    <row r="450" spans="1:9" ht="31.5" x14ac:dyDescent="0.25">
      <c r="A450" s="192" t="s">
        <v>896</v>
      </c>
      <c r="B450" s="184"/>
      <c r="C450" s="201" t="s">
        <v>892</v>
      </c>
      <c r="D450" s="201" t="s">
        <v>909</v>
      </c>
      <c r="E450" s="195" t="s">
        <v>1140</v>
      </c>
      <c r="F450" s="201" t="s">
        <v>932</v>
      </c>
      <c r="G450" s="193">
        <v>24</v>
      </c>
      <c r="H450" s="193">
        <v>24</v>
      </c>
      <c r="I450" s="185">
        <f t="shared" si="86"/>
        <v>100</v>
      </c>
    </row>
    <row r="451" spans="1:9" x14ac:dyDescent="0.25">
      <c r="A451" s="192" t="s">
        <v>1152</v>
      </c>
      <c r="B451" s="184"/>
      <c r="C451" s="201" t="s">
        <v>892</v>
      </c>
      <c r="D451" s="201" t="s">
        <v>909</v>
      </c>
      <c r="E451" s="186" t="s">
        <v>1153</v>
      </c>
      <c r="F451" s="201"/>
      <c r="G451" s="193">
        <f>SUM(G454)+G452</f>
        <v>22.3</v>
      </c>
      <c r="H451" s="193">
        <f>SUM(H454)+H452</f>
        <v>22.3</v>
      </c>
      <c r="I451" s="185">
        <f t="shared" si="86"/>
        <v>100</v>
      </c>
    </row>
    <row r="452" spans="1:9" x14ac:dyDescent="0.25">
      <c r="A452" s="192" t="s">
        <v>979</v>
      </c>
      <c r="B452" s="184"/>
      <c r="C452" s="201" t="s">
        <v>892</v>
      </c>
      <c r="D452" s="201" t="s">
        <v>909</v>
      </c>
      <c r="E452" s="186" t="s">
        <v>1154</v>
      </c>
      <c r="F452" s="201"/>
      <c r="G452" s="193">
        <f>SUM(G453)</f>
        <v>12.3</v>
      </c>
      <c r="H452" s="193">
        <f>SUM(H453)</f>
        <v>12.3</v>
      </c>
      <c r="I452" s="185">
        <f t="shared" si="86"/>
        <v>100</v>
      </c>
    </row>
    <row r="453" spans="1:9" ht="31.5" x14ac:dyDescent="0.25">
      <c r="A453" s="192" t="s">
        <v>896</v>
      </c>
      <c r="B453" s="184"/>
      <c r="C453" s="201" t="s">
        <v>892</v>
      </c>
      <c r="D453" s="201" t="s">
        <v>909</v>
      </c>
      <c r="E453" s="186" t="s">
        <v>1154</v>
      </c>
      <c r="F453" s="201" t="s">
        <v>932</v>
      </c>
      <c r="G453" s="193">
        <v>12.3</v>
      </c>
      <c r="H453" s="193">
        <v>12.3</v>
      </c>
      <c r="I453" s="185">
        <f t="shared" si="86"/>
        <v>100</v>
      </c>
    </row>
    <row r="454" spans="1:9" ht="31.5" x14ac:dyDescent="0.25">
      <c r="A454" s="192" t="s">
        <v>1055</v>
      </c>
      <c r="B454" s="184"/>
      <c r="C454" s="201" t="s">
        <v>892</v>
      </c>
      <c r="D454" s="201" t="s">
        <v>909</v>
      </c>
      <c r="E454" s="186" t="s">
        <v>1156</v>
      </c>
      <c r="F454" s="201"/>
      <c r="G454" s="193">
        <f>SUM(G455)</f>
        <v>10</v>
      </c>
      <c r="H454" s="193">
        <f t="shared" ref="H454" si="102">SUM(H455)</f>
        <v>10</v>
      </c>
      <c r="I454" s="185">
        <f t="shared" si="86"/>
        <v>100</v>
      </c>
    </row>
    <row r="455" spans="1:9" ht="31.5" x14ac:dyDescent="0.25">
      <c r="A455" s="192" t="s">
        <v>896</v>
      </c>
      <c r="B455" s="184"/>
      <c r="C455" s="201" t="s">
        <v>892</v>
      </c>
      <c r="D455" s="201" t="s">
        <v>909</v>
      </c>
      <c r="E455" s="186" t="s">
        <v>1156</v>
      </c>
      <c r="F455" s="201" t="s">
        <v>932</v>
      </c>
      <c r="G455" s="193">
        <v>10</v>
      </c>
      <c r="H455" s="193">
        <v>10</v>
      </c>
      <c r="I455" s="185">
        <f t="shared" ref="I455:I518" si="103">H455/G455*100</f>
        <v>100</v>
      </c>
    </row>
    <row r="456" spans="1:9" ht="31.5" hidden="1" x14ac:dyDescent="0.25">
      <c r="A456" s="203" t="s">
        <v>1671</v>
      </c>
      <c r="B456" s="184"/>
      <c r="C456" s="201" t="s">
        <v>892</v>
      </c>
      <c r="D456" s="201" t="s">
        <v>909</v>
      </c>
      <c r="E456" s="186" t="s">
        <v>1672</v>
      </c>
      <c r="F456" s="186"/>
      <c r="G456" s="193">
        <f>SUM(G457)</f>
        <v>0</v>
      </c>
      <c r="H456" s="193">
        <f t="shared" ref="H456:H457" si="104">SUM(H457)</f>
        <v>0</v>
      </c>
      <c r="I456" s="185"/>
    </row>
    <row r="457" spans="1:9" ht="31.5" hidden="1" x14ac:dyDescent="0.25">
      <c r="A457" s="192" t="s">
        <v>991</v>
      </c>
      <c r="B457" s="184"/>
      <c r="C457" s="201" t="s">
        <v>892</v>
      </c>
      <c r="D457" s="201" t="s">
        <v>909</v>
      </c>
      <c r="E457" s="186" t="s">
        <v>1673</v>
      </c>
      <c r="F457" s="201"/>
      <c r="G457" s="193">
        <f>SUM(G458)</f>
        <v>0</v>
      </c>
      <c r="H457" s="193">
        <f t="shared" si="104"/>
        <v>0</v>
      </c>
      <c r="I457" s="185"/>
    </row>
    <row r="458" spans="1:9" ht="31.5" hidden="1" x14ac:dyDescent="0.25">
      <c r="A458" s="192" t="s">
        <v>896</v>
      </c>
      <c r="B458" s="184"/>
      <c r="C458" s="201" t="s">
        <v>892</v>
      </c>
      <c r="D458" s="201" t="s">
        <v>909</v>
      </c>
      <c r="E458" s="186" t="s">
        <v>1673</v>
      </c>
      <c r="F458" s="201" t="s">
        <v>932</v>
      </c>
      <c r="G458" s="193"/>
      <c r="H458" s="193"/>
      <c r="I458" s="185"/>
    </row>
    <row r="459" spans="1:9" x14ac:dyDescent="0.25">
      <c r="A459" s="192" t="s">
        <v>1792</v>
      </c>
      <c r="B459" s="184"/>
      <c r="C459" s="201" t="s">
        <v>892</v>
      </c>
      <c r="D459" s="201" t="s">
        <v>1023</v>
      </c>
      <c r="E459" s="186"/>
      <c r="F459" s="201"/>
      <c r="G459" s="193">
        <f t="shared" ref="G459:H461" si="105">SUM(G460)</f>
        <v>1222.5999999999999</v>
      </c>
      <c r="H459" s="193">
        <f t="shared" si="105"/>
        <v>1150.7</v>
      </c>
      <c r="I459" s="185">
        <f t="shared" si="103"/>
        <v>94.119090462947824</v>
      </c>
    </row>
    <row r="460" spans="1:9" ht="47.25" x14ac:dyDescent="0.25">
      <c r="A460" s="203" t="s">
        <v>1347</v>
      </c>
      <c r="B460" s="184"/>
      <c r="C460" s="201" t="s">
        <v>892</v>
      </c>
      <c r="D460" s="201" t="s">
        <v>1023</v>
      </c>
      <c r="E460" s="186" t="s">
        <v>1348</v>
      </c>
      <c r="F460" s="201"/>
      <c r="G460" s="193">
        <f>SUM(G461)</f>
        <v>1222.5999999999999</v>
      </c>
      <c r="H460" s="193">
        <f>SUM(H461)</f>
        <v>1150.7</v>
      </c>
      <c r="I460" s="185">
        <f t="shared" si="103"/>
        <v>94.119090462947824</v>
      </c>
    </row>
    <row r="461" spans="1:9" ht="31.5" x14ac:dyDescent="0.25">
      <c r="A461" s="203" t="s">
        <v>1108</v>
      </c>
      <c r="B461" s="184"/>
      <c r="C461" s="201" t="s">
        <v>892</v>
      </c>
      <c r="D461" s="201" t="s">
        <v>1023</v>
      </c>
      <c r="E461" s="186" t="s">
        <v>1355</v>
      </c>
      <c r="F461" s="201"/>
      <c r="G461" s="193">
        <f t="shared" si="105"/>
        <v>1222.5999999999999</v>
      </c>
      <c r="H461" s="193">
        <f t="shared" si="105"/>
        <v>1150.7</v>
      </c>
      <c r="I461" s="185">
        <f t="shared" si="103"/>
        <v>94.119090462947824</v>
      </c>
    </row>
    <row r="462" spans="1:9" ht="31.5" x14ac:dyDescent="0.25">
      <c r="A462" s="203" t="s">
        <v>1110</v>
      </c>
      <c r="B462" s="184"/>
      <c r="C462" s="201" t="s">
        <v>892</v>
      </c>
      <c r="D462" s="201" t="s">
        <v>1023</v>
      </c>
      <c r="E462" s="186" t="s">
        <v>1355</v>
      </c>
      <c r="F462" s="201" t="s">
        <v>1111</v>
      </c>
      <c r="G462" s="193">
        <v>1222.5999999999999</v>
      </c>
      <c r="H462" s="193">
        <v>1150.7</v>
      </c>
      <c r="I462" s="185">
        <f t="shared" si="103"/>
        <v>94.119090462947824</v>
      </c>
    </row>
    <row r="463" spans="1:9" hidden="1" x14ac:dyDescent="0.25">
      <c r="A463" s="203" t="s">
        <v>1793</v>
      </c>
      <c r="B463" s="195"/>
      <c r="C463" s="201" t="s">
        <v>1035</v>
      </c>
      <c r="D463" s="201"/>
      <c r="E463" s="201"/>
      <c r="F463" s="195"/>
      <c r="G463" s="185">
        <f t="shared" ref="G463:H466" si="106">SUM(G464)</f>
        <v>0</v>
      </c>
      <c r="H463" s="185">
        <f t="shared" si="106"/>
        <v>0</v>
      </c>
      <c r="I463" s="185" t="e">
        <f t="shared" si="103"/>
        <v>#DIV/0!</v>
      </c>
    </row>
    <row r="464" spans="1:9" hidden="1" x14ac:dyDescent="0.25">
      <c r="A464" s="203" t="s">
        <v>1794</v>
      </c>
      <c r="B464" s="195"/>
      <c r="C464" s="208" t="s">
        <v>1035</v>
      </c>
      <c r="D464" s="208" t="s">
        <v>901</v>
      </c>
      <c r="E464" s="208"/>
      <c r="F464" s="208"/>
      <c r="G464" s="193">
        <f t="shared" si="106"/>
        <v>0</v>
      </c>
      <c r="H464" s="193">
        <f t="shared" si="106"/>
        <v>0</v>
      </c>
      <c r="I464" s="185" t="e">
        <f t="shared" si="103"/>
        <v>#DIV/0!</v>
      </c>
    </row>
    <row r="465" spans="1:9" ht="31.5" hidden="1" x14ac:dyDescent="0.25">
      <c r="A465" s="203" t="s">
        <v>1134</v>
      </c>
      <c r="B465" s="195"/>
      <c r="C465" s="208" t="s">
        <v>1035</v>
      </c>
      <c r="D465" s="208" t="s">
        <v>901</v>
      </c>
      <c r="E465" s="201" t="s">
        <v>1135</v>
      </c>
      <c r="F465" s="195"/>
      <c r="G465" s="185">
        <f t="shared" si="106"/>
        <v>0</v>
      </c>
      <c r="H465" s="185">
        <f t="shared" si="106"/>
        <v>0</v>
      </c>
      <c r="I465" s="185" t="e">
        <f t="shared" si="103"/>
        <v>#DIV/0!</v>
      </c>
    </row>
    <row r="466" spans="1:9" ht="31.5" hidden="1" x14ac:dyDescent="0.25">
      <c r="A466" s="203" t="s">
        <v>1108</v>
      </c>
      <c r="B466" s="195"/>
      <c r="C466" s="208" t="s">
        <v>1035</v>
      </c>
      <c r="D466" s="208" t="s">
        <v>901</v>
      </c>
      <c r="E466" s="201" t="s">
        <v>1136</v>
      </c>
      <c r="F466" s="195"/>
      <c r="G466" s="185">
        <f t="shared" si="106"/>
        <v>0</v>
      </c>
      <c r="H466" s="185">
        <f t="shared" si="106"/>
        <v>0</v>
      </c>
      <c r="I466" s="185" t="e">
        <f t="shared" si="103"/>
        <v>#DIV/0!</v>
      </c>
    </row>
    <row r="467" spans="1:9" ht="31.5" hidden="1" x14ac:dyDescent="0.25">
      <c r="A467" s="203" t="s">
        <v>1110</v>
      </c>
      <c r="B467" s="195"/>
      <c r="C467" s="208" t="s">
        <v>1035</v>
      </c>
      <c r="D467" s="208" t="s">
        <v>901</v>
      </c>
      <c r="E467" s="201" t="s">
        <v>1136</v>
      </c>
      <c r="F467" s="195" t="s">
        <v>1111</v>
      </c>
      <c r="G467" s="185"/>
      <c r="H467" s="185"/>
      <c r="I467" s="185" t="e">
        <f t="shared" si="103"/>
        <v>#DIV/0!</v>
      </c>
    </row>
    <row r="468" spans="1:9" x14ac:dyDescent="0.25">
      <c r="A468" s="192" t="s">
        <v>1795</v>
      </c>
      <c r="B468" s="184"/>
      <c r="C468" s="201" t="s">
        <v>883</v>
      </c>
      <c r="D468" s="201"/>
      <c r="E468" s="186"/>
      <c r="F468" s="186"/>
      <c r="G468" s="193">
        <f>SUM(G469+G481)+G492</f>
        <v>69859.599999999991</v>
      </c>
      <c r="H468" s="193">
        <f>SUM(H469+H481)+H492</f>
        <v>68865.099999999991</v>
      </c>
      <c r="I468" s="185">
        <f t="shared" si="103"/>
        <v>98.576430440483492</v>
      </c>
    </row>
    <row r="469" spans="1:9" x14ac:dyDescent="0.25">
      <c r="A469" s="192" t="s">
        <v>1796</v>
      </c>
      <c r="B469" s="184"/>
      <c r="C469" s="201" t="s">
        <v>883</v>
      </c>
      <c r="D469" s="201" t="s">
        <v>884</v>
      </c>
      <c r="E469" s="186"/>
      <c r="F469" s="186"/>
      <c r="G469" s="193">
        <f>SUM(G474)+G470+G477</f>
        <v>250</v>
      </c>
      <c r="H469" s="193">
        <f>SUM(H474)+H470+H477</f>
        <v>250</v>
      </c>
      <c r="I469" s="185">
        <f t="shared" si="103"/>
        <v>100</v>
      </c>
    </row>
    <row r="470" spans="1:9" ht="31.5" hidden="1" x14ac:dyDescent="0.25">
      <c r="A470" s="205" t="s">
        <v>1797</v>
      </c>
      <c r="B470" s="201"/>
      <c r="C470" s="201" t="s">
        <v>883</v>
      </c>
      <c r="D470" s="201" t="s">
        <v>884</v>
      </c>
      <c r="E470" s="186" t="s">
        <v>1115</v>
      </c>
      <c r="F470" s="206"/>
      <c r="G470" s="193">
        <f t="shared" ref="G470:H472" si="107">SUM(G471)</f>
        <v>0</v>
      </c>
      <c r="H470" s="193">
        <f t="shared" si="107"/>
        <v>0</v>
      </c>
      <c r="I470" s="185" t="e">
        <f t="shared" si="103"/>
        <v>#DIV/0!</v>
      </c>
    </row>
    <row r="471" spans="1:9" ht="31.5" hidden="1" x14ac:dyDescent="0.25">
      <c r="A471" s="192" t="s">
        <v>1798</v>
      </c>
      <c r="B471" s="201"/>
      <c r="C471" s="201" t="s">
        <v>883</v>
      </c>
      <c r="D471" s="201" t="s">
        <v>884</v>
      </c>
      <c r="E471" s="186" t="s">
        <v>1129</v>
      </c>
      <c r="F471" s="206"/>
      <c r="G471" s="193">
        <f t="shared" si="107"/>
        <v>0</v>
      </c>
      <c r="H471" s="193">
        <f t="shared" si="107"/>
        <v>0</v>
      </c>
      <c r="I471" s="185" t="e">
        <f t="shared" si="103"/>
        <v>#DIV/0!</v>
      </c>
    </row>
    <row r="472" spans="1:9" ht="37.5" hidden="1" customHeight="1" x14ac:dyDescent="0.25">
      <c r="A472" s="192" t="s">
        <v>1132</v>
      </c>
      <c r="B472" s="201"/>
      <c r="C472" s="201" t="s">
        <v>883</v>
      </c>
      <c r="D472" s="201" t="s">
        <v>884</v>
      </c>
      <c r="E472" s="186" t="s">
        <v>1133</v>
      </c>
      <c r="F472" s="206"/>
      <c r="G472" s="193">
        <f t="shared" si="107"/>
        <v>0</v>
      </c>
      <c r="H472" s="193">
        <f t="shared" si="107"/>
        <v>0</v>
      </c>
      <c r="I472" s="185" t="e">
        <f t="shared" si="103"/>
        <v>#DIV/0!</v>
      </c>
    </row>
    <row r="473" spans="1:9" hidden="1" x14ac:dyDescent="0.25">
      <c r="A473" s="192" t="s">
        <v>881</v>
      </c>
      <c r="B473" s="201"/>
      <c r="C473" s="201" t="s">
        <v>883</v>
      </c>
      <c r="D473" s="201" t="s">
        <v>884</v>
      </c>
      <c r="E473" s="186" t="s">
        <v>1133</v>
      </c>
      <c r="F473" s="186">
        <v>300</v>
      </c>
      <c r="G473" s="193"/>
      <c r="H473" s="193"/>
      <c r="I473" s="185" t="e">
        <f t="shared" si="103"/>
        <v>#DIV/0!</v>
      </c>
    </row>
    <row r="474" spans="1:9" ht="31.5" hidden="1" x14ac:dyDescent="0.25">
      <c r="A474" s="192" t="s">
        <v>1799</v>
      </c>
      <c r="B474" s="184"/>
      <c r="C474" s="201" t="s">
        <v>883</v>
      </c>
      <c r="D474" s="201" t="s">
        <v>884</v>
      </c>
      <c r="E474" s="186" t="s">
        <v>1179</v>
      </c>
      <c r="F474" s="186"/>
      <c r="G474" s="193">
        <f t="shared" ref="G474:H475" si="108">SUM(G475)</f>
        <v>0</v>
      </c>
      <c r="H474" s="193">
        <f t="shared" si="108"/>
        <v>0</v>
      </c>
      <c r="I474" s="185" t="e">
        <f t="shared" si="103"/>
        <v>#DIV/0!</v>
      </c>
    </row>
    <row r="475" spans="1:9" ht="78.75" hidden="1" x14ac:dyDescent="0.25">
      <c r="A475" s="192" t="s">
        <v>1800</v>
      </c>
      <c r="B475" s="184"/>
      <c r="C475" s="201" t="s">
        <v>883</v>
      </c>
      <c r="D475" s="201" t="s">
        <v>884</v>
      </c>
      <c r="E475" s="186" t="s">
        <v>1192</v>
      </c>
      <c r="F475" s="186"/>
      <c r="G475" s="193">
        <f t="shared" si="108"/>
        <v>0</v>
      </c>
      <c r="H475" s="193">
        <f t="shared" si="108"/>
        <v>0</v>
      </c>
      <c r="I475" s="185" t="e">
        <f t="shared" si="103"/>
        <v>#DIV/0!</v>
      </c>
    </row>
    <row r="476" spans="1:9" hidden="1" x14ac:dyDescent="0.25">
      <c r="A476" s="192" t="s">
        <v>1687</v>
      </c>
      <c r="B476" s="184"/>
      <c r="C476" s="201" t="s">
        <v>883</v>
      </c>
      <c r="D476" s="201" t="s">
        <v>884</v>
      </c>
      <c r="E476" s="186" t="s">
        <v>1192</v>
      </c>
      <c r="F476" s="186">
        <v>200</v>
      </c>
      <c r="G476" s="193"/>
      <c r="H476" s="193"/>
      <c r="I476" s="185" t="e">
        <f t="shared" si="103"/>
        <v>#DIV/0!</v>
      </c>
    </row>
    <row r="477" spans="1:9" ht="31.5" x14ac:dyDescent="0.25">
      <c r="A477" s="192" t="s">
        <v>1650</v>
      </c>
      <c r="B477" s="184"/>
      <c r="C477" s="201" t="s">
        <v>883</v>
      </c>
      <c r="D477" s="201" t="s">
        <v>884</v>
      </c>
      <c r="E477" s="186" t="s">
        <v>1651</v>
      </c>
      <c r="F477" s="186"/>
      <c r="G477" s="193">
        <f t="shared" ref="G477:H479" si="109">SUM(G478)</f>
        <v>250</v>
      </c>
      <c r="H477" s="193">
        <f t="shared" si="109"/>
        <v>250</v>
      </c>
      <c r="I477" s="185">
        <f t="shared" si="103"/>
        <v>100</v>
      </c>
    </row>
    <row r="478" spans="1:9" x14ac:dyDescent="0.25">
      <c r="A478" s="192" t="s">
        <v>979</v>
      </c>
      <c r="B478" s="184"/>
      <c r="C478" s="201" t="s">
        <v>883</v>
      </c>
      <c r="D478" s="201" t="s">
        <v>884</v>
      </c>
      <c r="E478" s="186" t="s">
        <v>1652</v>
      </c>
      <c r="F478" s="186"/>
      <c r="G478" s="193">
        <f t="shared" si="109"/>
        <v>250</v>
      </c>
      <c r="H478" s="193">
        <f t="shared" si="109"/>
        <v>250</v>
      </c>
      <c r="I478" s="185">
        <f t="shared" si="103"/>
        <v>100</v>
      </c>
    </row>
    <row r="479" spans="1:9" x14ac:dyDescent="0.25">
      <c r="A479" s="192" t="s">
        <v>1568</v>
      </c>
      <c r="B479" s="184"/>
      <c r="C479" s="201" t="s">
        <v>883</v>
      </c>
      <c r="D479" s="201" t="s">
        <v>884</v>
      </c>
      <c r="E479" s="186" t="s">
        <v>1653</v>
      </c>
      <c r="F479" s="186"/>
      <c r="G479" s="193">
        <f t="shared" si="109"/>
        <v>250</v>
      </c>
      <c r="H479" s="193">
        <f t="shared" si="109"/>
        <v>250</v>
      </c>
      <c r="I479" s="185">
        <f t="shared" si="103"/>
        <v>100</v>
      </c>
    </row>
    <row r="480" spans="1:9" x14ac:dyDescent="0.25">
      <c r="A480" s="192" t="s">
        <v>881</v>
      </c>
      <c r="B480" s="184"/>
      <c r="C480" s="201" t="s">
        <v>883</v>
      </c>
      <c r="D480" s="201" t="s">
        <v>884</v>
      </c>
      <c r="E480" s="186" t="s">
        <v>1653</v>
      </c>
      <c r="F480" s="186">
        <v>300</v>
      </c>
      <c r="G480" s="193">
        <v>250</v>
      </c>
      <c r="H480" s="193">
        <v>250</v>
      </c>
      <c r="I480" s="185">
        <f t="shared" si="103"/>
        <v>100</v>
      </c>
    </row>
    <row r="481" spans="1:9" x14ac:dyDescent="0.25">
      <c r="A481" s="192" t="s">
        <v>1801</v>
      </c>
      <c r="B481" s="184"/>
      <c r="C481" s="201" t="s">
        <v>883</v>
      </c>
      <c r="D481" s="201" t="s">
        <v>901</v>
      </c>
      <c r="E481" s="201"/>
      <c r="F481" s="201"/>
      <c r="G481" s="193">
        <f>SUM(G486)+G482</f>
        <v>65815.899999999994</v>
      </c>
      <c r="H481" s="193">
        <f>SUM(H486)+H482</f>
        <v>64821.399999999994</v>
      </c>
      <c r="I481" s="185">
        <f t="shared" si="103"/>
        <v>98.488966951754819</v>
      </c>
    </row>
    <row r="482" spans="1:9" ht="31.5" x14ac:dyDescent="0.25">
      <c r="A482" s="192" t="s">
        <v>1802</v>
      </c>
      <c r="B482" s="184"/>
      <c r="C482" s="201" t="s">
        <v>883</v>
      </c>
      <c r="D482" s="201" t="s">
        <v>901</v>
      </c>
      <c r="E482" s="186" t="s">
        <v>1115</v>
      </c>
      <c r="F482" s="201"/>
      <c r="G482" s="193">
        <f t="shared" ref="G482:H484" si="110">SUM(G483)</f>
        <v>12431</v>
      </c>
      <c r="H482" s="193">
        <f t="shared" si="110"/>
        <v>12431</v>
      </c>
      <c r="I482" s="185">
        <f t="shared" si="103"/>
        <v>100</v>
      </c>
    </row>
    <row r="483" spans="1:9" ht="31.5" x14ac:dyDescent="0.25">
      <c r="A483" s="192" t="s">
        <v>1128</v>
      </c>
      <c r="B483" s="184"/>
      <c r="C483" s="201" t="s">
        <v>883</v>
      </c>
      <c r="D483" s="201" t="s">
        <v>901</v>
      </c>
      <c r="E483" s="186" t="s">
        <v>1129</v>
      </c>
      <c r="F483" s="201"/>
      <c r="G483" s="193">
        <f>SUM(G484)</f>
        <v>12431</v>
      </c>
      <c r="H483" s="193">
        <f t="shared" si="110"/>
        <v>12431</v>
      </c>
      <c r="I483" s="185">
        <f t="shared" si="103"/>
        <v>100</v>
      </c>
    </row>
    <row r="484" spans="1:9" ht="31.5" x14ac:dyDescent="0.25">
      <c r="A484" s="192" t="s">
        <v>1130</v>
      </c>
      <c r="B484" s="184"/>
      <c r="C484" s="201" t="s">
        <v>883</v>
      </c>
      <c r="D484" s="201" t="s">
        <v>901</v>
      </c>
      <c r="E484" s="186" t="s">
        <v>1131</v>
      </c>
      <c r="F484" s="201"/>
      <c r="G484" s="193">
        <f>SUM(G485)</f>
        <v>12431</v>
      </c>
      <c r="H484" s="193">
        <f t="shared" si="110"/>
        <v>12431</v>
      </c>
      <c r="I484" s="185">
        <f t="shared" si="103"/>
        <v>100</v>
      </c>
    </row>
    <row r="485" spans="1:9" x14ac:dyDescent="0.25">
      <c r="A485" s="192" t="s">
        <v>881</v>
      </c>
      <c r="B485" s="184"/>
      <c r="C485" s="201" t="s">
        <v>883</v>
      </c>
      <c r="D485" s="201" t="s">
        <v>901</v>
      </c>
      <c r="E485" s="186" t="s">
        <v>1131</v>
      </c>
      <c r="F485" s="201" t="s">
        <v>882</v>
      </c>
      <c r="G485" s="193">
        <f>570+8581.7+2930+349.3</f>
        <v>12431</v>
      </c>
      <c r="H485" s="193">
        <v>12431</v>
      </c>
      <c r="I485" s="185">
        <f t="shared" si="103"/>
        <v>100</v>
      </c>
    </row>
    <row r="486" spans="1:9" ht="31.5" x14ac:dyDescent="0.25">
      <c r="A486" s="192" t="s">
        <v>1178</v>
      </c>
      <c r="B486" s="184"/>
      <c r="C486" s="201" t="s">
        <v>883</v>
      </c>
      <c r="D486" s="201" t="s">
        <v>901</v>
      </c>
      <c r="E486" s="186" t="s">
        <v>1179</v>
      </c>
      <c r="F486" s="186"/>
      <c r="G486" s="193">
        <f>SUM(G487)</f>
        <v>53384.899999999994</v>
      </c>
      <c r="H486" s="193">
        <f>SUM(H487)</f>
        <v>52390.399999999994</v>
      </c>
      <c r="I486" s="185">
        <f t="shared" si="103"/>
        <v>98.137113678212373</v>
      </c>
    </row>
    <row r="487" spans="1:9" ht="51" customHeight="1" x14ac:dyDescent="0.25">
      <c r="A487" s="192" t="s">
        <v>1197</v>
      </c>
      <c r="B487" s="184"/>
      <c r="C487" s="201" t="s">
        <v>883</v>
      </c>
      <c r="D487" s="201" t="s">
        <v>901</v>
      </c>
      <c r="E487" s="186" t="s">
        <v>1198</v>
      </c>
      <c r="F487" s="186"/>
      <c r="G487" s="193">
        <f>SUM(G488+G490)</f>
        <v>53384.899999999994</v>
      </c>
      <c r="H487" s="193">
        <f>SUM(H488+H490)</f>
        <v>52390.399999999994</v>
      </c>
      <c r="I487" s="185">
        <f t="shared" si="103"/>
        <v>98.137113678212373</v>
      </c>
    </row>
    <row r="488" spans="1:9" ht="99" customHeight="1" x14ac:dyDescent="0.25">
      <c r="A488" s="203" t="s">
        <v>1199</v>
      </c>
      <c r="B488" s="184"/>
      <c r="C488" s="201" t="s">
        <v>883</v>
      </c>
      <c r="D488" s="201" t="s">
        <v>901</v>
      </c>
      <c r="E488" s="186" t="s">
        <v>1200</v>
      </c>
      <c r="F488" s="186"/>
      <c r="G488" s="193">
        <f>SUM(G489)</f>
        <v>37556.1</v>
      </c>
      <c r="H488" s="193">
        <f>SUM(H489)</f>
        <v>36561.599999999999</v>
      </c>
      <c r="I488" s="185">
        <f t="shared" si="103"/>
        <v>97.351961465647392</v>
      </c>
    </row>
    <row r="489" spans="1:9" ht="31.5" x14ac:dyDescent="0.25">
      <c r="A489" s="203" t="s">
        <v>1110</v>
      </c>
      <c r="B489" s="184"/>
      <c r="C489" s="201" t="s">
        <v>883</v>
      </c>
      <c r="D489" s="201" t="s">
        <v>901</v>
      </c>
      <c r="E489" s="186" t="s">
        <v>1200</v>
      </c>
      <c r="F489" s="186">
        <v>400</v>
      </c>
      <c r="G489" s="193">
        <f>37489.9+66.2</f>
        <v>37556.1</v>
      </c>
      <c r="H489" s="193">
        <v>36561.599999999999</v>
      </c>
      <c r="I489" s="185">
        <f t="shared" si="103"/>
        <v>97.351961465647392</v>
      </c>
    </row>
    <row r="490" spans="1:9" ht="47.25" x14ac:dyDescent="0.25">
      <c r="A490" s="192" t="s">
        <v>1201</v>
      </c>
      <c r="B490" s="184"/>
      <c r="C490" s="201" t="s">
        <v>883</v>
      </c>
      <c r="D490" s="201" t="s">
        <v>901</v>
      </c>
      <c r="E490" s="201" t="s">
        <v>1202</v>
      </c>
      <c r="F490" s="186"/>
      <c r="G490" s="193">
        <f>SUM(G491)</f>
        <v>15828.8</v>
      </c>
      <c r="H490" s="193">
        <f>SUM(H491)</f>
        <v>15828.8</v>
      </c>
      <c r="I490" s="185">
        <f t="shared" si="103"/>
        <v>100</v>
      </c>
    </row>
    <row r="491" spans="1:9" ht="30.75" customHeight="1" x14ac:dyDescent="0.25">
      <c r="A491" s="203" t="s">
        <v>1110</v>
      </c>
      <c r="B491" s="184"/>
      <c r="C491" s="201" t="s">
        <v>883</v>
      </c>
      <c r="D491" s="201" t="s">
        <v>901</v>
      </c>
      <c r="E491" s="201" t="s">
        <v>1202</v>
      </c>
      <c r="F491" s="201" t="s">
        <v>1111</v>
      </c>
      <c r="G491" s="193">
        <f>15895-66.2</f>
        <v>15828.8</v>
      </c>
      <c r="H491" s="193">
        <v>15828.8</v>
      </c>
      <c r="I491" s="185">
        <f t="shared" si="103"/>
        <v>100</v>
      </c>
    </row>
    <row r="492" spans="1:9" ht="17.25" customHeight="1" x14ac:dyDescent="0.25">
      <c r="A492" s="192" t="s">
        <v>1803</v>
      </c>
      <c r="B492" s="184"/>
      <c r="C492" s="201" t="s">
        <v>883</v>
      </c>
      <c r="D492" s="201" t="s">
        <v>913</v>
      </c>
      <c r="E492" s="186"/>
      <c r="F492" s="186"/>
      <c r="G492" s="193">
        <f>G493+G497</f>
        <v>3793.7</v>
      </c>
      <c r="H492" s="193">
        <f>H493+H497</f>
        <v>3793.7</v>
      </c>
      <c r="I492" s="185">
        <f t="shared" si="103"/>
        <v>100</v>
      </c>
    </row>
    <row r="493" spans="1:9" ht="31.5" x14ac:dyDescent="0.25">
      <c r="A493" s="192" t="s">
        <v>1785</v>
      </c>
      <c r="B493" s="184"/>
      <c r="C493" s="201" t="s">
        <v>883</v>
      </c>
      <c r="D493" s="201" t="s">
        <v>913</v>
      </c>
      <c r="E493" s="186" t="s">
        <v>1179</v>
      </c>
      <c r="F493" s="186"/>
      <c r="G493" s="193">
        <f t="shared" ref="G493:H493" si="111">SUM(G494)</f>
        <v>2090.6</v>
      </c>
      <c r="H493" s="193">
        <f t="shared" si="111"/>
        <v>2090.6</v>
      </c>
      <c r="I493" s="185">
        <f t="shared" si="103"/>
        <v>100</v>
      </c>
    </row>
    <row r="494" spans="1:9" ht="126" x14ac:dyDescent="0.25">
      <c r="A494" s="192" t="s">
        <v>1804</v>
      </c>
      <c r="B494" s="206"/>
      <c r="C494" s="201" t="s">
        <v>883</v>
      </c>
      <c r="D494" s="201" t="s">
        <v>913</v>
      </c>
      <c r="E494" s="186" t="s">
        <v>1192</v>
      </c>
      <c r="F494" s="206"/>
      <c r="G494" s="193">
        <f>SUM(G496)</f>
        <v>2090.6</v>
      </c>
      <c r="H494" s="193">
        <f>SUM(H496)</f>
        <v>2090.6</v>
      </c>
      <c r="I494" s="185">
        <f t="shared" si="103"/>
        <v>100</v>
      </c>
    </row>
    <row r="495" spans="1:9" x14ac:dyDescent="0.25">
      <c r="A495" s="192" t="s">
        <v>979</v>
      </c>
      <c r="B495" s="206"/>
      <c r="C495" s="201" t="s">
        <v>883</v>
      </c>
      <c r="D495" s="201" t="s">
        <v>913</v>
      </c>
      <c r="E495" s="186" t="s">
        <v>1195</v>
      </c>
      <c r="F495" s="206"/>
      <c r="G495" s="193">
        <f>SUM(G496)</f>
        <v>2090.6</v>
      </c>
      <c r="H495" s="193">
        <f>SUM(H496)</f>
        <v>2090.6</v>
      </c>
      <c r="I495" s="185">
        <f t="shared" si="103"/>
        <v>100</v>
      </c>
    </row>
    <row r="496" spans="1:9" ht="31.5" x14ac:dyDescent="0.25">
      <c r="A496" s="203" t="s">
        <v>1110</v>
      </c>
      <c r="B496" s="206"/>
      <c r="C496" s="201" t="s">
        <v>883</v>
      </c>
      <c r="D496" s="201" t="s">
        <v>913</v>
      </c>
      <c r="E496" s="186" t="s">
        <v>1195</v>
      </c>
      <c r="F496" s="186">
        <v>400</v>
      </c>
      <c r="G496" s="193">
        <v>2090.6</v>
      </c>
      <c r="H496" s="193">
        <v>2090.6</v>
      </c>
      <c r="I496" s="185">
        <f t="shared" si="103"/>
        <v>100</v>
      </c>
    </row>
    <row r="497" spans="1:9" ht="31.5" x14ac:dyDescent="0.25">
      <c r="A497" s="203" t="s">
        <v>1659</v>
      </c>
      <c r="B497" s="206"/>
      <c r="C497" s="201" t="s">
        <v>883</v>
      </c>
      <c r="D497" s="201" t="s">
        <v>913</v>
      </c>
      <c r="E497" s="186" t="s">
        <v>1660</v>
      </c>
      <c r="F497" s="186"/>
      <c r="G497" s="193">
        <f t="shared" ref="G497:H499" si="112">SUM(G498)</f>
        <v>1703.1</v>
      </c>
      <c r="H497" s="193">
        <f t="shared" si="112"/>
        <v>1703.1</v>
      </c>
      <c r="I497" s="185">
        <f t="shared" si="103"/>
        <v>100</v>
      </c>
    </row>
    <row r="498" spans="1:9" ht="31.5" x14ac:dyDescent="0.25">
      <c r="A498" s="203" t="s">
        <v>993</v>
      </c>
      <c r="B498" s="206"/>
      <c r="C498" s="201" t="s">
        <v>883</v>
      </c>
      <c r="D498" s="201" t="s">
        <v>913</v>
      </c>
      <c r="E498" s="186" t="s">
        <v>1661</v>
      </c>
      <c r="F498" s="186"/>
      <c r="G498" s="193">
        <f t="shared" si="112"/>
        <v>1703.1</v>
      </c>
      <c r="H498" s="193">
        <f t="shared" si="112"/>
        <v>1703.1</v>
      </c>
      <c r="I498" s="185">
        <f t="shared" si="103"/>
        <v>100</v>
      </c>
    </row>
    <row r="499" spans="1:9" ht="31.5" x14ac:dyDescent="0.25">
      <c r="A499" s="203" t="s">
        <v>1663</v>
      </c>
      <c r="B499" s="206"/>
      <c r="C499" s="201" t="s">
        <v>883</v>
      </c>
      <c r="D499" s="201" t="s">
        <v>913</v>
      </c>
      <c r="E499" s="186" t="s">
        <v>1664</v>
      </c>
      <c r="F499" s="186"/>
      <c r="G499" s="193">
        <f t="shared" si="112"/>
        <v>1703.1</v>
      </c>
      <c r="H499" s="193">
        <f t="shared" si="112"/>
        <v>1703.1</v>
      </c>
      <c r="I499" s="185">
        <f t="shared" si="103"/>
        <v>100</v>
      </c>
    </row>
    <row r="500" spans="1:9" ht="31.5" x14ac:dyDescent="0.25">
      <c r="A500" s="203" t="s">
        <v>891</v>
      </c>
      <c r="B500" s="206"/>
      <c r="C500" s="201" t="s">
        <v>883</v>
      </c>
      <c r="D500" s="201" t="s">
        <v>913</v>
      </c>
      <c r="E500" s="186" t="s">
        <v>1664</v>
      </c>
      <c r="F500" s="186">
        <v>600</v>
      </c>
      <c r="G500" s="193">
        <v>1703.1</v>
      </c>
      <c r="H500" s="193">
        <v>1703.1</v>
      </c>
      <c r="I500" s="185">
        <f t="shared" si="103"/>
        <v>100</v>
      </c>
    </row>
    <row r="501" spans="1:9" ht="19.5" customHeight="1" x14ac:dyDescent="0.25">
      <c r="A501" s="203" t="s">
        <v>1805</v>
      </c>
      <c r="B501" s="195"/>
      <c r="C501" s="201" t="s">
        <v>1137</v>
      </c>
      <c r="D501" s="201" t="s">
        <v>1806</v>
      </c>
      <c r="E501" s="201"/>
      <c r="F501" s="201"/>
      <c r="G501" s="193">
        <f>SUM(G502)+G531+G516</f>
        <v>1457.2</v>
      </c>
      <c r="H501" s="193">
        <f>SUM(H502)+H531+H516</f>
        <v>1117.3</v>
      </c>
      <c r="I501" s="185">
        <f t="shared" si="103"/>
        <v>76.674444139445512</v>
      </c>
    </row>
    <row r="502" spans="1:9" x14ac:dyDescent="0.25">
      <c r="A502" s="203" t="s">
        <v>1807</v>
      </c>
      <c r="B502" s="195"/>
      <c r="C502" s="201" t="s">
        <v>1137</v>
      </c>
      <c r="D502" s="201" t="s">
        <v>893</v>
      </c>
      <c r="E502" s="201"/>
      <c r="F502" s="201"/>
      <c r="G502" s="193">
        <f>SUM(G503,G510)+G506</f>
        <v>1457.2</v>
      </c>
      <c r="H502" s="193">
        <f>SUM(H503,H510)</f>
        <v>1117.3</v>
      </c>
      <c r="I502" s="185">
        <f t="shared" si="103"/>
        <v>76.674444139445512</v>
      </c>
    </row>
    <row r="503" spans="1:9" ht="31.5" x14ac:dyDescent="0.25">
      <c r="A503" s="203" t="s">
        <v>1134</v>
      </c>
      <c r="B503" s="195"/>
      <c r="C503" s="201" t="s">
        <v>1137</v>
      </c>
      <c r="D503" s="201" t="s">
        <v>893</v>
      </c>
      <c r="E503" s="201" t="s">
        <v>1135</v>
      </c>
      <c r="F503" s="201"/>
      <c r="G503" s="193">
        <f t="shared" ref="G503:H504" si="113">SUM(G504)</f>
        <v>1457.2</v>
      </c>
      <c r="H503" s="193">
        <f t="shared" si="113"/>
        <v>1117.3</v>
      </c>
      <c r="I503" s="185">
        <f t="shared" si="103"/>
        <v>76.674444139445512</v>
      </c>
    </row>
    <row r="504" spans="1:9" ht="31.5" x14ac:dyDescent="0.25">
      <c r="A504" s="203" t="s">
        <v>1108</v>
      </c>
      <c r="B504" s="195"/>
      <c r="C504" s="201" t="s">
        <v>1137</v>
      </c>
      <c r="D504" s="201" t="s">
        <v>893</v>
      </c>
      <c r="E504" s="201" t="s">
        <v>1136</v>
      </c>
      <c r="F504" s="201"/>
      <c r="G504" s="193">
        <f t="shared" si="113"/>
        <v>1457.2</v>
      </c>
      <c r="H504" s="193">
        <f t="shared" si="113"/>
        <v>1117.3</v>
      </c>
      <c r="I504" s="185">
        <f t="shared" si="103"/>
        <v>76.674444139445512</v>
      </c>
    </row>
    <row r="505" spans="1:9" ht="31.5" x14ac:dyDescent="0.25">
      <c r="A505" s="203" t="s">
        <v>1110</v>
      </c>
      <c r="B505" s="195"/>
      <c r="C505" s="201" t="s">
        <v>1137</v>
      </c>
      <c r="D505" s="201" t="s">
        <v>893</v>
      </c>
      <c r="E505" s="201" t="s">
        <v>1136</v>
      </c>
      <c r="F505" s="201" t="s">
        <v>1111</v>
      </c>
      <c r="G505" s="193">
        <v>1457.2</v>
      </c>
      <c r="H505" s="193">
        <v>1117.3</v>
      </c>
      <c r="I505" s="185">
        <f t="shared" si="103"/>
        <v>76.674444139445512</v>
      </c>
    </row>
    <row r="506" spans="1:9" ht="31.5" hidden="1" x14ac:dyDescent="0.25">
      <c r="A506" s="192" t="s">
        <v>1748</v>
      </c>
      <c r="B506" s="195"/>
      <c r="C506" s="201" t="s">
        <v>1137</v>
      </c>
      <c r="D506" s="201" t="s">
        <v>893</v>
      </c>
      <c r="E506" s="195" t="s">
        <v>1162</v>
      </c>
      <c r="F506" s="195"/>
      <c r="G506" s="185">
        <f t="shared" ref="G506:G507" si="114">SUM(G507)</f>
        <v>0</v>
      </c>
      <c r="H506" s="193"/>
      <c r="I506" s="185" t="e">
        <f t="shared" si="103"/>
        <v>#DIV/0!</v>
      </c>
    </row>
    <row r="507" spans="1:9" ht="47.25" hidden="1" x14ac:dyDescent="0.25">
      <c r="A507" s="192" t="s">
        <v>1163</v>
      </c>
      <c r="B507" s="195"/>
      <c r="C507" s="201" t="s">
        <v>1137</v>
      </c>
      <c r="D507" s="201" t="s">
        <v>893</v>
      </c>
      <c r="E507" s="195" t="s">
        <v>1164</v>
      </c>
      <c r="F507" s="195"/>
      <c r="G507" s="185">
        <f t="shared" si="114"/>
        <v>0</v>
      </c>
      <c r="H507" s="193"/>
      <c r="I507" s="185" t="e">
        <f t="shared" si="103"/>
        <v>#DIV/0!</v>
      </c>
    </row>
    <row r="508" spans="1:9" ht="31.5" hidden="1" x14ac:dyDescent="0.25">
      <c r="A508" s="192" t="s">
        <v>1167</v>
      </c>
      <c r="B508" s="195"/>
      <c r="C508" s="201" t="s">
        <v>1137</v>
      </c>
      <c r="D508" s="201" t="s">
        <v>893</v>
      </c>
      <c r="E508" s="195" t="s">
        <v>1168</v>
      </c>
      <c r="F508" s="195"/>
      <c r="G508" s="185">
        <f>SUM(G509:G509)</f>
        <v>0</v>
      </c>
      <c r="H508" s="193"/>
      <c r="I508" s="185" t="e">
        <f t="shared" si="103"/>
        <v>#DIV/0!</v>
      </c>
    </row>
    <row r="509" spans="1:9" ht="31.5" hidden="1" x14ac:dyDescent="0.25">
      <c r="A509" s="203" t="s">
        <v>896</v>
      </c>
      <c r="B509" s="195"/>
      <c r="C509" s="201" t="s">
        <v>1137</v>
      </c>
      <c r="D509" s="201" t="s">
        <v>893</v>
      </c>
      <c r="E509" s="195" t="s">
        <v>1168</v>
      </c>
      <c r="F509" s="195" t="s">
        <v>1111</v>
      </c>
      <c r="G509" s="185"/>
      <c r="H509" s="193"/>
      <c r="I509" s="185" t="e">
        <f t="shared" si="103"/>
        <v>#DIV/0!</v>
      </c>
    </row>
    <row r="510" spans="1:9" ht="31.5" hidden="1" x14ac:dyDescent="0.25">
      <c r="A510" s="192" t="s">
        <v>1484</v>
      </c>
      <c r="B510" s="184"/>
      <c r="C510" s="201" t="s">
        <v>1137</v>
      </c>
      <c r="D510" s="201" t="s">
        <v>893</v>
      </c>
      <c r="E510" s="186" t="s">
        <v>1485</v>
      </c>
      <c r="F510" s="186"/>
      <c r="G510" s="193">
        <f>SUM(G511)</f>
        <v>0</v>
      </c>
      <c r="H510" s="193">
        <f>SUM(H511)</f>
        <v>0</v>
      </c>
      <c r="I510" s="185" t="e">
        <f t="shared" si="103"/>
        <v>#DIV/0!</v>
      </c>
    </row>
    <row r="511" spans="1:9" ht="31.5" hidden="1" x14ac:dyDescent="0.25">
      <c r="A511" s="192" t="s">
        <v>1808</v>
      </c>
      <c r="B511" s="184"/>
      <c r="C511" s="201" t="s">
        <v>1137</v>
      </c>
      <c r="D511" s="201" t="s">
        <v>893</v>
      </c>
      <c r="E511" s="186" t="s">
        <v>1526</v>
      </c>
      <c r="F511" s="186"/>
      <c r="G511" s="193">
        <f>SUM(G512)+G514</f>
        <v>0</v>
      </c>
      <c r="H511" s="193">
        <f>SUM(H512)+H514</f>
        <v>0</v>
      </c>
      <c r="I511" s="185" t="e">
        <f t="shared" si="103"/>
        <v>#DIV/0!</v>
      </c>
    </row>
    <row r="512" spans="1:9" ht="31.5" hidden="1" x14ac:dyDescent="0.25">
      <c r="A512" s="203" t="s">
        <v>1190</v>
      </c>
      <c r="B512" s="195"/>
      <c r="C512" s="201" t="s">
        <v>1137</v>
      </c>
      <c r="D512" s="201" t="s">
        <v>893</v>
      </c>
      <c r="E512" s="186" t="s">
        <v>1548</v>
      </c>
      <c r="F512" s="186"/>
      <c r="G512" s="193">
        <f>SUM(G513)</f>
        <v>0</v>
      </c>
      <c r="H512" s="193">
        <f>SUM(H513)</f>
        <v>0</v>
      </c>
      <c r="I512" s="185" t="e">
        <f t="shared" si="103"/>
        <v>#DIV/0!</v>
      </c>
    </row>
    <row r="513" spans="1:9" ht="31.5" hidden="1" x14ac:dyDescent="0.25">
      <c r="A513" s="203" t="s">
        <v>1110</v>
      </c>
      <c r="B513" s="195"/>
      <c r="C513" s="201" t="s">
        <v>1137</v>
      </c>
      <c r="D513" s="201" t="s">
        <v>893</v>
      </c>
      <c r="E513" s="186" t="s">
        <v>1548</v>
      </c>
      <c r="F513" s="186">
        <v>400</v>
      </c>
      <c r="G513" s="193"/>
      <c r="H513" s="193"/>
      <c r="I513" s="185" t="e">
        <f t="shared" si="103"/>
        <v>#DIV/0!</v>
      </c>
    </row>
    <row r="514" spans="1:9" ht="31.5" hidden="1" x14ac:dyDescent="0.25">
      <c r="A514" s="203" t="s">
        <v>1809</v>
      </c>
      <c r="B514" s="195"/>
      <c r="C514" s="201" t="s">
        <v>1137</v>
      </c>
      <c r="D514" s="201" t="s">
        <v>893</v>
      </c>
      <c r="E514" s="186" t="s">
        <v>1810</v>
      </c>
      <c r="F514" s="186"/>
      <c r="G514" s="193">
        <f>SUM(G515)</f>
        <v>0</v>
      </c>
      <c r="H514" s="193">
        <f>SUM(H515)</f>
        <v>0</v>
      </c>
      <c r="I514" s="185" t="e">
        <f t="shared" si="103"/>
        <v>#DIV/0!</v>
      </c>
    </row>
    <row r="515" spans="1:9" ht="31.5" hidden="1" x14ac:dyDescent="0.25">
      <c r="A515" s="203" t="s">
        <v>1110</v>
      </c>
      <c r="B515" s="195"/>
      <c r="C515" s="201" t="s">
        <v>1137</v>
      </c>
      <c r="D515" s="201" t="s">
        <v>893</v>
      </c>
      <c r="E515" s="186" t="s">
        <v>1810</v>
      </c>
      <c r="F515" s="186">
        <v>400</v>
      </c>
      <c r="G515" s="193"/>
      <c r="H515" s="193"/>
      <c r="I515" s="185" t="e">
        <f t="shared" si="103"/>
        <v>#DIV/0!</v>
      </c>
    </row>
    <row r="516" spans="1:9" hidden="1" x14ac:dyDescent="0.25">
      <c r="A516" s="192" t="s">
        <v>1811</v>
      </c>
      <c r="B516" s="195"/>
      <c r="C516" s="195" t="s">
        <v>1137</v>
      </c>
      <c r="D516" s="195" t="s">
        <v>976</v>
      </c>
      <c r="E516" s="195"/>
      <c r="F516" s="195"/>
      <c r="G516" s="185">
        <f>SUM(G517)+G522</f>
        <v>0</v>
      </c>
      <c r="H516" s="185">
        <f>SUM(H517)+H522</f>
        <v>0</v>
      </c>
      <c r="I516" s="185" t="e">
        <f t="shared" si="103"/>
        <v>#DIV/0!</v>
      </c>
    </row>
    <row r="517" spans="1:9" ht="31.5" hidden="1" x14ac:dyDescent="0.25">
      <c r="A517" s="192" t="s">
        <v>1812</v>
      </c>
      <c r="B517" s="195"/>
      <c r="C517" s="195" t="s">
        <v>1137</v>
      </c>
      <c r="D517" s="195" t="s">
        <v>976</v>
      </c>
      <c r="E517" s="195" t="s">
        <v>1813</v>
      </c>
      <c r="F517" s="195"/>
      <c r="G517" s="185">
        <f>G518+G525</f>
        <v>0</v>
      </c>
      <c r="H517" s="185">
        <f>H518+H525</f>
        <v>0</v>
      </c>
      <c r="I517" s="185" t="e">
        <f t="shared" si="103"/>
        <v>#DIV/0!</v>
      </c>
    </row>
    <row r="518" spans="1:9" ht="31.5" hidden="1" x14ac:dyDescent="0.25">
      <c r="A518" s="192" t="s">
        <v>1814</v>
      </c>
      <c r="B518" s="195"/>
      <c r="C518" s="195" t="s">
        <v>1137</v>
      </c>
      <c r="D518" s="195" t="s">
        <v>976</v>
      </c>
      <c r="E518" s="195" t="s">
        <v>1815</v>
      </c>
      <c r="F518" s="195"/>
      <c r="G518" s="185">
        <f>+G519</f>
        <v>0</v>
      </c>
      <c r="H518" s="185">
        <f>+H519</f>
        <v>0</v>
      </c>
      <c r="I518" s="185" t="e">
        <f t="shared" si="103"/>
        <v>#DIV/0!</v>
      </c>
    </row>
    <row r="519" spans="1:9" ht="47.25" hidden="1" x14ac:dyDescent="0.25">
      <c r="A519" s="192" t="s">
        <v>1816</v>
      </c>
      <c r="B519" s="195"/>
      <c r="C519" s="195" t="s">
        <v>1137</v>
      </c>
      <c r="D519" s="195" t="s">
        <v>976</v>
      </c>
      <c r="E519" s="195" t="s">
        <v>1817</v>
      </c>
      <c r="F519" s="195"/>
      <c r="G519" s="185">
        <f t="shared" ref="G519:H520" si="115">SUM(G520)</f>
        <v>0</v>
      </c>
      <c r="H519" s="185">
        <f t="shared" si="115"/>
        <v>0</v>
      </c>
      <c r="I519" s="185" t="e">
        <f t="shared" ref="I519:I582" si="116">H519/G519*100</f>
        <v>#DIV/0!</v>
      </c>
    </row>
    <row r="520" spans="1:9" ht="31.5" hidden="1" x14ac:dyDescent="0.25">
      <c r="A520" s="192" t="s">
        <v>1818</v>
      </c>
      <c r="B520" s="195"/>
      <c r="C520" s="195" t="s">
        <v>1137</v>
      </c>
      <c r="D520" s="195" t="s">
        <v>976</v>
      </c>
      <c r="E520" s="195" t="s">
        <v>1819</v>
      </c>
      <c r="F520" s="195"/>
      <c r="G520" s="185">
        <f t="shared" si="115"/>
        <v>0</v>
      </c>
      <c r="H520" s="185">
        <f t="shared" si="115"/>
        <v>0</v>
      </c>
      <c r="I520" s="185" t="e">
        <f t="shared" si="116"/>
        <v>#DIV/0!</v>
      </c>
    </row>
    <row r="521" spans="1:9" ht="31.5" hidden="1" x14ac:dyDescent="0.25">
      <c r="A521" s="203" t="s">
        <v>1110</v>
      </c>
      <c r="B521" s="195"/>
      <c r="C521" s="195" t="s">
        <v>1137</v>
      </c>
      <c r="D521" s="195" t="s">
        <v>976</v>
      </c>
      <c r="E521" s="195" t="s">
        <v>1819</v>
      </c>
      <c r="F521" s="186">
        <v>400</v>
      </c>
      <c r="G521" s="193"/>
      <c r="H521" s="193"/>
      <c r="I521" s="185" t="e">
        <f t="shared" si="116"/>
        <v>#DIV/0!</v>
      </c>
    </row>
    <row r="522" spans="1:9" ht="31.5" hidden="1" x14ac:dyDescent="0.25">
      <c r="A522" s="203" t="s">
        <v>1820</v>
      </c>
      <c r="B522" s="195"/>
      <c r="C522" s="195" t="s">
        <v>1137</v>
      </c>
      <c r="D522" s="195" t="s">
        <v>976</v>
      </c>
      <c r="E522" s="201" t="s">
        <v>1135</v>
      </c>
      <c r="F522" s="186"/>
      <c r="G522" s="193">
        <f t="shared" ref="G522:H523" si="117">G523</f>
        <v>0</v>
      </c>
      <c r="H522" s="193">
        <f t="shared" si="117"/>
        <v>0</v>
      </c>
      <c r="I522" s="185" t="e">
        <f t="shared" si="116"/>
        <v>#DIV/0!</v>
      </c>
    </row>
    <row r="523" spans="1:9" ht="31.5" hidden="1" x14ac:dyDescent="0.25">
      <c r="A523" s="203" t="s">
        <v>1190</v>
      </c>
      <c r="B523" s="195"/>
      <c r="C523" s="195" t="s">
        <v>1137</v>
      </c>
      <c r="D523" s="195" t="s">
        <v>976</v>
      </c>
      <c r="E523" s="201" t="s">
        <v>1136</v>
      </c>
      <c r="F523" s="186"/>
      <c r="G523" s="193">
        <f t="shared" si="117"/>
        <v>0</v>
      </c>
      <c r="H523" s="193">
        <f t="shared" si="117"/>
        <v>0</v>
      </c>
      <c r="I523" s="185" t="e">
        <f t="shared" si="116"/>
        <v>#DIV/0!</v>
      </c>
    </row>
    <row r="524" spans="1:9" ht="31.5" hidden="1" x14ac:dyDescent="0.25">
      <c r="A524" s="203" t="s">
        <v>1110</v>
      </c>
      <c r="B524" s="195"/>
      <c r="C524" s="195" t="s">
        <v>1137</v>
      </c>
      <c r="D524" s="195" t="s">
        <v>976</v>
      </c>
      <c r="E524" s="201" t="s">
        <v>1136</v>
      </c>
      <c r="F524" s="186">
        <v>400</v>
      </c>
      <c r="G524" s="193"/>
      <c r="H524" s="193"/>
      <c r="I524" s="185" t="e">
        <f t="shared" si="116"/>
        <v>#DIV/0!</v>
      </c>
    </row>
    <row r="525" spans="1:9" ht="31.5" hidden="1" x14ac:dyDescent="0.25">
      <c r="A525" s="192" t="s">
        <v>1821</v>
      </c>
      <c r="B525" s="184"/>
      <c r="C525" s="195" t="s">
        <v>1137</v>
      </c>
      <c r="D525" s="195" t="s">
        <v>976</v>
      </c>
      <c r="E525" s="186" t="s">
        <v>1485</v>
      </c>
      <c r="F525" s="186"/>
      <c r="G525" s="193">
        <f>SUM(G526)</f>
        <v>0</v>
      </c>
      <c r="H525" s="193">
        <f>SUM(H526)</f>
        <v>0</v>
      </c>
      <c r="I525" s="185" t="e">
        <f t="shared" si="116"/>
        <v>#DIV/0!</v>
      </c>
    </row>
    <row r="526" spans="1:9" ht="31.5" hidden="1" x14ac:dyDescent="0.25">
      <c r="A526" s="192" t="s">
        <v>1808</v>
      </c>
      <c r="B526" s="184"/>
      <c r="C526" s="195" t="s">
        <v>1137</v>
      </c>
      <c r="D526" s="195" t="s">
        <v>976</v>
      </c>
      <c r="E526" s="186" t="s">
        <v>1526</v>
      </c>
      <c r="F526" s="186"/>
      <c r="G526" s="193">
        <f>SUM(G527)+G529</f>
        <v>0</v>
      </c>
      <c r="H526" s="193">
        <f>SUM(H527)+H529</f>
        <v>0</v>
      </c>
      <c r="I526" s="185" t="e">
        <f t="shared" si="116"/>
        <v>#DIV/0!</v>
      </c>
    </row>
    <row r="527" spans="1:9" ht="31.5" hidden="1" x14ac:dyDescent="0.25">
      <c r="A527" s="203" t="s">
        <v>1190</v>
      </c>
      <c r="B527" s="195"/>
      <c r="C527" s="195" t="s">
        <v>1137</v>
      </c>
      <c r="D527" s="195" t="s">
        <v>976</v>
      </c>
      <c r="E527" s="186" t="s">
        <v>1548</v>
      </c>
      <c r="F527" s="186"/>
      <c r="G527" s="193">
        <f>SUM(G528)</f>
        <v>0</v>
      </c>
      <c r="H527" s="193">
        <f>SUM(H528)</f>
        <v>0</v>
      </c>
      <c r="I527" s="185" t="e">
        <f t="shared" si="116"/>
        <v>#DIV/0!</v>
      </c>
    </row>
    <row r="528" spans="1:9" ht="31.5" hidden="1" x14ac:dyDescent="0.25">
      <c r="A528" s="203" t="s">
        <v>1110</v>
      </c>
      <c r="B528" s="195"/>
      <c r="C528" s="195" t="s">
        <v>1137</v>
      </c>
      <c r="D528" s="195" t="s">
        <v>976</v>
      </c>
      <c r="E528" s="186" t="s">
        <v>1548</v>
      </c>
      <c r="F528" s="186">
        <v>400</v>
      </c>
      <c r="G528" s="193"/>
      <c r="H528" s="193"/>
      <c r="I528" s="185" t="e">
        <f t="shared" si="116"/>
        <v>#DIV/0!</v>
      </c>
    </row>
    <row r="529" spans="1:9" ht="31.5" hidden="1" x14ac:dyDescent="0.25">
      <c r="A529" s="203" t="s">
        <v>1809</v>
      </c>
      <c r="B529" s="195"/>
      <c r="C529" s="195" t="s">
        <v>1137</v>
      </c>
      <c r="D529" s="195" t="s">
        <v>976</v>
      </c>
      <c r="E529" s="186" t="s">
        <v>1810</v>
      </c>
      <c r="F529" s="186"/>
      <c r="G529" s="193">
        <f>SUM(G530)</f>
        <v>0</v>
      </c>
      <c r="H529" s="193">
        <f>SUM(H530)</f>
        <v>0</v>
      </c>
      <c r="I529" s="185" t="e">
        <f t="shared" si="116"/>
        <v>#DIV/0!</v>
      </c>
    </row>
    <row r="530" spans="1:9" ht="31.5" hidden="1" x14ac:dyDescent="0.25">
      <c r="A530" s="203" t="s">
        <v>1110</v>
      </c>
      <c r="B530" s="195"/>
      <c r="C530" s="195" t="s">
        <v>1137</v>
      </c>
      <c r="D530" s="195" t="s">
        <v>976</v>
      </c>
      <c r="E530" s="186" t="s">
        <v>1810</v>
      </c>
      <c r="F530" s="186">
        <v>400</v>
      </c>
      <c r="G530" s="193"/>
      <c r="H530" s="193"/>
      <c r="I530" s="185" t="e">
        <f t="shared" si="116"/>
        <v>#DIV/0!</v>
      </c>
    </row>
    <row r="531" spans="1:9" s="191" customFormat="1" hidden="1" x14ac:dyDescent="0.25">
      <c r="A531" s="203" t="s">
        <v>1822</v>
      </c>
      <c r="B531" s="195"/>
      <c r="C531" s="201" t="s">
        <v>1137</v>
      </c>
      <c r="D531" s="201" t="s">
        <v>909</v>
      </c>
      <c r="E531" s="186"/>
      <c r="F531" s="186"/>
      <c r="G531" s="193">
        <f t="shared" ref="G531:H533" si="118">G532</f>
        <v>0</v>
      </c>
      <c r="H531" s="193">
        <f t="shared" si="118"/>
        <v>0</v>
      </c>
      <c r="I531" s="185" t="e">
        <f t="shared" si="116"/>
        <v>#DIV/0!</v>
      </c>
    </row>
    <row r="532" spans="1:9" ht="31.5" hidden="1" x14ac:dyDescent="0.25">
      <c r="A532" s="203" t="s">
        <v>1823</v>
      </c>
      <c r="B532" s="195"/>
      <c r="C532" s="201" t="s">
        <v>1137</v>
      </c>
      <c r="D532" s="201" t="s">
        <v>909</v>
      </c>
      <c r="E532" s="201" t="s">
        <v>1135</v>
      </c>
      <c r="F532" s="186"/>
      <c r="G532" s="193">
        <f t="shared" si="118"/>
        <v>0</v>
      </c>
      <c r="H532" s="193">
        <f t="shared" si="118"/>
        <v>0</v>
      </c>
      <c r="I532" s="185" t="e">
        <f t="shared" si="116"/>
        <v>#DIV/0!</v>
      </c>
    </row>
    <row r="533" spans="1:9" ht="31.5" hidden="1" x14ac:dyDescent="0.25">
      <c r="A533" s="203" t="s">
        <v>1190</v>
      </c>
      <c r="B533" s="195"/>
      <c r="C533" s="201" t="s">
        <v>1137</v>
      </c>
      <c r="D533" s="201" t="s">
        <v>909</v>
      </c>
      <c r="E533" s="201" t="s">
        <v>1136</v>
      </c>
      <c r="F533" s="186"/>
      <c r="G533" s="193">
        <f t="shared" si="118"/>
        <v>0</v>
      </c>
      <c r="H533" s="193">
        <f t="shared" si="118"/>
        <v>0</v>
      </c>
      <c r="I533" s="185" t="e">
        <f t="shared" si="116"/>
        <v>#DIV/0!</v>
      </c>
    </row>
    <row r="534" spans="1:9" ht="31.5" hidden="1" x14ac:dyDescent="0.25">
      <c r="A534" s="203" t="s">
        <v>1110</v>
      </c>
      <c r="B534" s="195"/>
      <c r="C534" s="201" t="s">
        <v>1137</v>
      </c>
      <c r="D534" s="201" t="s">
        <v>909</v>
      </c>
      <c r="E534" s="201" t="s">
        <v>1136</v>
      </c>
      <c r="F534" s="186">
        <v>400</v>
      </c>
      <c r="G534" s="193"/>
      <c r="H534" s="193"/>
      <c r="I534" s="185" t="e">
        <f t="shared" si="116"/>
        <v>#DIV/0!</v>
      </c>
    </row>
    <row r="535" spans="1:9" x14ac:dyDescent="0.25">
      <c r="A535" s="187" t="s">
        <v>121</v>
      </c>
      <c r="B535" s="198" t="s">
        <v>1824</v>
      </c>
      <c r="C535" s="198"/>
      <c r="D535" s="198"/>
      <c r="E535" s="198"/>
      <c r="F535" s="198"/>
      <c r="G535" s="199">
        <f>SUM(G536+G565)+G561+G570</f>
        <v>35065.599999999999</v>
      </c>
      <c r="H535" s="199">
        <f>SUM(H536+H565)+H561+H570</f>
        <v>34486.199999999997</v>
      </c>
      <c r="I535" s="199">
        <f t="shared" si="116"/>
        <v>98.347668370140525</v>
      </c>
    </row>
    <row r="536" spans="1:9" x14ac:dyDescent="0.25">
      <c r="A536" s="192" t="s">
        <v>1733</v>
      </c>
      <c r="B536" s="195"/>
      <c r="C536" s="201" t="s">
        <v>893</v>
      </c>
      <c r="D536" s="201"/>
      <c r="E536" s="201"/>
      <c r="F536" s="186"/>
      <c r="G536" s="193">
        <f>SUM(G537+G544+G548)</f>
        <v>34984.799999999996</v>
      </c>
      <c r="H536" s="193">
        <f>SUM(H537+H544+H548)</f>
        <v>34405.399999999994</v>
      </c>
      <c r="I536" s="185">
        <f t="shared" si="116"/>
        <v>98.343852187235598</v>
      </c>
    </row>
    <row r="537" spans="1:9" ht="31.5" x14ac:dyDescent="0.25">
      <c r="A537" s="192" t="s">
        <v>1740</v>
      </c>
      <c r="B537" s="195"/>
      <c r="C537" s="201" t="s">
        <v>893</v>
      </c>
      <c r="D537" s="201" t="s">
        <v>913</v>
      </c>
      <c r="E537" s="186"/>
      <c r="F537" s="186"/>
      <c r="G537" s="193">
        <f t="shared" ref="G537:H537" si="119">SUM(G538)</f>
        <v>28408.6</v>
      </c>
      <c r="H537" s="193">
        <f t="shared" si="119"/>
        <v>28398.899999999998</v>
      </c>
      <c r="I537" s="185">
        <f t="shared" si="116"/>
        <v>99.965855409981486</v>
      </c>
    </row>
    <row r="538" spans="1:9" ht="31.5" x14ac:dyDescent="0.25">
      <c r="A538" s="192" t="s">
        <v>1629</v>
      </c>
      <c r="B538" s="195"/>
      <c r="C538" s="201" t="s">
        <v>893</v>
      </c>
      <c r="D538" s="201" t="s">
        <v>913</v>
      </c>
      <c r="E538" s="186" t="s">
        <v>1630</v>
      </c>
      <c r="F538" s="186"/>
      <c r="G538" s="193">
        <f>SUM(G539)+G542</f>
        <v>28408.6</v>
      </c>
      <c r="H538" s="193">
        <f t="shared" ref="H538" si="120">SUM(H539)+H542</f>
        <v>28398.899999999998</v>
      </c>
      <c r="I538" s="185">
        <f t="shared" si="116"/>
        <v>99.965855409981486</v>
      </c>
    </row>
    <row r="539" spans="1:9" x14ac:dyDescent="0.25">
      <c r="A539" s="192" t="s">
        <v>1011</v>
      </c>
      <c r="B539" s="195"/>
      <c r="C539" s="201" t="s">
        <v>893</v>
      </c>
      <c r="D539" s="201" t="s">
        <v>913</v>
      </c>
      <c r="E539" s="201" t="s">
        <v>1635</v>
      </c>
      <c r="F539" s="201"/>
      <c r="G539" s="193">
        <f>SUM(G540:G541)</f>
        <v>28317.8</v>
      </c>
      <c r="H539" s="193">
        <f>SUM(H540:H541)</f>
        <v>28308.1</v>
      </c>
      <c r="I539" s="185">
        <f t="shared" si="116"/>
        <v>99.965745926590344</v>
      </c>
    </row>
    <row r="540" spans="1:9" ht="47.25" x14ac:dyDescent="0.25">
      <c r="A540" s="203" t="s">
        <v>908</v>
      </c>
      <c r="B540" s="195"/>
      <c r="C540" s="201" t="s">
        <v>893</v>
      </c>
      <c r="D540" s="201" t="s">
        <v>913</v>
      </c>
      <c r="E540" s="201" t="s">
        <v>1635</v>
      </c>
      <c r="F540" s="201" t="s">
        <v>226</v>
      </c>
      <c r="G540" s="193">
        <v>28313</v>
      </c>
      <c r="H540" s="193">
        <v>28303.3</v>
      </c>
      <c r="I540" s="185">
        <f t="shared" si="116"/>
        <v>99.965740119379788</v>
      </c>
    </row>
    <row r="541" spans="1:9" ht="31.5" x14ac:dyDescent="0.25">
      <c r="A541" s="192" t="s">
        <v>896</v>
      </c>
      <c r="B541" s="195"/>
      <c r="C541" s="201" t="s">
        <v>893</v>
      </c>
      <c r="D541" s="201" t="s">
        <v>913</v>
      </c>
      <c r="E541" s="201" t="s">
        <v>1635</v>
      </c>
      <c r="F541" s="201" t="s">
        <v>932</v>
      </c>
      <c r="G541" s="193">
        <v>4.8</v>
      </c>
      <c r="H541" s="193">
        <v>4.8</v>
      </c>
      <c r="I541" s="185">
        <f t="shared" si="116"/>
        <v>100</v>
      </c>
    </row>
    <row r="542" spans="1:9" x14ac:dyDescent="0.25">
      <c r="A542" s="203" t="s">
        <v>1018</v>
      </c>
      <c r="B542" s="184"/>
      <c r="C542" s="201" t="s">
        <v>893</v>
      </c>
      <c r="D542" s="201" t="s">
        <v>913</v>
      </c>
      <c r="E542" s="201" t="s">
        <v>1639</v>
      </c>
      <c r="F542" s="201"/>
      <c r="G542" s="193">
        <f>SUM(G543)</f>
        <v>90.8</v>
      </c>
      <c r="H542" s="193">
        <f t="shared" ref="H542" si="121">SUM(H543)</f>
        <v>90.8</v>
      </c>
      <c r="I542" s="185">
        <f t="shared" si="116"/>
        <v>100</v>
      </c>
    </row>
    <row r="543" spans="1:9" ht="47.25" x14ac:dyDescent="0.25">
      <c r="A543" s="203" t="s">
        <v>908</v>
      </c>
      <c r="B543" s="184"/>
      <c r="C543" s="201" t="s">
        <v>893</v>
      </c>
      <c r="D543" s="201" t="s">
        <v>913</v>
      </c>
      <c r="E543" s="201" t="s">
        <v>1639</v>
      </c>
      <c r="F543" s="201" t="s">
        <v>226</v>
      </c>
      <c r="G543" s="193">
        <v>90.8</v>
      </c>
      <c r="H543" s="193">
        <v>90.8</v>
      </c>
      <c r="I543" s="185">
        <f t="shared" si="116"/>
        <v>100</v>
      </c>
    </row>
    <row r="544" spans="1:9" x14ac:dyDescent="0.25">
      <c r="A544" s="192" t="s">
        <v>1825</v>
      </c>
      <c r="B544" s="195"/>
      <c r="C544" s="201" t="s">
        <v>893</v>
      </c>
      <c r="D544" s="201" t="s">
        <v>1137</v>
      </c>
      <c r="E544" s="201"/>
      <c r="F544" s="186"/>
      <c r="G544" s="193">
        <f t="shared" ref="G544:H546" si="122">SUM(G545)</f>
        <v>500</v>
      </c>
      <c r="H544" s="193">
        <f t="shared" si="122"/>
        <v>0</v>
      </c>
      <c r="I544" s="185">
        <f t="shared" si="116"/>
        <v>0</v>
      </c>
    </row>
    <row r="545" spans="1:9" x14ac:dyDescent="0.25">
      <c r="A545" s="192" t="s">
        <v>1826</v>
      </c>
      <c r="B545" s="195"/>
      <c r="C545" s="201" t="s">
        <v>893</v>
      </c>
      <c r="D545" s="201" t="s">
        <v>1137</v>
      </c>
      <c r="E545" s="201" t="s">
        <v>1679</v>
      </c>
      <c r="F545" s="186"/>
      <c r="G545" s="193">
        <f t="shared" si="122"/>
        <v>500</v>
      </c>
      <c r="H545" s="193">
        <f t="shared" si="122"/>
        <v>0</v>
      </c>
      <c r="I545" s="185">
        <f t="shared" si="116"/>
        <v>0</v>
      </c>
    </row>
    <row r="546" spans="1:9" x14ac:dyDescent="0.25">
      <c r="A546" s="192" t="s">
        <v>1682</v>
      </c>
      <c r="B546" s="195"/>
      <c r="C546" s="201" t="s">
        <v>893</v>
      </c>
      <c r="D546" s="201" t="s">
        <v>1137</v>
      </c>
      <c r="E546" s="201" t="s">
        <v>1683</v>
      </c>
      <c r="F546" s="186"/>
      <c r="G546" s="193">
        <f t="shared" si="122"/>
        <v>500</v>
      </c>
      <c r="H546" s="193">
        <f t="shared" si="122"/>
        <v>0</v>
      </c>
      <c r="I546" s="185">
        <f t="shared" si="116"/>
        <v>0</v>
      </c>
    </row>
    <row r="547" spans="1:9" x14ac:dyDescent="0.25">
      <c r="A547" s="192" t="s">
        <v>910</v>
      </c>
      <c r="B547" s="195"/>
      <c r="C547" s="201" t="s">
        <v>893</v>
      </c>
      <c r="D547" s="201" t="s">
        <v>1137</v>
      </c>
      <c r="E547" s="201" t="s">
        <v>1683</v>
      </c>
      <c r="F547" s="186">
        <v>800</v>
      </c>
      <c r="G547" s="193">
        <v>500</v>
      </c>
      <c r="H547" s="193"/>
      <c r="I547" s="185">
        <f t="shared" si="116"/>
        <v>0</v>
      </c>
    </row>
    <row r="548" spans="1:9" x14ac:dyDescent="0.25">
      <c r="A548" s="192" t="s">
        <v>1735</v>
      </c>
      <c r="B548" s="195"/>
      <c r="C548" s="201" t="s">
        <v>893</v>
      </c>
      <c r="D548" s="201" t="s">
        <v>1634</v>
      </c>
      <c r="E548" s="201"/>
      <c r="F548" s="186"/>
      <c r="G548" s="193">
        <f>SUM(G549)</f>
        <v>6076.2</v>
      </c>
      <c r="H548" s="193">
        <f>SUM(H549)</f>
        <v>6006.5</v>
      </c>
      <c r="I548" s="185">
        <f t="shared" si="116"/>
        <v>98.852901484480441</v>
      </c>
    </row>
    <row r="549" spans="1:9" ht="31.5" x14ac:dyDescent="0.25">
      <c r="A549" s="192" t="s">
        <v>1629</v>
      </c>
      <c r="B549" s="195"/>
      <c r="C549" s="201" t="s">
        <v>893</v>
      </c>
      <c r="D549" s="201" t="s">
        <v>1634</v>
      </c>
      <c r="E549" s="186" t="s">
        <v>1630</v>
      </c>
      <c r="F549" s="186"/>
      <c r="G549" s="193">
        <f>SUM(G550+G553+G555)</f>
        <v>6076.2</v>
      </c>
      <c r="H549" s="193">
        <f>SUM(H550+H553+H555)</f>
        <v>6006.5</v>
      </c>
      <c r="I549" s="185">
        <f t="shared" si="116"/>
        <v>98.852901484480441</v>
      </c>
    </row>
    <row r="550" spans="1:9" x14ac:dyDescent="0.25">
      <c r="A550" s="192" t="s">
        <v>1013</v>
      </c>
      <c r="B550" s="195"/>
      <c r="C550" s="201" t="s">
        <v>893</v>
      </c>
      <c r="D550" s="201" t="s">
        <v>1634</v>
      </c>
      <c r="E550" s="186" t="s">
        <v>1636</v>
      </c>
      <c r="F550" s="186"/>
      <c r="G550" s="193">
        <f>SUM(G551:G552)</f>
        <v>138.5</v>
      </c>
      <c r="H550" s="193">
        <f>SUM(H551:H552)</f>
        <v>111.60000000000001</v>
      </c>
      <c r="I550" s="185">
        <f t="shared" si="116"/>
        <v>80.577617328519864</v>
      </c>
    </row>
    <row r="551" spans="1:9" ht="31.5" x14ac:dyDescent="0.25">
      <c r="A551" s="192" t="s">
        <v>896</v>
      </c>
      <c r="B551" s="195"/>
      <c r="C551" s="201" t="s">
        <v>893</v>
      </c>
      <c r="D551" s="201" t="s">
        <v>1634</v>
      </c>
      <c r="E551" s="186" t="s">
        <v>1636</v>
      </c>
      <c r="F551" s="186">
        <v>200</v>
      </c>
      <c r="G551" s="193">
        <v>137.1</v>
      </c>
      <c r="H551" s="193">
        <v>110.2</v>
      </c>
      <c r="I551" s="185">
        <f t="shared" si="116"/>
        <v>80.379285193289576</v>
      </c>
    </row>
    <row r="552" spans="1:9" ht="13.5" customHeight="1" x14ac:dyDescent="0.25">
      <c r="A552" s="192" t="s">
        <v>910</v>
      </c>
      <c r="B552" s="195"/>
      <c r="C552" s="201" t="s">
        <v>893</v>
      </c>
      <c r="D552" s="201" t="s">
        <v>1634</v>
      </c>
      <c r="E552" s="186" t="s">
        <v>1636</v>
      </c>
      <c r="F552" s="186">
        <v>800</v>
      </c>
      <c r="G552" s="193">
        <v>1.4</v>
      </c>
      <c r="H552" s="193">
        <v>1.4</v>
      </c>
      <c r="I552" s="185">
        <f t="shared" si="116"/>
        <v>100</v>
      </c>
    </row>
    <row r="553" spans="1:9" ht="31.5" x14ac:dyDescent="0.25">
      <c r="A553" s="192" t="s">
        <v>1015</v>
      </c>
      <c r="B553" s="195"/>
      <c r="C553" s="201" t="s">
        <v>893</v>
      </c>
      <c r="D553" s="201" t="s">
        <v>1634</v>
      </c>
      <c r="E553" s="186" t="s">
        <v>1637</v>
      </c>
      <c r="F553" s="186"/>
      <c r="G553" s="193">
        <f>SUM(G554)</f>
        <v>191.8</v>
      </c>
      <c r="H553" s="193">
        <f>SUM(H554)</f>
        <v>191.4</v>
      </c>
      <c r="I553" s="185">
        <f t="shared" si="116"/>
        <v>99.791449426485926</v>
      </c>
    </row>
    <row r="554" spans="1:9" ht="31.5" x14ac:dyDescent="0.25">
      <c r="A554" s="192" t="s">
        <v>896</v>
      </c>
      <c r="B554" s="195"/>
      <c r="C554" s="201" t="s">
        <v>893</v>
      </c>
      <c r="D554" s="201" t="s">
        <v>1634</v>
      </c>
      <c r="E554" s="186" t="s">
        <v>1637</v>
      </c>
      <c r="F554" s="186">
        <v>200</v>
      </c>
      <c r="G554" s="193">
        <v>191.8</v>
      </c>
      <c r="H554" s="193">
        <v>191.4</v>
      </c>
      <c r="I554" s="185">
        <f t="shared" si="116"/>
        <v>99.791449426485926</v>
      </c>
    </row>
    <row r="555" spans="1:9" ht="31.5" x14ac:dyDescent="0.25">
      <c r="A555" s="192" t="s">
        <v>991</v>
      </c>
      <c r="B555" s="195"/>
      <c r="C555" s="201" t="s">
        <v>893</v>
      </c>
      <c r="D555" s="201" t="s">
        <v>1634</v>
      </c>
      <c r="E555" s="186" t="s">
        <v>1638</v>
      </c>
      <c r="F555" s="186"/>
      <c r="G555" s="193">
        <f>SUM(G556:G557)</f>
        <v>5745.9</v>
      </c>
      <c r="H555" s="193">
        <f>SUM(H556:H557)</f>
        <v>5703.5</v>
      </c>
      <c r="I555" s="185">
        <f t="shared" si="116"/>
        <v>99.262082528411568</v>
      </c>
    </row>
    <row r="556" spans="1:9" ht="31.5" x14ac:dyDescent="0.25">
      <c r="A556" s="192" t="s">
        <v>896</v>
      </c>
      <c r="B556" s="195"/>
      <c r="C556" s="201" t="s">
        <v>893</v>
      </c>
      <c r="D556" s="201" t="s">
        <v>1634</v>
      </c>
      <c r="E556" s="186" t="s">
        <v>1638</v>
      </c>
      <c r="F556" s="186">
        <v>200</v>
      </c>
      <c r="G556" s="193">
        <v>5745.9</v>
      </c>
      <c r="H556" s="193">
        <v>5703.5</v>
      </c>
      <c r="I556" s="185">
        <f t="shared" si="116"/>
        <v>99.262082528411568</v>
      </c>
    </row>
    <row r="557" spans="1:9" ht="21.75" hidden="1" customHeight="1" x14ac:dyDescent="0.25">
      <c r="A557" s="192" t="s">
        <v>910</v>
      </c>
      <c r="B557" s="195"/>
      <c r="C557" s="201" t="s">
        <v>893</v>
      </c>
      <c r="D557" s="201" t="s">
        <v>1634</v>
      </c>
      <c r="E557" s="186" t="s">
        <v>1638</v>
      </c>
      <c r="F557" s="186">
        <v>800</v>
      </c>
      <c r="G557" s="193"/>
      <c r="H557" s="193"/>
      <c r="I557" s="185" t="e">
        <f t="shared" si="116"/>
        <v>#DIV/0!</v>
      </c>
    </row>
    <row r="558" spans="1:9" hidden="1" x14ac:dyDescent="0.25">
      <c r="A558" s="192" t="s">
        <v>1826</v>
      </c>
      <c r="B558" s="195"/>
      <c r="C558" s="201" t="s">
        <v>893</v>
      </c>
      <c r="D558" s="201" t="s">
        <v>1634</v>
      </c>
      <c r="E558" s="201" t="s">
        <v>1679</v>
      </c>
      <c r="F558" s="186"/>
      <c r="G558" s="193">
        <f t="shared" ref="G558:H559" si="123">SUM(G559)</f>
        <v>0</v>
      </c>
      <c r="H558" s="193">
        <f t="shared" si="123"/>
        <v>0</v>
      </c>
      <c r="I558" s="185" t="e">
        <f t="shared" si="116"/>
        <v>#DIV/0!</v>
      </c>
    </row>
    <row r="559" spans="1:9" ht="31.5" hidden="1" x14ac:dyDescent="0.25">
      <c r="A559" s="192" t="s">
        <v>1827</v>
      </c>
      <c r="B559" s="195"/>
      <c r="C559" s="201" t="s">
        <v>893</v>
      </c>
      <c r="D559" s="201" t="s">
        <v>1634</v>
      </c>
      <c r="E559" s="201" t="s">
        <v>1828</v>
      </c>
      <c r="F559" s="186"/>
      <c r="G559" s="193">
        <f t="shared" si="123"/>
        <v>0</v>
      </c>
      <c r="H559" s="193">
        <f t="shared" si="123"/>
        <v>0</v>
      </c>
      <c r="I559" s="185" t="e">
        <f t="shared" si="116"/>
        <v>#DIV/0!</v>
      </c>
    </row>
    <row r="560" spans="1:9" hidden="1" x14ac:dyDescent="0.25">
      <c r="A560" s="192" t="s">
        <v>910</v>
      </c>
      <c r="B560" s="195"/>
      <c r="C560" s="201" t="s">
        <v>893</v>
      </c>
      <c r="D560" s="201" t="s">
        <v>1634</v>
      </c>
      <c r="E560" s="201" t="s">
        <v>1828</v>
      </c>
      <c r="F560" s="186">
        <v>800</v>
      </c>
      <c r="G560" s="193"/>
      <c r="H560" s="193"/>
      <c r="I560" s="185" t="e">
        <f t="shared" si="116"/>
        <v>#DIV/0!</v>
      </c>
    </row>
    <row r="561" spans="1:9" x14ac:dyDescent="0.25">
      <c r="A561" s="203" t="s">
        <v>1829</v>
      </c>
      <c r="B561" s="184"/>
      <c r="C561" s="201" t="s">
        <v>892</v>
      </c>
      <c r="D561" s="201" t="s">
        <v>909</v>
      </c>
      <c r="E561" s="201"/>
      <c r="F561" s="186"/>
      <c r="G561" s="193">
        <f>SUM(G562)</f>
        <v>80.8</v>
      </c>
      <c r="H561" s="193">
        <f t="shared" ref="H561:H563" si="124">SUM(H562)</f>
        <v>80.8</v>
      </c>
      <c r="I561" s="185">
        <f t="shared" si="116"/>
        <v>100</v>
      </c>
    </row>
    <row r="562" spans="1:9" ht="31.5" x14ac:dyDescent="0.25">
      <c r="A562" s="192" t="s">
        <v>1629</v>
      </c>
      <c r="B562" s="184"/>
      <c r="C562" s="201" t="s">
        <v>892</v>
      </c>
      <c r="D562" s="201" t="s">
        <v>909</v>
      </c>
      <c r="E562" s="186" t="s">
        <v>1630</v>
      </c>
      <c r="F562" s="186"/>
      <c r="G562" s="193">
        <f>SUM(G563)</f>
        <v>80.8</v>
      </c>
      <c r="H562" s="193">
        <f t="shared" si="124"/>
        <v>80.8</v>
      </c>
      <c r="I562" s="185">
        <f t="shared" si="116"/>
        <v>100</v>
      </c>
    </row>
    <row r="563" spans="1:9" ht="31.5" x14ac:dyDescent="0.25">
      <c r="A563" s="192" t="s">
        <v>991</v>
      </c>
      <c r="B563" s="184"/>
      <c r="C563" s="201" t="s">
        <v>892</v>
      </c>
      <c r="D563" s="201" t="s">
        <v>909</v>
      </c>
      <c r="E563" s="186" t="s">
        <v>1638</v>
      </c>
      <c r="F563" s="186"/>
      <c r="G563" s="193">
        <f>SUM(G564)</f>
        <v>80.8</v>
      </c>
      <c r="H563" s="193">
        <f t="shared" si="124"/>
        <v>80.8</v>
      </c>
      <c r="I563" s="185">
        <f t="shared" si="116"/>
        <v>100</v>
      </c>
    </row>
    <row r="564" spans="1:9" ht="31.5" x14ac:dyDescent="0.25">
      <c r="A564" s="192" t="s">
        <v>896</v>
      </c>
      <c r="B564" s="184"/>
      <c r="C564" s="201" t="s">
        <v>892</v>
      </c>
      <c r="D564" s="201" t="s">
        <v>909</v>
      </c>
      <c r="E564" s="186" t="s">
        <v>1638</v>
      </c>
      <c r="F564" s="186">
        <v>200</v>
      </c>
      <c r="G564" s="193">
        <v>80.8</v>
      </c>
      <c r="H564" s="193">
        <v>80.8</v>
      </c>
      <c r="I564" s="185">
        <f t="shared" si="116"/>
        <v>100</v>
      </c>
    </row>
    <row r="565" spans="1:9" hidden="1" x14ac:dyDescent="0.25">
      <c r="A565" s="192" t="s">
        <v>1795</v>
      </c>
      <c r="B565" s="195"/>
      <c r="C565" s="201" t="s">
        <v>883</v>
      </c>
      <c r="D565" s="201"/>
      <c r="E565" s="186"/>
      <c r="F565" s="186"/>
      <c r="G565" s="193">
        <f t="shared" ref="G565:H568" si="125">SUM(G566)</f>
        <v>0</v>
      </c>
      <c r="H565" s="193">
        <f t="shared" si="125"/>
        <v>0</v>
      </c>
      <c r="I565" s="185"/>
    </row>
    <row r="566" spans="1:9" hidden="1" x14ac:dyDescent="0.25">
      <c r="A566" s="192" t="s">
        <v>1803</v>
      </c>
      <c r="B566" s="195"/>
      <c r="C566" s="201" t="s">
        <v>883</v>
      </c>
      <c r="D566" s="201" t="s">
        <v>913</v>
      </c>
      <c r="E566" s="186"/>
      <c r="F566" s="186"/>
      <c r="G566" s="193">
        <f t="shared" si="125"/>
        <v>0</v>
      </c>
      <c r="H566" s="193">
        <f t="shared" si="125"/>
        <v>0</v>
      </c>
      <c r="I566" s="185"/>
    </row>
    <row r="567" spans="1:9" hidden="1" x14ac:dyDescent="0.25">
      <c r="A567" s="192" t="s">
        <v>1826</v>
      </c>
      <c r="B567" s="195"/>
      <c r="C567" s="201" t="s">
        <v>883</v>
      </c>
      <c r="D567" s="201" t="s">
        <v>913</v>
      </c>
      <c r="E567" s="201" t="s">
        <v>1679</v>
      </c>
      <c r="F567" s="186"/>
      <c r="G567" s="193">
        <f t="shared" si="125"/>
        <v>0</v>
      </c>
      <c r="H567" s="193">
        <f t="shared" si="125"/>
        <v>0</v>
      </c>
      <c r="I567" s="185"/>
    </row>
    <row r="568" spans="1:9" ht="78.75" hidden="1" x14ac:dyDescent="0.25">
      <c r="A568" s="192" t="s">
        <v>1680</v>
      </c>
      <c r="B568" s="195"/>
      <c r="C568" s="201" t="s">
        <v>883</v>
      </c>
      <c r="D568" s="201" t="s">
        <v>913</v>
      </c>
      <c r="E568" s="186" t="s">
        <v>1681</v>
      </c>
      <c r="F568" s="186"/>
      <c r="G568" s="193">
        <f t="shared" si="125"/>
        <v>0</v>
      </c>
      <c r="H568" s="193">
        <f t="shared" si="125"/>
        <v>0</v>
      </c>
      <c r="I568" s="185"/>
    </row>
    <row r="569" spans="1:9" hidden="1" x14ac:dyDescent="0.25">
      <c r="A569" s="192" t="s">
        <v>910</v>
      </c>
      <c r="B569" s="195"/>
      <c r="C569" s="201" t="s">
        <v>883</v>
      </c>
      <c r="D569" s="201" t="s">
        <v>913</v>
      </c>
      <c r="E569" s="186" t="s">
        <v>1681</v>
      </c>
      <c r="F569" s="186">
        <v>800</v>
      </c>
      <c r="G569" s="193">
        <v>0</v>
      </c>
      <c r="H569" s="193">
        <v>0</v>
      </c>
      <c r="I569" s="185"/>
    </row>
    <row r="570" spans="1:9" hidden="1" x14ac:dyDescent="0.25">
      <c r="A570" s="192" t="s">
        <v>1830</v>
      </c>
      <c r="B570" s="195"/>
      <c r="C570" s="201" t="s">
        <v>1634</v>
      </c>
      <c r="D570" s="201"/>
      <c r="E570" s="186"/>
      <c r="F570" s="186"/>
      <c r="G570" s="193">
        <f>SUM(G571)</f>
        <v>0</v>
      </c>
      <c r="H570" s="193">
        <f t="shared" ref="H570:H573" si="126">SUM(H571)</f>
        <v>0</v>
      </c>
      <c r="I570" s="185" t="e">
        <f t="shared" si="116"/>
        <v>#DIV/0!</v>
      </c>
    </row>
    <row r="571" spans="1:9" hidden="1" x14ac:dyDescent="0.25">
      <c r="A571" s="192" t="s">
        <v>1831</v>
      </c>
      <c r="B571" s="195"/>
      <c r="C571" s="201" t="s">
        <v>1634</v>
      </c>
      <c r="D571" s="201" t="s">
        <v>893</v>
      </c>
      <c r="E571" s="186"/>
      <c r="F571" s="186"/>
      <c r="G571" s="193">
        <f>SUM(G572)</f>
        <v>0</v>
      </c>
      <c r="H571" s="193">
        <f t="shared" si="126"/>
        <v>0</v>
      </c>
      <c r="I571" s="185" t="e">
        <f t="shared" si="116"/>
        <v>#DIV/0!</v>
      </c>
    </row>
    <row r="572" spans="1:9" ht="31.5" hidden="1" x14ac:dyDescent="0.25">
      <c r="A572" s="246" t="s">
        <v>1832</v>
      </c>
      <c r="B572" s="195"/>
      <c r="C572" s="201" t="s">
        <v>1634</v>
      </c>
      <c r="D572" s="201" t="s">
        <v>893</v>
      </c>
      <c r="E572" s="186" t="s">
        <v>1630</v>
      </c>
      <c r="F572" s="186"/>
      <c r="G572" s="193">
        <f>SUM(G573)</f>
        <v>0</v>
      </c>
      <c r="H572" s="193">
        <f t="shared" si="126"/>
        <v>0</v>
      </c>
      <c r="I572" s="185" t="e">
        <f t="shared" si="116"/>
        <v>#DIV/0!</v>
      </c>
    </row>
    <row r="573" spans="1:9" hidden="1" x14ac:dyDescent="0.25">
      <c r="A573" s="192" t="s">
        <v>1631</v>
      </c>
      <c r="B573" s="195"/>
      <c r="C573" s="201" t="s">
        <v>1634</v>
      </c>
      <c r="D573" s="201" t="s">
        <v>893</v>
      </c>
      <c r="E573" s="186" t="s">
        <v>1632</v>
      </c>
      <c r="F573" s="186"/>
      <c r="G573" s="193">
        <f>SUM(G574)</f>
        <v>0</v>
      </c>
      <c r="H573" s="193">
        <f t="shared" si="126"/>
        <v>0</v>
      </c>
      <c r="I573" s="185" t="e">
        <f t="shared" si="116"/>
        <v>#DIV/0!</v>
      </c>
    </row>
    <row r="574" spans="1:9" hidden="1" x14ac:dyDescent="0.25">
      <c r="A574" s="192" t="s">
        <v>1633</v>
      </c>
      <c r="B574" s="195"/>
      <c r="C574" s="201" t="s">
        <v>1634</v>
      </c>
      <c r="D574" s="201" t="s">
        <v>893</v>
      </c>
      <c r="E574" s="186" t="s">
        <v>1632</v>
      </c>
      <c r="F574" s="186">
        <v>700</v>
      </c>
      <c r="G574" s="193"/>
      <c r="H574" s="193"/>
      <c r="I574" s="185" t="e">
        <f t="shared" si="116"/>
        <v>#DIV/0!</v>
      </c>
    </row>
    <row r="575" spans="1:9" ht="31.5" x14ac:dyDescent="0.25">
      <c r="A575" s="187" t="s">
        <v>394</v>
      </c>
      <c r="B575" s="189" t="s">
        <v>393</v>
      </c>
      <c r="C575" s="188"/>
      <c r="D575" s="188"/>
      <c r="E575" s="188"/>
      <c r="F575" s="188"/>
      <c r="G575" s="190">
        <f>SUM(G576+G593)</f>
        <v>1208495.2</v>
      </c>
      <c r="H575" s="190">
        <f>SUM(H576+H593)</f>
        <v>1201882.4000000001</v>
      </c>
      <c r="I575" s="199">
        <f t="shared" si="116"/>
        <v>99.452807094310359</v>
      </c>
    </row>
    <row r="576" spans="1:9" x14ac:dyDescent="0.25">
      <c r="A576" s="192" t="s">
        <v>1736</v>
      </c>
      <c r="B576" s="195"/>
      <c r="C576" s="195" t="s">
        <v>892</v>
      </c>
      <c r="D576" s="195"/>
      <c r="E576" s="195"/>
      <c r="F576" s="195"/>
      <c r="G576" s="185">
        <f>SUM(G586)+G577</f>
        <v>384.1</v>
      </c>
      <c r="H576" s="185">
        <f t="shared" ref="H576" si="127">SUM(H586)+H577</f>
        <v>384.1</v>
      </c>
      <c r="I576" s="185">
        <f t="shared" si="116"/>
        <v>100</v>
      </c>
    </row>
    <row r="577" spans="1:9" x14ac:dyDescent="0.25">
      <c r="A577" s="203" t="s">
        <v>1737</v>
      </c>
      <c r="B577" s="184"/>
      <c r="C577" s="201" t="s">
        <v>892</v>
      </c>
      <c r="D577" s="201" t="s">
        <v>909</v>
      </c>
      <c r="E577" s="195"/>
      <c r="F577" s="195"/>
      <c r="G577" s="185">
        <f>SUM(G578+G580+G582)+G584</f>
        <v>80.8</v>
      </c>
      <c r="H577" s="185">
        <f>SUM(H578+H580+H582)+H584</f>
        <v>80.8</v>
      </c>
      <c r="I577" s="185">
        <f t="shared" si="116"/>
        <v>100</v>
      </c>
    </row>
    <row r="578" spans="1:9" ht="47.25" x14ac:dyDescent="0.25">
      <c r="A578" s="192" t="s">
        <v>906</v>
      </c>
      <c r="B578" s="201"/>
      <c r="C578" s="201" t="s">
        <v>892</v>
      </c>
      <c r="D578" s="201" t="s">
        <v>909</v>
      </c>
      <c r="E578" s="186" t="s">
        <v>907</v>
      </c>
      <c r="F578" s="195"/>
      <c r="G578" s="185">
        <f>SUM(G579)</f>
        <v>54.3</v>
      </c>
      <c r="H578" s="185">
        <f t="shared" ref="H578" si="128">SUM(H579)</f>
        <v>54.3</v>
      </c>
      <c r="I578" s="185">
        <f t="shared" si="116"/>
        <v>100</v>
      </c>
    </row>
    <row r="579" spans="1:9" ht="31.5" x14ac:dyDescent="0.25">
      <c r="A579" s="192" t="s">
        <v>896</v>
      </c>
      <c r="B579" s="195"/>
      <c r="C579" s="201" t="s">
        <v>892</v>
      </c>
      <c r="D579" s="201" t="s">
        <v>909</v>
      </c>
      <c r="E579" s="186" t="s">
        <v>907</v>
      </c>
      <c r="F579" s="195" t="s">
        <v>932</v>
      </c>
      <c r="G579" s="185">
        <v>54.3</v>
      </c>
      <c r="H579" s="185">
        <v>54.3</v>
      </c>
      <c r="I579" s="185">
        <f t="shared" si="116"/>
        <v>100</v>
      </c>
    </row>
    <row r="580" spans="1:9" ht="31.5" x14ac:dyDescent="0.25">
      <c r="A580" s="192" t="s">
        <v>959</v>
      </c>
      <c r="B580" s="201"/>
      <c r="C580" s="201" t="s">
        <v>892</v>
      </c>
      <c r="D580" s="201" t="s">
        <v>909</v>
      </c>
      <c r="E580" s="201" t="s">
        <v>960</v>
      </c>
      <c r="F580" s="201"/>
      <c r="G580" s="185">
        <f>SUM(G581)</f>
        <v>26.5</v>
      </c>
      <c r="H580" s="185">
        <f t="shared" ref="H580" si="129">SUM(H581)</f>
        <v>26.5</v>
      </c>
      <c r="I580" s="185">
        <f t="shared" si="116"/>
        <v>100</v>
      </c>
    </row>
    <row r="581" spans="1:9" ht="31.5" x14ac:dyDescent="0.25">
      <c r="A581" s="192" t="s">
        <v>896</v>
      </c>
      <c r="B581" s="201"/>
      <c r="C581" s="201" t="s">
        <v>892</v>
      </c>
      <c r="D581" s="201" t="s">
        <v>909</v>
      </c>
      <c r="E581" s="201" t="s">
        <v>960</v>
      </c>
      <c r="F581" s="201" t="s">
        <v>932</v>
      </c>
      <c r="G581" s="185">
        <v>26.5</v>
      </c>
      <c r="H581" s="185">
        <v>26.5</v>
      </c>
      <c r="I581" s="185">
        <f t="shared" si="116"/>
        <v>100</v>
      </c>
    </row>
    <row r="582" spans="1:9" ht="31.5" hidden="1" x14ac:dyDescent="0.25">
      <c r="A582" s="192" t="s">
        <v>974</v>
      </c>
      <c r="B582" s="201"/>
      <c r="C582" s="201" t="s">
        <v>892</v>
      </c>
      <c r="D582" s="201" t="s">
        <v>909</v>
      </c>
      <c r="E582" s="201" t="s">
        <v>975</v>
      </c>
      <c r="F582" s="186"/>
      <c r="G582" s="185">
        <f>SUM(G583)</f>
        <v>0</v>
      </c>
      <c r="H582" s="185">
        <f t="shared" ref="H582" si="130">SUM(H583)</f>
        <v>0</v>
      </c>
      <c r="I582" s="185" t="e">
        <f t="shared" si="116"/>
        <v>#DIV/0!</v>
      </c>
    </row>
    <row r="583" spans="1:9" ht="31.5" hidden="1" x14ac:dyDescent="0.25">
      <c r="A583" s="192" t="s">
        <v>896</v>
      </c>
      <c r="B583" s="201"/>
      <c r="C583" s="201" t="s">
        <v>892</v>
      </c>
      <c r="D583" s="201" t="s">
        <v>909</v>
      </c>
      <c r="E583" s="201" t="s">
        <v>975</v>
      </c>
      <c r="F583" s="186">
        <v>200</v>
      </c>
      <c r="G583" s="185"/>
      <c r="H583" s="185"/>
      <c r="I583" s="185" t="e">
        <f t="shared" ref="I583:I646" si="131">H583/G583*100</f>
        <v>#DIV/0!</v>
      </c>
    </row>
    <row r="584" spans="1:9" ht="31.5" hidden="1" x14ac:dyDescent="0.25">
      <c r="A584" s="192" t="s">
        <v>991</v>
      </c>
      <c r="B584" s="247"/>
      <c r="C584" s="201" t="s">
        <v>892</v>
      </c>
      <c r="D584" s="201" t="s">
        <v>909</v>
      </c>
      <c r="E584" s="186" t="s">
        <v>1613</v>
      </c>
      <c r="F584" s="186"/>
      <c r="G584" s="185">
        <f>SUM(G585)</f>
        <v>0</v>
      </c>
      <c r="H584" s="185">
        <f t="shared" ref="H584" si="132">SUM(H585)</f>
        <v>0</v>
      </c>
      <c r="I584" s="185" t="e">
        <f t="shared" si="131"/>
        <v>#DIV/0!</v>
      </c>
    </row>
    <row r="585" spans="1:9" ht="31.5" hidden="1" x14ac:dyDescent="0.25">
      <c r="A585" s="192" t="s">
        <v>896</v>
      </c>
      <c r="B585" s="247"/>
      <c r="C585" s="201" t="s">
        <v>892</v>
      </c>
      <c r="D585" s="201" t="s">
        <v>909</v>
      </c>
      <c r="E585" s="186" t="s">
        <v>1613</v>
      </c>
      <c r="F585" s="186">
        <v>200</v>
      </c>
      <c r="G585" s="185"/>
      <c r="H585" s="185"/>
      <c r="I585" s="185" t="e">
        <f t="shared" si="131"/>
        <v>#DIV/0!</v>
      </c>
    </row>
    <row r="586" spans="1:9" x14ac:dyDescent="0.25">
      <c r="A586" s="192" t="s">
        <v>1833</v>
      </c>
      <c r="B586" s="195"/>
      <c r="C586" s="195" t="s">
        <v>892</v>
      </c>
      <c r="D586" s="195" t="s">
        <v>892</v>
      </c>
      <c r="E586" s="186"/>
      <c r="F586" s="186"/>
      <c r="G586" s="185">
        <f t="shared" ref="G586:H589" si="133">SUM(G587)</f>
        <v>303.3</v>
      </c>
      <c r="H586" s="185">
        <f t="shared" si="133"/>
        <v>303.3</v>
      </c>
      <c r="I586" s="185">
        <f t="shared" si="131"/>
        <v>100</v>
      </c>
    </row>
    <row r="587" spans="1:9" ht="31.5" x14ac:dyDescent="0.25">
      <c r="A587" s="192" t="s">
        <v>1360</v>
      </c>
      <c r="B587" s="201"/>
      <c r="C587" s="201" t="s">
        <v>892</v>
      </c>
      <c r="D587" s="201" t="s">
        <v>892</v>
      </c>
      <c r="E587" s="186" t="s">
        <v>1361</v>
      </c>
      <c r="F587" s="186"/>
      <c r="G587" s="185">
        <f t="shared" si="133"/>
        <v>303.3</v>
      </c>
      <c r="H587" s="185">
        <f t="shared" si="133"/>
        <v>303.3</v>
      </c>
      <c r="I587" s="185">
        <f t="shared" si="131"/>
        <v>100</v>
      </c>
    </row>
    <row r="588" spans="1:9" ht="31.5" x14ac:dyDescent="0.25">
      <c r="A588" s="192" t="s">
        <v>1442</v>
      </c>
      <c r="B588" s="195"/>
      <c r="C588" s="195" t="s">
        <v>892</v>
      </c>
      <c r="D588" s="195" t="s">
        <v>892</v>
      </c>
      <c r="E588" s="195" t="s">
        <v>1443</v>
      </c>
      <c r="F588" s="195"/>
      <c r="G588" s="185">
        <f t="shared" si="133"/>
        <v>303.3</v>
      </c>
      <c r="H588" s="185">
        <f t="shared" si="133"/>
        <v>303.3</v>
      </c>
      <c r="I588" s="185">
        <f t="shared" si="131"/>
        <v>100</v>
      </c>
    </row>
    <row r="589" spans="1:9" x14ac:dyDescent="0.25">
      <c r="A589" s="192" t="s">
        <v>979</v>
      </c>
      <c r="B589" s="195"/>
      <c r="C589" s="195" t="s">
        <v>892</v>
      </c>
      <c r="D589" s="195" t="s">
        <v>892</v>
      </c>
      <c r="E589" s="195" t="s">
        <v>1444</v>
      </c>
      <c r="F589" s="195"/>
      <c r="G589" s="185">
        <f t="shared" si="133"/>
        <v>303.3</v>
      </c>
      <c r="H589" s="185">
        <f t="shared" si="133"/>
        <v>303.3</v>
      </c>
      <c r="I589" s="185">
        <f t="shared" si="131"/>
        <v>100</v>
      </c>
    </row>
    <row r="590" spans="1:9" ht="31.5" x14ac:dyDescent="0.25">
      <c r="A590" s="192" t="s">
        <v>1447</v>
      </c>
      <c r="B590" s="186"/>
      <c r="C590" s="195" t="s">
        <v>892</v>
      </c>
      <c r="D590" s="195" t="s">
        <v>892</v>
      </c>
      <c r="E590" s="195" t="s">
        <v>1448</v>
      </c>
      <c r="F590" s="195"/>
      <c r="G590" s="185">
        <f>SUM(G591:G592)</f>
        <v>303.3</v>
      </c>
      <c r="H590" s="185">
        <f>SUM(H591:H592)</f>
        <v>303.3</v>
      </c>
      <c r="I590" s="185">
        <f t="shared" si="131"/>
        <v>100</v>
      </c>
    </row>
    <row r="591" spans="1:9" ht="47.25" x14ac:dyDescent="0.25">
      <c r="A591" s="192" t="s">
        <v>908</v>
      </c>
      <c r="B591" s="186"/>
      <c r="C591" s="195" t="s">
        <v>892</v>
      </c>
      <c r="D591" s="195" t="s">
        <v>892</v>
      </c>
      <c r="E591" s="195" t="s">
        <v>1448</v>
      </c>
      <c r="F591" s="195" t="s">
        <v>226</v>
      </c>
      <c r="G591" s="185">
        <v>230.3</v>
      </c>
      <c r="H591" s="185">
        <v>230.3</v>
      </c>
      <c r="I591" s="185">
        <f t="shared" si="131"/>
        <v>100</v>
      </c>
    </row>
    <row r="592" spans="1:9" ht="31.5" x14ac:dyDescent="0.25">
      <c r="A592" s="192" t="s">
        <v>896</v>
      </c>
      <c r="B592" s="195"/>
      <c r="C592" s="195" t="s">
        <v>892</v>
      </c>
      <c r="D592" s="195" t="s">
        <v>892</v>
      </c>
      <c r="E592" s="195" t="s">
        <v>1448</v>
      </c>
      <c r="F592" s="184">
        <v>200</v>
      </c>
      <c r="G592" s="185">
        <v>73</v>
      </c>
      <c r="H592" s="185">
        <v>73</v>
      </c>
      <c r="I592" s="185">
        <f t="shared" si="131"/>
        <v>100</v>
      </c>
    </row>
    <row r="593" spans="1:9" x14ac:dyDescent="0.25">
      <c r="A593" s="192" t="s">
        <v>1795</v>
      </c>
      <c r="B593" s="201"/>
      <c r="C593" s="201" t="s">
        <v>883</v>
      </c>
      <c r="D593" s="201" t="s">
        <v>1806</v>
      </c>
      <c r="E593" s="186"/>
      <c r="F593" s="186"/>
      <c r="G593" s="193">
        <f>G594+G601+G621+G756+G721</f>
        <v>1208111.0999999999</v>
      </c>
      <c r="H593" s="193">
        <f>H594+H601+H621+H756+H721</f>
        <v>1201498.3</v>
      </c>
      <c r="I593" s="185">
        <f t="shared" si="131"/>
        <v>99.45263312289741</v>
      </c>
    </row>
    <row r="594" spans="1:9" x14ac:dyDescent="0.25">
      <c r="A594" s="192" t="s">
        <v>1834</v>
      </c>
      <c r="B594" s="201"/>
      <c r="C594" s="201" t="s">
        <v>883</v>
      </c>
      <c r="D594" s="201" t="s">
        <v>893</v>
      </c>
      <c r="E594" s="186"/>
      <c r="F594" s="186"/>
      <c r="G594" s="193">
        <f t="shared" ref="G594:H596" si="134">G595</f>
        <v>12980.3</v>
      </c>
      <c r="H594" s="193">
        <f t="shared" si="134"/>
        <v>12899.4</v>
      </c>
      <c r="I594" s="185">
        <f t="shared" si="131"/>
        <v>99.376747840958984</v>
      </c>
    </row>
    <row r="595" spans="1:9" ht="31.5" x14ac:dyDescent="0.25">
      <c r="A595" s="192" t="s">
        <v>1559</v>
      </c>
      <c r="B595" s="201"/>
      <c r="C595" s="201" t="s">
        <v>883</v>
      </c>
      <c r="D595" s="201" t="s">
        <v>893</v>
      </c>
      <c r="E595" s="186" t="s">
        <v>1560</v>
      </c>
      <c r="F595" s="186"/>
      <c r="G595" s="193">
        <f t="shared" si="134"/>
        <v>12980.3</v>
      </c>
      <c r="H595" s="193">
        <f t="shared" si="134"/>
        <v>12899.4</v>
      </c>
      <c r="I595" s="185">
        <f t="shared" si="131"/>
        <v>99.376747840958984</v>
      </c>
    </row>
    <row r="596" spans="1:9" ht="31.5" x14ac:dyDescent="0.25">
      <c r="A596" s="192" t="s">
        <v>1561</v>
      </c>
      <c r="B596" s="201"/>
      <c r="C596" s="201" t="s">
        <v>883</v>
      </c>
      <c r="D596" s="201" t="s">
        <v>893</v>
      </c>
      <c r="E596" s="186" t="s">
        <v>1562</v>
      </c>
      <c r="F596" s="186"/>
      <c r="G596" s="193">
        <f t="shared" si="134"/>
        <v>12980.3</v>
      </c>
      <c r="H596" s="193">
        <f t="shared" si="134"/>
        <v>12899.4</v>
      </c>
      <c r="I596" s="185">
        <f t="shared" si="131"/>
        <v>99.376747840958984</v>
      </c>
    </row>
    <row r="597" spans="1:9" x14ac:dyDescent="0.25">
      <c r="A597" s="192" t="s">
        <v>979</v>
      </c>
      <c r="B597" s="201"/>
      <c r="C597" s="201" t="s">
        <v>883</v>
      </c>
      <c r="D597" s="201" t="s">
        <v>893</v>
      </c>
      <c r="E597" s="186" t="s">
        <v>1563</v>
      </c>
      <c r="F597" s="186"/>
      <c r="G597" s="193">
        <f>SUM(G598)</f>
        <v>12980.3</v>
      </c>
      <c r="H597" s="193">
        <f>SUM(H598)</f>
        <v>12899.4</v>
      </c>
      <c r="I597" s="185">
        <f t="shared" si="131"/>
        <v>99.376747840958984</v>
      </c>
    </row>
    <row r="598" spans="1:9" x14ac:dyDescent="0.25">
      <c r="A598" s="192" t="s">
        <v>1564</v>
      </c>
      <c r="B598" s="201"/>
      <c r="C598" s="201" t="s">
        <v>883</v>
      </c>
      <c r="D598" s="201" t="s">
        <v>893</v>
      </c>
      <c r="E598" s="186" t="s">
        <v>1565</v>
      </c>
      <c r="F598" s="186"/>
      <c r="G598" s="193">
        <f t="shared" ref="G598:H599" si="135">G599</f>
        <v>12980.3</v>
      </c>
      <c r="H598" s="193">
        <f t="shared" si="135"/>
        <v>12899.4</v>
      </c>
      <c r="I598" s="185">
        <f t="shared" si="131"/>
        <v>99.376747840958984</v>
      </c>
    </row>
    <row r="599" spans="1:9" ht="31.5" x14ac:dyDescent="0.25">
      <c r="A599" s="192" t="s">
        <v>1566</v>
      </c>
      <c r="B599" s="201"/>
      <c r="C599" s="201" t="s">
        <v>883</v>
      </c>
      <c r="D599" s="201" t="s">
        <v>893</v>
      </c>
      <c r="E599" s="186" t="s">
        <v>1567</v>
      </c>
      <c r="F599" s="186"/>
      <c r="G599" s="193">
        <f t="shared" si="135"/>
        <v>12980.3</v>
      </c>
      <c r="H599" s="193">
        <f t="shared" si="135"/>
        <v>12899.4</v>
      </c>
      <c r="I599" s="185">
        <f t="shared" si="131"/>
        <v>99.376747840958984</v>
      </c>
    </row>
    <row r="600" spans="1:9" x14ac:dyDescent="0.25">
      <c r="A600" s="192" t="s">
        <v>881</v>
      </c>
      <c r="B600" s="201"/>
      <c r="C600" s="201" t="s">
        <v>883</v>
      </c>
      <c r="D600" s="201" t="s">
        <v>893</v>
      </c>
      <c r="E600" s="186" t="s">
        <v>1567</v>
      </c>
      <c r="F600" s="186">
        <v>300</v>
      </c>
      <c r="G600" s="193">
        <v>12980.3</v>
      </c>
      <c r="H600" s="193">
        <v>12899.4</v>
      </c>
      <c r="I600" s="185">
        <f t="shared" si="131"/>
        <v>99.376747840958984</v>
      </c>
    </row>
    <row r="601" spans="1:9" x14ac:dyDescent="0.25">
      <c r="A601" s="192" t="s">
        <v>1835</v>
      </c>
      <c r="B601" s="201"/>
      <c r="C601" s="201" t="s">
        <v>883</v>
      </c>
      <c r="D601" s="201" t="s">
        <v>976</v>
      </c>
      <c r="E601" s="186"/>
      <c r="F601" s="186"/>
      <c r="G601" s="193">
        <f>G609+G602</f>
        <v>89594.400000000009</v>
      </c>
      <c r="H601" s="193">
        <f>H609+H602</f>
        <v>89131</v>
      </c>
      <c r="I601" s="185">
        <f t="shared" si="131"/>
        <v>99.482780173760858</v>
      </c>
    </row>
    <row r="602" spans="1:9" ht="31.5" x14ac:dyDescent="0.25">
      <c r="A602" s="192" t="s">
        <v>902</v>
      </c>
      <c r="B602" s="201"/>
      <c r="C602" s="201" t="s">
        <v>883</v>
      </c>
      <c r="D602" s="201" t="s">
        <v>976</v>
      </c>
      <c r="E602" s="201" t="s">
        <v>903</v>
      </c>
      <c r="F602" s="186"/>
      <c r="G602" s="193">
        <f>G603</f>
        <v>86959.1</v>
      </c>
      <c r="H602" s="193">
        <f>H603</f>
        <v>86495.7</v>
      </c>
      <c r="I602" s="185">
        <f t="shared" si="131"/>
        <v>99.467105800313021</v>
      </c>
    </row>
    <row r="603" spans="1:9" ht="30" customHeight="1" x14ac:dyDescent="0.25">
      <c r="A603" s="192" t="s">
        <v>969</v>
      </c>
      <c r="B603" s="201"/>
      <c r="C603" s="201" t="s">
        <v>883</v>
      </c>
      <c r="D603" s="201" t="s">
        <v>976</v>
      </c>
      <c r="E603" s="201" t="s">
        <v>970</v>
      </c>
      <c r="F603" s="186"/>
      <c r="G603" s="193">
        <f>SUM(G604)</f>
        <v>86959.1</v>
      </c>
      <c r="H603" s="193">
        <f>SUM(H604)</f>
        <v>86495.7</v>
      </c>
      <c r="I603" s="185">
        <f t="shared" si="131"/>
        <v>99.467105800313021</v>
      </c>
    </row>
    <row r="604" spans="1:9" ht="27" customHeight="1" x14ac:dyDescent="0.25">
      <c r="A604" s="192" t="s">
        <v>974</v>
      </c>
      <c r="B604" s="201"/>
      <c r="C604" s="201" t="s">
        <v>883</v>
      </c>
      <c r="D604" s="201" t="s">
        <v>976</v>
      </c>
      <c r="E604" s="201" t="s">
        <v>975</v>
      </c>
      <c r="F604" s="186"/>
      <c r="G604" s="193">
        <f>G605+G606+G608+G607</f>
        <v>86959.1</v>
      </c>
      <c r="H604" s="193">
        <f>H605+H606+H608+H607</f>
        <v>86495.7</v>
      </c>
      <c r="I604" s="185">
        <f t="shared" si="131"/>
        <v>99.467105800313021</v>
      </c>
    </row>
    <row r="605" spans="1:9" ht="47.25" x14ac:dyDescent="0.25">
      <c r="A605" s="192" t="s">
        <v>908</v>
      </c>
      <c r="B605" s="201"/>
      <c r="C605" s="201" t="s">
        <v>883</v>
      </c>
      <c r="D605" s="201" t="s">
        <v>976</v>
      </c>
      <c r="E605" s="201" t="s">
        <v>975</v>
      </c>
      <c r="F605" s="186">
        <v>100</v>
      </c>
      <c r="G605" s="193">
        <v>77355.600000000006</v>
      </c>
      <c r="H605" s="193">
        <v>77056</v>
      </c>
      <c r="I605" s="185">
        <f t="shared" si="131"/>
        <v>99.612697723241752</v>
      </c>
    </row>
    <row r="606" spans="1:9" ht="31.5" x14ac:dyDescent="0.25">
      <c r="A606" s="192" t="s">
        <v>896</v>
      </c>
      <c r="B606" s="201"/>
      <c r="C606" s="201" t="s">
        <v>883</v>
      </c>
      <c r="D606" s="201" t="s">
        <v>976</v>
      </c>
      <c r="E606" s="201" t="s">
        <v>975</v>
      </c>
      <c r="F606" s="186">
        <v>200</v>
      </c>
      <c r="G606" s="193">
        <v>9293.6</v>
      </c>
      <c r="H606" s="193">
        <v>9129.7999999999993</v>
      </c>
      <c r="I606" s="185">
        <f t="shared" si="131"/>
        <v>98.237496771972104</v>
      </c>
    </row>
    <row r="607" spans="1:9" ht="23.25" hidden="1" customHeight="1" x14ac:dyDescent="0.25">
      <c r="A607" s="192" t="s">
        <v>881</v>
      </c>
      <c r="B607" s="201"/>
      <c r="C607" s="201" t="s">
        <v>883</v>
      </c>
      <c r="D607" s="201" t="s">
        <v>976</v>
      </c>
      <c r="E607" s="201" t="s">
        <v>975</v>
      </c>
      <c r="F607" s="186">
        <v>300</v>
      </c>
      <c r="G607" s="193"/>
      <c r="H607" s="193"/>
      <c r="I607" s="185" t="e">
        <f t="shared" si="131"/>
        <v>#DIV/0!</v>
      </c>
    </row>
    <row r="608" spans="1:9" x14ac:dyDescent="0.25">
      <c r="A608" s="192" t="s">
        <v>910</v>
      </c>
      <c r="B608" s="201"/>
      <c r="C608" s="201" t="s">
        <v>883</v>
      </c>
      <c r="D608" s="201" t="s">
        <v>976</v>
      </c>
      <c r="E608" s="201" t="s">
        <v>975</v>
      </c>
      <c r="F608" s="186">
        <v>800</v>
      </c>
      <c r="G608" s="193">
        <v>309.89999999999998</v>
      </c>
      <c r="H608" s="193">
        <v>309.89999999999998</v>
      </c>
      <c r="I608" s="185">
        <f t="shared" si="131"/>
        <v>100</v>
      </c>
    </row>
    <row r="609" spans="1:9" ht="31.5" x14ac:dyDescent="0.25">
      <c r="A609" s="192" t="s">
        <v>1559</v>
      </c>
      <c r="B609" s="201"/>
      <c r="C609" s="201" t="s">
        <v>883</v>
      </c>
      <c r="D609" s="201" t="s">
        <v>976</v>
      </c>
      <c r="E609" s="186" t="s">
        <v>1560</v>
      </c>
      <c r="F609" s="186"/>
      <c r="G609" s="193">
        <f>G610+G617</f>
        <v>2635.3</v>
      </c>
      <c r="H609" s="193">
        <f>H610+H617</f>
        <v>2635.3</v>
      </c>
      <c r="I609" s="185">
        <f t="shared" si="131"/>
        <v>100</v>
      </c>
    </row>
    <row r="610" spans="1:9" ht="31.5" x14ac:dyDescent="0.25">
      <c r="A610" s="192" t="s">
        <v>1561</v>
      </c>
      <c r="B610" s="201"/>
      <c r="C610" s="201" t="s">
        <v>883</v>
      </c>
      <c r="D610" s="201" t="s">
        <v>976</v>
      </c>
      <c r="E610" s="186" t="s">
        <v>1562</v>
      </c>
      <c r="F610" s="186"/>
      <c r="G610" s="193">
        <f>G611</f>
        <v>2635.3</v>
      </c>
      <c r="H610" s="193">
        <f>H611</f>
        <v>2635.3</v>
      </c>
      <c r="I610" s="185">
        <f t="shared" si="131"/>
        <v>100</v>
      </c>
    </row>
    <row r="611" spans="1:9" ht="31.5" x14ac:dyDescent="0.25">
      <c r="A611" s="192" t="s">
        <v>1055</v>
      </c>
      <c r="B611" s="201"/>
      <c r="C611" s="201" t="s">
        <v>883</v>
      </c>
      <c r="D611" s="201" t="s">
        <v>976</v>
      </c>
      <c r="E611" s="186" t="s">
        <v>1584</v>
      </c>
      <c r="F611" s="186"/>
      <c r="G611" s="193">
        <f>SUM(G612)</f>
        <v>2635.3</v>
      </c>
      <c r="H611" s="193">
        <f>SUM(H612)</f>
        <v>2635.3</v>
      </c>
      <c r="I611" s="185">
        <f t="shared" si="131"/>
        <v>100</v>
      </c>
    </row>
    <row r="612" spans="1:9" x14ac:dyDescent="0.25">
      <c r="A612" s="192" t="s">
        <v>1585</v>
      </c>
      <c r="B612" s="201"/>
      <c r="C612" s="201" t="s">
        <v>883</v>
      </c>
      <c r="D612" s="201" t="s">
        <v>976</v>
      </c>
      <c r="E612" s="186" t="s">
        <v>1586</v>
      </c>
      <c r="F612" s="186"/>
      <c r="G612" s="193">
        <f>G613</f>
        <v>2635.3</v>
      </c>
      <c r="H612" s="193">
        <f>H613</f>
        <v>2635.3</v>
      </c>
      <c r="I612" s="185">
        <f t="shared" si="131"/>
        <v>100</v>
      </c>
    </row>
    <row r="613" spans="1:9" ht="31.5" x14ac:dyDescent="0.25">
      <c r="A613" s="192" t="s">
        <v>1587</v>
      </c>
      <c r="B613" s="201"/>
      <c r="C613" s="201" t="s">
        <v>883</v>
      </c>
      <c r="D613" s="201" t="s">
        <v>976</v>
      </c>
      <c r="E613" s="186" t="s">
        <v>1588</v>
      </c>
      <c r="F613" s="186"/>
      <c r="G613" s="193">
        <f>G614+G615+G616</f>
        <v>2635.3</v>
      </c>
      <c r="H613" s="193">
        <f t="shared" ref="H613" si="136">H614+H615+H616</f>
        <v>2635.3</v>
      </c>
      <c r="I613" s="185">
        <f t="shared" si="131"/>
        <v>100</v>
      </c>
    </row>
    <row r="614" spans="1:9" ht="47.25" x14ac:dyDescent="0.25">
      <c r="A614" s="192" t="s">
        <v>908</v>
      </c>
      <c r="B614" s="201"/>
      <c r="C614" s="201" t="s">
        <v>883</v>
      </c>
      <c r="D614" s="201" t="s">
        <v>976</v>
      </c>
      <c r="E614" s="186" t="s">
        <v>1588</v>
      </c>
      <c r="F614" s="186">
        <v>100</v>
      </c>
      <c r="G614" s="193">
        <v>1980.4</v>
      </c>
      <c r="H614" s="193">
        <v>1980.4</v>
      </c>
      <c r="I614" s="185">
        <f t="shared" si="131"/>
        <v>100</v>
      </c>
    </row>
    <row r="615" spans="1:9" ht="27.75" customHeight="1" x14ac:dyDescent="0.25">
      <c r="A615" s="192" t="s">
        <v>896</v>
      </c>
      <c r="B615" s="201"/>
      <c r="C615" s="201" t="s">
        <v>883</v>
      </c>
      <c r="D615" s="201" t="s">
        <v>976</v>
      </c>
      <c r="E615" s="186" t="s">
        <v>1588</v>
      </c>
      <c r="F615" s="186">
        <v>200</v>
      </c>
      <c r="G615" s="193">
        <v>651.4</v>
      </c>
      <c r="H615" s="193">
        <v>651.4</v>
      </c>
      <c r="I615" s="185">
        <f t="shared" si="131"/>
        <v>100</v>
      </c>
    </row>
    <row r="616" spans="1:9" x14ac:dyDescent="0.25">
      <c r="A616" s="192" t="s">
        <v>910</v>
      </c>
      <c r="B616" s="201"/>
      <c r="C616" s="201" t="s">
        <v>883</v>
      </c>
      <c r="D616" s="201" t="s">
        <v>976</v>
      </c>
      <c r="E616" s="186" t="s">
        <v>1588</v>
      </c>
      <c r="F616" s="186">
        <v>800</v>
      </c>
      <c r="G616" s="193">
        <v>3.5</v>
      </c>
      <c r="H616" s="193">
        <v>3.5</v>
      </c>
      <c r="I616" s="185">
        <f t="shared" si="131"/>
        <v>100</v>
      </c>
    </row>
    <row r="617" spans="1:9" hidden="1" x14ac:dyDescent="0.25">
      <c r="A617" s="192" t="s">
        <v>1598</v>
      </c>
      <c r="B617" s="248"/>
      <c r="C617" s="201" t="s">
        <v>883</v>
      </c>
      <c r="D617" s="201" t="s">
        <v>976</v>
      </c>
      <c r="E617" s="186" t="s">
        <v>1599</v>
      </c>
      <c r="F617" s="186"/>
      <c r="G617" s="193">
        <f t="shared" ref="G617:H619" si="137">G618</f>
        <v>0</v>
      </c>
      <c r="H617" s="193">
        <f t="shared" si="137"/>
        <v>0</v>
      </c>
      <c r="I617" s="185" t="e">
        <f t="shared" si="131"/>
        <v>#DIV/0!</v>
      </c>
    </row>
    <row r="618" spans="1:9" hidden="1" x14ac:dyDescent="0.25">
      <c r="A618" s="192" t="s">
        <v>979</v>
      </c>
      <c r="B618" s="248"/>
      <c r="C618" s="201" t="s">
        <v>883</v>
      </c>
      <c r="D618" s="201" t="s">
        <v>976</v>
      </c>
      <c r="E618" s="186" t="s">
        <v>1600</v>
      </c>
      <c r="F618" s="186"/>
      <c r="G618" s="193">
        <f t="shared" si="137"/>
        <v>0</v>
      </c>
      <c r="H618" s="193">
        <f t="shared" si="137"/>
        <v>0</v>
      </c>
      <c r="I618" s="185" t="e">
        <f t="shared" si="131"/>
        <v>#DIV/0!</v>
      </c>
    </row>
    <row r="619" spans="1:9" hidden="1" x14ac:dyDescent="0.25">
      <c r="A619" s="192" t="s">
        <v>1596</v>
      </c>
      <c r="B619" s="248"/>
      <c r="C619" s="201" t="s">
        <v>883</v>
      </c>
      <c r="D619" s="201" t="s">
        <v>976</v>
      </c>
      <c r="E619" s="186" t="s">
        <v>1607</v>
      </c>
      <c r="F619" s="186"/>
      <c r="G619" s="193">
        <f t="shared" si="137"/>
        <v>0</v>
      </c>
      <c r="H619" s="193">
        <f t="shared" si="137"/>
        <v>0</v>
      </c>
      <c r="I619" s="185" t="e">
        <f t="shared" si="131"/>
        <v>#DIV/0!</v>
      </c>
    </row>
    <row r="620" spans="1:9" ht="31.5" hidden="1" x14ac:dyDescent="0.25">
      <c r="A620" s="192" t="s">
        <v>896</v>
      </c>
      <c r="B620" s="248"/>
      <c r="C620" s="201" t="s">
        <v>883</v>
      </c>
      <c r="D620" s="201" t="s">
        <v>976</v>
      </c>
      <c r="E620" s="186" t="s">
        <v>1607</v>
      </c>
      <c r="F620" s="186">
        <v>200</v>
      </c>
      <c r="G620" s="193"/>
      <c r="H620" s="193"/>
      <c r="I620" s="185" t="e">
        <f t="shared" si="131"/>
        <v>#DIV/0!</v>
      </c>
    </row>
    <row r="621" spans="1:9" x14ac:dyDescent="0.25">
      <c r="A621" s="192" t="s">
        <v>1796</v>
      </c>
      <c r="B621" s="201"/>
      <c r="C621" s="201" t="s">
        <v>883</v>
      </c>
      <c r="D621" s="201" t="s">
        <v>884</v>
      </c>
      <c r="E621" s="186"/>
      <c r="F621" s="186"/>
      <c r="G621" s="193">
        <f>G677+G706+G622+G710+G715</f>
        <v>802547.19999999995</v>
      </c>
      <c r="H621" s="193">
        <f>H677+H706+H622+H710+H715</f>
        <v>797120.79999999993</v>
      </c>
      <c r="I621" s="185">
        <f t="shared" si="131"/>
        <v>99.323852852517575</v>
      </c>
    </row>
    <row r="622" spans="1:9" ht="31.5" x14ac:dyDescent="0.25">
      <c r="A622" s="192" t="s">
        <v>902</v>
      </c>
      <c r="B622" s="201"/>
      <c r="C622" s="201" t="s">
        <v>883</v>
      </c>
      <c r="D622" s="201" t="s">
        <v>884</v>
      </c>
      <c r="E622" s="201" t="s">
        <v>903</v>
      </c>
      <c r="F622" s="186"/>
      <c r="G622" s="193">
        <f>SUM(G623+G627)</f>
        <v>791638.4</v>
      </c>
      <c r="H622" s="193">
        <f>SUM(H623+H627)</f>
        <v>786251.5</v>
      </c>
      <c r="I622" s="185">
        <f t="shared" si="131"/>
        <v>99.31952517715159</v>
      </c>
    </row>
    <row r="623" spans="1:9" x14ac:dyDescent="0.25">
      <c r="A623" s="192" t="s">
        <v>1836</v>
      </c>
      <c r="B623" s="201"/>
      <c r="C623" s="201" t="s">
        <v>883</v>
      </c>
      <c r="D623" s="201" t="s">
        <v>884</v>
      </c>
      <c r="E623" s="201" t="s">
        <v>905</v>
      </c>
      <c r="F623" s="186"/>
      <c r="G623" s="193">
        <f>SUM(G624)</f>
        <v>88653.8</v>
      </c>
      <c r="H623" s="193">
        <f t="shared" ref="H623" si="138">SUM(H624)</f>
        <v>92325.3</v>
      </c>
      <c r="I623" s="185">
        <f t="shared" si="131"/>
        <v>104.14139044237247</v>
      </c>
    </row>
    <row r="624" spans="1:9" ht="110.25" x14ac:dyDescent="0.25">
      <c r="A624" s="192" t="s">
        <v>924</v>
      </c>
      <c r="B624" s="201"/>
      <c r="C624" s="201" t="s">
        <v>883</v>
      </c>
      <c r="D624" s="201" t="s">
        <v>884</v>
      </c>
      <c r="E624" s="201" t="s">
        <v>925</v>
      </c>
      <c r="F624" s="186"/>
      <c r="G624" s="193">
        <f>G625+G626</f>
        <v>88653.8</v>
      </c>
      <c r="H624" s="193">
        <f>H625+H626</f>
        <v>92325.3</v>
      </c>
      <c r="I624" s="185">
        <f t="shared" si="131"/>
        <v>104.14139044237247</v>
      </c>
    </row>
    <row r="625" spans="1:9" ht="31.5" x14ac:dyDescent="0.25">
      <c r="A625" s="192" t="s">
        <v>896</v>
      </c>
      <c r="B625" s="201"/>
      <c r="C625" s="201" t="s">
        <v>883</v>
      </c>
      <c r="D625" s="201" t="s">
        <v>884</v>
      </c>
      <c r="E625" s="201" t="s">
        <v>925</v>
      </c>
      <c r="F625" s="186">
        <v>200</v>
      </c>
      <c r="G625" s="193">
        <v>24.8</v>
      </c>
      <c r="H625" s="193">
        <v>24.8</v>
      </c>
      <c r="I625" s="185">
        <f t="shared" si="131"/>
        <v>100</v>
      </c>
    </row>
    <row r="626" spans="1:9" x14ac:dyDescent="0.25">
      <c r="A626" s="192" t="s">
        <v>881</v>
      </c>
      <c r="B626" s="201"/>
      <c r="C626" s="201" t="s">
        <v>883</v>
      </c>
      <c r="D626" s="201" t="s">
        <v>884</v>
      </c>
      <c r="E626" s="201" t="s">
        <v>925</v>
      </c>
      <c r="F626" s="186">
        <v>300</v>
      </c>
      <c r="G626" s="193">
        <v>88629</v>
      </c>
      <c r="H626" s="193">
        <v>92300.5</v>
      </c>
      <c r="I626" s="185">
        <f t="shared" si="131"/>
        <v>104.14254927845288</v>
      </c>
    </row>
    <row r="627" spans="1:9" ht="31.5" x14ac:dyDescent="0.25">
      <c r="A627" s="192" t="s">
        <v>926</v>
      </c>
      <c r="B627" s="201"/>
      <c r="C627" s="201" t="s">
        <v>883</v>
      </c>
      <c r="D627" s="201" t="s">
        <v>884</v>
      </c>
      <c r="E627" s="201" t="s">
        <v>927</v>
      </c>
      <c r="F627" s="186"/>
      <c r="G627" s="193">
        <f>SUM(G628+G631+G634+G637+G640+G643+G646+G662+G665+G668+G671+G649+G652+G655+G658+G674)</f>
        <v>702984.6</v>
      </c>
      <c r="H627" s="193">
        <f t="shared" ref="H627" si="139">SUM(H628+H631+H634+H637+H640+H643+H646+H662+H665+H668+H671+H649+H652+H655+H658+H674)</f>
        <v>693926.2</v>
      </c>
      <c r="I627" s="185">
        <f t="shared" si="131"/>
        <v>98.711436921946799</v>
      </c>
    </row>
    <row r="628" spans="1:9" ht="47.25" x14ac:dyDescent="0.25">
      <c r="A628" s="192" t="s">
        <v>928</v>
      </c>
      <c r="B628" s="201"/>
      <c r="C628" s="201" t="s">
        <v>883</v>
      </c>
      <c r="D628" s="201" t="s">
        <v>884</v>
      </c>
      <c r="E628" s="201" t="s">
        <v>929</v>
      </c>
      <c r="F628" s="186"/>
      <c r="G628" s="193">
        <f>G629+G630</f>
        <v>176011.3</v>
      </c>
      <c r="H628" s="193">
        <f>H629+H630</f>
        <v>175894.59999999998</v>
      </c>
      <c r="I628" s="185">
        <f t="shared" si="131"/>
        <v>99.933697438743991</v>
      </c>
    </row>
    <row r="629" spans="1:9" ht="31.5" x14ac:dyDescent="0.25">
      <c r="A629" s="192" t="s">
        <v>896</v>
      </c>
      <c r="B629" s="201"/>
      <c r="C629" s="201" t="s">
        <v>883</v>
      </c>
      <c r="D629" s="201" t="s">
        <v>884</v>
      </c>
      <c r="E629" s="201" t="s">
        <v>929</v>
      </c>
      <c r="F629" s="186">
        <v>200</v>
      </c>
      <c r="G629" s="193">
        <v>2628.3</v>
      </c>
      <c r="H629" s="193">
        <v>2626.8</v>
      </c>
      <c r="I629" s="185">
        <f t="shared" si="131"/>
        <v>99.942928889396185</v>
      </c>
    </row>
    <row r="630" spans="1:9" x14ac:dyDescent="0.25">
      <c r="A630" s="192" t="s">
        <v>881</v>
      </c>
      <c r="B630" s="201"/>
      <c r="C630" s="201" t="s">
        <v>883</v>
      </c>
      <c r="D630" s="201" t="s">
        <v>884</v>
      </c>
      <c r="E630" s="201" t="s">
        <v>929</v>
      </c>
      <c r="F630" s="186">
        <v>300</v>
      </c>
      <c r="G630" s="193">
        <v>173383</v>
      </c>
      <c r="H630" s="193">
        <v>173267.8</v>
      </c>
      <c r="I630" s="185">
        <f t="shared" si="131"/>
        <v>99.933557499870219</v>
      </c>
    </row>
    <row r="631" spans="1:9" ht="47.25" x14ac:dyDescent="0.25">
      <c r="A631" s="192" t="s">
        <v>930</v>
      </c>
      <c r="B631" s="201"/>
      <c r="C631" s="201" t="s">
        <v>883</v>
      </c>
      <c r="D631" s="201" t="s">
        <v>884</v>
      </c>
      <c r="E631" s="201" t="s">
        <v>931</v>
      </c>
      <c r="F631" s="201"/>
      <c r="G631" s="193">
        <f>G632+G633</f>
        <v>8513.2999999999993</v>
      </c>
      <c r="H631" s="193">
        <f>H632+H633</f>
        <v>8419</v>
      </c>
      <c r="I631" s="185">
        <f t="shared" si="131"/>
        <v>98.892321426473885</v>
      </c>
    </row>
    <row r="632" spans="1:9" ht="31.5" x14ac:dyDescent="0.25">
      <c r="A632" s="192" t="s">
        <v>896</v>
      </c>
      <c r="B632" s="201"/>
      <c r="C632" s="201" t="s">
        <v>883</v>
      </c>
      <c r="D632" s="201" t="s">
        <v>884</v>
      </c>
      <c r="E632" s="201" t="s">
        <v>931</v>
      </c>
      <c r="F632" s="201" t="s">
        <v>932</v>
      </c>
      <c r="G632" s="193">
        <v>145.30000000000001</v>
      </c>
      <c r="H632" s="193">
        <v>125.6</v>
      </c>
      <c r="I632" s="185">
        <f t="shared" si="131"/>
        <v>86.441844459738462</v>
      </c>
    </row>
    <row r="633" spans="1:9" x14ac:dyDescent="0.25">
      <c r="A633" s="192" t="s">
        <v>881</v>
      </c>
      <c r="B633" s="201"/>
      <c r="C633" s="201" t="s">
        <v>883</v>
      </c>
      <c r="D633" s="201" t="s">
        <v>884</v>
      </c>
      <c r="E633" s="201" t="s">
        <v>931</v>
      </c>
      <c r="F633" s="201" t="s">
        <v>882</v>
      </c>
      <c r="G633" s="193">
        <v>8368</v>
      </c>
      <c r="H633" s="193">
        <v>8293.4</v>
      </c>
      <c r="I633" s="185">
        <f t="shared" si="131"/>
        <v>99.108508604206492</v>
      </c>
    </row>
    <row r="634" spans="1:9" ht="31.5" x14ac:dyDescent="0.25">
      <c r="A634" s="192" t="s">
        <v>933</v>
      </c>
      <c r="B634" s="201"/>
      <c r="C634" s="201" t="s">
        <v>883</v>
      </c>
      <c r="D634" s="201" t="s">
        <v>884</v>
      </c>
      <c r="E634" s="201" t="s">
        <v>934</v>
      </c>
      <c r="F634" s="201"/>
      <c r="G634" s="193">
        <f>G635+G636</f>
        <v>123075.5</v>
      </c>
      <c r="H634" s="193">
        <f>H635+H636</f>
        <v>123072.1</v>
      </c>
      <c r="I634" s="185">
        <f t="shared" si="131"/>
        <v>99.997237468058231</v>
      </c>
    </row>
    <row r="635" spans="1:9" ht="31.5" x14ac:dyDescent="0.25">
      <c r="A635" s="192" t="s">
        <v>896</v>
      </c>
      <c r="B635" s="201"/>
      <c r="C635" s="201" t="s">
        <v>883</v>
      </c>
      <c r="D635" s="201" t="s">
        <v>884</v>
      </c>
      <c r="E635" s="201" t="s">
        <v>934</v>
      </c>
      <c r="F635" s="201" t="s">
        <v>932</v>
      </c>
      <c r="G635" s="193">
        <v>1835.7</v>
      </c>
      <c r="H635" s="193">
        <v>1835.5</v>
      </c>
      <c r="I635" s="185">
        <f t="shared" si="131"/>
        <v>99.989104973579558</v>
      </c>
    </row>
    <row r="636" spans="1:9" x14ac:dyDescent="0.25">
      <c r="A636" s="192" t="s">
        <v>881</v>
      </c>
      <c r="B636" s="201"/>
      <c r="C636" s="201" t="s">
        <v>883</v>
      </c>
      <c r="D636" s="201" t="s">
        <v>884</v>
      </c>
      <c r="E636" s="201" t="s">
        <v>934</v>
      </c>
      <c r="F636" s="201" t="s">
        <v>882</v>
      </c>
      <c r="G636" s="193">
        <v>121239.8</v>
      </c>
      <c r="H636" s="193">
        <v>121236.6</v>
      </c>
      <c r="I636" s="185">
        <f t="shared" si="131"/>
        <v>99.997360602706379</v>
      </c>
    </row>
    <row r="637" spans="1:9" ht="47.25" x14ac:dyDescent="0.25">
      <c r="A637" s="192" t="s">
        <v>935</v>
      </c>
      <c r="B637" s="201"/>
      <c r="C637" s="201" t="s">
        <v>883</v>
      </c>
      <c r="D637" s="201" t="s">
        <v>884</v>
      </c>
      <c r="E637" s="201" t="s">
        <v>936</v>
      </c>
      <c r="F637" s="201"/>
      <c r="G637" s="193">
        <f>G638+G639</f>
        <v>339.79999999999995</v>
      </c>
      <c r="H637" s="193">
        <f>H638+H639</f>
        <v>321.8</v>
      </c>
      <c r="I637" s="185">
        <f t="shared" si="131"/>
        <v>94.702766333137163</v>
      </c>
    </row>
    <row r="638" spans="1:9" ht="31.5" x14ac:dyDescent="0.25">
      <c r="A638" s="192" t="s">
        <v>896</v>
      </c>
      <c r="B638" s="201"/>
      <c r="C638" s="201" t="s">
        <v>883</v>
      </c>
      <c r="D638" s="201" t="s">
        <v>884</v>
      </c>
      <c r="E638" s="201" t="s">
        <v>936</v>
      </c>
      <c r="F638" s="201" t="s">
        <v>932</v>
      </c>
      <c r="G638" s="193">
        <v>5.4</v>
      </c>
      <c r="H638" s="193">
        <v>4.8</v>
      </c>
      <c r="I638" s="185">
        <f t="shared" si="131"/>
        <v>88.888888888888886</v>
      </c>
    </row>
    <row r="639" spans="1:9" x14ac:dyDescent="0.25">
      <c r="A639" s="192" t="s">
        <v>881</v>
      </c>
      <c r="B639" s="201"/>
      <c r="C639" s="201" t="s">
        <v>883</v>
      </c>
      <c r="D639" s="201" t="s">
        <v>884</v>
      </c>
      <c r="E639" s="201" t="s">
        <v>936</v>
      </c>
      <c r="F639" s="201" t="s">
        <v>882</v>
      </c>
      <c r="G639" s="193">
        <v>334.4</v>
      </c>
      <c r="H639" s="193">
        <v>317</v>
      </c>
      <c r="I639" s="185">
        <f t="shared" si="131"/>
        <v>94.796650717703358</v>
      </c>
    </row>
    <row r="640" spans="1:9" ht="47.25" x14ac:dyDescent="0.25">
      <c r="A640" s="192" t="s">
        <v>937</v>
      </c>
      <c r="B640" s="201"/>
      <c r="C640" s="201" t="s">
        <v>883</v>
      </c>
      <c r="D640" s="201" t="s">
        <v>884</v>
      </c>
      <c r="E640" s="201" t="s">
        <v>938</v>
      </c>
      <c r="F640" s="201"/>
      <c r="G640" s="193">
        <f>G641+G642</f>
        <v>17.3</v>
      </c>
      <c r="H640" s="193">
        <f>H641+H642</f>
        <v>17.3</v>
      </c>
      <c r="I640" s="185">
        <f t="shared" si="131"/>
        <v>100</v>
      </c>
    </row>
    <row r="641" spans="1:9" ht="31.5" x14ac:dyDescent="0.25">
      <c r="A641" s="192" t="s">
        <v>896</v>
      </c>
      <c r="B641" s="201"/>
      <c r="C641" s="201" t="s">
        <v>883</v>
      </c>
      <c r="D641" s="201" t="s">
        <v>884</v>
      </c>
      <c r="E641" s="201" t="s">
        <v>938</v>
      </c>
      <c r="F641" s="201" t="s">
        <v>932</v>
      </c>
      <c r="G641" s="193">
        <v>0.3</v>
      </c>
      <c r="H641" s="193">
        <v>0.3</v>
      </c>
      <c r="I641" s="185">
        <f t="shared" si="131"/>
        <v>100</v>
      </c>
    </row>
    <row r="642" spans="1:9" x14ac:dyDescent="0.25">
      <c r="A642" s="192" t="s">
        <v>881</v>
      </c>
      <c r="B642" s="201"/>
      <c r="C642" s="201" t="s">
        <v>883</v>
      </c>
      <c r="D642" s="201" t="s">
        <v>884</v>
      </c>
      <c r="E642" s="201" t="s">
        <v>938</v>
      </c>
      <c r="F642" s="201" t="s">
        <v>882</v>
      </c>
      <c r="G642" s="193">
        <v>17</v>
      </c>
      <c r="H642" s="193">
        <v>17</v>
      </c>
      <c r="I642" s="185">
        <f t="shared" si="131"/>
        <v>100</v>
      </c>
    </row>
    <row r="643" spans="1:9" ht="63" x14ac:dyDescent="0.25">
      <c r="A643" s="192" t="s">
        <v>939</v>
      </c>
      <c r="B643" s="201"/>
      <c r="C643" s="201" t="s">
        <v>883</v>
      </c>
      <c r="D643" s="201" t="s">
        <v>884</v>
      </c>
      <c r="E643" s="201" t="s">
        <v>940</v>
      </c>
      <c r="F643" s="201"/>
      <c r="G643" s="193">
        <f>G644+G645</f>
        <v>7092.6</v>
      </c>
      <c r="H643" s="193">
        <f>H644+H645</f>
        <v>6928.4000000000005</v>
      </c>
      <c r="I643" s="185">
        <f t="shared" si="131"/>
        <v>97.684911034035466</v>
      </c>
    </row>
    <row r="644" spans="1:9" ht="31.5" x14ac:dyDescent="0.25">
      <c r="A644" s="192" t="s">
        <v>896</v>
      </c>
      <c r="B644" s="201"/>
      <c r="C644" s="201" t="s">
        <v>883</v>
      </c>
      <c r="D644" s="201" t="s">
        <v>884</v>
      </c>
      <c r="E644" s="201" t="s">
        <v>940</v>
      </c>
      <c r="F644" s="201" t="s">
        <v>932</v>
      </c>
      <c r="G644" s="193">
        <v>742</v>
      </c>
      <c r="H644" s="193">
        <v>618.6</v>
      </c>
      <c r="I644" s="185">
        <f t="shared" si="131"/>
        <v>83.369272237196768</v>
      </c>
    </row>
    <row r="645" spans="1:9" x14ac:dyDescent="0.25">
      <c r="A645" s="192" t="s">
        <v>881</v>
      </c>
      <c r="B645" s="201"/>
      <c r="C645" s="201" t="s">
        <v>883</v>
      </c>
      <c r="D645" s="201" t="s">
        <v>884</v>
      </c>
      <c r="E645" s="201" t="s">
        <v>940</v>
      </c>
      <c r="F645" s="201" t="s">
        <v>882</v>
      </c>
      <c r="G645" s="193">
        <v>6350.6</v>
      </c>
      <c r="H645" s="193">
        <v>6309.8</v>
      </c>
      <c r="I645" s="185">
        <f t="shared" si="131"/>
        <v>99.357541019746165</v>
      </c>
    </row>
    <row r="646" spans="1:9" ht="31.5" x14ac:dyDescent="0.25">
      <c r="A646" s="192" t="s">
        <v>1837</v>
      </c>
      <c r="B646" s="201"/>
      <c r="C646" s="201" t="s">
        <v>883</v>
      </c>
      <c r="D646" s="201" t="s">
        <v>884</v>
      </c>
      <c r="E646" s="201" t="s">
        <v>942</v>
      </c>
      <c r="F646" s="201"/>
      <c r="G646" s="193">
        <f>G647+G648</f>
        <v>236887.80000000002</v>
      </c>
      <c r="H646" s="193">
        <f>H647+H648</f>
        <v>236879.19999999998</v>
      </c>
      <c r="I646" s="185">
        <f t="shared" si="131"/>
        <v>99.996369589316117</v>
      </c>
    </row>
    <row r="647" spans="1:9" ht="31.5" x14ac:dyDescent="0.25">
      <c r="A647" s="192" t="s">
        <v>896</v>
      </c>
      <c r="B647" s="201"/>
      <c r="C647" s="201" t="s">
        <v>883</v>
      </c>
      <c r="D647" s="201" t="s">
        <v>884</v>
      </c>
      <c r="E647" s="201" t="s">
        <v>942</v>
      </c>
      <c r="F647" s="201" t="s">
        <v>932</v>
      </c>
      <c r="G647" s="193">
        <v>3897.1</v>
      </c>
      <c r="H647" s="193">
        <v>3892.4</v>
      </c>
      <c r="I647" s="185">
        <f t="shared" ref="I647:I710" si="140">H647/G647*100</f>
        <v>99.879397500705664</v>
      </c>
    </row>
    <row r="648" spans="1:9" x14ac:dyDescent="0.25">
      <c r="A648" s="192" t="s">
        <v>881</v>
      </c>
      <c r="B648" s="201"/>
      <c r="C648" s="201" t="s">
        <v>883</v>
      </c>
      <c r="D648" s="201" t="s">
        <v>884</v>
      </c>
      <c r="E648" s="201" t="s">
        <v>942</v>
      </c>
      <c r="F648" s="201" t="s">
        <v>882</v>
      </c>
      <c r="G648" s="193">
        <v>232990.7</v>
      </c>
      <c r="H648" s="193">
        <v>232986.8</v>
      </c>
      <c r="I648" s="185">
        <f t="shared" si="140"/>
        <v>99.998326113445728</v>
      </c>
    </row>
    <row r="649" spans="1:9" ht="47.25" x14ac:dyDescent="0.25">
      <c r="A649" s="192" t="s">
        <v>943</v>
      </c>
      <c r="B649" s="201"/>
      <c r="C649" s="201" t="s">
        <v>883</v>
      </c>
      <c r="D649" s="201" t="s">
        <v>884</v>
      </c>
      <c r="E649" s="201" t="s">
        <v>944</v>
      </c>
      <c r="F649" s="201"/>
      <c r="G649" s="193">
        <f>G650+G651</f>
        <v>3383.7999999999997</v>
      </c>
      <c r="H649" s="193">
        <f>H650+H651</f>
        <v>3296.6</v>
      </c>
      <c r="I649" s="185">
        <f t="shared" si="140"/>
        <v>97.42301554465395</v>
      </c>
    </row>
    <row r="650" spans="1:9" ht="31.5" x14ac:dyDescent="0.25">
      <c r="A650" s="192" t="s">
        <v>896</v>
      </c>
      <c r="B650" s="201"/>
      <c r="C650" s="201" t="s">
        <v>883</v>
      </c>
      <c r="D650" s="201" t="s">
        <v>884</v>
      </c>
      <c r="E650" s="201" t="s">
        <v>944</v>
      </c>
      <c r="F650" s="201" t="s">
        <v>932</v>
      </c>
      <c r="G650" s="193">
        <v>52.2</v>
      </c>
      <c r="H650" s="193">
        <v>48.5</v>
      </c>
      <c r="I650" s="185">
        <f t="shared" si="140"/>
        <v>92.911877394636008</v>
      </c>
    </row>
    <row r="651" spans="1:9" x14ac:dyDescent="0.25">
      <c r="A651" s="192" t="s">
        <v>881</v>
      </c>
      <c r="B651" s="201"/>
      <c r="C651" s="201" t="s">
        <v>883</v>
      </c>
      <c r="D651" s="201" t="s">
        <v>884</v>
      </c>
      <c r="E651" s="201" t="s">
        <v>944</v>
      </c>
      <c r="F651" s="201" t="s">
        <v>882</v>
      </c>
      <c r="G651" s="193">
        <v>3331.6</v>
      </c>
      <c r="H651" s="193">
        <v>3248.1</v>
      </c>
      <c r="I651" s="185">
        <f t="shared" si="140"/>
        <v>97.493696722295596</v>
      </c>
    </row>
    <row r="652" spans="1:9" ht="63" x14ac:dyDescent="0.25">
      <c r="A652" s="192" t="s">
        <v>947</v>
      </c>
      <c r="B652" s="201"/>
      <c r="C652" s="201" t="s">
        <v>883</v>
      </c>
      <c r="D652" s="201" t="s">
        <v>884</v>
      </c>
      <c r="E652" s="201" t="s">
        <v>948</v>
      </c>
      <c r="F652" s="201"/>
      <c r="G652" s="193">
        <f>G653+G654</f>
        <v>1976.5</v>
      </c>
      <c r="H652" s="193">
        <f>H653+H654</f>
        <v>1976.5</v>
      </c>
      <c r="I652" s="185">
        <f t="shared" si="140"/>
        <v>100</v>
      </c>
    </row>
    <row r="653" spans="1:9" ht="31.5" x14ac:dyDescent="0.25">
      <c r="A653" s="192" t="s">
        <v>896</v>
      </c>
      <c r="B653" s="201"/>
      <c r="C653" s="201" t="s">
        <v>883</v>
      </c>
      <c r="D653" s="201" t="s">
        <v>884</v>
      </c>
      <c r="E653" s="201" t="s">
        <v>948</v>
      </c>
      <c r="F653" s="201" t="s">
        <v>932</v>
      </c>
      <c r="G653" s="193">
        <v>34</v>
      </c>
      <c r="H653" s="193">
        <v>34</v>
      </c>
      <c r="I653" s="185">
        <f t="shared" si="140"/>
        <v>100</v>
      </c>
    </row>
    <row r="654" spans="1:9" x14ac:dyDescent="0.25">
      <c r="A654" s="192" t="s">
        <v>881</v>
      </c>
      <c r="B654" s="201"/>
      <c r="C654" s="201" t="s">
        <v>883</v>
      </c>
      <c r="D654" s="201" t="s">
        <v>884</v>
      </c>
      <c r="E654" s="201" t="s">
        <v>948</v>
      </c>
      <c r="F654" s="201" t="s">
        <v>882</v>
      </c>
      <c r="G654" s="193">
        <v>1942.5</v>
      </c>
      <c r="H654" s="193">
        <v>1942.5</v>
      </c>
      <c r="I654" s="185">
        <f t="shared" si="140"/>
        <v>100</v>
      </c>
    </row>
    <row r="655" spans="1:9" hidden="1" x14ac:dyDescent="0.25">
      <c r="A655" s="192" t="s">
        <v>949</v>
      </c>
      <c r="B655" s="201"/>
      <c r="C655" s="201" t="s">
        <v>883</v>
      </c>
      <c r="D655" s="201" t="s">
        <v>884</v>
      </c>
      <c r="E655" s="201" t="s">
        <v>950</v>
      </c>
      <c r="F655" s="201"/>
      <c r="G655" s="193">
        <f>G656+G657</f>
        <v>0</v>
      </c>
      <c r="H655" s="193">
        <f>H656+H657</f>
        <v>0</v>
      </c>
      <c r="I655" s="185"/>
    </row>
    <row r="656" spans="1:9" ht="31.5" hidden="1" x14ac:dyDescent="0.25">
      <c r="A656" s="192" t="s">
        <v>896</v>
      </c>
      <c r="B656" s="201"/>
      <c r="C656" s="201" t="s">
        <v>883</v>
      </c>
      <c r="D656" s="201" t="s">
        <v>884</v>
      </c>
      <c r="E656" s="201" t="s">
        <v>950</v>
      </c>
      <c r="F656" s="201" t="s">
        <v>932</v>
      </c>
      <c r="G656" s="193">
        <v>0</v>
      </c>
      <c r="H656" s="193"/>
      <c r="I656" s="185"/>
    </row>
    <row r="657" spans="1:9" hidden="1" x14ac:dyDescent="0.25">
      <c r="A657" s="192" t="s">
        <v>881</v>
      </c>
      <c r="B657" s="201"/>
      <c r="C657" s="201" t="s">
        <v>883</v>
      </c>
      <c r="D657" s="201" t="s">
        <v>884</v>
      </c>
      <c r="E657" s="201" t="s">
        <v>950</v>
      </c>
      <c r="F657" s="201" t="s">
        <v>882</v>
      </c>
      <c r="G657" s="193">
        <v>0</v>
      </c>
      <c r="H657" s="193"/>
      <c r="I657" s="185"/>
    </row>
    <row r="658" spans="1:9" ht="78.75" x14ac:dyDescent="0.25">
      <c r="A658" s="192" t="s">
        <v>951</v>
      </c>
      <c r="B658" s="201"/>
      <c r="C658" s="201" t="s">
        <v>883</v>
      </c>
      <c r="D658" s="201" t="s">
        <v>884</v>
      </c>
      <c r="E658" s="201" t="s">
        <v>952</v>
      </c>
      <c r="F658" s="201"/>
      <c r="G658" s="193">
        <f>G659+G660</f>
        <v>9912.5</v>
      </c>
      <c r="H658" s="193">
        <f>H659+H660</f>
        <v>9816.9</v>
      </c>
      <c r="I658" s="185">
        <f t="shared" si="140"/>
        <v>99.035561160151317</v>
      </c>
    </row>
    <row r="659" spans="1:9" ht="31.5" x14ac:dyDescent="0.25">
      <c r="A659" s="192" t="s">
        <v>896</v>
      </c>
      <c r="B659" s="201"/>
      <c r="C659" s="201" t="s">
        <v>883</v>
      </c>
      <c r="D659" s="201" t="s">
        <v>884</v>
      </c>
      <c r="E659" s="201" t="s">
        <v>952</v>
      </c>
      <c r="F659" s="201" t="s">
        <v>932</v>
      </c>
      <c r="G659" s="193">
        <v>119.7</v>
      </c>
      <c r="H659" s="193">
        <v>116.4</v>
      </c>
      <c r="I659" s="185">
        <f t="shared" si="140"/>
        <v>97.24310776942356</v>
      </c>
    </row>
    <row r="660" spans="1:9" x14ac:dyDescent="0.25">
      <c r="A660" s="192" t="s">
        <v>881</v>
      </c>
      <c r="B660" s="201"/>
      <c r="C660" s="201" t="s">
        <v>883</v>
      </c>
      <c r="D660" s="201" t="s">
        <v>884</v>
      </c>
      <c r="E660" s="201" t="s">
        <v>952</v>
      </c>
      <c r="F660" s="201" t="s">
        <v>882</v>
      </c>
      <c r="G660" s="193">
        <v>9792.7999999999993</v>
      </c>
      <c r="H660" s="193">
        <v>9700.5</v>
      </c>
      <c r="I660" s="185">
        <f t="shared" si="140"/>
        <v>99.057470794869701</v>
      </c>
    </row>
    <row r="661" spans="1:9" hidden="1" x14ac:dyDescent="0.25">
      <c r="A661" s="192" t="s">
        <v>881</v>
      </c>
      <c r="B661" s="201"/>
      <c r="C661" s="201" t="s">
        <v>883</v>
      </c>
      <c r="D661" s="201" t="s">
        <v>884</v>
      </c>
      <c r="E661" s="201" t="s">
        <v>954</v>
      </c>
      <c r="F661" s="201" t="s">
        <v>882</v>
      </c>
      <c r="G661" s="193"/>
      <c r="H661" s="193"/>
      <c r="I661" s="185" t="e">
        <f t="shared" si="140"/>
        <v>#DIV/0!</v>
      </c>
    </row>
    <row r="662" spans="1:9" ht="47.25" x14ac:dyDescent="0.25">
      <c r="A662" s="192" t="s">
        <v>955</v>
      </c>
      <c r="B662" s="201"/>
      <c r="C662" s="201" t="s">
        <v>883</v>
      </c>
      <c r="D662" s="201" t="s">
        <v>884</v>
      </c>
      <c r="E662" s="201" t="s">
        <v>956</v>
      </c>
      <c r="F662" s="201"/>
      <c r="G662" s="193">
        <f>G663+G664</f>
        <v>1714.5</v>
      </c>
      <c r="H662" s="193">
        <f>H663+H664</f>
        <v>1713.8</v>
      </c>
      <c r="I662" s="185">
        <f t="shared" si="140"/>
        <v>99.959171770195383</v>
      </c>
    </row>
    <row r="663" spans="1:9" ht="31.5" x14ac:dyDescent="0.25">
      <c r="A663" s="192" t="s">
        <v>896</v>
      </c>
      <c r="B663" s="201"/>
      <c r="C663" s="201" t="s">
        <v>883</v>
      </c>
      <c r="D663" s="201" t="s">
        <v>884</v>
      </c>
      <c r="E663" s="201" t="s">
        <v>956</v>
      </c>
      <c r="F663" s="201" t="s">
        <v>932</v>
      </c>
      <c r="G663" s="193">
        <v>25.3</v>
      </c>
      <c r="H663" s="193">
        <v>25.3</v>
      </c>
      <c r="I663" s="185">
        <f t="shared" si="140"/>
        <v>100</v>
      </c>
    </row>
    <row r="664" spans="1:9" x14ac:dyDescent="0.25">
      <c r="A664" s="192" t="s">
        <v>881</v>
      </c>
      <c r="B664" s="201"/>
      <c r="C664" s="201" t="s">
        <v>883</v>
      </c>
      <c r="D664" s="201" t="s">
        <v>884</v>
      </c>
      <c r="E664" s="201" t="s">
        <v>956</v>
      </c>
      <c r="F664" s="201" t="s">
        <v>882</v>
      </c>
      <c r="G664" s="193">
        <v>1689.2</v>
      </c>
      <c r="H664" s="193">
        <v>1688.5</v>
      </c>
      <c r="I664" s="185">
        <f t="shared" si="140"/>
        <v>99.958560265214302</v>
      </c>
    </row>
    <row r="665" spans="1:9" ht="47.25" x14ac:dyDescent="0.25">
      <c r="A665" s="192" t="s">
        <v>957</v>
      </c>
      <c r="B665" s="201"/>
      <c r="C665" s="201" t="s">
        <v>883</v>
      </c>
      <c r="D665" s="201" t="s">
        <v>884</v>
      </c>
      <c r="E665" s="201" t="s">
        <v>958</v>
      </c>
      <c r="F665" s="201"/>
      <c r="G665" s="193">
        <f>G666+G667</f>
        <v>15468.5</v>
      </c>
      <c r="H665" s="193">
        <f>H666+H667</f>
        <v>15467.800000000001</v>
      </c>
      <c r="I665" s="185">
        <f t="shared" si="140"/>
        <v>99.995474674338183</v>
      </c>
    </row>
    <row r="666" spans="1:9" ht="31.5" x14ac:dyDescent="0.25">
      <c r="A666" s="192" t="s">
        <v>896</v>
      </c>
      <c r="B666" s="201"/>
      <c r="C666" s="201" t="s">
        <v>883</v>
      </c>
      <c r="D666" s="201" t="s">
        <v>884</v>
      </c>
      <c r="E666" s="201" t="s">
        <v>958</v>
      </c>
      <c r="F666" s="201" t="s">
        <v>932</v>
      </c>
      <c r="G666" s="193">
        <v>227.7</v>
      </c>
      <c r="H666" s="193">
        <v>227.7</v>
      </c>
      <c r="I666" s="185">
        <f t="shared" si="140"/>
        <v>100</v>
      </c>
    </row>
    <row r="667" spans="1:9" x14ac:dyDescent="0.25">
      <c r="A667" s="192" t="s">
        <v>881</v>
      </c>
      <c r="B667" s="201"/>
      <c r="C667" s="201" t="s">
        <v>883</v>
      </c>
      <c r="D667" s="201" t="s">
        <v>884</v>
      </c>
      <c r="E667" s="201" t="s">
        <v>958</v>
      </c>
      <c r="F667" s="201" t="s">
        <v>882</v>
      </c>
      <c r="G667" s="193">
        <v>15240.8</v>
      </c>
      <c r="H667" s="193">
        <v>15240.1</v>
      </c>
      <c r="I667" s="185">
        <f t="shared" si="140"/>
        <v>99.995407065245928</v>
      </c>
    </row>
    <row r="668" spans="1:9" ht="31.5" x14ac:dyDescent="0.25">
      <c r="A668" s="192" t="s">
        <v>959</v>
      </c>
      <c r="B668" s="201"/>
      <c r="C668" s="201" t="s">
        <v>883</v>
      </c>
      <c r="D668" s="201" t="s">
        <v>884</v>
      </c>
      <c r="E668" s="201" t="s">
        <v>960</v>
      </c>
      <c r="F668" s="201"/>
      <c r="G668" s="193">
        <f>G669+G670</f>
        <v>100748.09999999999</v>
      </c>
      <c r="H668" s="193">
        <f>H669+H670</f>
        <v>92286</v>
      </c>
      <c r="I668" s="185">
        <f t="shared" si="140"/>
        <v>91.600734902196677</v>
      </c>
    </row>
    <row r="669" spans="1:9" ht="31.5" x14ac:dyDescent="0.25">
      <c r="A669" s="192" t="s">
        <v>896</v>
      </c>
      <c r="B669" s="201"/>
      <c r="C669" s="201" t="s">
        <v>883</v>
      </c>
      <c r="D669" s="201" t="s">
        <v>884</v>
      </c>
      <c r="E669" s="201" t="s">
        <v>960</v>
      </c>
      <c r="F669" s="201" t="s">
        <v>932</v>
      </c>
      <c r="G669" s="193">
        <v>2043.2</v>
      </c>
      <c r="H669" s="193">
        <v>751.4</v>
      </c>
      <c r="I669" s="185">
        <f t="shared" si="140"/>
        <v>36.775646045418945</v>
      </c>
    </row>
    <row r="670" spans="1:9" x14ac:dyDescent="0.25">
      <c r="A670" s="192" t="s">
        <v>881</v>
      </c>
      <c r="B670" s="201"/>
      <c r="C670" s="201" t="s">
        <v>883</v>
      </c>
      <c r="D670" s="201" t="s">
        <v>884</v>
      </c>
      <c r="E670" s="201" t="s">
        <v>960</v>
      </c>
      <c r="F670" s="201" t="s">
        <v>882</v>
      </c>
      <c r="G670" s="193">
        <v>98704.9</v>
      </c>
      <c r="H670" s="193">
        <v>91534.6</v>
      </c>
      <c r="I670" s="185">
        <f t="shared" si="140"/>
        <v>92.735619001690907</v>
      </c>
    </row>
    <row r="671" spans="1:9" ht="94.5" x14ac:dyDescent="0.25">
      <c r="A671" s="192" t="s">
        <v>961</v>
      </c>
      <c r="B671" s="201"/>
      <c r="C671" s="201" t="s">
        <v>883</v>
      </c>
      <c r="D671" s="201" t="s">
        <v>884</v>
      </c>
      <c r="E671" s="201" t="s">
        <v>962</v>
      </c>
      <c r="F671" s="201"/>
      <c r="G671" s="193">
        <f>G672+G673</f>
        <v>72.599999999999994</v>
      </c>
      <c r="H671" s="193">
        <f>H672+H673</f>
        <v>65.7</v>
      </c>
      <c r="I671" s="185">
        <f t="shared" si="140"/>
        <v>90.495867768595048</v>
      </c>
    </row>
    <row r="672" spans="1:9" ht="31.5" x14ac:dyDescent="0.25">
      <c r="A672" s="192" t="s">
        <v>896</v>
      </c>
      <c r="B672" s="201"/>
      <c r="C672" s="201" t="s">
        <v>883</v>
      </c>
      <c r="D672" s="201" t="s">
        <v>884</v>
      </c>
      <c r="E672" s="201" t="s">
        <v>962</v>
      </c>
      <c r="F672" s="201" t="s">
        <v>932</v>
      </c>
      <c r="G672" s="193">
        <v>1.1000000000000001</v>
      </c>
      <c r="H672" s="193">
        <v>1</v>
      </c>
      <c r="I672" s="185">
        <f t="shared" si="140"/>
        <v>90.909090909090907</v>
      </c>
    </row>
    <row r="673" spans="1:9" x14ac:dyDescent="0.25">
      <c r="A673" s="192" t="s">
        <v>881</v>
      </c>
      <c r="B673" s="201"/>
      <c r="C673" s="201" t="s">
        <v>883</v>
      </c>
      <c r="D673" s="201" t="s">
        <v>884</v>
      </c>
      <c r="E673" s="201" t="s">
        <v>962</v>
      </c>
      <c r="F673" s="201" t="s">
        <v>882</v>
      </c>
      <c r="G673" s="193">
        <v>71.5</v>
      </c>
      <c r="H673" s="193">
        <v>64.7</v>
      </c>
      <c r="I673" s="185">
        <f t="shared" si="140"/>
        <v>90.489510489510494</v>
      </c>
    </row>
    <row r="674" spans="1:9" ht="31.5" x14ac:dyDescent="0.25">
      <c r="A674" s="192" t="s">
        <v>963</v>
      </c>
      <c r="B674" s="201"/>
      <c r="C674" s="201" t="s">
        <v>883</v>
      </c>
      <c r="D674" s="201" t="s">
        <v>884</v>
      </c>
      <c r="E674" s="201" t="s">
        <v>964</v>
      </c>
      <c r="F674" s="201"/>
      <c r="G674" s="193">
        <f>SUM(G675:G676)</f>
        <v>17770.5</v>
      </c>
      <c r="H674" s="193">
        <f>SUM(H675:H676)</f>
        <v>17770.5</v>
      </c>
      <c r="I674" s="185">
        <f t="shared" si="140"/>
        <v>100</v>
      </c>
    </row>
    <row r="675" spans="1:9" ht="31.5" hidden="1" x14ac:dyDescent="0.25">
      <c r="A675" s="192" t="s">
        <v>896</v>
      </c>
      <c r="B675" s="201"/>
      <c r="C675" s="201" t="s">
        <v>883</v>
      </c>
      <c r="D675" s="201" t="s">
        <v>884</v>
      </c>
      <c r="E675" s="201" t="s">
        <v>965</v>
      </c>
      <c r="F675" s="201" t="s">
        <v>932</v>
      </c>
      <c r="G675" s="193"/>
      <c r="H675" s="193"/>
      <c r="I675" s="185" t="e">
        <f t="shared" si="140"/>
        <v>#DIV/0!</v>
      </c>
    </row>
    <row r="676" spans="1:9" x14ac:dyDescent="0.25">
      <c r="A676" s="192" t="s">
        <v>881</v>
      </c>
      <c r="B676" s="201"/>
      <c r="C676" s="201" t="s">
        <v>883</v>
      </c>
      <c r="D676" s="201" t="s">
        <v>884</v>
      </c>
      <c r="E676" s="201" t="s">
        <v>964</v>
      </c>
      <c r="F676" s="201" t="s">
        <v>882</v>
      </c>
      <c r="G676" s="193">
        <v>17770.5</v>
      </c>
      <c r="H676" s="193">
        <v>17770.5</v>
      </c>
      <c r="I676" s="185">
        <f t="shared" si="140"/>
        <v>100</v>
      </c>
    </row>
    <row r="677" spans="1:9" ht="31.5" x14ac:dyDescent="0.25">
      <c r="A677" s="192" t="s">
        <v>1559</v>
      </c>
      <c r="B677" s="201"/>
      <c r="C677" s="201" t="s">
        <v>883</v>
      </c>
      <c r="D677" s="201" t="s">
        <v>884</v>
      </c>
      <c r="E677" s="186" t="s">
        <v>1560</v>
      </c>
      <c r="F677" s="186"/>
      <c r="G677" s="193">
        <f>G678+G693+G698</f>
        <v>5979.9000000000005</v>
      </c>
      <c r="H677" s="193">
        <f>H678+H693+H698</f>
        <v>5940.4000000000005</v>
      </c>
      <c r="I677" s="185">
        <f t="shared" si="140"/>
        <v>99.339453837020685</v>
      </c>
    </row>
    <row r="678" spans="1:9" ht="31.5" x14ac:dyDescent="0.25">
      <c r="A678" s="192" t="s">
        <v>1561</v>
      </c>
      <c r="B678" s="201"/>
      <c r="C678" s="201" t="s">
        <v>883</v>
      </c>
      <c r="D678" s="201" t="s">
        <v>884</v>
      </c>
      <c r="E678" s="186" t="s">
        <v>1562</v>
      </c>
      <c r="F678" s="186"/>
      <c r="G678" s="193">
        <f>G679</f>
        <v>5560.6</v>
      </c>
      <c r="H678" s="193">
        <f>H679</f>
        <v>5521.1</v>
      </c>
      <c r="I678" s="185">
        <f t="shared" si="140"/>
        <v>99.289645002337878</v>
      </c>
    </row>
    <row r="679" spans="1:9" x14ac:dyDescent="0.25">
      <c r="A679" s="192" t="s">
        <v>979</v>
      </c>
      <c r="B679" s="201"/>
      <c r="C679" s="201" t="s">
        <v>883</v>
      </c>
      <c r="D679" s="201" t="s">
        <v>884</v>
      </c>
      <c r="E679" s="186" t="s">
        <v>1563</v>
      </c>
      <c r="F679" s="186"/>
      <c r="G679" s="193">
        <f>SUM(G680+G689)</f>
        <v>5560.6</v>
      </c>
      <c r="H679" s="193">
        <f>SUM(H680+H689)</f>
        <v>5521.1</v>
      </c>
      <c r="I679" s="185">
        <f t="shared" si="140"/>
        <v>99.289645002337878</v>
      </c>
    </row>
    <row r="680" spans="1:9" ht="18.75" customHeight="1" x14ac:dyDescent="0.25">
      <c r="A680" s="192" t="s">
        <v>1568</v>
      </c>
      <c r="B680" s="201"/>
      <c r="C680" s="201" t="s">
        <v>883</v>
      </c>
      <c r="D680" s="201" t="s">
        <v>884</v>
      </c>
      <c r="E680" s="186" t="s">
        <v>1569</v>
      </c>
      <c r="F680" s="186"/>
      <c r="G680" s="193">
        <f>G681+G683+G685+G687</f>
        <v>4440.3</v>
      </c>
      <c r="H680" s="193">
        <f t="shared" ref="H680" si="141">H681+H683+H685+H687</f>
        <v>4400.8</v>
      </c>
      <c r="I680" s="185">
        <f t="shared" si="140"/>
        <v>99.110420467085561</v>
      </c>
    </row>
    <row r="681" spans="1:9" x14ac:dyDescent="0.25">
      <c r="A681" s="192" t="s">
        <v>1570</v>
      </c>
      <c r="B681" s="201"/>
      <c r="C681" s="201" t="s">
        <v>883</v>
      </c>
      <c r="D681" s="201" t="s">
        <v>884</v>
      </c>
      <c r="E681" s="186" t="s">
        <v>1571</v>
      </c>
      <c r="F681" s="186"/>
      <c r="G681" s="193">
        <f>G682</f>
        <v>1702</v>
      </c>
      <c r="H681" s="193">
        <f>H682</f>
        <v>1702</v>
      </c>
      <c r="I681" s="185">
        <f t="shared" si="140"/>
        <v>100</v>
      </c>
    </row>
    <row r="682" spans="1:9" x14ac:dyDescent="0.25">
      <c r="A682" s="192" t="s">
        <v>881</v>
      </c>
      <c r="B682" s="201"/>
      <c r="C682" s="201" t="s">
        <v>883</v>
      </c>
      <c r="D682" s="201" t="s">
        <v>884</v>
      </c>
      <c r="E682" s="186" t="s">
        <v>1571</v>
      </c>
      <c r="F682" s="186">
        <v>300</v>
      </c>
      <c r="G682" s="193">
        <v>1702</v>
      </c>
      <c r="H682" s="193">
        <v>1702</v>
      </c>
      <c r="I682" s="185">
        <f t="shared" si="140"/>
        <v>100</v>
      </c>
    </row>
    <row r="683" spans="1:9" ht="31.5" x14ac:dyDescent="0.25">
      <c r="A683" s="192" t="s">
        <v>1572</v>
      </c>
      <c r="B683" s="201"/>
      <c r="C683" s="201" t="s">
        <v>883</v>
      </c>
      <c r="D683" s="201" t="s">
        <v>884</v>
      </c>
      <c r="E683" s="186" t="s">
        <v>1573</v>
      </c>
      <c r="F683" s="186"/>
      <c r="G683" s="193">
        <f>G684</f>
        <v>1943.3</v>
      </c>
      <c r="H683" s="193">
        <f>H684</f>
        <v>1914.2</v>
      </c>
      <c r="I683" s="185">
        <f t="shared" si="140"/>
        <v>98.502547213502808</v>
      </c>
    </row>
    <row r="684" spans="1:9" x14ac:dyDescent="0.25">
      <c r="A684" s="192" t="s">
        <v>881</v>
      </c>
      <c r="B684" s="201"/>
      <c r="C684" s="201" t="s">
        <v>883</v>
      </c>
      <c r="D684" s="201" t="s">
        <v>884</v>
      </c>
      <c r="E684" s="186" t="s">
        <v>1573</v>
      </c>
      <c r="F684" s="186">
        <v>300</v>
      </c>
      <c r="G684" s="193">
        <v>1943.3</v>
      </c>
      <c r="H684" s="193">
        <v>1914.2</v>
      </c>
      <c r="I684" s="185">
        <f t="shared" si="140"/>
        <v>98.502547213502808</v>
      </c>
    </row>
    <row r="685" spans="1:9" ht="29.25" customHeight="1" x14ac:dyDescent="0.25">
      <c r="A685" s="192" t="s">
        <v>1574</v>
      </c>
      <c r="B685" s="195"/>
      <c r="C685" s="201" t="s">
        <v>883</v>
      </c>
      <c r="D685" s="201" t="s">
        <v>884</v>
      </c>
      <c r="E685" s="195" t="s">
        <v>1575</v>
      </c>
      <c r="F685" s="195"/>
      <c r="G685" s="185">
        <f>SUM(G686)</f>
        <v>795</v>
      </c>
      <c r="H685" s="185">
        <f>SUM(H686)</f>
        <v>784.6</v>
      </c>
      <c r="I685" s="185">
        <f t="shared" si="140"/>
        <v>98.691823899371073</v>
      </c>
    </row>
    <row r="686" spans="1:9" ht="15" customHeight="1" x14ac:dyDescent="0.25">
      <c r="A686" s="192" t="s">
        <v>881</v>
      </c>
      <c r="B686" s="195"/>
      <c r="C686" s="201" t="s">
        <v>883</v>
      </c>
      <c r="D686" s="201" t="s">
        <v>884</v>
      </c>
      <c r="E686" s="195" t="s">
        <v>1575</v>
      </c>
      <c r="F686" s="195" t="s">
        <v>882</v>
      </c>
      <c r="G686" s="185">
        <v>795</v>
      </c>
      <c r="H686" s="185">
        <v>784.6</v>
      </c>
      <c r="I686" s="185">
        <f t="shared" si="140"/>
        <v>98.691823899371073</v>
      </c>
    </row>
    <row r="687" spans="1:9" ht="15" hidden="1" customHeight="1" x14ac:dyDescent="0.25">
      <c r="A687" s="192" t="s">
        <v>1576</v>
      </c>
      <c r="B687" s="195"/>
      <c r="C687" s="201" t="s">
        <v>883</v>
      </c>
      <c r="D687" s="201" t="s">
        <v>884</v>
      </c>
      <c r="E687" s="195" t="s">
        <v>1577</v>
      </c>
      <c r="F687" s="195"/>
      <c r="G687" s="185">
        <f>SUM(G688)</f>
        <v>0</v>
      </c>
      <c r="H687" s="185"/>
      <c r="I687" s="185"/>
    </row>
    <row r="688" spans="1:9" ht="15" hidden="1" customHeight="1" x14ac:dyDescent="0.25">
      <c r="A688" s="192" t="s">
        <v>881</v>
      </c>
      <c r="B688" s="195"/>
      <c r="C688" s="201" t="s">
        <v>883</v>
      </c>
      <c r="D688" s="201" t="s">
        <v>884</v>
      </c>
      <c r="E688" s="195" t="s">
        <v>1577</v>
      </c>
      <c r="F688" s="195" t="s">
        <v>882</v>
      </c>
      <c r="G688" s="185"/>
      <c r="H688" s="185"/>
      <c r="I688" s="185"/>
    </row>
    <row r="689" spans="1:9" x14ac:dyDescent="0.25">
      <c r="A689" s="192" t="s">
        <v>1578</v>
      </c>
      <c r="B689" s="201"/>
      <c r="C689" s="201" t="s">
        <v>883</v>
      </c>
      <c r="D689" s="201" t="s">
        <v>884</v>
      </c>
      <c r="E689" s="186" t="s">
        <v>1579</v>
      </c>
      <c r="F689" s="186"/>
      <c r="G689" s="193">
        <f>G690</f>
        <v>1120.3</v>
      </c>
      <c r="H689" s="193">
        <f>H690</f>
        <v>1120.3</v>
      </c>
      <c r="I689" s="185">
        <f t="shared" si="140"/>
        <v>100</v>
      </c>
    </row>
    <row r="690" spans="1:9" x14ac:dyDescent="0.25">
      <c r="A690" s="192" t="s">
        <v>1580</v>
      </c>
      <c r="B690" s="201"/>
      <c r="C690" s="201" t="s">
        <v>883</v>
      </c>
      <c r="D690" s="201" t="s">
        <v>884</v>
      </c>
      <c r="E690" s="186" t="s">
        <v>1581</v>
      </c>
      <c r="F690" s="186"/>
      <c r="G690" s="193">
        <f>G691+G692</f>
        <v>1120.3</v>
      </c>
      <c r="H690" s="193">
        <f>H691+H692</f>
        <v>1120.3</v>
      </c>
      <c r="I690" s="185">
        <f t="shared" si="140"/>
        <v>100</v>
      </c>
    </row>
    <row r="691" spans="1:9" ht="31.5" x14ac:dyDescent="0.25">
      <c r="A691" s="192" t="s">
        <v>896</v>
      </c>
      <c r="B691" s="201"/>
      <c r="C691" s="201" t="s">
        <v>883</v>
      </c>
      <c r="D691" s="201" t="s">
        <v>884</v>
      </c>
      <c r="E691" s="186" t="s">
        <v>1581</v>
      </c>
      <c r="F691" s="186">
        <v>200</v>
      </c>
      <c r="G691" s="193">
        <v>520.29999999999995</v>
      </c>
      <c r="H691" s="193">
        <v>520.29999999999995</v>
      </c>
      <c r="I691" s="185">
        <f t="shared" si="140"/>
        <v>100</v>
      </c>
    </row>
    <row r="692" spans="1:9" x14ac:dyDescent="0.25">
      <c r="A692" s="192" t="s">
        <v>881</v>
      </c>
      <c r="B692" s="201"/>
      <c r="C692" s="201" t="s">
        <v>883</v>
      </c>
      <c r="D692" s="201" t="s">
        <v>884</v>
      </c>
      <c r="E692" s="186" t="s">
        <v>1581</v>
      </c>
      <c r="F692" s="186">
        <v>300</v>
      </c>
      <c r="G692" s="193">
        <v>600</v>
      </c>
      <c r="H692" s="193">
        <v>600</v>
      </c>
      <c r="I692" s="185">
        <f t="shared" si="140"/>
        <v>100</v>
      </c>
    </row>
    <row r="693" spans="1:9" x14ac:dyDescent="0.25">
      <c r="A693" s="192" t="s">
        <v>1593</v>
      </c>
      <c r="B693" s="201"/>
      <c r="C693" s="201" t="s">
        <v>883</v>
      </c>
      <c r="D693" s="201" t="s">
        <v>884</v>
      </c>
      <c r="E693" s="186" t="s">
        <v>1594</v>
      </c>
      <c r="F693" s="186"/>
      <c r="G693" s="193">
        <f t="shared" ref="G693:H694" si="142">G694</f>
        <v>378.5</v>
      </c>
      <c r="H693" s="193">
        <f t="shared" si="142"/>
        <v>378.5</v>
      </c>
      <c r="I693" s="185">
        <f t="shared" si="140"/>
        <v>100</v>
      </c>
    </row>
    <row r="694" spans="1:9" ht="13.5" customHeight="1" x14ac:dyDescent="0.25">
      <c r="A694" s="192" t="s">
        <v>979</v>
      </c>
      <c r="B694" s="201"/>
      <c r="C694" s="201" t="s">
        <v>883</v>
      </c>
      <c r="D694" s="201" t="s">
        <v>884</v>
      </c>
      <c r="E694" s="186" t="s">
        <v>1595</v>
      </c>
      <c r="F694" s="186"/>
      <c r="G694" s="193">
        <f t="shared" si="142"/>
        <v>378.5</v>
      </c>
      <c r="H694" s="193">
        <f t="shared" si="142"/>
        <v>378.5</v>
      </c>
      <c r="I694" s="185">
        <f t="shared" si="140"/>
        <v>100</v>
      </c>
    </row>
    <row r="695" spans="1:9" x14ac:dyDescent="0.25">
      <c r="A695" s="192" t="s">
        <v>1596</v>
      </c>
      <c r="B695" s="201"/>
      <c r="C695" s="201" t="s">
        <v>883</v>
      </c>
      <c r="D695" s="201" t="s">
        <v>884</v>
      </c>
      <c r="E695" s="186" t="s">
        <v>1597</v>
      </c>
      <c r="F695" s="186"/>
      <c r="G695" s="193">
        <f>G696+G697</f>
        <v>378.5</v>
      </c>
      <c r="H695" s="193">
        <f>H696+H697</f>
        <v>378.5</v>
      </c>
      <c r="I695" s="185">
        <f t="shared" si="140"/>
        <v>100</v>
      </c>
    </row>
    <row r="696" spans="1:9" ht="31.5" x14ac:dyDescent="0.25">
      <c r="A696" s="192" t="s">
        <v>896</v>
      </c>
      <c r="B696" s="201"/>
      <c r="C696" s="201" t="s">
        <v>883</v>
      </c>
      <c r="D696" s="201" t="s">
        <v>884</v>
      </c>
      <c r="E696" s="186" t="s">
        <v>1597</v>
      </c>
      <c r="F696" s="186">
        <v>200</v>
      </c>
      <c r="G696" s="193">
        <v>378.5</v>
      </c>
      <c r="H696" s="193">
        <v>378.5</v>
      </c>
      <c r="I696" s="185">
        <f t="shared" si="140"/>
        <v>100</v>
      </c>
    </row>
    <row r="697" spans="1:9" hidden="1" x14ac:dyDescent="0.25">
      <c r="A697" s="192" t="s">
        <v>881</v>
      </c>
      <c r="B697" s="201"/>
      <c r="C697" s="201" t="s">
        <v>883</v>
      </c>
      <c r="D697" s="201" t="s">
        <v>884</v>
      </c>
      <c r="E697" s="186" t="s">
        <v>1597</v>
      </c>
      <c r="F697" s="186">
        <v>300</v>
      </c>
      <c r="G697" s="193"/>
      <c r="H697" s="193"/>
      <c r="I697" s="185" t="e">
        <f t="shared" si="140"/>
        <v>#DIV/0!</v>
      </c>
    </row>
    <row r="698" spans="1:9" x14ac:dyDescent="0.25">
      <c r="A698" s="192" t="s">
        <v>1598</v>
      </c>
      <c r="B698" s="201"/>
      <c r="C698" s="201" t="s">
        <v>883</v>
      </c>
      <c r="D698" s="201" t="s">
        <v>884</v>
      </c>
      <c r="E698" s="186" t="s">
        <v>1599</v>
      </c>
      <c r="F698" s="186"/>
      <c r="G698" s="193">
        <f>G702+G699</f>
        <v>40.799999999999997</v>
      </c>
      <c r="H698" s="193">
        <f>H702+H699</f>
        <v>40.799999999999997</v>
      </c>
      <c r="I698" s="185">
        <f t="shared" si="140"/>
        <v>100</v>
      </c>
    </row>
    <row r="699" spans="1:9" x14ac:dyDescent="0.25">
      <c r="A699" s="192" t="s">
        <v>979</v>
      </c>
      <c r="B699" s="201"/>
      <c r="C699" s="201" t="s">
        <v>883</v>
      </c>
      <c r="D699" s="201" t="s">
        <v>884</v>
      </c>
      <c r="E699" s="186" t="s">
        <v>1600</v>
      </c>
      <c r="F699" s="186"/>
      <c r="G699" s="193">
        <f>G700</f>
        <v>40.799999999999997</v>
      </c>
      <c r="H699" s="193">
        <f>H700</f>
        <v>40.799999999999997</v>
      </c>
      <c r="I699" s="185">
        <f t="shared" si="140"/>
        <v>100</v>
      </c>
    </row>
    <row r="700" spans="1:9" x14ac:dyDescent="0.25">
      <c r="A700" s="192" t="s">
        <v>1596</v>
      </c>
      <c r="B700" s="201"/>
      <c r="C700" s="201" t="s">
        <v>883</v>
      </c>
      <c r="D700" s="201" t="s">
        <v>884</v>
      </c>
      <c r="E700" s="186" t="s">
        <v>1607</v>
      </c>
      <c r="F700" s="186"/>
      <c r="G700" s="193">
        <f>SUM(G701)</f>
        <v>40.799999999999997</v>
      </c>
      <c r="H700" s="193">
        <f>SUM(H701)</f>
        <v>40.799999999999997</v>
      </c>
      <c r="I700" s="185">
        <f t="shared" si="140"/>
        <v>100</v>
      </c>
    </row>
    <row r="701" spans="1:9" ht="31.5" x14ac:dyDescent="0.25">
      <c r="A701" s="192" t="s">
        <v>896</v>
      </c>
      <c r="B701" s="201"/>
      <c r="C701" s="201" t="s">
        <v>883</v>
      </c>
      <c r="D701" s="201" t="s">
        <v>884</v>
      </c>
      <c r="E701" s="186" t="s">
        <v>1607</v>
      </c>
      <c r="F701" s="186">
        <v>200</v>
      </c>
      <c r="G701" s="193">
        <v>40.799999999999997</v>
      </c>
      <c r="H701" s="193">
        <v>40.799999999999997</v>
      </c>
      <c r="I701" s="185">
        <f t="shared" si="140"/>
        <v>100</v>
      </c>
    </row>
    <row r="702" spans="1:9" ht="31.5" hidden="1" x14ac:dyDescent="0.25">
      <c r="A702" s="192" t="s">
        <v>993</v>
      </c>
      <c r="B702" s="201"/>
      <c r="C702" s="201" t="s">
        <v>883</v>
      </c>
      <c r="D702" s="201" t="s">
        <v>884</v>
      </c>
      <c r="E702" s="186" t="s">
        <v>1838</v>
      </c>
      <c r="F702" s="186"/>
      <c r="G702" s="193">
        <f>G703</f>
        <v>0</v>
      </c>
      <c r="H702" s="193">
        <f>H703</f>
        <v>0</v>
      </c>
      <c r="I702" s="185" t="e">
        <f t="shared" si="140"/>
        <v>#DIV/0!</v>
      </c>
    </row>
    <row r="703" spans="1:9" hidden="1" x14ac:dyDescent="0.25">
      <c r="A703" s="192" t="s">
        <v>1596</v>
      </c>
      <c r="B703" s="201"/>
      <c r="C703" s="201" t="s">
        <v>883</v>
      </c>
      <c r="D703" s="201" t="s">
        <v>884</v>
      </c>
      <c r="E703" s="186" t="s">
        <v>1839</v>
      </c>
      <c r="F703" s="186"/>
      <c r="G703" s="193">
        <f>SUM(G704:G705)</f>
        <v>0</v>
      </c>
      <c r="H703" s="193">
        <f>SUM(H704:H705)</f>
        <v>0</v>
      </c>
      <c r="I703" s="185" t="e">
        <f t="shared" si="140"/>
        <v>#DIV/0!</v>
      </c>
    </row>
    <row r="704" spans="1:9" ht="31.5" hidden="1" x14ac:dyDescent="0.25">
      <c r="A704" s="192" t="s">
        <v>896</v>
      </c>
      <c r="B704" s="201"/>
      <c r="C704" s="201" t="s">
        <v>883</v>
      </c>
      <c r="D704" s="201" t="s">
        <v>884</v>
      </c>
      <c r="E704" s="186" t="s">
        <v>1839</v>
      </c>
      <c r="F704" s="186">
        <v>200</v>
      </c>
      <c r="G704" s="193"/>
      <c r="H704" s="193"/>
      <c r="I704" s="185" t="e">
        <f t="shared" si="140"/>
        <v>#DIV/0!</v>
      </c>
    </row>
    <row r="705" spans="1:9" ht="31.5" hidden="1" x14ac:dyDescent="0.25">
      <c r="A705" s="192" t="s">
        <v>1255</v>
      </c>
      <c r="B705" s="201"/>
      <c r="C705" s="201" t="s">
        <v>883</v>
      </c>
      <c r="D705" s="201" t="s">
        <v>884</v>
      </c>
      <c r="E705" s="186" t="s">
        <v>1839</v>
      </c>
      <c r="F705" s="186">
        <v>600</v>
      </c>
      <c r="G705" s="193"/>
      <c r="H705" s="193"/>
      <c r="I705" s="185" t="e">
        <f t="shared" si="140"/>
        <v>#DIV/0!</v>
      </c>
    </row>
    <row r="706" spans="1:9" ht="47.25" x14ac:dyDescent="0.25">
      <c r="A706" s="192" t="s">
        <v>1619</v>
      </c>
      <c r="B706" s="201"/>
      <c r="C706" s="201" t="s">
        <v>883</v>
      </c>
      <c r="D706" s="201" t="s">
        <v>884</v>
      </c>
      <c r="E706" s="186" t="s">
        <v>1620</v>
      </c>
      <c r="F706" s="186"/>
      <c r="G706" s="193">
        <f>G707</f>
        <v>3286.2</v>
      </c>
      <c r="H706" s="193">
        <f>H707</f>
        <v>3286.2</v>
      </c>
      <c r="I706" s="185">
        <f t="shared" si="140"/>
        <v>100</v>
      </c>
    </row>
    <row r="707" spans="1:9" x14ac:dyDescent="0.25">
      <c r="A707" s="192" t="s">
        <v>979</v>
      </c>
      <c r="B707" s="201"/>
      <c r="C707" s="201" t="s">
        <v>883</v>
      </c>
      <c r="D707" s="201" t="s">
        <v>884</v>
      </c>
      <c r="E707" s="186" t="s">
        <v>1621</v>
      </c>
      <c r="F707" s="186"/>
      <c r="G707" s="193">
        <f>SUM(G708)</f>
        <v>3286.2</v>
      </c>
      <c r="H707" s="193">
        <f>SUM(H708)</f>
        <v>3286.2</v>
      </c>
      <c r="I707" s="185">
        <f t="shared" si="140"/>
        <v>100</v>
      </c>
    </row>
    <row r="708" spans="1:9" ht="31.5" x14ac:dyDescent="0.25">
      <c r="A708" s="192" t="s">
        <v>1622</v>
      </c>
      <c r="B708" s="201"/>
      <c r="C708" s="201" t="s">
        <v>883</v>
      </c>
      <c r="D708" s="201" t="s">
        <v>884</v>
      </c>
      <c r="E708" s="186" t="s">
        <v>1623</v>
      </c>
      <c r="F708" s="186"/>
      <c r="G708" s="193">
        <f>G709</f>
        <v>3286.2</v>
      </c>
      <c r="H708" s="193">
        <f>H709</f>
        <v>3286.2</v>
      </c>
      <c r="I708" s="185">
        <f t="shared" si="140"/>
        <v>100</v>
      </c>
    </row>
    <row r="709" spans="1:9" ht="31.5" x14ac:dyDescent="0.25">
      <c r="A709" s="192" t="s">
        <v>896</v>
      </c>
      <c r="B709" s="201"/>
      <c r="C709" s="201" t="s">
        <v>883</v>
      </c>
      <c r="D709" s="201" t="s">
        <v>884</v>
      </c>
      <c r="E709" s="186" t="s">
        <v>1623</v>
      </c>
      <c r="F709" s="186">
        <v>200</v>
      </c>
      <c r="G709" s="193">
        <v>3286.2</v>
      </c>
      <c r="H709" s="193">
        <v>3286.2</v>
      </c>
      <c r="I709" s="185">
        <f t="shared" si="140"/>
        <v>100</v>
      </c>
    </row>
    <row r="710" spans="1:9" ht="31.5" x14ac:dyDescent="0.25">
      <c r="A710" s="192" t="s">
        <v>1650</v>
      </c>
      <c r="B710" s="201"/>
      <c r="C710" s="201" t="s">
        <v>883</v>
      </c>
      <c r="D710" s="201" t="s">
        <v>884</v>
      </c>
      <c r="E710" s="186" t="s">
        <v>1651</v>
      </c>
      <c r="F710" s="186"/>
      <c r="G710" s="193">
        <f t="shared" ref="G710:H713" si="143">SUM(G711)</f>
        <v>700</v>
      </c>
      <c r="H710" s="193">
        <f t="shared" si="143"/>
        <v>700</v>
      </c>
      <c r="I710" s="185">
        <f t="shared" si="140"/>
        <v>100</v>
      </c>
    </row>
    <row r="711" spans="1:9" x14ac:dyDescent="0.25">
      <c r="A711" s="192" t="s">
        <v>979</v>
      </c>
      <c r="B711" s="201"/>
      <c r="C711" s="201" t="s">
        <v>883</v>
      </c>
      <c r="D711" s="201" t="s">
        <v>884</v>
      </c>
      <c r="E711" s="186" t="s">
        <v>1652</v>
      </c>
      <c r="F711" s="186"/>
      <c r="G711" s="193">
        <f t="shared" si="143"/>
        <v>700</v>
      </c>
      <c r="H711" s="193">
        <f t="shared" si="143"/>
        <v>700</v>
      </c>
      <c r="I711" s="185">
        <f t="shared" ref="I711:I774" si="144">H711/G711*100</f>
        <v>100</v>
      </c>
    </row>
    <row r="712" spans="1:9" x14ac:dyDescent="0.25">
      <c r="A712" s="192" t="s">
        <v>1568</v>
      </c>
      <c r="B712" s="201"/>
      <c r="C712" s="201" t="s">
        <v>883</v>
      </c>
      <c r="D712" s="201" t="s">
        <v>884</v>
      </c>
      <c r="E712" s="186" t="s">
        <v>1653</v>
      </c>
      <c r="F712" s="186"/>
      <c r="G712" s="193">
        <f t="shared" si="143"/>
        <v>700</v>
      </c>
      <c r="H712" s="193">
        <f t="shared" si="143"/>
        <v>700</v>
      </c>
      <c r="I712" s="185">
        <f t="shared" si="144"/>
        <v>100</v>
      </c>
    </row>
    <row r="713" spans="1:9" ht="87" customHeight="1" x14ac:dyDescent="0.25">
      <c r="A713" s="192" t="s">
        <v>1654</v>
      </c>
      <c r="B713" s="201"/>
      <c r="C713" s="201" t="s">
        <v>883</v>
      </c>
      <c r="D713" s="201" t="s">
        <v>884</v>
      </c>
      <c r="E713" s="186" t="s">
        <v>1655</v>
      </c>
      <c r="F713" s="186"/>
      <c r="G713" s="193">
        <f t="shared" si="143"/>
        <v>700</v>
      </c>
      <c r="H713" s="193">
        <f t="shared" si="143"/>
        <v>700</v>
      </c>
      <c r="I713" s="185">
        <f t="shared" si="144"/>
        <v>100</v>
      </c>
    </row>
    <row r="714" spans="1:9" x14ac:dyDescent="0.25">
      <c r="A714" s="192" t="s">
        <v>881</v>
      </c>
      <c r="B714" s="201"/>
      <c r="C714" s="201" t="s">
        <v>883</v>
      </c>
      <c r="D714" s="201" t="s">
        <v>884</v>
      </c>
      <c r="E714" s="186" t="s">
        <v>1655</v>
      </c>
      <c r="F714" s="186">
        <v>300</v>
      </c>
      <c r="G714" s="193">
        <v>700</v>
      </c>
      <c r="H714" s="193">
        <v>700</v>
      </c>
      <c r="I714" s="185">
        <f t="shared" si="144"/>
        <v>100</v>
      </c>
    </row>
    <row r="715" spans="1:9" ht="31.5" x14ac:dyDescent="0.25">
      <c r="A715" s="192" t="s">
        <v>1659</v>
      </c>
      <c r="B715" s="247"/>
      <c r="C715" s="201" t="s">
        <v>883</v>
      </c>
      <c r="D715" s="201" t="s">
        <v>884</v>
      </c>
      <c r="E715" s="186" t="s">
        <v>1660</v>
      </c>
      <c r="F715" s="186"/>
      <c r="G715" s="193">
        <f t="shared" ref="G715:H717" si="145">G716</f>
        <v>942.7</v>
      </c>
      <c r="H715" s="193">
        <f t="shared" si="145"/>
        <v>942.7</v>
      </c>
      <c r="I715" s="185">
        <f t="shared" si="144"/>
        <v>100</v>
      </c>
    </row>
    <row r="716" spans="1:9" ht="31.5" x14ac:dyDescent="0.25">
      <c r="A716" s="192" t="s">
        <v>993</v>
      </c>
      <c r="B716" s="247"/>
      <c r="C716" s="201" t="s">
        <v>883</v>
      </c>
      <c r="D716" s="201" t="s">
        <v>884</v>
      </c>
      <c r="E716" s="186" t="s">
        <v>1661</v>
      </c>
      <c r="F716" s="186"/>
      <c r="G716" s="193">
        <f>G717+G719</f>
        <v>942.7</v>
      </c>
      <c r="H716" s="193">
        <f t="shared" ref="H716" si="146">H717+H719</f>
        <v>942.7</v>
      </c>
      <c r="I716" s="185">
        <f t="shared" si="144"/>
        <v>100</v>
      </c>
    </row>
    <row r="717" spans="1:9" x14ac:dyDescent="0.25">
      <c r="A717" s="192" t="s">
        <v>1596</v>
      </c>
      <c r="B717" s="247"/>
      <c r="C717" s="201" t="s">
        <v>883</v>
      </c>
      <c r="D717" s="201" t="s">
        <v>884</v>
      </c>
      <c r="E717" s="186" t="s">
        <v>1662</v>
      </c>
      <c r="F717" s="186"/>
      <c r="G717" s="193">
        <f t="shared" si="145"/>
        <v>942.7</v>
      </c>
      <c r="H717" s="193">
        <f t="shared" si="145"/>
        <v>942.7</v>
      </c>
      <c r="I717" s="185">
        <f t="shared" si="144"/>
        <v>100</v>
      </c>
    </row>
    <row r="718" spans="1:9" ht="31.5" x14ac:dyDescent="0.25">
      <c r="A718" s="192" t="s">
        <v>891</v>
      </c>
      <c r="B718" s="247"/>
      <c r="C718" s="201" t="s">
        <v>883</v>
      </c>
      <c r="D718" s="201" t="s">
        <v>884</v>
      </c>
      <c r="E718" s="186" t="s">
        <v>1662</v>
      </c>
      <c r="F718" s="186">
        <v>600</v>
      </c>
      <c r="G718" s="193">
        <v>942.7</v>
      </c>
      <c r="H718" s="193">
        <v>942.7</v>
      </c>
      <c r="I718" s="185">
        <f t="shared" si="144"/>
        <v>100</v>
      </c>
    </row>
    <row r="719" spans="1:9" ht="31.5" hidden="1" x14ac:dyDescent="0.25">
      <c r="A719" s="192" t="s">
        <v>1663</v>
      </c>
      <c r="B719" s="247"/>
      <c r="C719" s="201" t="s">
        <v>883</v>
      </c>
      <c r="D719" s="201" t="s">
        <v>884</v>
      </c>
      <c r="E719" s="186" t="s">
        <v>1664</v>
      </c>
      <c r="F719" s="186"/>
      <c r="G719" s="193">
        <f>SUM(G720)</f>
        <v>0</v>
      </c>
      <c r="H719" s="193">
        <f t="shared" ref="H719" si="147">SUM(H720)</f>
        <v>0</v>
      </c>
      <c r="I719" s="185" t="e">
        <f t="shared" si="144"/>
        <v>#DIV/0!</v>
      </c>
    </row>
    <row r="720" spans="1:9" ht="31.5" hidden="1" x14ac:dyDescent="0.25">
      <c r="A720" s="192" t="s">
        <v>891</v>
      </c>
      <c r="B720" s="247"/>
      <c r="C720" s="201" t="s">
        <v>883</v>
      </c>
      <c r="D720" s="201" t="s">
        <v>884</v>
      </c>
      <c r="E720" s="186" t="s">
        <v>1664</v>
      </c>
      <c r="F720" s="186">
        <v>600</v>
      </c>
      <c r="G720" s="193"/>
      <c r="H720" s="193"/>
      <c r="I720" s="185" t="e">
        <f t="shared" si="144"/>
        <v>#DIV/0!</v>
      </c>
    </row>
    <row r="721" spans="1:9" x14ac:dyDescent="0.25">
      <c r="A721" s="192" t="s">
        <v>1801</v>
      </c>
      <c r="B721" s="201"/>
      <c r="C721" s="201" t="s">
        <v>883</v>
      </c>
      <c r="D721" s="201" t="s">
        <v>901</v>
      </c>
      <c r="E721" s="186"/>
      <c r="F721" s="186"/>
      <c r="G721" s="193">
        <f>G722+G742+G748</f>
        <v>259445</v>
      </c>
      <c r="H721" s="193">
        <f t="shared" ref="H721" si="148">H722+H742+H748</f>
        <v>258831.19999999998</v>
      </c>
      <c r="I721" s="185">
        <f t="shared" si="144"/>
        <v>99.763418065485936</v>
      </c>
    </row>
    <row r="722" spans="1:9" ht="36.75" customHeight="1" x14ac:dyDescent="0.25">
      <c r="A722" s="192" t="s">
        <v>902</v>
      </c>
      <c r="B722" s="201"/>
      <c r="C722" s="201" t="s">
        <v>883</v>
      </c>
      <c r="D722" s="201" t="s">
        <v>901</v>
      </c>
      <c r="E722" s="201" t="s">
        <v>903</v>
      </c>
      <c r="F722" s="186"/>
      <c r="G722" s="193">
        <f>G723</f>
        <v>259445</v>
      </c>
      <c r="H722" s="193">
        <f>H723</f>
        <v>258831.19999999998</v>
      </c>
      <c r="I722" s="185">
        <f t="shared" si="144"/>
        <v>99.763418065485936</v>
      </c>
    </row>
    <row r="723" spans="1:9" x14ac:dyDescent="0.25">
      <c r="A723" s="192" t="s">
        <v>1836</v>
      </c>
      <c r="B723" s="201"/>
      <c r="C723" s="201" t="s">
        <v>883</v>
      </c>
      <c r="D723" s="201" t="s">
        <v>901</v>
      </c>
      <c r="E723" s="201" t="s">
        <v>905</v>
      </c>
      <c r="F723" s="186"/>
      <c r="G723" s="193">
        <f>SUM(G724+G732+G738+G729+G735)</f>
        <v>259445</v>
      </c>
      <c r="H723" s="193">
        <f>SUM(H724+H732+H738+H729+H735)</f>
        <v>258831.19999999998</v>
      </c>
      <c r="I723" s="185">
        <f t="shared" si="144"/>
        <v>99.763418065485936</v>
      </c>
    </row>
    <row r="724" spans="1:9" ht="47.25" x14ac:dyDescent="0.25">
      <c r="A724" s="192" t="s">
        <v>906</v>
      </c>
      <c r="B724" s="201"/>
      <c r="C724" s="201" t="s">
        <v>883</v>
      </c>
      <c r="D724" s="201" t="s">
        <v>901</v>
      </c>
      <c r="E724" s="186" t="s">
        <v>907</v>
      </c>
      <c r="F724" s="186"/>
      <c r="G724" s="193">
        <f>G725+G726+G728+G727</f>
        <v>76929.8</v>
      </c>
      <c r="H724" s="193">
        <f>H725+H726+H728+H727</f>
        <v>76929.8</v>
      </c>
      <c r="I724" s="185">
        <f t="shared" si="144"/>
        <v>100</v>
      </c>
    </row>
    <row r="725" spans="1:9" ht="47.25" x14ac:dyDescent="0.25">
      <c r="A725" s="192" t="s">
        <v>908</v>
      </c>
      <c r="B725" s="201"/>
      <c r="C725" s="201" t="s">
        <v>883</v>
      </c>
      <c r="D725" s="201" t="s">
        <v>901</v>
      </c>
      <c r="E725" s="186" t="s">
        <v>907</v>
      </c>
      <c r="F725" s="186">
        <v>100</v>
      </c>
      <c r="G725" s="193">
        <v>57494.6</v>
      </c>
      <c r="H725" s="193">
        <v>57494.6</v>
      </c>
      <c r="I725" s="185">
        <f t="shared" si="144"/>
        <v>100</v>
      </c>
    </row>
    <row r="726" spans="1:9" ht="31.5" x14ac:dyDescent="0.25">
      <c r="A726" s="192" t="s">
        <v>896</v>
      </c>
      <c r="B726" s="201"/>
      <c r="C726" s="201" t="s">
        <v>883</v>
      </c>
      <c r="D726" s="201" t="s">
        <v>901</v>
      </c>
      <c r="E726" s="186" t="s">
        <v>907</v>
      </c>
      <c r="F726" s="186">
        <v>200</v>
      </c>
      <c r="G726" s="193">
        <v>18812.7</v>
      </c>
      <c r="H726" s="193">
        <v>18812.7</v>
      </c>
      <c r="I726" s="185">
        <f t="shared" si="144"/>
        <v>100</v>
      </c>
    </row>
    <row r="727" spans="1:9" x14ac:dyDescent="0.25">
      <c r="A727" s="192" t="s">
        <v>881</v>
      </c>
      <c r="B727" s="201"/>
      <c r="C727" s="201" t="s">
        <v>883</v>
      </c>
      <c r="D727" s="201" t="s">
        <v>901</v>
      </c>
      <c r="E727" s="186" t="s">
        <v>907</v>
      </c>
      <c r="F727" s="186">
        <v>300</v>
      </c>
      <c r="G727" s="193">
        <v>199.5</v>
      </c>
      <c r="H727" s="193">
        <v>199.5</v>
      </c>
      <c r="I727" s="185">
        <f t="shared" si="144"/>
        <v>100</v>
      </c>
    </row>
    <row r="728" spans="1:9" ht="12.75" customHeight="1" x14ac:dyDescent="0.25">
      <c r="A728" s="192" t="s">
        <v>910</v>
      </c>
      <c r="B728" s="201"/>
      <c r="C728" s="201" t="s">
        <v>883</v>
      </c>
      <c r="D728" s="201" t="s">
        <v>901</v>
      </c>
      <c r="E728" s="186" t="s">
        <v>907</v>
      </c>
      <c r="F728" s="186">
        <v>800</v>
      </c>
      <c r="G728" s="193">
        <v>423</v>
      </c>
      <c r="H728" s="193">
        <v>423</v>
      </c>
      <c r="I728" s="185">
        <f t="shared" si="144"/>
        <v>100</v>
      </c>
    </row>
    <row r="729" spans="1:9" ht="78.75" x14ac:dyDescent="0.25">
      <c r="A729" s="192" t="s">
        <v>914</v>
      </c>
      <c r="B729" s="201"/>
      <c r="C729" s="201" t="s">
        <v>883</v>
      </c>
      <c r="D729" s="201" t="s">
        <v>901</v>
      </c>
      <c r="E729" s="186" t="s">
        <v>915</v>
      </c>
      <c r="F729" s="186"/>
      <c r="G729" s="193">
        <f>G730+G731</f>
        <v>93602</v>
      </c>
      <c r="H729" s="193">
        <f>H730+H731</f>
        <v>93600.9</v>
      </c>
      <c r="I729" s="185">
        <f t="shared" si="144"/>
        <v>99.998824811435654</v>
      </c>
    </row>
    <row r="730" spans="1:9" ht="31.5" x14ac:dyDescent="0.25">
      <c r="A730" s="192" t="s">
        <v>896</v>
      </c>
      <c r="B730" s="201"/>
      <c r="C730" s="201" t="s">
        <v>883</v>
      </c>
      <c r="D730" s="201" t="s">
        <v>901</v>
      </c>
      <c r="E730" s="186" t="s">
        <v>915</v>
      </c>
      <c r="F730" s="186">
        <v>200</v>
      </c>
      <c r="G730" s="193">
        <v>1325.2</v>
      </c>
      <c r="H730" s="193">
        <v>1324.9</v>
      </c>
      <c r="I730" s="185">
        <f t="shared" si="144"/>
        <v>99.977361907636592</v>
      </c>
    </row>
    <row r="731" spans="1:9" x14ac:dyDescent="0.25">
      <c r="A731" s="192" t="s">
        <v>881</v>
      </c>
      <c r="B731" s="201"/>
      <c r="C731" s="201" t="s">
        <v>883</v>
      </c>
      <c r="D731" s="201" t="s">
        <v>901</v>
      </c>
      <c r="E731" s="186" t="s">
        <v>915</v>
      </c>
      <c r="F731" s="186">
        <v>300</v>
      </c>
      <c r="G731" s="193">
        <v>92276.800000000003</v>
      </c>
      <c r="H731" s="193">
        <v>92276</v>
      </c>
      <c r="I731" s="185">
        <f t="shared" si="144"/>
        <v>99.99913304319179</v>
      </c>
    </row>
    <row r="732" spans="1:9" ht="31.5" x14ac:dyDescent="0.25">
      <c r="A732" s="192" t="s">
        <v>916</v>
      </c>
      <c r="B732" s="201"/>
      <c r="C732" s="201" t="s">
        <v>883</v>
      </c>
      <c r="D732" s="201" t="s">
        <v>901</v>
      </c>
      <c r="E732" s="186" t="s">
        <v>917</v>
      </c>
      <c r="F732" s="186"/>
      <c r="G732" s="193">
        <f>G733+G734</f>
        <v>59163.199999999997</v>
      </c>
      <c r="H732" s="193">
        <f>H733+H734</f>
        <v>59144.1</v>
      </c>
      <c r="I732" s="185">
        <f t="shared" si="144"/>
        <v>99.967716418314083</v>
      </c>
    </row>
    <row r="733" spans="1:9" ht="31.5" x14ac:dyDescent="0.25">
      <c r="A733" s="192" t="s">
        <v>896</v>
      </c>
      <c r="B733" s="201"/>
      <c r="C733" s="201" t="s">
        <v>883</v>
      </c>
      <c r="D733" s="201" t="s">
        <v>901</v>
      </c>
      <c r="E733" s="186" t="s">
        <v>917</v>
      </c>
      <c r="F733" s="186">
        <v>200</v>
      </c>
      <c r="G733" s="193">
        <v>871.7</v>
      </c>
      <c r="H733" s="193">
        <v>860.6</v>
      </c>
      <c r="I733" s="185">
        <f t="shared" si="144"/>
        <v>98.726626132843862</v>
      </c>
    </row>
    <row r="734" spans="1:9" x14ac:dyDescent="0.25">
      <c r="A734" s="192" t="s">
        <v>881</v>
      </c>
      <c r="B734" s="201"/>
      <c r="C734" s="201" t="s">
        <v>883</v>
      </c>
      <c r="D734" s="201" t="s">
        <v>901</v>
      </c>
      <c r="E734" s="186" t="s">
        <v>917</v>
      </c>
      <c r="F734" s="186">
        <v>300</v>
      </c>
      <c r="G734" s="193">
        <v>58291.5</v>
      </c>
      <c r="H734" s="193">
        <v>58283.5</v>
      </c>
      <c r="I734" s="185">
        <f t="shared" si="144"/>
        <v>99.986275872125447</v>
      </c>
    </row>
    <row r="735" spans="1:9" ht="63" x14ac:dyDescent="0.25">
      <c r="A735" s="192" t="s">
        <v>918</v>
      </c>
      <c r="B735" s="201"/>
      <c r="C735" s="201" t="s">
        <v>883</v>
      </c>
      <c r="D735" s="201" t="s">
        <v>901</v>
      </c>
      <c r="E735" s="186" t="s">
        <v>919</v>
      </c>
      <c r="F735" s="186"/>
      <c r="G735" s="193">
        <f>G736+G737</f>
        <v>25151</v>
      </c>
      <c r="H735" s="193">
        <f>H736+H737</f>
        <v>24557.9</v>
      </c>
      <c r="I735" s="185">
        <f t="shared" si="144"/>
        <v>97.641843266669326</v>
      </c>
    </row>
    <row r="736" spans="1:9" ht="31.5" x14ac:dyDescent="0.25">
      <c r="A736" s="192" t="s">
        <v>896</v>
      </c>
      <c r="B736" s="201"/>
      <c r="C736" s="201" t="s">
        <v>883</v>
      </c>
      <c r="D736" s="201" t="s">
        <v>901</v>
      </c>
      <c r="E736" s="186" t="s">
        <v>919</v>
      </c>
      <c r="F736" s="186">
        <v>200</v>
      </c>
      <c r="G736" s="193">
        <v>376.1</v>
      </c>
      <c r="H736" s="193">
        <v>363.5</v>
      </c>
      <c r="I736" s="185">
        <f t="shared" si="144"/>
        <v>96.649827173624033</v>
      </c>
    </row>
    <row r="737" spans="1:9" x14ac:dyDescent="0.25">
      <c r="A737" s="192" t="s">
        <v>881</v>
      </c>
      <c r="B737" s="201"/>
      <c r="C737" s="201" t="s">
        <v>883</v>
      </c>
      <c r="D737" s="201" t="s">
        <v>901</v>
      </c>
      <c r="E737" s="186" t="s">
        <v>919</v>
      </c>
      <c r="F737" s="186">
        <v>300</v>
      </c>
      <c r="G737" s="193">
        <v>24774.9</v>
      </c>
      <c r="H737" s="193">
        <v>24194.400000000001</v>
      </c>
      <c r="I737" s="185">
        <f t="shared" si="144"/>
        <v>97.65690275238245</v>
      </c>
    </row>
    <row r="738" spans="1:9" x14ac:dyDescent="0.25">
      <c r="A738" s="192" t="s">
        <v>920</v>
      </c>
      <c r="B738" s="201"/>
      <c r="C738" s="201" t="s">
        <v>883</v>
      </c>
      <c r="D738" s="201" t="s">
        <v>901</v>
      </c>
      <c r="E738" s="186" t="s">
        <v>921</v>
      </c>
      <c r="F738" s="186"/>
      <c r="G738" s="193">
        <f>SUM(G739)</f>
        <v>4599</v>
      </c>
      <c r="H738" s="193">
        <f>SUM(H739)</f>
        <v>4598.5</v>
      </c>
      <c r="I738" s="185">
        <f t="shared" si="144"/>
        <v>99.989128071319854</v>
      </c>
    </row>
    <row r="739" spans="1:9" ht="47.25" x14ac:dyDescent="0.25">
      <c r="A739" s="192" t="s">
        <v>922</v>
      </c>
      <c r="B739" s="201"/>
      <c r="C739" s="201" t="s">
        <v>883</v>
      </c>
      <c r="D739" s="201" t="s">
        <v>901</v>
      </c>
      <c r="E739" s="186" t="s">
        <v>923</v>
      </c>
      <c r="F739" s="186"/>
      <c r="G739" s="193">
        <f>SUM(G740:G741)</f>
        <v>4599</v>
      </c>
      <c r="H739" s="193">
        <f>SUM(H740:H741)</f>
        <v>4598.5</v>
      </c>
      <c r="I739" s="185">
        <f t="shared" si="144"/>
        <v>99.989128071319854</v>
      </c>
    </row>
    <row r="740" spans="1:9" ht="31.5" x14ac:dyDescent="0.25">
      <c r="A740" s="192" t="s">
        <v>896</v>
      </c>
      <c r="B740" s="201"/>
      <c r="C740" s="201" t="s">
        <v>883</v>
      </c>
      <c r="D740" s="201" t="s">
        <v>901</v>
      </c>
      <c r="E740" s="186" t="s">
        <v>923</v>
      </c>
      <c r="F740" s="186">
        <v>200</v>
      </c>
      <c r="G740" s="193">
        <v>64.5</v>
      </c>
      <c r="H740" s="193">
        <v>64.5</v>
      </c>
      <c r="I740" s="185">
        <f t="shared" si="144"/>
        <v>100</v>
      </c>
    </row>
    <row r="741" spans="1:9" x14ac:dyDescent="0.25">
      <c r="A741" s="192" t="s">
        <v>881</v>
      </c>
      <c r="B741" s="201"/>
      <c r="C741" s="201" t="s">
        <v>883</v>
      </c>
      <c r="D741" s="201" t="s">
        <v>901</v>
      </c>
      <c r="E741" s="186" t="s">
        <v>923</v>
      </c>
      <c r="F741" s="186">
        <v>300</v>
      </c>
      <c r="G741" s="193">
        <v>4534.5</v>
      </c>
      <c r="H741" s="193">
        <v>4534</v>
      </c>
      <c r="I741" s="185">
        <f t="shared" si="144"/>
        <v>99.988973425956544</v>
      </c>
    </row>
    <row r="742" spans="1:9" ht="31.5" hidden="1" x14ac:dyDescent="0.25">
      <c r="A742" s="192" t="s">
        <v>1559</v>
      </c>
      <c r="B742" s="201"/>
      <c r="C742" s="201" t="s">
        <v>883</v>
      </c>
      <c r="D742" s="201" t="s">
        <v>901</v>
      </c>
      <c r="E742" s="186" t="s">
        <v>1560</v>
      </c>
      <c r="F742" s="186"/>
      <c r="G742" s="193">
        <f>SUM(G743)</f>
        <v>0</v>
      </c>
      <c r="H742" s="193">
        <f>SUM(H743)</f>
        <v>0</v>
      </c>
      <c r="I742" s="185" t="e">
        <f t="shared" si="144"/>
        <v>#DIV/0!</v>
      </c>
    </row>
    <row r="743" spans="1:9" ht="31.5" hidden="1" x14ac:dyDescent="0.25">
      <c r="A743" s="192" t="s">
        <v>1561</v>
      </c>
      <c r="B743" s="248"/>
      <c r="C743" s="201" t="s">
        <v>883</v>
      </c>
      <c r="D743" s="201" t="s">
        <v>901</v>
      </c>
      <c r="E743" s="186" t="s">
        <v>1562</v>
      </c>
      <c r="F743" s="186"/>
      <c r="G743" s="193">
        <f t="shared" ref="G743:H744" si="149">G744</f>
        <v>0</v>
      </c>
      <c r="H743" s="193">
        <f t="shared" si="149"/>
        <v>0</v>
      </c>
      <c r="I743" s="185" t="e">
        <f t="shared" si="144"/>
        <v>#DIV/0!</v>
      </c>
    </row>
    <row r="744" spans="1:9" ht="31.5" hidden="1" x14ac:dyDescent="0.25">
      <c r="A744" s="192" t="s">
        <v>1055</v>
      </c>
      <c r="B744" s="248"/>
      <c r="C744" s="201" t="s">
        <v>883</v>
      </c>
      <c r="D744" s="201" t="s">
        <v>901</v>
      </c>
      <c r="E744" s="186" t="s">
        <v>1584</v>
      </c>
      <c r="F744" s="186"/>
      <c r="G744" s="193">
        <f t="shared" si="149"/>
        <v>0</v>
      </c>
      <c r="H744" s="193">
        <f t="shared" si="149"/>
        <v>0</v>
      </c>
      <c r="I744" s="185" t="e">
        <f t="shared" si="144"/>
        <v>#DIV/0!</v>
      </c>
    </row>
    <row r="745" spans="1:9" hidden="1" x14ac:dyDescent="0.25">
      <c r="A745" s="192" t="s">
        <v>1589</v>
      </c>
      <c r="B745" s="248"/>
      <c r="C745" s="201" t="s">
        <v>883</v>
      </c>
      <c r="D745" s="201" t="s">
        <v>901</v>
      </c>
      <c r="E745" s="186" t="s">
        <v>1590</v>
      </c>
      <c r="F745" s="186"/>
      <c r="G745" s="193">
        <f t="shared" ref="G745:H746" si="150">SUM(G746)</f>
        <v>0</v>
      </c>
      <c r="H745" s="193">
        <f t="shared" si="150"/>
        <v>0</v>
      </c>
      <c r="I745" s="185" t="e">
        <f t="shared" si="144"/>
        <v>#DIV/0!</v>
      </c>
    </row>
    <row r="746" spans="1:9" ht="47.25" hidden="1" x14ac:dyDescent="0.25">
      <c r="A746" s="192" t="s">
        <v>1591</v>
      </c>
      <c r="B746" s="248"/>
      <c r="C746" s="201" t="s">
        <v>883</v>
      </c>
      <c r="D746" s="201" t="s">
        <v>901</v>
      </c>
      <c r="E746" s="186" t="s">
        <v>1592</v>
      </c>
      <c r="F746" s="186"/>
      <c r="G746" s="193">
        <f t="shared" si="150"/>
        <v>0</v>
      </c>
      <c r="H746" s="193">
        <f t="shared" si="150"/>
        <v>0</v>
      </c>
      <c r="I746" s="185" t="e">
        <f t="shared" si="144"/>
        <v>#DIV/0!</v>
      </c>
    </row>
    <row r="747" spans="1:9" ht="31.5" hidden="1" x14ac:dyDescent="0.25">
      <c r="A747" s="192" t="s">
        <v>896</v>
      </c>
      <c r="B747" s="248"/>
      <c r="C747" s="201" t="s">
        <v>883</v>
      </c>
      <c r="D747" s="201" t="s">
        <v>901</v>
      </c>
      <c r="E747" s="186" t="s">
        <v>1592</v>
      </c>
      <c r="F747" s="186">
        <v>200</v>
      </c>
      <c r="G747" s="193"/>
      <c r="H747" s="193"/>
      <c r="I747" s="185" t="e">
        <f t="shared" si="144"/>
        <v>#DIV/0!</v>
      </c>
    </row>
    <row r="748" spans="1:9" hidden="1" x14ac:dyDescent="0.25">
      <c r="A748" s="192" t="s">
        <v>1826</v>
      </c>
      <c r="B748" s="248"/>
      <c r="C748" s="201" t="s">
        <v>883</v>
      </c>
      <c r="D748" s="201" t="s">
        <v>901</v>
      </c>
      <c r="E748" s="186" t="s">
        <v>1679</v>
      </c>
      <c r="F748" s="186"/>
      <c r="G748" s="193">
        <f>SUM(G749+G751)+G753</f>
        <v>0</v>
      </c>
      <c r="H748" s="193">
        <f t="shared" ref="H748" si="151">SUM(H749+H751)+H753</f>
        <v>0</v>
      </c>
      <c r="I748" s="185" t="e">
        <f t="shared" si="144"/>
        <v>#DIV/0!</v>
      </c>
    </row>
    <row r="749" spans="1:9" ht="47.25" hidden="1" x14ac:dyDescent="0.25">
      <c r="A749" s="192" t="s">
        <v>1711</v>
      </c>
      <c r="B749" s="248"/>
      <c r="C749" s="201" t="s">
        <v>883</v>
      </c>
      <c r="D749" s="201" t="s">
        <v>901</v>
      </c>
      <c r="E749" s="186" t="s">
        <v>1712</v>
      </c>
      <c r="F749" s="186"/>
      <c r="G749" s="193">
        <f>SUM(G750)</f>
        <v>0</v>
      </c>
      <c r="H749" s="193">
        <f t="shared" ref="H749" si="152">SUM(H750)</f>
        <v>0</v>
      </c>
      <c r="I749" s="185" t="e">
        <f t="shared" si="144"/>
        <v>#DIV/0!</v>
      </c>
    </row>
    <row r="750" spans="1:9" ht="47.25" hidden="1" x14ac:dyDescent="0.25">
      <c r="A750" s="192" t="s">
        <v>908</v>
      </c>
      <c r="B750" s="248"/>
      <c r="C750" s="201" t="s">
        <v>883</v>
      </c>
      <c r="D750" s="201" t="s">
        <v>901</v>
      </c>
      <c r="E750" s="186" t="s">
        <v>1712</v>
      </c>
      <c r="F750" s="186">
        <v>100</v>
      </c>
      <c r="G750" s="193"/>
      <c r="H750" s="193"/>
      <c r="I750" s="185" t="e">
        <f t="shared" si="144"/>
        <v>#DIV/0!</v>
      </c>
    </row>
    <row r="751" spans="1:9" ht="78.75" hidden="1" x14ac:dyDescent="0.25">
      <c r="A751" s="192" t="s">
        <v>1840</v>
      </c>
      <c r="B751" s="248"/>
      <c r="C751" s="201" t="s">
        <v>883</v>
      </c>
      <c r="D751" s="201" t="s">
        <v>901</v>
      </c>
      <c r="E751" s="186" t="s">
        <v>1714</v>
      </c>
      <c r="F751" s="186"/>
      <c r="G751" s="193">
        <f>SUM(G752)</f>
        <v>0</v>
      </c>
      <c r="H751" s="193">
        <f t="shared" ref="H751" si="153">SUM(H752)</f>
        <v>0</v>
      </c>
      <c r="I751" s="185" t="e">
        <f t="shared" si="144"/>
        <v>#DIV/0!</v>
      </c>
    </row>
    <row r="752" spans="1:9" ht="47.25" hidden="1" x14ac:dyDescent="0.25">
      <c r="A752" s="192" t="s">
        <v>908</v>
      </c>
      <c r="B752" s="248"/>
      <c r="C752" s="201" t="s">
        <v>883</v>
      </c>
      <c r="D752" s="201" t="s">
        <v>901</v>
      </c>
      <c r="E752" s="186" t="s">
        <v>1714</v>
      </c>
      <c r="F752" s="186">
        <v>100</v>
      </c>
      <c r="G752" s="193"/>
      <c r="H752" s="193"/>
      <c r="I752" s="185" t="e">
        <f t="shared" si="144"/>
        <v>#DIV/0!</v>
      </c>
    </row>
    <row r="753" spans="1:9" ht="31.5" hidden="1" x14ac:dyDescent="0.25">
      <c r="A753" s="192" t="s">
        <v>1055</v>
      </c>
      <c r="B753" s="248"/>
      <c r="C753" s="201" t="s">
        <v>883</v>
      </c>
      <c r="D753" s="201" t="s">
        <v>901</v>
      </c>
      <c r="E753" s="186" t="s">
        <v>1717</v>
      </c>
      <c r="F753" s="186"/>
      <c r="G753" s="193">
        <f>SUM(G754)</f>
        <v>0</v>
      </c>
      <c r="H753" s="193">
        <f t="shared" ref="H753:H754" si="154">SUM(H754)</f>
        <v>0</v>
      </c>
      <c r="I753" s="185" t="e">
        <f t="shared" si="144"/>
        <v>#DIV/0!</v>
      </c>
    </row>
    <row r="754" spans="1:9" ht="78.75" hidden="1" x14ac:dyDescent="0.25">
      <c r="A754" s="192" t="s">
        <v>1713</v>
      </c>
      <c r="B754" s="248"/>
      <c r="C754" s="201" t="s">
        <v>883</v>
      </c>
      <c r="D754" s="201" t="s">
        <v>901</v>
      </c>
      <c r="E754" s="186" t="s">
        <v>1718</v>
      </c>
      <c r="F754" s="186"/>
      <c r="G754" s="193">
        <f>SUM(G755)</f>
        <v>0</v>
      </c>
      <c r="H754" s="193">
        <f t="shared" si="154"/>
        <v>0</v>
      </c>
      <c r="I754" s="185" t="e">
        <f t="shared" si="144"/>
        <v>#DIV/0!</v>
      </c>
    </row>
    <row r="755" spans="1:9" ht="47.25" hidden="1" x14ac:dyDescent="0.25">
      <c r="A755" s="192" t="s">
        <v>908</v>
      </c>
      <c r="B755" s="248"/>
      <c r="C755" s="201" t="s">
        <v>883</v>
      </c>
      <c r="D755" s="201" t="s">
        <v>901</v>
      </c>
      <c r="E755" s="186" t="s">
        <v>1718</v>
      </c>
      <c r="F755" s="186">
        <v>100</v>
      </c>
      <c r="G755" s="193"/>
      <c r="H755" s="193"/>
      <c r="I755" s="185" t="e">
        <f t="shared" si="144"/>
        <v>#DIV/0!</v>
      </c>
    </row>
    <row r="756" spans="1:9" x14ac:dyDescent="0.25">
      <c r="A756" s="192" t="s">
        <v>1803</v>
      </c>
      <c r="B756" s="201"/>
      <c r="C756" s="201" t="s">
        <v>883</v>
      </c>
      <c r="D756" s="201" t="s">
        <v>913</v>
      </c>
      <c r="E756" s="186"/>
      <c r="F756" s="186"/>
      <c r="G756" s="193">
        <f>G774+G757+G794</f>
        <v>43544.200000000004</v>
      </c>
      <c r="H756" s="193">
        <f t="shared" ref="H756" si="155">H774+H757+H794</f>
        <v>43515.9</v>
      </c>
      <c r="I756" s="185">
        <f t="shared" si="144"/>
        <v>99.93500856600879</v>
      </c>
    </row>
    <row r="757" spans="1:9" ht="31.5" x14ac:dyDescent="0.25">
      <c r="A757" s="192" t="s">
        <v>902</v>
      </c>
      <c r="B757" s="201"/>
      <c r="C757" s="201" t="s">
        <v>883</v>
      </c>
      <c r="D757" s="201" t="s">
        <v>913</v>
      </c>
      <c r="E757" s="201" t="s">
        <v>903</v>
      </c>
      <c r="F757" s="186"/>
      <c r="G757" s="193">
        <f>G758+G762+G769</f>
        <v>35839.1</v>
      </c>
      <c r="H757" s="193">
        <f>H758+H762+H769</f>
        <v>35839.1</v>
      </c>
      <c r="I757" s="185">
        <f t="shared" si="144"/>
        <v>100</v>
      </c>
    </row>
    <row r="758" spans="1:9" x14ac:dyDescent="0.25">
      <c r="A758" s="192" t="s">
        <v>1836</v>
      </c>
      <c r="B758" s="201"/>
      <c r="C758" s="201" t="s">
        <v>883</v>
      </c>
      <c r="D758" s="201" t="s">
        <v>913</v>
      </c>
      <c r="E758" s="201" t="s">
        <v>905</v>
      </c>
      <c r="F758" s="186"/>
      <c r="G758" s="193">
        <f>SUM(G759)</f>
        <v>7335.6</v>
      </c>
      <c r="H758" s="193">
        <f>SUM(H759)</f>
        <v>7335.6</v>
      </c>
      <c r="I758" s="185">
        <f t="shared" si="144"/>
        <v>100</v>
      </c>
    </row>
    <row r="759" spans="1:9" x14ac:dyDescent="0.25">
      <c r="A759" s="192" t="s">
        <v>911</v>
      </c>
      <c r="B759" s="201"/>
      <c r="C759" s="201" t="s">
        <v>883</v>
      </c>
      <c r="D759" s="201" t="s">
        <v>913</v>
      </c>
      <c r="E759" s="186" t="s">
        <v>912</v>
      </c>
      <c r="F759" s="186"/>
      <c r="G759" s="193">
        <f>G760+G761</f>
        <v>7335.6</v>
      </c>
      <c r="H759" s="193">
        <f>H760+H761</f>
        <v>7335.6</v>
      </c>
      <c r="I759" s="185">
        <f t="shared" si="144"/>
        <v>100</v>
      </c>
    </row>
    <row r="760" spans="1:9" ht="47.25" x14ac:dyDescent="0.25">
      <c r="A760" s="192" t="s">
        <v>908</v>
      </c>
      <c r="B760" s="201"/>
      <c r="C760" s="201" t="s">
        <v>883</v>
      </c>
      <c r="D760" s="201" t="s">
        <v>913</v>
      </c>
      <c r="E760" s="186" t="s">
        <v>912</v>
      </c>
      <c r="F760" s="186">
        <v>100</v>
      </c>
      <c r="G760" s="193">
        <v>7330</v>
      </c>
      <c r="H760" s="193">
        <v>7330</v>
      </c>
      <c r="I760" s="185">
        <f t="shared" si="144"/>
        <v>100</v>
      </c>
    </row>
    <row r="761" spans="1:9" ht="31.5" x14ac:dyDescent="0.25">
      <c r="A761" s="192" t="s">
        <v>896</v>
      </c>
      <c r="B761" s="201"/>
      <c r="C761" s="201" t="s">
        <v>883</v>
      </c>
      <c r="D761" s="201" t="s">
        <v>913</v>
      </c>
      <c r="E761" s="186" t="s">
        <v>912</v>
      </c>
      <c r="F761" s="186">
        <v>200</v>
      </c>
      <c r="G761" s="193">
        <v>5.6</v>
      </c>
      <c r="H761" s="193">
        <v>5.6</v>
      </c>
      <c r="I761" s="185">
        <f t="shared" si="144"/>
        <v>100</v>
      </c>
    </row>
    <row r="762" spans="1:9" ht="31.5" x14ac:dyDescent="0.25">
      <c r="A762" s="192" t="s">
        <v>926</v>
      </c>
      <c r="B762" s="201"/>
      <c r="C762" s="201" t="s">
        <v>883</v>
      </c>
      <c r="D762" s="201" t="s">
        <v>913</v>
      </c>
      <c r="E762" s="186" t="s">
        <v>927</v>
      </c>
      <c r="F762" s="186"/>
      <c r="G762" s="193">
        <f>SUM(G765)+G763</f>
        <v>5624.7999999999993</v>
      </c>
      <c r="H762" s="193">
        <f t="shared" ref="H762" si="156">SUM(H765)+H763</f>
        <v>5624.7999999999993</v>
      </c>
      <c r="I762" s="185">
        <f t="shared" si="144"/>
        <v>100</v>
      </c>
    </row>
    <row r="763" spans="1:9" ht="63" x14ac:dyDescent="0.25">
      <c r="A763" s="202" t="s">
        <v>953</v>
      </c>
      <c r="B763" s="201"/>
      <c r="C763" s="201" t="s">
        <v>883</v>
      </c>
      <c r="D763" s="201" t="s">
        <v>913</v>
      </c>
      <c r="E763" s="201" t="s">
        <v>954</v>
      </c>
      <c r="F763" s="201"/>
      <c r="G763" s="193">
        <f>G764</f>
        <v>4.9000000000000004</v>
      </c>
      <c r="H763" s="193">
        <f t="shared" ref="H763" si="157">H764</f>
        <v>4.9000000000000004</v>
      </c>
      <c r="I763" s="185">
        <f t="shared" si="144"/>
        <v>100</v>
      </c>
    </row>
    <row r="764" spans="1:9" ht="31.5" x14ac:dyDescent="0.25">
      <c r="A764" s="192" t="s">
        <v>896</v>
      </c>
      <c r="B764" s="201"/>
      <c r="C764" s="201" t="s">
        <v>883</v>
      </c>
      <c r="D764" s="201" t="s">
        <v>913</v>
      </c>
      <c r="E764" s="201" t="s">
        <v>954</v>
      </c>
      <c r="F764" s="201" t="s">
        <v>932</v>
      </c>
      <c r="G764" s="193">
        <v>4.9000000000000004</v>
      </c>
      <c r="H764" s="193">
        <v>4.9000000000000004</v>
      </c>
      <c r="I764" s="185">
        <f t="shared" si="144"/>
        <v>100</v>
      </c>
    </row>
    <row r="765" spans="1:9" ht="47.25" x14ac:dyDescent="0.25">
      <c r="A765" s="192" t="s">
        <v>966</v>
      </c>
      <c r="B765" s="201"/>
      <c r="C765" s="201" t="s">
        <v>883</v>
      </c>
      <c r="D765" s="201" t="s">
        <v>913</v>
      </c>
      <c r="E765" s="186" t="s">
        <v>967</v>
      </c>
      <c r="F765" s="186"/>
      <c r="G765" s="193">
        <f t="shared" ref="G765:H765" si="158">SUM(G766)</f>
        <v>5619.9</v>
      </c>
      <c r="H765" s="193">
        <f t="shared" si="158"/>
        <v>5619.9</v>
      </c>
      <c r="I765" s="185">
        <f t="shared" si="144"/>
        <v>100</v>
      </c>
    </row>
    <row r="766" spans="1:9" ht="31.5" x14ac:dyDescent="0.25">
      <c r="A766" s="192" t="s">
        <v>941</v>
      </c>
      <c r="B766" s="201"/>
      <c r="C766" s="201" t="s">
        <v>883</v>
      </c>
      <c r="D766" s="201" t="s">
        <v>913</v>
      </c>
      <c r="E766" s="186" t="s">
        <v>968</v>
      </c>
      <c r="F766" s="186"/>
      <c r="G766" s="193">
        <f>G767+G768</f>
        <v>5619.9</v>
      </c>
      <c r="H766" s="193">
        <f>H767+H768</f>
        <v>5619.9</v>
      </c>
      <c r="I766" s="185">
        <f t="shared" si="144"/>
        <v>100</v>
      </c>
    </row>
    <row r="767" spans="1:9" ht="47.25" x14ac:dyDescent="0.25">
      <c r="A767" s="192" t="s">
        <v>908</v>
      </c>
      <c r="B767" s="201"/>
      <c r="C767" s="201" t="s">
        <v>883</v>
      </c>
      <c r="D767" s="201" t="s">
        <v>913</v>
      </c>
      <c r="E767" s="186" t="s">
        <v>968</v>
      </c>
      <c r="F767" s="186">
        <v>100</v>
      </c>
      <c r="G767" s="193">
        <v>5619.9</v>
      </c>
      <c r="H767" s="193">
        <v>5619.9</v>
      </c>
      <c r="I767" s="185">
        <f t="shared" si="144"/>
        <v>100</v>
      </c>
    </row>
    <row r="768" spans="1:9" ht="31.5" x14ac:dyDescent="0.25">
      <c r="A768" s="192" t="s">
        <v>896</v>
      </c>
      <c r="B768" s="201"/>
      <c r="C768" s="201" t="s">
        <v>883</v>
      </c>
      <c r="D768" s="201" t="s">
        <v>913</v>
      </c>
      <c r="E768" s="186" t="s">
        <v>968</v>
      </c>
      <c r="F768" s="186">
        <v>200</v>
      </c>
      <c r="G768" s="193">
        <v>0</v>
      </c>
      <c r="H768" s="193"/>
      <c r="I768" s="185" t="e">
        <f t="shared" si="144"/>
        <v>#DIV/0!</v>
      </c>
    </row>
    <row r="769" spans="1:9" ht="31.5" x14ac:dyDescent="0.25">
      <c r="A769" s="192" t="s">
        <v>969</v>
      </c>
      <c r="B769" s="201"/>
      <c r="C769" s="201" t="s">
        <v>883</v>
      </c>
      <c r="D769" s="201" t="s">
        <v>913</v>
      </c>
      <c r="E769" s="201" t="s">
        <v>970</v>
      </c>
      <c r="F769" s="186"/>
      <c r="G769" s="193">
        <f>SUM(G770)</f>
        <v>22878.7</v>
      </c>
      <c r="H769" s="193">
        <f>SUM(H770)</f>
        <v>22878.7</v>
      </c>
      <c r="I769" s="185">
        <f t="shared" si="144"/>
        <v>100</v>
      </c>
    </row>
    <row r="770" spans="1:9" ht="31.5" x14ac:dyDescent="0.25">
      <c r="A770" s="192" t="s">
        <v>971</v>
      </c>
      <c r="B770" s="201"/>
      <c r="C770" s="201" t="s">
        <v>883</v>
      </c>
      <c r="D770" s="201" t="s">
        <v>913</v>
      </c>
      <c r="E770" s="186" t="s">
        <v>972</v>
      </c>
      <c r="F770" s="186"/>
      <c r="G770" s="193">
        <f>G771+G772+G773</f>
        <v>22878.7</v>
      </c>
      <c r="H770" s="193">
        <f>H771+H772+H773</f>
        <v>22878.7</v>
      </c>
      <c r="I770" s="185">
        <f t="shared" si="144"/>
        <v>100</v>
      </c>
    </row>
    <row r="771" spans="1:9" ht="47.25" x14ac:dyDescent="0.25">
      <c r="A771" s="192" t="s">
        <v>908</v>
      </c>
      <c r="B771" s="201"/>
      <c r="C771" s="201" t="s">
        <v>883</v>
      </c>
      <c r="D771" s="201" t="s">
        <v>913</v>
      </c>
      <c r="E771" s="186" t="s">
        <v>972</v>
      </c>
      <c r="F771" s="186">
        <v>100</v>
      </c>
      <c r="G771" s="193">
        <v>22878.7</v>
      </c>
      <c r="H771" s="193">
        <v>22878.7</v>
      </c>
      <c r="I771" s="185">
        <f t="shared" si="144"/>
        <v>100</v>
      </c>
    </row>
    <row r="772" spans="1:9" ht="31.5" hidden="1" x14ac:dyDescent="0.25">
      <c r="A772" s="192" t="s">
        <v>896</v>
      </c>
      <c r="B772" s="201"/>
      <c r="C772" s="201" t="s">
        <v>883</v>
      </c>
      <c r="D772" s="201" t="s">
        <v>913</v>
      </c>
      <c r="E772" s="186" t="s">
        <v>973</v>
      </c>
      <c r="F772" s="186">
        <v>200</v>
      </c>
      <c r="G772" s="193"/>
      <c r="H772" s="193"/>
      <c r="I772" s="185" t="e">
        <f t="shared" si="144"/>
        <v>#DIV/0!</v>
      </c>
    </row>
    <row r="773" spans="1:9" hidden="1" x14ac:dyDescent="0.25">
      <c r="A773" s="192" t="s">
        <v>910</v>
      </c>
      <c r="B773" s="201"/>
      <c r="C773" s="201" t="s">
        <v>883</v>
      </c>
      <c r="D773" s="201" t="s">
        <v>913</v>
      </c>
      <c r="E773" s="186" t="s">
        <v>973</v>
      </c>
      <c r="F773" s="186">
        <v>800</v>
      </c>
      <c r="G773" s="193"/>
      <c r="H773" s="193"/>
      <c r="I773" s="185" t="e">
        <f t="shared" si="144"/>
        <v>#DIV/0!</v>
      </c>
    </row>
    <row r="774" spans="1:9" ht="31.5" x14ac:dyDescent="0.25">
      <c r="A774" s="192" t="s">
        <v>1559</v>
      </c>
      <c r="B774" s="201"/>
      <c r="C774" s="201" t="s">
        <v>883</v>
      </c>
      <c r="D774" s="201" t="s">
        <v>913</v>
      </c>
      <c r="E774" s="186" t="s">
        <v>1560</v>
      </c>
      <c r="F774" s="186"/>
      <c r="G774" s="193">
        <f>G781+G775</f>
        <v>7634.7000000000007</v>
      </c>
      <c r="H774" s="193">
        <f>H781+H775</f>
        <v>7606.4000000000005</v>
      </c>
      <c r="I774" s="185">
        <f t="shared" si="144"/>
        <v>99.629324007492102</v>
      </c>
    </row>
    <row r="775" spans="1:9" x14ac:dyDescent="0.25">
      <c r="A775" s="192" t="s">
        <v>1598</v>
      </c>
      <c r="B775" s="184"/>
      <c r="C775" s="201" t="s">
        <v>883</v>
      </c>
      <c r="D775" s="201" t="s">
        <v>913</v>
      </c>
      <c r="E775" s="186" t="s">
        <v>1599</v>
      </c>
      <c r="F775" s="186"/>
      <c r="G775" s="193">
        <f>SUM(G776)</f>
        <v>128</v>
      </c>
      <c r="H775" s="193">
        <f t="shared" ref="H775" si="159">SUM(H776)</f>
        <v>128</v>
      </c>
      <c r="I775" s="185">
        <f t="shared" ref="I775:I838" si="160">H775/G775*100</f>
        <v>100</v>
      </c>
    </row>
    <row r="776" spans="1:9" x14ac:dyDescent="0.25">
      <c r="A776" s="192" t="s">
        <v>979</v>
      </c>
      <c r="B776" s="184"/>
      <c r="C776" s="201" t="s">
        <v>883</v>
      </c>
      <c r="D776" s="201" t="s">
        <v>913</v>
      </c>
      <c r="E776" s="186" t="s">
        <v>1600</v>
      </c>
      <c r="F776" s="186"/>
      <c r="G776" s="193">
        <f>SUM(G777+G779)</f>
        <v>128</v>
      </c>
      <c r="H776" s="193">
        <f t="shared" ref="H776" si="161">SUM(H777+H779)</f>
        <v>128</v>
      </c>
      <c r="I776" s="185">
        <f t="shared" si="160"/>
        <v>100</v>
      </c>
    </row>
    <row r="777" spans="1:9" ht="31.5" x14ac:dyDescent="0.25">
      <c r="A777" s="192" t="s">
        <v>1601</v>
      </c>
      <c r="B777" s="184"/>
      <c r="C777" s="201" t="s">
        <v>883</v>
      </c>
      <c r="D777" s="201" t="s">
        <v>913</v>
      </c>
      <c r="E777" s="186" t="s">
        <v>1602</v>
      </c>
      <c r="F777" s="186"/>
      <c r="G777" s="193">
        <f t="shared" ref="G777:H777" si="162">SUM(G778)</f>
        <v>128</v>
      </c>
      <c r="H777" s="193">
        <f t="shared" si="162"/>
        <v>128</v>
      </c>
      <c r="I777" s="185">
        <f t="shared" si="160"/>
        <v>100</v>
      </c>
    </row>
    <row r="778" spans="1:9" ht="31.5" x14ac:dyDescent="0.25">
      <c r="A778" s="192" t="s">
        <v>896</v>
      </c>
      <c r="B778" s="184"/>
      <c r="C778" s="201" t="s">
        <v>883</v>
      </c>
      <c r="D778" s="201" t="s">
        <v>913</v>
      </c>
      <c r="E778" s="186" t="s">
        <v>1602</v>
      </c>
      <c r="F778" s="186">
        <v>200</v>
      </c>
      <c r="G778" s="193">
        <v>128</v>
      </c>
      <c r="H778" s="193">
        <v>128</v>
      </c>
      <c r="I778" s="185">
        <f t="shared" si="160"/>
        <v>100</v>
      </c>
    </row>
    <row r="779" spans="1:9" ht="47.25" hidden="1" x14ac:dyDescent="0.25">
      <c r="A779" s="192" t="s">
        <v>1603</v>
      </c>
      <c r="B779" s="201"/>
      <c r="C779" s="201" t="s">
        <v>883</v>
      </c>
      <c r="D779" s="201" t="s">
        <v>913</v>
      </c>
      <c r="E779" s="186" t="s">
        <v>1604</v>
      </c>
      <c r="F779" s="186"/>
      <c r="G779" s="193"/>
      <c r="H779" s="193">
        <f t="shared" ref="H779" si="163">SUM(H780)</f>
        <v>0</v>
      </c>
      <c r="I779" s="185"/>
    </row>
    <row r="780" spans="1:9" ht="31.5" hidden="1" x14ac:dyDescent="0.25">
      <c r="A780" s="192" t="s">
        <v>896</v>
      </c>
      <c r="B780" s="201"/>
      <c r="C780" s="201" t="s">
        <v>883</v>
      </c>
      <c r="D780" s="201" t="s">
        <v>913</v>
      </c>
      <c r="E780" s="186" t="s">
        <v>1604</v>
      </c>
      <c r="F780" s="186">
        <v>200</v>
      </c>
      <c r="G780" s="193"/>
      <c r="H780" s="193"/>
      <c r="I780" s="185"/>
    </row>
    <row r="781" spans="1:9" ht="31.5" x14ac:dyDescent="0.25">
      <c r="A781" s="192" t="s">
        <v>1841</v>
      </c>
      <c r="B781" s="201"/>
      <c r="C781" s="201" t="s">
        <v>883</v>
      </c>
      <c r="D781" s="201" t="s">
        <v>913</v>
      </c>
      <c r="E781" s="186" t="s">
        <v>1609</v>
      </c>
      <c r="F781" s="186"/>
      <c r="G781" s="193">
        <f>SUM(G782+G785+G787+G789)+G792</f>
        <v>7506.7000000000007</v>
      </c>
      <c r="H781" s="193">
        <f>SUM(H782+H785+H787+H789)+H792</f>
        <v>7478.4000000000005</v>
      </c>
      <c r="I781" s="185">
        <f t="shared" si="160"/>
        <v>99.623003450251105</v>
      </c>
    </row>
    <row r="782" spans="1:9" x14ac:dyDescent="0.25">
      <c r="A782" s="192" t="s">
        <v>1011</v>
      </c>
      <c r="B782" s="201"/>
      <c r="C782" s="201" t="s">
        <v>883</v>
      </c>
      <c r="D782" s="201" t="s">
        <v>913</v>
      </c>
      <c r="E782" s="186" t="s">
        <v>1610</v>
      </c>
      <c r="F782" s="186"/>
      <c r="G782" s="193">
        <f>G783+G784</f>
        <v>4748.7</v>
      </c>
      <c r="H782" s="193">
        <f>H783+H784</f>
        <v>4747.0999999999995</v>
      </c>
      <c r="I782" s="185">
        <f t="shared" si="160"/>
        <v>99.966306568113367</v>
      </c>
    </row>
    <row r="783" spans="1:9" ht="47.25" x14ac:dyDescent="0.25">
      <c r="A783" s="192" t="s">
        <v>908</v>
      </c>
      <c r="B783" s="201"/>
      <c r="C783" s="201" t="s">
        <v>883</v>
      </c>
      <c r="D783" s="201" t="s">
        <v>913</v>
      </c>
      <c r="E783" s="186" t="s">
        <v>1610</v>
      </c>
      <c r="F783" s="186">
        <v>100</v>
      </c>
      <c r="G783" s="193">
        <f>4741.7</f>
        <v>4741.7</v>
      </c>
      <c r="H783" s="193">
        <v>4741.7</v>
      </c>
      <c r="I783" s="185">
        <f t="shared" si="160"/>
        <v>100</v>
      </c>
    </row>
    <row r="784" spans="1:9" ht="31.5" x14ac:dyDescent="0.25">
      <c r="A784" s="192" t="s">
        <v>896</v>
      </c>
      <c r="B784" s="201"/>
      <c r="C784" s="201" t="s">
        <v>883</v>
      </c>
      <c r="D784" s="201" t="s">
        <v>913</v>
      </c>
      <c r="E784" s="186" t="s">
        <v>1610</v>
      </c>
      <c r="F784" s="186">
        <v>200</v>
      </c>
      <c r="G784" s="193">
        <v>7</v>
      </c>
      <c r="H784" s="193">
        <v>5.4</v>
      </c>
      <c r="I784" s="185">
        <f t="shared" si="160"/>
        <v>77.142857142857153</v>
      </c>
    </row>
    <row r="785" spans="1:9" x14ac:dyDescent="0.25">
      <c r="A785" s="192" t="s">
        <v>1013</v>
      </c>
      <c r="B785" s="247"/>
      <c r="C785" s="201" t="s">
        <v>883</v>
      </c>
      <c r="D785" s="201" t="s">
        <v>913</v>
      </c>
      <c r="E785" s="186" t="s">
        <v>1611</v>
      </c>
      <c r="F785" s="186"/>
      <c r="G785" s="193">
        <f>G786</f>
        <v>465.3</v>
      </c>
      <c r="H785" s="193">
        <f>H786</f>
        <v>465.3</v>
      </c>
      <c r="I785" s="185">
        <f t="shared" si="160"/>
        <v>100</v>
      </c>
    </row>
    <row r="786" spans="1:9" ht="31.5" x14ac:dyDescent="0.25">
      <c r="A786" s="192" t="s">
        <v>896</v>
      </c>
      <c r="B786" s="247"/>
      <c r="C786" s="201" t="s">
        <v>883</v>
      </c>
      <c r="D786" s="201" t="s">
        <v>913</v>
      </c>
      <c r="E786" s="186" t="s">
        <v>1611</v>
      </c>
      <c r="F786" s="186">
        <v>200</v>
      </c>
      <c r="G786" s="193">
        <v>465.3</v>
      </c>
      <c r="H786" s="193">
        <v>465.3</v>
      </c>
      <c r="I786" s="185">
        <f t="shared" si="160"/>
        <v>100</v>
      </c>
    </row>
    <row r="787" spans="1:9" ht="31.5" x14ac:dyDescent="0.25">
      <c r="A787" s="192" t="s">
        <v>1015</v>
      </c>
      <c r="B787" s="247"/>
      <c r="C787" s="201" t="s">
        <v>883</v>
      </c>
      <c r="D787" s="201" t="s">
        <v>913</v>
      </c>
      <c r="E787" s="186" t="s">
        <v>1612</v>
      </c>
      <c r="F787" s="186"/>
      <c r="G787" s="193">
        <f>G788</f>
        <v>916.6</v>
      </c>
      <c r="H787" s="193">
        <f>H788</f>
        <v>902.8</v>
      </c>
      <c r="I787" s="185">
        <f t="shared" si="160"/>
        <v>98.494435958978826</v>
      </c>
    </row>
    <row r="788" spans="1:9" ht="31.5" x14ac:dyDescent="0.25">
      <c r="A788" s="192" t="s">
        <v>896</v>
      </c>
      <c r="B788" s="247"/>
      <c r="C788" s="201" t="s">
        <v>883</v>
      </c>
      <c r="D788" s="201" t="s">
        <v>913</v>
      </c>
      <c r="E788" s="186" t="s">
        <v>1612</v>
      </c>
      <c r="F788" s="186">
        <v>200</v>
      </c>
      <c r="G788" s="193">
        <v>916.6</v>
      </c>
      <c r="H788" s="193">
        <v>902.8</v>
      </c>
      <c r="I788" s="185">
        <f t="shared" si="160"/>
        <v>98.494435958978826</v>
      </c>
    </row>
    <row r="789" spans="1:9" ht="31.5" x14ac:dyDescent="0.25">
      <c r="A789" s="192" t="s">
        <v>991</v>
      </c>
      <c r="B789" s="247"/>
      <c r="C789" s="201" t="s">
        <v>883</v>
      </c>
      <c r="D789" s="201" t="s">
        <v>913</v>
      </c>
      <c r="E789" s="186" t="s">
        <v>1613</v>
      </c>
      <c r="F789" s="186"/>
      <c r="G789" s="193">
        <f>G790+G791</f>
        <v>1303.3</v>
      </c>
      <c r="H789" s="193">
        <f>H790+H791</f>
        <v>1290.4000000000001</v>
      </c>
      <c r="I789" s="185">
        <f t="shared" si="160"/>
        <v>99.010204864574547</v>
      </c>
    </row>
    <row r="790" spans="1:9" ht="31.5" x14ac:dyDescent="0.25">
      <c r="A790" s="192" t="s">
        <v>896</v>
      </c>
      <c r="B790" s="247"/>
      <c r="C790" s="201" t="s">
        <v>883</v>
      </c>
      <c r="D790" s="201" t="s">
        <v>913</v>
      </c>
      <c r="E790" s="186" t="s">
        <v>1613</v>
      </c>
      <c r="F790" s="186">
        <v>200</v>
      </c>
      <c r="G790" s="193">
        <v>1191</v>
      </c>
      <c r="H790" s="193">
        <v>1181.2</v>
      </c>
      <c r="I790" s="185">
        <f t="shared" si="160"/>
        <v>99.177162048698577</v>
      </c>
    </row>
    <row r="791" spans="1:9" x14ac:dyDescent="0.25">
      <c r="A791" s="192" t="s">
        <v>910</v>
      </c>
      <c r="B791" s="247"/>
      <c r="C791" s="201" t="s">
        <v>883</v>
      </c>
      <c r="D791" s="201" t="s">
        <v>913</v>
      </c>
      <c r="E791" s="186" t="s">
        <v>1613</v>
      </c>
      <c r="F791" s="186">
        <v>800</v>
      </c>
      <c r="G791" s="193">
        <v>112.3</v>
      </c>
      <c r="H791" s="193">
        <v>109.2</v>
      </c>
      <c r="I791" s="185">
        <f t="shared" si="160"/>
        <v>97.23953695458593</v>
      </c>
    </row>
    <row r="792" spans="1:9" x14ac:dyDescent="0.25">
      <c r="A792" s="192" t="s">
        <v>1018</v>
      </c>
      <c r="B792" s="247"/>
      <c r="C792" s="201" t="s">
        <v>883</v>
      </c>
      <c r="D792" s="201" t="s">
        <v>913</v>
      </c>
      <c r="E792" s="186" t="s">
        <v>1618</v>
      </c>
      <c r="F792" s="186"/>
      <c r="G792" s="193">
        <f>SUM(G793)</f>
        <v>72.8</v>
      </c>
      <c r="H792" s="193">
        <f>SUM(H793)</f>
        <v>72.8</v>
      </c>
      <c r="I792" s="185">
        <f t="shared" si="160"/>
        <v>100</v>
      </c>
    </row>
    <row r="793" spans="1:9" ht="47.25" x14ac:dyDescent="0.25">
      <c r="A793" s="192" t="s">
        <v>908</v>
      </c>
      <c r="B793" s="247"/>
      <c r="C793" s="201" t="s">
        <v>883</v>
      </c>
      <c r="D793" s="201" t="s">
        <v>913</v>
      </c>
      <c r="E793" s="186" t="s">
        <v>1618</v>
      </c>
      <c r="F793" s="186">
        <v>100</v>
      </c>
      <c r="G793" s="193">
        <v>72.8</v>
      </c>
      <c r="H793" s="193">
        <v>72.8</v>
      </c>
      <c r="I793" s="185">
        <f t="shared" si="160"/>
        <v>100</v>
      </c>
    </row>
    <row r="794" spans="1:9" ht="31.5" x14ac:dyDescent="0.25">
      <c r="A794" s="192" t="s">
        <v>1671</v>
      </c>
      <c r="B794" s="247"/>
      <c r="C794" s="201" t="s">
        <v>883</v>
      </c>
      <c r="D794" s="201" t="s">
        <v>913</v>
      </c>
      <c r="E794" s="186" t="s">
        <v>1672</v>
      </c>
      <c r="F794" s="186"/>
      <c r="G794" s="193">
        <f>SUM(G795)</f>
        <v>70.400000000000006</v>
      </c>
      <c r="H794" s="193">
        <f t="shared" ref="H794:H796" si="164">SUM(H795)</f>
        <v>70.400000000000006</v>
      </c>
      <c r="I794" s="185">
        <f t="shared" si="160"/>
        <v>100</v>
      </c>
    </row>
    <row r="795" spans="1:9" x14ac:dyDescent="0.25">
      <c r="A795" s="192" t="s">
        <v>1674</v>
      </c>
      <c r="B795" s="247"/>
      <c r="C795" s="201" t="s">
        <v>883</v>
      </c>
      <c r="D795" s="201" t="s">
        <v>913</v>
      </c>
      <c r="E795" s="186" t="s">
        <v>1675</v>
      </c>
      <c r="F795" s="186"/>
      <c r="G795" s="193">
        <f>SUM(G796)</f>
        <v>70.400000000000006</v>
      </c>
      <c r="H795" s="193">
        <f t="shared" si="164"/>
        <v>70.400000000000006</v>
      </c>
      <c r="I795" s="185">
        <f t="shared" si="160"/>
        <v>100</v>
      </c>
    </row>
    <row r="796" spans="1:9" x14ac:dyDescent="0.25">
      <c r="A796" s="192" t="s">
        <v>1676</v>
      </c>
      <c r="B796" s="247"/>
      <c r="C796" s="201" t="s">
        <v>883</v>
      </c>
      <c r="D796" s="201" t="s">
        <v>913</v>
      </c>
      <c r="E796" s="186" t="s">
        <v>1677</v>
      </c>
      <c r="F796" s="186"/>
      <c r="G796" s="193">
        <f>SUM(G797)</f>
        <v>70.400000000000006</v>
      </c>
      <c r="H796" s="193">
        <f t="shared" si="164"/>
        <v>70.400000000000006</v>
      </c>
      <c r="I796" s="185">
        <f t="shared" si="160"/>
        <v>100</v>
      </c>
    </row>
    <row r="797" spans="1:9" ht="31.5" x14ac:dyDescent="0.25">
      <c r="A797" s="192" t="s">
        <v>896</v>
      </c>
      <c r="B797" s="247"/>
      <c r="C797" s="201" t="s">
        <v>883</v>
      </c>
      <c r="D797" s="201" t="s">
        <v>913</v>
      </c>
      <c r="E797" s="186" t="s">
        <v>1677</v>
      </c>
      <c r="F797" s="186">
        <v>200</v>
      </c>
      <c r="G797" s="193">
        <v>70.400000000000006</v>
      </c>
      <c r="H797" s="193">
        <v>70.400000000000006</v>
      </c>
      <c r="I797" s="185">
        <f t="shared" si="160"/>
        <v>100</v>
      </c>
    </row>
    <row r="798" spans="1:9" ht="31.5" x14ac:dyDescent="0.25">
      <c r="A798" s="249" t="s">
        <v>431</v>
      </c>
      <c r="B798" s="198" t="s">
        <v>1842</v>
      </c>
      <c r="C798" s="197"/>
      <c r="D798" s="197"/>
      <c r="E798" s="197"/>
      <c r="F798" s="197"/>
      <c r="G798" s="199">
        <f>G813+G799+G806</f>
        <v>198037.59999999995</v>
      </c>
      <c r="H798" s="199">
        <f>H813+H799+H806</f>
        <v>198271.39999999997</v>
      </c>
      <c r="I798" s="199">
        <f t="shared" si="160"/>
        <v>100.11805838891202</v>
      </c>
    </row>
    <row r="799" spans="1:9" x14ac:dyDescent="0.25">
      <c r="A799" s="192" t="s">
        <v>1736</v>
      </c>
      <c r="B799" s="195"/>
      <c r="C799" s="195" t="s">
        <v>892</v>
      </c>
      <c r="D799" s="195"/>
      <c r="E799" s="195"/>
      <c r="F799" s="195"/>
      <c r="G799" s="185">
        <f t="shared" ref="G799:H804" si="165">SUM(G800)</f>
        <v>216.5</v>
      </c>
      <c r="H799" s="185">
        <f t="shared" si="165"/>
        <v>216.5</v>
      </c>
      <c r="I799" s="185">
        <f t="shared" si="160"/>
        <v>100</v>
      </c>
    </row>
    <row r="800" spans="1:9" x14ac:dyDescent="0.25">
      <c r="A800" s="192" t="s">
        <v>1833</v>
      </c>
      <c r="B800" s="195"/>
      <c r="C800" s="195" t="s">
        <v>892</v>
      </c>
      <c r="D800" s="195" t="s">
        <v>892</v>
      </c>
      <c r="E800" s="186"/>
      <c r="F800" s="186"/>
      <c r="G800" s="185">
        <f t="shared" si="165"/>
        <v>216.5</v>
      </c>
      <c r="H800" s="185">
        <f t="shared" si="165"/>
        <v>216.5</v>
      </c>
      <c r="I800" s="185">
        <f t="shared" si="160"/>
        <v>100</v>
      </c>
    </row>
    <row r="801" spans="1:9" ht="31.5" x14ac:dyDescent="0.25">
      <c r="A801" s="192" t="s">
        <v>1360</v>
      </c>
      <c r="B801" s="201"/>
      <c r="C801" s="201" t="s">
        <v>892</v>
      </c>
      <c r="D801" s="201" t="s">
        <v>892</v>
      </c>
      <c r="E801" s="186" t="s">
        <v>1361</v>
      </c>
      <c r="F801" s="186"/>
      <c r="G801" s="185">
        <f t="shared" si="165"/>
        <v>216.5</v>
      </c>
      <c r="H801" s="185">
        <f t="shared" si="165"/>
        <v>216.5</v>
      </c>
      <c r="I801" s="185">
        <f t="shared" si="160"/>
        <v>100</v>
      </c>
    </row>
    <row r="802" spans="1:9" ht="31.5" x14ac:dyDescent="0.25">
      <c r="A802" s="192" t="s">
        <v>1442</v>
      </c>
      <c r="B802" s="195"/>
      <c r="C802" s="195" t="s">
        <v>892</v>
      </c>
      <c r="D802" s="195" t="s">
        <v>892</v>
      </c>
      <c r="E802" s="195" t="s">
        <v>1443</v>
      </c>
      <c r="F802" s="195"/>
      <c r="G802" s="185">
        <f t="shared" si="165"/>
        <v>216.5</v>
      </c>
      <c r="H802" s="185">
        <f t="shared" si="165"/>
        <v>216.5</v>
      </c>
      <c r="I802" s="185">
        <f t="shared" si="160"/>
        <v>100</v>
      </c>
    </row>
    <row r="803" spans="1:9" x14ac:dyDescent="0.25">
      <c r="A803" s="192" t="s">
        <v>979</v>
      </c>
      <c r="B803" s="195"/>
      <c r="C803" s="195" t="s">
        <v>892</v>
      </c>
      <c r="D803" s="195" t="s">
        <v>892</v>
      </c>
      <c r="E803" s="195" t="s">
        <v>1444</v>
      </c>
      <c r="F803" s="195"/>
      <c r="G803" s="185">
        <f t="shared" si="165"/>
        <v>216.5</v>
      </c>
      <c r="H803" s="185">
        <f t="shared" si="165"/>
        <v>216.5</v>
      </c>
      <c r="I803" s="185">
        <f t="shared" si="160"/>
        <v>100</v>
      </c>
    </row>
    <row r="804" spans="1:9" ht="30.75" customHeight="1" x14ac:dyDescent="0.25">
      <c r="A804" s="192" t="s">
        <v>1447</v>
      </c>
      <c r="B804" s="186"/>
      <c r="C804" s="195" t="s">
        <v>892</v>
      </c>
      <c r="D804" s="195" t="s">
        <v>892</v>
      </c>
      <c r="E804" s="195" t="s">
        <v>1448</v>
      </c>
      <c r="F804" s="195"/>
      <c r="G804" s="185">
        <f t="shared" si="165"/>
        <v>216.5</v>
      </c>
      <c r="H804" s="185">
        <f t="shared" si="165"/>
        <v>216.5</v>
      </c>
      <c r="I804" s="185">
        <f t="shared" si="160"/>
        <v>100</v>
      </c>
    </row>
    <row r="805" spans="1:9" ht="31.5" x14ac:dyDescent="0.25">
      <c r="A805" s="192" t="s">
        <v>891</v>
      </c>
      <c r="B805" s="195"/>
      <c r="C805" s="195" t="s">
        <v>892</v>
      </c>
      <c r="D805" s="195" t="s">
        <v>892</v>
      </c>
      <c r="E805" s="195" t="s">
        <v>1448</v>
      </c>
      <c r="F805" s="184">
        <v>600</v>
      </c>
      <c r="G805" s="185">
        <v>216.5</v>
      </c>
      <c r="H805" s="185">
        <v>216.5</v>
      </c>
      <c r="I805" s="185">
        <f t="shared" si="160"/>
        <v>100</v>
      </c>
    </row>
    <row r="806" spans="1:9" x14ac:dyDescent="0.25">
      <c r="A806" s="192" t="s">
        <v>1795</v>
      </c>
      <c r="B806" s="201"/>
      <c r="C806" s="201" t="s">
        <v>883</v>
      </c>
      <c r="D806" s="201" t="s">
        <v>1806</v>
      </c>
      <c r="E806" s="186"/>
      <c r="F806" s="186"/>
      <c r="G806" s="193">
        <f t="shared" ref="G806:H811" si="166">SUM(G807)</f>
        <v>300</v>
      </c>
      <c r="H806" s="193">
        <f t="shared" si="166"/>
        <v>300</v>
      </c>
      <c r="I806" s="185">
        <f t="shared" si="160"/>
        <v>100</v>
      </c>
    </row>
    <row r="807" spans="1:9" x14ac:dyDescent="0.25">
      <c r="A807" s="192" t="s">
        <v>1796</v>
      </c>
      <c r="B807" s="248"/>
      <c r="C807" s="201" t="s">
        <v>883</v>
      </c>
      <c r="D807" s="201" t="s">
        <v>884</v>
      </c>
      <c r="E807" s="201"/>
      <c r="F807" s="186"/>
      <c r="G807" s="250">
        <f t="shared" si="166"/>
        <v>300</v>
      </c>
      <c r="H807" s="250">
        <f t="shared" si="166"/>
        <v>300</v>
      </c>
      <c r="I807" s="185">
        <f t="shared" si="160"/>
        <v>100</v>
      </c>
    </row>
    <row r="808" spans="1:9" ht="31.5" x14ac:dyDescent="0.25">
      <c r="A808" s="192" t="s">
        <v>1659</v>
      </c>
      <c r="B808" s="248"/>
      <c r="C808" s="201" t="s">
        <v>883</v>
      </c>
      <c r="D808" s="201" t="s">
        <v>884</v>
      </c>
      <c r="E808" s="201" t="s">
        <v>1660</v>
      </c>
      <c r="F808" s="186"/>
      <c r="G808" s="250">
        <f t="shared" si="166"/>
        <v>300</v>
      </c>
      <c r="H808" s="250">
        <f t="shared" si="166"/>
        <v>300</v>
      </c>
      <c r="I808" s="185">
        <f t="shared" si="160"/>
        <v>100</v>
      </c>
    </row>
    <row r="809" spans="1:9" ht="31.5" x14ac:dyDescent="0.25">
      <c r="A809" s="192" t="s">
        <v>993</v>
      </c>
      <c r="B809" s="248"/>
      <c r="C809" s="201" t="s">
        <v>883</v>
      </c>
      <c r="D809" s="201" t="s">
        <v>884</v>
      </c>
      <c r="E809" s="201" t="s">
        <v>1661</v>
      </c>
      <c r="F809" s="186"/>
      <c r="G809" s="250">
        <f t="shared" si="166"/>
        <v>300</v>
      </c>
      <c r="H809" s="250">
        <f t="shared" si="166"/>
        <v>300</v>
      </c>
      <c r="I809" s="185">
        <f t="shared" si="160"/>
        <v>100</v>
      </c>
    </row>
    <row r="810" spans="1:9" x14ac:dyDescent="0.25">
      <c r="A810" s="192" t="s">
        <v>1596</v>
      </c>
      <c r="B810" s="248"/>
      <c r="C810" s="201" t="s">
        <v>883</v>
      </c>
      <c r="D810" s="201" t="s">
        <v>884</v>
      </c>
      <c r="E810" s="201" t="s">
        <v>1662</v>
      </c>
      <c r="F810" s="186"/>
      <c r="G810" s="250">
        <f t="shared" si="166"/>
        <v>300</v>
      </c>
      <c r="H810" s="250">
        <f t="shared" si="166"/>
        <v>300</v>
      </c>
      <c r="I810" s="185">
        <f t="shared" si="160"/>
        <v>100</v>
      </c>
    </row>
    <row r="811" spans="1:9" ht="31.5" x14ac:dyDescent="0.25">
      <c r="A811" s="192" t="s">
        <v>891</v>
      </c>
      <c r="B811" s="248"/>
      <c r="C811" s="201" t="s">
        <v>883</v>
      </c>
      <c r="D811" s="201" t="s">
        <v>884</v>
      </c>
      <c r="E811" s="201" t="s">
        <v>1662</v>
      </c>
      <c r="F811" s="186"/>
      <c r="G811" s="250">
        <f t="shared" si="166"/>
        <v>300</v>
      </c>
      <c r="H811" s="250">
        <f t="shared" si="166"/>
        <v>300</v>
      </c>
      <c r="I811" s="185">
        <f t="shared" si="160"/>
        <v>100</v>
      </c>
    </row>
    <row r="812" spans="1:9" ht="31.5" x14ac:dyDescent="0.25">
      <c r="A812" s="192" t="s">
        <v>945</v>
      </c>
      <c r="B812" s="248"/>
      <c r="C812" s="201" t="s">
        <v>883</v>
      </c>
      <c r="D812" s="201" t="s">
        <v>884</v>
      </c>
      <c r="E812" s="201" t="s">
        <v>1662</v>
      </c>
      <c r="F812" s="186">
        <v>600</v>
      </c>
      <c r="G812" s="250">
        <v>300</v>
      </c>
      <c r="H812" s="250">
        <v>300</v>
      </c>
      <c r="I812" s="185">
        <f t="shared" si="160"/>
        <v>100</v>
      </c>
    </row>
    <row r="813" spans="1:9" x14ac:dyDescent="0.25">
      <c r="A813" s="192" t="s">
        <v>1805</v>
      </c>
      <c r="B813" s="195"/>
      <c r="C813" s="195" t="s">
        <v>1137</v>
      </c>
      <c r="D813" s="195"/>
      <c r="E813" s="195"/>
      <c r="F813" s="195"/>
      <c r="G813" s="185">
        <f>G814+G852+G894+G904</f>
        <v>197521.09999999995</v>
      </c>
      <c r="H813" s="185">
        <f>H814+H852+H894+H904</f>
        <v>197754.89999999997</v>
      </c>
      <c r="I813" s="185">
        <f t="shared" si="160"/>
        <v>100.11836710103377</v>
      </c>
    </row>
    <row r="814" spans="1:9" x14ac:dyDescent="0.25">
      <c r="A814" s="192" t="s">
        <v>1843</v>
      </c>
      <c r="B814" s="195"/>
      <c r="C814" s="195" t="s">
        <v>1137</v>
      </c>
      <c r="D814" s="195" t="s">
        <v>893</v>
      </c>
      <c r="E814" s="195"/>
      <c r="F814" s="195"/>
      <c r="G814" s="185">
        <f>+G815</f>
        <v>173068.89999999997</v>
      </c>
      <c r="H814" s="185">
        <f>+H815</f>
        <v>173394.19999999998</v>
      </c>
      <c r="I814" s="185">
        <f t="shared" si="160"/>
        <v>100.18795982409318</v>
      </c>
    </row>
    <row r="815" spans="1:9" ht="31.5" x14ac:dyDescent="0.25">
      <c r="A815" s="192" t="s">
        <v>1484</v>
      </c>
      <c r="B815" s="195"/>
      <c r="C815" s="195" t="s">
        <v>1137</v>
      </c>
      <c r="D815" s="195" t="s">
        <v>893</v>
      </c>
      <c r="E815" s="195" t="s">
        <v>1485</v>
      </c>
      <c r="F815" s="195"/>
      <c r="G815" s="185">
        <f>SUM(G816+G838)</f>
        <v>173068.89999999997</v>
      </c>
      <c r="H815" s="185">
        <f t="shared" ref="H815" si="167">SUM(H816+H838)</f>
        <v>173394.19999999998</v>
      </c>
      <c r="I815" s="185">
        <f t="shared" si="160"/>
        <v>100.18795982409318</v>
      </c>
    </row>
    <row r="816" spans="1:9" ht="78.75" x14ac:dyDescent="0.25">
      <c r="A816" s="192" t="s">
        <v>1493</v>
      </c>
      <c r="B816" s="195"/>
      <c r="C816" s="195" t="s">
        <v>1137</v>
      </c>
      <c r="D816" s="195" t="s">
        <v>893</v>
      </c>
      <c r="E816" s="184" t="s">
        <v>1494</v>
      </c>
      <c r="F816" s="195"/>
      <c r="G816" s="185">
        <f>SUM(G817+G823+G826+G833)</f>
        <v>171370.99999999997</v>
      </c>
      <c r="H816" s="185">
        <f t="shared" ref="H816" si="168">SUM(H817+H823+H826+H833)</f>
        <v>171696.3</v>
      </c>
      <c r="I816" s="185">
        <f t="shared" si="160"/>
        <v>100.18982208191585</v>
      </c>
    </row>
    <row r="817" spans="1:9" x14ac:dyDescent="0.25">
      <c r="A817" s="192" t="s">
        <v>979</v>
      </c>
      <c r="B817" s="195"/>
      <c r="C817" s="195" t="s">
        <v>1137</v>
      </c>
      <c r="D817" s="195" t="s">
        <v>893</v>
      </c>
      <c r="E817" s="195" t="s">
        <v>1495</v>
      </c>
      <c r="F817" s="195"/>
      <c r="G817" s="185">
        <f>SUM(G818)</f>
        <v>6157.8</v>
      </c>
      <c r="H817" s="185">
        <f>SUM(H818)</f>
        <v>6157.8</v>
      </c>
      <c r="I817" s="185">
        <f t="shared" si="160"/>
        <v>100</v>
      </c>
    </row>
    <row r="818" spans="1:9" x14ac:dyDescent="0.25">
      <c r="A818" s="192" t="s">
        <v>1510</v>
      </c>
      <c r="B818" s="195"/>
      <c r="C818" s="195" t="s">
        <v>1137</v>
      </c>
      <c r="D818" s="195" t="s">
        <v>893</v>
      </c>
      <c r="E818" s="195" t="s">
        <v>1511</v>
      </c>
      <c r="F818" s="195"/>
      <c r="G818" s="185">
        <f>SUM(G819+G820+G821+G822)</f>
        <v>6157.8</v>
      </c>
      <c r="H818" s="185">
        <f t="shared" ref="H818" si="169">SUM(H819+H820+H821+H822)</f>
        <v>6157.8</v>
      </c>
      <c r="I818" s="185">
        <f t="shared" si="160"/>
        <v>100</v>
      </c>
    </row>
    <row r="819" spans="1:9" ht="47.25" x14ac:dyDescent="0.25">
      <c r="A819" s="192" t="s">
        <v>908</v>
      </c>
      <c r="B819" s="195"/>
      <c r="C819" s="195" t="s">
        <v>1137</v>
      </c>
      <c r="D819" s="195" t="s">
        <v>893</v>
      </c>
      <c r="E819" s="195" t="s">
        <v>1511</v>
      </c>
      <c r="F819" s="195" t="s">
        <v>226</v>
      </c>
      <c r="G819" s="185">
        <v>2602.3000000000002</v>
      </c>
      <c r="H819" s="185">
        <v>2602.3000000000002</v>
      </c>
      <c r="I819" s="185">
        <f t="shared" si="160"/>
        <v>100</v>
      </c>
    </row>
    <row r="820" spans="1:9" ht="31.5" x14ac:dyDescent="0.25">
      <c r="A820" s="192" t="s">
        <v>896</v>
      </c>
      <c r="B820" s="195"/>
      <c r="C820" s="195" t="s">
        <v>1137</v>
      </c>
      <c r="D820" s="195" t="s">
        <v>893</v>
      </c>
      <c r="E820" s="195" t="s">
        <v>1511</v>
      </c>
      <c r="F820" s="195" t="s">
        <v>932</v>
      </c>
      <c r="G820" s="185">
        <v>3322.5</v>
      </c>
      <c r="H820" s="185">
        <v>3322.5</v>
      </c>
      <c r="I820" s="185">
        <f t="shared" si="160"/>
        <v>100</v>
      </c>
    </row>
    <row r="821" spans="1:9" x14ac:dyDescent="0.25">
      <c r="A821" s="192" t="s">
        <v>881</v>
      </c>
      <c r="B821" s="195"/>
      <c r="C821" s="195" t="s">
        <v>1137</v>
      </c>
      <c r="D821" s="195" t="s">
        <v>893</v>
      </c>
      <c r="E821" s="195" t="s">
        <v>1511</v>
      </c>
      <c r="F821" s="195" t="s">
        <v>882</v>
      </c>
      <c r="G821" s="185">
        <v>233</v>
      </c>
      <c r="H821" s="185">
        <v>233</v>
      </c>
      <c r="I821" s="185">
        <f t="shared" si="160"/>
        <v>100</v>
      </c>
    </row>
    <row r="822" spans="1:9" ht="31.5" hidden="1" x14ac:dyDescent="0.25">
      <c r="A822" s="192" t="s">
        <v>891</v>
      </c>
      <c r="B822" s="195"/>
      <c r="C822" s="195" t="s">
        <v>1137</v>
      </c>
      <c r="D822" s="195" t="s">
        <v>893</v>
      </c>
      <c r="E822" s="195" t="s">
        <v>1511</v>
      </c>
      <c r="F822" s="195" t="s">
        <v>946</v>
      </c>
      <c r="G822" s="185"/>
      <c r="H822" s="185"/>
      <c r="I822" s="185" t="e">
        <f t="shared" si="160"/>
        <v>#DIV/0!</v>
      </c>
    </row>
    <row r="823" spans="1:9" ht="47.25" x14ac:dyDescent="0.25">
      <c r="A823" s="192" t="s">
        <v>1233</v>
      </c>
      <c r="B823" s="195"/>
      <c r="C823" s="195" t="s">
        <v>1137</v>
      </c>
      <c r="D823" s="195" t="s">
        <v>893</v>
      </c>
      <c r="E823" s="184" t="s">
        <v>1512</v>
      </c>
      <c r="F823" s="195"/>
      <c r="G823" s="185">
        <f t="shared" ref="G823:H824" si="170">G824</f>
        <v>155695.29999999999</v>
      </c>
      <c r="H823" s="185">
        <f t="shared" si="170"/>
        <v>155695.29999999999</v>
      </c>
      <c r="I823" s="185">
        <f t="shared" si="160"/>
        <v>100</v>
      </c>
    </row>
    <row r="824" spans="1:9" x14ac:dyDescent="0.25">
      <c r="A824" s="192" t="s">
        <v>1510</v>
      </c>
      <c r="B824" s="195"/>
      <c r="C824" s="195" t="s">
        <v>1137</v>
      </c>
      <c r="D824" s="195" t="s">
        <v>893</v>
      </c>
      <c r="E824" s="184" t="s">
        <v>1513</v>
      </c>
      <c r="F824" s="195"/>
      <c r="G824" s="185">
        <f t="shared" si="170"/>
        <v>155695.29999999999</v>
      </c>
      <c r="H824" s="185">
        <f t="shared" si="170"/>
        <v>155695.29999999999</v>
      </c>
      <c r="I824" s="185">
        <f t="shared" si="160"/>
        <v>100</v>
      </c>
    </row>
    <row r="825" spans="1:9" ht="31.5" x14ac:dyDescent="0.25">
      <c r="A825" s="192" t="s">
        <v>891</v>
      </c>
      <c r="B825" s="195"/>
      <c r="C825" s="195" t="s">
        <v>1137</v>
      </c>
      <c r="D825" s="195" t="s">
        <v>893</v>
      </c>
      <c r="E825" s="184" t="s">
        <v>1513</v>
      </c>
      <c r="F825" s="195" t="s">
        <v>946</v>
      </c>
      <c r="G825" s="185">
        <v>155695.29999999999</v>
      </c>
      <c r="H825" s="185">
        <v>155695.29999999999</v>
      </c>
      <c r="I825" s="185">
        <f t="shared" si="160"/>
        <v>100</v>
      </c>
    </row>
    <row r="826" spans="1:9" x14ac:dyDescent="0.25">
      <c r="A826" s="192" t="s">
        <v>1218</v>
      </c>
      <c r="B826" s="195"/>
      <c r="C826" s="195" t="s">
        <v>1137</v>
      </c>
      <c r="D826" s="195" t="s">
        <v>893</v>
      </c>
      <c r="E826" s="184" t="s">
        <v>1514</v>
      </c>
      <c r="F826" s="195"/>
      <c r="G826" s="185">
        <f>G830+G827</f>
        <v>1879.8</v>
      </c>
      <c r="H826" s="185">
        <f>H830+H827</f>
        <v>2189.6999999999998</v>
      </c>
      <c r="I826" s="185">
        <f t="shared" si="160"/>
        <v>116.48579636131502</v>
      </c>
    </row>
    <row r="827" spans="1:9" ht="31.5" x14ac:dyDescent="0.25">
      <c r="A827" s="192" t="s">
        <v>1266</v>
      </c>
      <c r="B827" s="195"/>
      <c r="C827" s="195" t="s">
        <v>1137</v>
      </c>
      <c r="D827" s="195" t="s">
        <v>893</v>
      </c>
      <c r="E827" s="184" t="s">
        <v>1515</v>
      </c>
      <c r="F827" s="195"/>
      <c r="G827" s="185">
        <f t="shared" ref="G827:H828" si="171">G828</f>
        <v>1376.5</v>
      </c>
      <c r="H827" s="185">
        <f t="shared" si="171"/>
        <v>1686.5</v>
      </c>
      <c r="I827" s="185">
        <f t="shared" si="160"/>
        <v>122.52088630584817</v>
      </c>
    </row>
    <row r="828" spans="1:9" x14ac:dyDescent="0.25">
      <c r="A828" s="192" t="s">
        <v>1510</v>
      </c>
      <c r="B828" s="195"/>
      <c r="C828" s="195" t="s">
        <v>1137</v>
      </c>
      <c r="D828" s="195" t="s">
        <v>893</v>
      </c>
      <c r="E828" s="184" t="s">
        <v>1516</v>
      </c>
      <c r="F828" s="195"/>
      <c r="G828" s="185">
        <f t="shared" si="171"/>
        <v>1376.5</v>
      </c>
      <c r="H828" s="185">
        <f t="shared" si="171"/>
        <v>1686.5</v>
      </c>
      <c r="I828" s="185">
        <f t="shared" si="160"/>
        <v>122.52088630584817</v>
      </c>
    </row>
    <row r="829" spans="1:9" ht="31.5" x14ac:dyDescent="0.25">
      <c r="A829" s="192" t="s">
        <v>891</v>
      </c>
      <c r="B829" s="195"/>
      <c r="C829" s="195" t="s">
        <v>1137</v>
      </c>
      <c r="D829" s="195" t="s">
        <v>893</v>
      </c>
      <c r="E829" s="184" t="s">
        <v>1516</v>
      </c>
      <c r="F829" s="195" t="s">
        <v>946</v>
      </c>
      <c r="G829" s="185">
        <v>1376.5</v>
      </c>
      <c r="H829" s="185">
        <v>1686.5</v>
      </c>
      <c r="I829" s="185">
        <f t="shared" si="160"/>
        <v>122.52088630584817</v>
      </c>
    </row>
    <row r="830" spans="1:9" x14ac:dyDescent="0.25">
      <c r="A830" s="192" t="s">
        <v>1326</v>
      </c>
      <c r="B830" s="195"/>
      <c r="C830" s="195" t="s">
        <v>1137</v>
      </c>
      <c r="D830" s="195" t="s">
        <v>893</v>
      </c>
      <c r="E830" s="195" t="s">
        <v>1517</v>
      </c>
      <c r="F830" s="195"/>
      <c r="G830" s="185">
        <f t="shared" ref="G830:H831" si="172">G831</f>
        <v>503.3</v>
      </c>
      <c r="H830" s="185">
        <f t="shared" si="172"/>
        <v>503.2</v>
      </c>
      <c r="I830" s="185">
        <f t="shared" si="160"/>
        <v>99.98013113451222</v>
      </c>
    </row>
    <row r="831" spans="1:9" x14ac:dyDescent="0.25">
      <c r="A831" s="192" t="s">
        <v>1510</v>
      </c>
      <c r="B831" s="195"/>
      <c r="C831" s="195" t="s">
        <v>1137</v>
      </c>
      <c r="D831" s="195" t="s">
        <v>893</v>
      </c>
      <c r="E831" s="195" t="s">
        <v>1518</v>
      </c>
      <c r="F831" s="195"/>
      <c r="G831" s="185">
        <f t="shared" si="172"/>
        <v>503.3</v>
      </c>
      <c r="H831" s="185">
        <f t="shared" si="172"/>
        <v>503.2</v>
      </c>
      <c r="I831" s="185">
        <f t="shared" si="160"/>
        <v>99.98013113451222</v>
      </c>
    </row>
    <row r="832" spans="1:9" ht="31.5" x14ac:dyDescent="0.25">
      <c r="A832" s="192" t="s">
        <v>1255</v>
      </c>
      <c r="B832" s="195"/>
      <c r="C832" s="195" t="s">
        <v>1137</v>
      </c>
      <c r="D832" s="195" t="s">
        <v>893</v>
      </c>
      <c r="E832" s="195" t="s">
        <v>1518</v>
      </c>
      <c r="F832" s="195" t="s">
        <v>946</v>
      </c>
      <c r="G832" s="185">
        <v>503.3</v>
      </c>
      <c r="H832" s="185">
        <v>503.2</v>
      </c>
      <c r="I832" s="185">
        <f t="shared" si="160"/>
        <v>99.98013113451222</v>
      </c>
    </row>
    <row r="833" spans="1:9" ht="31.5" x14ac:dyDescent="0.25">
      <c r="A833" s="192" t="s">
        <v>1055</v>
      </c>
      <c r="B833" s="195"/>
      <c r="C833" s="195" t="s">
        <v>1137</v>
      </c>
      <c r="D833" s="195" t="s">
        <v>893</v>
      </c>
      <c r="E833" s="195" t="s">
        <v>1519</v>
      </c>
      <c r="F833" s="195"/>
      <c r="G833" s="251">
        <f>G834</f>
        <v>7638.0999999999995</v>
      </c>
      <c r="H833" s="185">
        <f>H834</f>
        <v>7653.5</v>
      </c>
      <c r="I833" s="185">
        <f t="shared" si="160"/>
        <v>100.20162082193215</v>
      </c>
    </row>
    <row r="834" spans="1:9" x14ac:dyDescent="0.25">
      <c r="A834" s="192" t="s">
        <v>1510</v>
      </c>
      <c r="B834" s="195"/>
      <c r="C834" s="195" t="s">
        <v>1137</v>
      </c>
      <c r="D834" s="195" t="s">
        <v>893</v>
      </c>
      <c r="E834" s="195" t="s">
        <v>1520</v>
      </c>
      <c r="F834" s="195"/>
      <c r="G834" s="185">
        <f>SUM(G835:G837)</f>
        <v>7638.0999999999995</v>
      </c>
      <c r="H834" s="185">
        <f t="shared" ref="H834" si="173">SUM(H835:H837)</f>
        <v>7653.5</v>
      </c>
      <c r="I834" s="185">
        <f t="shared" si="160"/>
        <v>100.20162082193215</v>
      </c>
    </row>
    <row r="835" spans="1:9" ht="47.25" x14ac:dyDescent="0.25">
      <c r="A835" s="192" t="s">
        <v>908</v>
      </c>
      <c r="B835" s="195"/>
      <c r="C835" s="195" t="s">
        <v>1137</v>
      </c>
      <c r="D835" s="195" t="s">
        <v>893</v>
      </c>
      <c r="E835" s="195" t="s">
        <v>1520</v>
      </c>
      <c r="F835" s="195" t="s">
        <v>226</v>
      </c>
      <c r="G835" s="185">
        <v>6669</v>
      </c>
      <c r="H835" s="185">
        <v>6669</v>
      </c>
      <c r="I835" s="185">
        <f t="shared" si="160"/>
        <v>100</v>
      </c>
    </row>
    <row r="836" spans="1:9" ht="31.5" x14ac:dyDescent="0.25">
      <c r="A836" s="192" t="s">
        <v>896</v>
      </c>
      <c r="B836" s="195"/>
      <c r="C836" s="195" t="s">
        <v>1137</v>
      </c>
      <c r="D836" s="195" t="s">
        <v>893</v>
      </c>
      <c r="E836" s="195" t="s">
        <v>1520</v>
      </c>
      <c r="F836" s="195" t="s">
        <v>932</v>
      </c>
      <c r="G836" s="185">
        <v>872.4</v>
      </c>
      <c r="H836" s="185">
        <v>863.6</v>
      </c>
      <c r="I836" s="185">
        <f t="shared" si="160"/>
        <v>98.991288399816597</v>
      </c>
    </row>
    <row r="837" spans="1:9" x14ac:dyDescent="0.25">
      <c r="A837" s="192" t="s">
        <v>910</v>
      </c>
      <c r="B837" s="195"/>
      <c r="C837" s="195" t="s">
        <v>1137</v>
      </c>
      <c r="D837" s="195" t="s">
        <v>893</v>
      </c>
      <c r="E837" s="195" t="s">
        <v>1520</v>
      </c>
      <c r="F837" s="195" t="s">
        <v>988</v>
      </c>
      <c r="G837" s="185">
        <v>96.7</v>
      </c>
      <c r="H837" s="185">
        <v>120.9</v>
      </c>
      <c r="I837" s="185">
        <f t="shared" si="160"/>
        <v>125.02585315408481</v>
      </c>
    </row>
    <row r="838" spans="1:9" ht="31.5" x14ac:dyDescent="0.25">
      <c r="A838" s="192" t="s">
        <v>1525</v>
      </c>
      <c r="B838" s="195"/>
      <c r="C838" s="195" t="s">
        <v>1137</v>
      </c>
      <c r="D838" s="195" t="s">
        <v>893</v>
      </c>
      <c r="E838" s="195" t="s">
        <v>1526</v>
      </c>
      <c r="F838" s="195"/>
      <c r="G838" s="185">
        <f>SUM(G842)+G839</f>
        <v>1697.8999999999999</v>
      </c>
      <c r="H838" s="185">
        <f t="shared" ref="H838" si="174">SUM(H842)+H839</f>
        <v>1697.8999999999999</v>
      </c>
      <c r="I838" s="185">
        <f t="shared" si="160"/>
        <v>100</v>
      </c>
    </row>
    <row r="839" spans="1:9" x14ac:dyDescent="0.25">
      <c r="A839" s="192" t="s">
        <v>979</v>
      </c>
      <c r="B839" s="195"/>
      <c r="C839" s="195" t="s">
        <v>1137</v>
      </c>
      <c r="D839" s="195" t="s">
        <v>893</v>
      </c>
      <c r="E839" s="195" t="s">
        <v>1527</v>
      </c>
      <c r="F839" s="195"/>
      <c r="G839" s="185">
        <f t="shared" ref="G839:H840" si="175">G840</f>
        <v>240.1</v>
      </c>
      <c r="H839" s="185">
        <f t="shared" si="175"/>
        <v>240.1</v>
      </c>
      <c r="I839" s="185">
        <f t="shared" ref="I839:I902" si="176">H839/G839*100</f>
        <v>100</v>
      </c>
    </row>
    <row r="840" spans="1:9" x14ac:dyDescent="0.25">
      <c r="A840" s="192" t="s">
        <v>1510</v>
      </c>
      <c r="B840" s="195"/>
      <c r="C840" s="195" t="s">
        <v>1137</v>
      </c>
      <c r="D840" s="195" t="s">
        <v>893</v>
      </c>
      <c r="E840" s="195" t="s">
        <v>1543</v>
      </c>
      <c r="F840" s="195"/>
      <c r="G840" s="185">
        <f t="shared" si="175"/>
        <v>240.1</v>
      </c>
      <c r="H840" s="185">
        <f t="shared" si="175"/>
        <v>240.1</v>
      </c>
      <c r="I840" s="185">
        <f t="shared" si="176"/>
        <v>100</v>
      </c>
    </row>
    <row r="841" spans="1:9" ht="31.5" x14ac:dyDescent="0.25">
      <c r="A841" s="192" t="s">
        <v>891</v>
      </c>
      <c r="B841" s="195"/>
      <c r="C841" s="195" t="s">
        <v>1137</v>
      </c>
      <c r="D841" s="195" t="s">
        <v>893</v>
      </c>
      <c r="E841" s="195" t="s">
        <v>1543</v>
      </c>
      <c r="F841" s="195" t="s">
        <v>946</v>
      </c>
      <c r="G841" s="185">
        <v>240.1</v>
      </c>
      <c r="H841" s="185">
        <v>240.1</v>
      </c>
      <c r="I841" s="185">
        <f t="shared" si="176"/>
        <v>100</v>
      </c>
    </row>
    <row r="842" spans="1:9" x14ac:dyDescent="0.25">
      <c r="A842" s="192" t="s">
        <v>1218</v>
      </c>
      <c r="B842" s="195"/>
      <c r="C842" s="195" t="s">
        <v>1137</v>
      </c>
      <c r="D842" s="195" t="s">
        <v>893</v>
      </c>
      <c r="E842" s="195" t="s">
        <v>1549</v>
      </c>
      <c r="F842" s="195"/>
      <c r="G842" s="185">
        <f>G843+G846+G849</f>
        <v>1457.8</v>
      </c>
      <c r="H842" s="185">
        <f>H843+H846+H849</f>
        <v>1457.8</v>
      </c>
      <c r="I842" s="185">
        <f t="shared" si="176"/>
        <v>100</v>
      </c>
    </row>
    <row r="843" spans="1:9" x14ac:dyDescent="0.25">
      <c r="A843" s="192" t="s">
        <v>1220</v>
      </c>
      <c r="B843" s="195"/>
      <c r="C843" s="195" t="s">
        <v>1137</v>
      </c>
      <c r="D843" s="195" t="s">
        <v>893</v>
      </c>
      <c r="E843" s="195" t="s">
        <v>1550</v>
      </c>
      <c r="F843" s="195"/>
      <c r="G843" s="185">
        <f t="shared" ref="G843:H844" si="177">G844</f>
        <v>700</v>
      </c>
      <c r="H843" s="185">
        <f t="shared" si="177"/>
        <v>700</v>
      </c>
      <c r="I843" s="185">
        <f t="shared" si="176"/>
        <v>100</v>
      </c>
    </row>
    <row r="844" spans="1:9" x14ac:dyDescent="0.25">
      <c r="A844" s="192" t="s">
        <v>1510</v>
      </c>
      <c r="B844" s="195"/>
      <c r="C844" s="195" t="s">
        <v>1137</v>
      </c>
      <c r="D844" s="195" t="s">
        <v>893</v>
      </c>
      <c r="E844" s="195" t="s">
        <v>1551</v>
      </c>
      <c r="F844" s="195"/>
      <c r="G844" s="185">
        <f t="shared" si="177"/>
        <v>700</v>
      </c>
      <c r="H844" s="185">
        <f t="shared" si="177"/>
        <v>700</v>
      </c>
      <c r="I844" s="185">
        <f t="shared" si="176"/>
        <v>100</v>
      </c>
    </row>
    <row r="845" spans="1:9" ht="31.5" x14ac:dyDescent="0.25">
      <c r="A845" s="192" t="s">
        <v>891</v>
      </c>
      <c r="B845" s="195"/>
      <c r="C845" s="195" t="s">
        <v>1137</v>
      </c>
      <c r="D845" s="195" t="s">
        <v>893</v>
      </c>
      <c r="E845" s="195" t="s">
        <v>1551</v>
      </c>
      <c r="F845" s="195" t="s">
        <v>946</v>
      </c>
      <c r="G845" s="185">
        <v>700</v>
      </c>
      <c r="H845" s="185">
        <v>700</v>
      </c>
      <c r="I845" s="185">
        <f t="shared" si="176"/>
        <v>100</v>
      </c>
    </row>
    <row r="846" spans="1:9" ht="31.5" x14ac:dyDescent="0.25">
      <c r="A846" s="192" t="s">
        <v>1266</v>
      </c>
      <c r="B846" s="195"/>
      <c r="C846" s="195" t="s">
        <v>1137</v>
      </c>
      <c r="D846" s="195" t="s">
        <v>893</v>
      </c>
      <c r="E846" s="195" t="s">
        <v>1552</v>
      </c>
      <c r="F846" s="195"/>
      <c r="G846" s="185">
        <f t="shared" ref="G846:H847" si="178">G847</f>
        <v>95</v>
      </c>
      <c r="H846" s="185">
        <f t="shared" si="178"/>
        <v>95</v>
      </c>
      <c r="I846" s="185">
        <f t="shared" si="176"/>
        <v>100</v>
      </c>
    </row>
    <row r="847" spans="1:9" x14ac:dyDescent="0.25">
      <c r="A847" s="192" t="s">
        <v>1510</v>
      </c>
      <c r="B847" s="195"/>
      <c r="C847" s="195" t="s">
        <v>1137</v>
      </c>
      <c r="D847" s="195" t="s">
        <v>893</v>
      </c>
      <c r="E847" s="195" t="s">
        <v>1553</v>
      </c>
      <c r="F847" s="195"/>
      <c r="G847" s="185">
        <f t="shared" si="178"/>
        <v>95</v>
      </c>
      <c r="H847" s="185">
        <f t="shared" si="178"/>
        <v>95</v>
      </c>
      <c r="I847" s="185">
        <f t="shared" si="176"/>
        <v>100</v>
      </c>
    </row>
    <row r="848" spans="1:9" ht="31.5" x14ac:dyDescent="0.25">
      <c r="A848" s="192" t="s">
        <v>891</v>
      </c>
      <c r="B848" s="195"/>
      <c r="C848" s="195" t="s">
        <v>1137</v>
      </c>
      <c r="D848" s="195" t="s">
        <v>893</v>
      </c>
      <c r="E848" s="195" t="s">
        <v>1553</v>
      </c>
      <c r="F848" s="195" t="s">
        <v>946</v>
      </c>
      <c r="G848" s="185">
        <v>95</v>
      </c>
      <c r="H848" s="185">
        <v>95</v>
      </c>
      <c r="I848" s="185">
        <f t="shared" si="176"/>
        <v>100</v>
      </c>
    </row>
    <row r="849" spans="1:9" x14ac:dyDescent="0.25">
      <c r="A849" s="192" t="s">
        <v>1326</v>
      </c>
      <c r="B849" s="195"/>
      <c r="C849" s="195" t="s">
        <v>1137</v>
      </c>
      <c r="D849" s="195" t="s">
        <v>893</v>
      </c>
      <c r="E849" s="195" t="s">
        <v>1554</v>
      </c>
      <c r="F849" s="195"/>
      <c r="G849" s="185">
        <f t="shared" ref="G849:H850" si="179">G850</f>
        <v>662.8</v>
      </c>
      <c r="H849" s="185">
        <f t="shared" si="179"/>
        <v>662.8</v>
      </c>
      <c r="I849" s="185">
        <f t="shared" si="176"/>
        <v>100</v>
      </c>
    </row>
    <row r="850" spans="1:9" x14ac:dyDescent="0.25">
      <c r="A850" s="192" t="s">
        <v>1510</v>
      </c>
      <c r="B850" s="195"/>
      <c r="C850" s="195" t="s">
        <v>1137</v>
      </c>
      <c r="D850" s="195" t="s">
        <v>893</v>
      </c>
      <c r="E850" s="195" t="s">
        <v>1555</v>
      </c>
      <c r="F850" s="195"/>
      <c r="G850" s="185">
        <f t="shared" si="179"/>
        <v>662.8</v>
      </c>
      <c r="H850" s="185">
        <f t="shared" si="179"/>
        <v>662.8</v>
      </c>
      <c r="I850" s="185">
        <f t="shared" si="176"/>
        <v>100</v>
      </c>
    </row>
    <row r="851" spans="1:9" ht="31.5" x14ac:dyDescent="0.25">
      <c r="A851" s="192" t="s">
        <v>891</v>
      </c>
      <c r="B851" s="195"/>
      <c r="C851" s="195" t="s">
        <v>1137</v>
      </c>
      <c r="D851" s="195" t="s">
        <v>893</v>
      </c>
      <c r="E851" s="195" t="s">
        <v>1555</v>
      </c>
      <c r="F851" s="195" t="s">
        <v>946</v>
      </c>
      <c r="G851" s="185">
        <v>662.8</v>
      </c>
      <c r="H851" s="185">
        <v>662.8</v>
      </c>
      <c r="I851" s="185">
        <f t="shared" si="176"/>
        <v>100</v>
      </c>
    </row>
    <row r="852" spans="1:9" x14ac:dyDescent="0.25">
      <c r="A852" s="192" t="s">
        <v>1811</v>
      </c>
      <c r="B852" s="195"/>
      <c r="C852" s="195" t="s">
        <v>1137</v>
      </c>
      <c r="D852" s="195" t="s">
        <v>976</v>
      </c>
      <c r="E852" s="195"/>
      <c r="F852" s="195"/>
      <c r="G852" s="185">
        <f>G853</f>
        <v>9417.2999999999993</v>
      </c>
      <c r="H852" s="185">
        <f>H853</f>
        <v>9417.2999999999993</v>
      </c>
      <c r="I852" s="185">
        <f t="shared" si="176"/>
        <v>100</v>
      </c>
    </row>
    <row r="853" spans="1:9" ht="31.5" x14ac:dyDescent="0.25">
      <c r="A853" s="192" t="s">
        <v>1484</v>
      </c>
      <c r="B853" s="195"/>
      <c r="C853" s="195" t="s">
        <v>1137</v>
      </c>
      <c r="D853" s="195" t="s">
        <v>976</v>
      </c>
      <c r="E853" s="195" t="s">
        <v>1485</v>
      </c>
      <c r="F853" s="195"/>
      <c r="G853" s="185">
        <f>SUM(G854)+G868</f>
        <v>9417.2999999999993</v>
      </c>
      <c r="H853" s="185">
        <f>SUM(H854)+H868</f>
        <v>9417.2999999999993</v>
      </c>
      <c r="I853" s="185">
        <f t="shared" si="176"/>
        <v>100</v>
      </c>
    </row>
    <row r="854" spans="1:9" ht="78.75" x14ac:dyDescent="0.25">
      <c r="A854" s="192" t="s">
        <v>1493</v>
      </c>
      <c r="B854" s="195"/>
      <c r="C854" s="195" t="s">
        <v>1137</v>
      </c>
      <c r="D854" s="195" t="s">
        <v>976</v>
      </c>
      <c r="E854" s="195" t="s">
        <v>1494</v>
      </c>
      <c r="F854" s="195"/>
      <c r="G854" s="185">
        <f>G855</f>
        <v>4186.4000000000005</v>
      </c>
      <c r="H854" s="185">
        <f>H855</f>
        <v>4186.4000000000005</v>
      </c>
      <c r="I854" s="185">
        <f t="shared" si="176"/>
        <v>100</v>
      </c>
    </row>
    <row r="855" spans="1:9" x14ac:dyDescent="0.25">
      <c r="A855" s="192" t="s">
        <v>979</v>
      </c>
      <c r="B855" s="195"/>
      <c r="C855" s="195" t="s">
        <v>1137</v>
      </c>
      <c r="D855" s="195" t="s">
        <v>976</v>
      </c>
      <c r="E855" s="195" t="s">
        <v>1495</v>
      </c>
      <c r="F855" s="195"/>
      <c r="G855" s="185">
        <f>SUM(G856+G858+G860+G862+G864+G866)</f>
        <v>4186.4000000000005</v>
      </c>
      <c r="H855" s="185">
        <f t="shared" ref="H855" si="180">SUM(H856+H858+H860+H862+H864+H866)</f>
        <v>4186.4000000000005</v>
      </c>
      <c r="I855" s="185">
        <f t="shared" si="176"/>
        <v>100</v>
      </c>
    </row>
    <row r="856" spans="1:9" ht="31.5" x14ac:dyDescent="0.25">
      <c r="A856" s="192" t="s">
        <v>1500</v>
      </c>
      <c r="B856" s="195"/>
      <c r="C856" s="195" t="s">
        <v>1137</v>
      </c>
      <c r="D856" s="195" t="s">
        <v>976</v>
      </c>
      <c r="E856" s="195" t="s">
        <v>1501</v>
      </c>
      <c r="F856" s="195"/>
      <c r="G856" s="185">
        <f>G857</f>
        <v>1117.0999999999999</v>
      </c>
      <c r="H856" s="185">
        <f>H857</f>
        <v>1117.0999999999999</v>
      </c>
      <c r="I856" s="185">
        <f t="shared" si="176"/>
        <v>100</v>
      </c>
    </row>
    <row r="857" spans="1:9" ht="31.5" x14ac:dyDescent="0.25">
      <c r="A857" s="192" t="s">
        <v>891</v>
      </c>
      <c r="B857" s="195"/>
      <c r="C857" s="195" t="s">
        <v>1137</v>
      </c>
      <c r="D857" s="195" t="s">
        <v>976</v>
      </c>
      <c r="E857" s="195" t="s">
        <v>1501</v>
      </c>
      <c r="F857" s="195" t="s">
        <v>946</v>
      </c>
      <c r="G857" s="185">
        <v>1117.0999999999999</v>
      </c>
      <c r="H857" s="185">
        <v>1117.0999999999999</v>
      </c>
      <c r="I857" s="185">
        <f t="shared" si="176"/>
        <v>100</v>
      </c>
    </row>
    <row r="858" spans="1:9" ht="31.5" x14ac:dyDescent="0.25">
      <c r="A858" s="192" t="s">
        <v>1502</v>
      </c>
      <c r="B858" s="195"/>
      <c r="C858" s="195" t="s">
        <v>1137</v>
      </c>
      <c r="D858" s="195" t="s">
        <v>976</v>
      </c>
      <c r="E858" s="195" t="s">
        <v>1503</v>
      </c>
      <c r="F858" s="195"/>
      <c r="G858" s="185">
        <f>SUM(G859)</f>
        <v>1586.5</v>
      </c>
      <c r="H858" s="185">
        <f t="shared" ref="H858" si="181">SUM(H859)</f>
        <v>1586.5</v>
      </c>
      <c r="I858" s="185">
        <f t="shared" si="176"/>
        <v>100</v>
      </c>
    </row>
    <row r="859" spans="1:9" ht="31.5" x14ac:dyDescent="0.25">
      <c r="A859" s="192" t="s">
        <v>891</v>
      </c>
      <c r="B859" s="195"/>
      <c r="C859" s="195" t="s">
        <v>1137</v>
      </c>
      <c r="D859" s="195" t="s">
        <v>976</v>
      </c>
      <c r="E859" s="195" t="s">
        <v>1503</v>
      </c>
      <c r="F859" s="195" t="s">
        <v>946</v>
      </c>
      <c r="G859" s="185">
        <v>1586.5</v>
      </c>
      <c r="H859" s="185">
        <v>1586.5</v>
      </c>
      <c r="I859" s="185">
        <f t="shared" si="176"/>
        <v>100</v>
      </c>
    </row>
    <row r="860" spans="1:9" ht="78.75" x14ac:dyDescent="0.25">
      <c r="A860" s="192" t="s">
        <v>1844</v>
      </c>
      <c r="B860" s="195"/>
      <c r="C860" s="195" t="s">
        <v>1137</v>
      </c>
      <c r="D860" s="195" t="s">
        <v>976</v>
      </c>
      <c r="E860" s="195" t="s">
        <v>1505</v>
      </c>
      <c r="F860" s="195"/>
      <c r="G860" s="185">
        <f>SUM(G861)</f>
        <v>529.20000000000005</v>
      </c>
      <c r="H860" s="185">
        <f t="shared" ref="H860" si="182">SUM(H861)</f>
        <v>529.20000000000005</v>
      </c>
      <c r="I860" s="185">
        <f t="shared" si="176"/>
        <v>100</v>
      </c>
    </row>
    <row r="861" spans="1:9" ht="31.5" x14ac:dyDescent="0.25">
      <c r="A861" s="192" t="s">
        <v>896</v>
      </c>
      <c r="B861" s="195"/>
      <c r="C861" s="195" t="s">
        <v>1137</v>
      </c>
      <c r="D861" s="195" t="s">
        <v>976</v>
      </c>
      <c r="E861" s="195" t="s">
        <v>1505</v>
      </c>
      <c r="F861" s="195" t="s">
        <v>932</v>
      </c>
      <c r="G861" s="185">
        <v>529.20000000000005</v>
      </c>
      <c r="H861" s="185">
        <v>529.20000000000005</v>
      </c>
      <c r="I861" s="185">
        <f t="shared" si="176"/>
        <v>100</v>
      </c>
    </row>
    <row r="862" spans="1:9" ht="31.5" hidden="1" x14ac:dyDescent="0.25">
      <c r="A862" s="192" t="s">
        <v>1508</v>
      </c>
      <c r="B862" s="195"/>
      <c r="C862" s="195" t="s">
        <v>1137</v>
      </c>
      <c r="D862" s="195" t="s">
        <v>976</v>
      </c>
      <c r="E862" s="195" t="s">
        <v>1509</v>
      </c>
      <c r="F862" s="195"/>
      <c r="G862" s="185">
        <f>SUM(G863)</f>
        <v>0</v>
      </c>
      <c r="H862" s="185">
        <f t="shared" ref="H862" si="183">SUM(H863)</f>
        <v>0</v>
      </c>
      <c r="I862" s="185"/>
    </row>
    <row r="863" spans="1:9" ht="31.5" hidden="1" x14ac:dyDescent="0.25">
      <c r="A863" s="192" t="s">
        <v>896</v>
      </c>
      <c r="B863" s="195"/>
      <c r="C863" s="195" t="s">
        <v>1137</v>
      </c>
      <c r="D863" s="195" t="s">
        <v>976</v>
      </c>
      <c r="E863" s="195" t="s">
        <v>1509</v>
      </c>
      <c r="F863" s="195" t="s">
        <v>932</v>
      </c>
      <c r="G863" s="185">
        <v>0</v>
      </c>
      <c r="H863" s="252"/>
      <c r="I863" s="185"/>
    </row>
    <row r="864" spans="1:9" ht="31.5" x14ac:dyDescent="0.25">
      <c r="A864" s="192" t="s">
        <v>1498</v>
      </c>
      <c r="B864" s="195"/>
      <c r="C864" s="195" t="s">
        <v>1137</v>
      </c>
      <c r="D864" s="195" t="s">
        <v>976</v>
      </c>
      <c r="E864" s="195" t="s">
        <v>1499</v>
      </c>
      <c r="F864" s="195"/>
      <c r="G864" s="185">
        <f>SUM(G865)</f>
        <v>528.4</v>
      </c>
      <c r="H864" s="185">
        <f>SUM(H865)</f>
        <v>528.4</v>
      </c>
      <c r="I864" s="185">
        <f t="shared" si="176"/>
        <v>100</v>
      </c>
    </row>
    <row r="865" spans="1:9" ht="31.5" x14ac:dyDescent="0.25">
      <c r="A865" s="192" t="s">
        <v>896</v>
      </c>
      <c r="B865" s="195"/>
      <c r="C865" s="195" t="s">
        <v>1137</v>
      </c>
      <c r="D865" s="195" t="s">
        <v>976</v>
      </c>
      <c r="E865" s="195" t="s">
        <v>1499</v>
      </c>
      <c r="F865" s="195" t="s">
        <v>932</v>
      </c>
      <c r="G865" s="185">
        <v>528.4</v>
      </c>
      <c r="H865" s="185">
        <v>528.4</v>
      </c>
      <c r="I865" s="185">
        <f t="shared" si="176"/>
        <v>100</v>
      </c>
    </row>
    <row r="866" spans="1:9" ht="31.5" x14ac:dyDescent="0.25">
      <c r="A866" s="192" t="s">
        <v>1496</v>
      </c>
      <c r="B866" s="195"/>
      <c r="C866" s="195" t="s">
        <v>1137</v>
      </c>
      <c r="D866" s="195" t="s">
        <v>976</v>
      </c>
      <c r="E866" s="195" t="s">
        <v>1497</v>
      </c>
      <c r="F866" s="195"/>
      <c r="G866" s="185">
        <f>G867</f>
        <v>425.2</v>
      </c>
      <c r="H866" s="185">
        <f>H867</f>
        <v>425.2</v>
      </c>
      <c r="I866" s="185">
        <f t="shared" si="176"/>
        <v>100</v>
      </c>
    </row>
    <row r="867" spans="1:9" ht="31.5" x14ac:dyDescent="0.25">
      <c r="A867" s="192" t="s">
        <v>896</v>
      </c>
      <c r="B867" s="195"/>
      <c r="C867" s="195" t="s">
        <v>1137</v>
      </c>
      <c r="D867" s="195" t="s">
        <v>976</v>
      </c>
      <c r="E867" s="195" t="s">
        <v>1497</v>
      </c>
      <c r="F867" s="195" t="s">
        <v>932</v>
      </c>
      <c r="G867" s="185">
        <v>425.2</v>
      </c>
      <c r="H867" s="185">
        <v>425.2</v>
      </c>
      <c r="I867" s="185">
        <f t="shared" si="176"/>
        <v>100</v>
      </c>
    </row>
    <row r="868" spans="1:9" ht="31.5" x14ac:dyDescent="0.25">
      <c r="A868" s="192" t="s">
        <v>1845</v>
      </c>
      <c r="B868" s="195"/>
      <c r="C868" s="195" t="s">
        <v>1137</v>
      </c>
      <c r="D868" s="195" t="s">
        <v>976</v>
      </c>
      <c r="E868" s="195" t="s">
        <v>1526</v>
      </c>
      <c r="F868" s="195"/>
      <c r="G868" s="185">
        <f>G891+G869</f>
        <v>5230.8999999999996</v>
      </c>
      <c r="H868" s="185">
        <f>H891+H869</f>
        <v>5230.8999999999996</v>
      </c>
      <c r="I868" s="185">
        <f t="shared" si="176"/>
        <v>100</v>
      </c>
    </row>
    <row r="869" spans="1:9" x14ac:dyDescent="0.25">
      <c r="A869" s="192" t="s">
        <v>979</v>
      </c>
      <c r="B869" s="195"/>
      <c r="C869" s="195" t="s">
        <v>1137</v>
      </c>
      <c r="D869" s="195" t="s">
        <v>976</v>
      </c>
      <c r="E869" s="195" t="s">
        <v>1527</v>
      </c>
      <c r="F869" s="195"/>
      <c r="G869" s="185">
        <f>SUM(G875+G880+G882+G885+G887+G889)+G870</f>
        <v>5230.8999999999996</v>
      </c>
      <c r="H869" s="185">
        <f t="shared" ref="H869" si="184">SUM(H875+H880+H882+H885+H887+H889)+H870</f>
        <v>5230.8999999999996</v>
      </c>
      <c r="I869" s="185">
        <f t="shared" si="176"/>
        <v>100</v>
      </c>
    </row>
    <row r="870" spans="1:9" ht="110.25" x14ac:dyDescent="0.25">
      <c r="A870" s="203" t="s">
        <v>1528</v>
      </c>
      <c r="B870" s="195"/>
      <c r="C870" s="195" t="s">
        <v>1137</v>
      </c>
      <c r="D870" s="195" t="s">
        <v>976</v>
      </c>
      <c r="E870" s="195" t="s">
        <v>1529</v>
      </c>
      <c r="F870" s="195"/>
      <c r="G870" s="185">
        <f>SUM(G871+G873)</f>
        <v>5190.8999999999996</v>
      </c>
      <c r="H870" s="185">
        <f t="shared" ref="H870" si="185">SUM(H871+H873)</f>
        <v>5190.8999999999996</v>
      </c>
      <c r="I870" s="185">
        <f t="shared" si="176"/>
        <v>100</v>
      </c>
    </row>
    <row r="871" spans="1:9" ht="31.5" x14ac:dyDescent="0.25">
      <c r="A871" s="192" t="s">
        <v>1530</v>
      </c>
      <c r="B871" s="195"/>
      <c r="C871" s="195" t="s">
        <v>1137</v>
      </c>
      <c r="D871" s="195" t="s">
        <v>976</v>
      </c>
      <c r="E871" s="195" t="s">
        <v>1531</v>
      </c>
      <c r="F871" s="195"/>
      <c r="G871" s="185">
        <f>SUM(G872)</f>
        <v>2590.9</v>
      </c>
      <c r="H871" s="185">
        <f t="shared" ref="H871" si="186">SUM(H872)</f>
        <v>2590.9</v>
      </c>
      <c r="I871" s="185">
        <f t="shared" si="176"/>
        <v>100</v>
      </c>
    </row>
    <row r="872" spans="1:9" ht="31.5" x14ac:dyDescent="0.25">
      <c r="A872" s="192" t="s">
        <v>891</v>
      </c>
      <c r="B872" s="195"/>
      <c r="C872" s="195" t="s">
        <v>1137</v>
      </c>
      <c r="D872" s="195" t="s">
        <v>976</v>
      </c>
      <c r="E872" s="195" t="s">
        <v>1531</v>
      </c>
      <c r="F872" s="195" t="s">
        <v>946</v>
      </c>
      <c r="G872" s="185">
        <v>2590.9</v>
      </c>
      <c r="H872" s="185">
        <v>2590.9</v>
      </c>
      <c r="I872" s="185">
        <f t="shared" si="176"/>
        <v>100</v>
      </c>
    </row>
    <row r="873" spans="1:9" ht="31.5" x14ac:dyDescent="0.25">
      <c r="A873" s="192" t="s">
        <v>1532</v>
      </c>
      <c r="B873" s="195"/>
      <c r="C873" s="195" t="s">
        <v>1137</v>
      </c>
      <c r="D873" s="195" t="s">
        <v>976</v>
      </c>
      <c r="E873" s="195" t="s">
        <v>1533</v>
      </c>
      <c r="F873" s="195"/>
      <c r="G873" s="185">
        <f>SUM(G874)</f>
        <v>2600</v>
      </c>
      <c r="H873" s="185">
        <f t="shared" ref="H873" si="187">SUM(H874)</f>
        <v>2600</v>
      </c>
      <c r="I873" s="185">
        <f t="shared" si="176"/>
        <v>100</v>
      </c>
    </row>
    <row r="874" spans="1:9" ht="31.5" x14ac:dyDescent="0.25">
      <c r="A874" s="192" t="s">
        <v>891</v>
      </c>
      <c r="B874" s="195"/>
      <c r="C874" s="195" t="s">
        <v>1137</v>
      </c>
      <c r="D874" s="195" t="s">
        <v>976</v>
      </c>
      <c r="E874" s="195" t="s">
        <v>1533</v>
      </c>
      <c r="F874" s="195" t="s">
        <v>946</v>
      </c>
      <c r="G874" s="185">
        <v>2600</v>
      </c>
      <c r="H874" s="185">
        <v>2600</v>
      </c>
      <c r="I874" s="185">
        <f t="shared" si="176"/>
        <v>100</v>
      </c>
    </row>
    <row r="875" spans="1:9" ht="47.25" hidden="1" x14ac:dyDescent="0.25">
      <c r="A875" s="230" t="s">
        <v>1534</v>
      </c>
      <c r="B875" s="195"/>
      <c r="C875" s="195" t="s">
        <v>1137</v>
      </c>
      <c r="D875" s="195" t="s">
        <v>976</v>
      </c>
      <c r="E875" s="195" t="s">
        <v>1535</v>
      </c>
      <c r="F875" s="195"/>
      <c r="G875" s="185">
        <f>SUM(G876+G878)</f>
        <v>0</v>
      </c>
      <c r="H875" s="185">
        <f t="shared" ref="H875" si="188">SUM(H876+H878)</f>
        <v>0</v>
      </c>
      <c r="I875" s="185" t="e">
        <f t="shared" si="176"/>
        <v>#DIV/0!</v>
      </c>
    </row>
    <row r="876" spans="1:9" ht="47.25" hidden="1" x14ac:dyDescent="0.25">
      <c r="A876" s="192" t="s">
        <v>1536</v>
      </c>
      <c r="B876" s="195"/>
      <c r="C876" s="195" t="s">
        <v>1137</v>
      </c>
      <c r="D876" s="195" t="s">
        <v>976</v>
      </c>
      <c r="E876" s="195" t="s">
        <v>1537</v>
      </c>
      <c r="F876" s="195"/>
      <c r="G876" s="185">
        <f>SUM(G877)</f>
        <v>0</v>
      </c>
      <c r="H876" s="185">
        <f t="shared" ref="H876" si="189">SUM(H877)</f>
        <v>0</v>
      </c>
      <c r="I876" s="185" t="e">
        <f t="shared" si="176"/>
        <v>#DIV/0!</v>
      </c>
    </row>
    <row r="877" spans="1:9" ht="31.5" hidden="1" x14ac:dyDescent="0.25">
      <c r="A877" s="192" t="s">
        <v>891</v>
      </c>
      <c r="B877" s="195"/>
      <c r="C877" s="195" t="s">
        <v>1137</v>
      </c>
      <c r="D877" s="195" t="s">
        <v>976</v>
      </c>
      <c r="E877" s="195" t="s">
        <v>1537</v>
      </c>
      <c r="F877" s="195" t="s">
        <v>946</v>
      </c>
      <c r="G877" s="185"/>
      <c r="H877" s="185"/>
      <c r="I877" s="185" t="e">
        <f t="shared" si="176"/>
        <v>#DIV/0!</v>
      </c>
    </row>
    <row r="878" spans="1:9" ht="31.5" hidden="1" x14ac:dyDescent="0.25">
      <c r="A878" s="192" t="s">
        <v>1500</v>
      </c>
      <c r="B878" s="195"/>
      <c r="C878" s="195" t="s">
        <v>1137</v>
      </c>
      <c r="D878" s="195" t="s">
        <v>976</v>
      </c>
      <c r="E878" s="195" t="s">
        <v>1538</v>
      </c>
      <c r="F878" s="195"/>
      <c r="G878" s="185">
        <f>SUM(G879)</f>
        <v>0</v>
      </c>
      <c r="H878" s="185">
        <f t="shared" ref="H878" si="190">SUM(H879)</f>
        <v>0</v>
      </c>
      <c r="I878" s="185" t="e">
        <f t="shared" si="176"/>
        <v>#DIV/0!</v>
      </c>
    </row>
    <row r="879" spans="1:9" ht="31.5" hidden="1" x14ac:dyDescent="0.25">
      <c r="A879" s="192" t="s">
        <v>896</v>
      </c>
      <c r="B879" s="195"/>
      <c r="C879" s="195" t="s">
        <v>1137</v>
      </c>
      <c r="D879" s="195" t="s">
        <v>976</v>
      </c>
      <c r="E879" s="195" t="s">
        <v>1538</v>
      </c>
      <c r="F879" s="195" t="s">
        <v>932</v>
      </c>
      <c r="G879" s="185"/>
      <c r="H879" s="185"/>
      <c r="I879" s="185" t="e">
        <f t="shared" si="176"/>
        <v>#DIV/0!</v>
      </c>
    </row>
    <row r="880" spans="1:9" x14ac:dyDescent="0.25">
      <c r="A880" s="192" t="s">
        <v>1510</v>
      </c>
      <c r="B880" s="253"/>
      <c r="C880" s="195" t="s">
        <v>1137</v>
      </c>
      <c r="D880" s="195" t="s">
        <v>976</v>
      </c>
      <c r="E880" s="195" t="s">
        <v>1543</v>
      </c>
      <c r="F880" s="195"/>
      <c r="G880" s="185">
        <f>SUM(G881)</f>
        <v>40</v>
      </c>
      <c r="H880" s="185">
        <f t="shared" ref="H880" si="191">SUM(H881)</f>
        <v>40</v>
      </c>
      <c r="I880" s="185">
        <f t="shared" si="176"/>
        <v>100</v>
      </c>
    </row>
    <row r="881" spans="1:9" ht="31.5" x14ac:dyDescent="0.25">
      <c r="A881" s="192" t="s">
        <v>896</v>
      </c>
      <c r="B881" s="253"/>
      <c r="C881" s="195" t="s">
        <v>1137</v>
      </c>
      <c r="D881" s="195" t="s">
        <v>976</v>
      </c>
      <c r="E881" s="195" t="s">
        <v>1543</v>
      </c>
      <c r="F881" s="195" t="s">
        <v>932</v>
      </c>
      <c r="G881" s="185">
        <v>40</v>
      </c>
      <c r="H881" s="185">
        <v>40</v>
      </c>
      <c r="I881" s="185">
        <f t="shared" si="176"/>
        <v>100</v>
      </c>
    </row>
    <row r="882" spans="1:9" ht="47.25" hidden="1" x14ac:dyDescent="0.25">
      <c r="A882" s="192" t="s">
        <v>1544</v>
      </c>
      <c r="B882" s="195"/>
      <c r="C882" s="195" t="s">
        <v>1137</v>
      </c>
      <c r="D882" s="195" t="s">
        <v>976</v>
      </c>
      <c r="E882" s="195" t="s">
        <v>1545</v>
      </c>
      <c r="F882" s="195"/>
      <c r="G882" s="185">
        <f>G883+G884</f>
        <v>0</v>
      </c>
      <c r="H882" s="185">
        <f t="shared" ref="H882" si="192">H883+H884</f>
        <v>0</v>
      </c>
      <c r="I882" s="185" t="e">
        <f t="shared" si="176"/>
        <v>#DIV/0!</v>
      </c>
    </row>
    <row r="883" spans="1:9" ht="31.5" hidden="1" x14ac:dyDescent="0.25">
      <c r="A883" s="192" t="s">
        <v>896</v>
      </c>
      <c r="B883" s="195"/>
      <c r="C883" s="195" t="s">
        <v>1137</v>
      </c>
      <c r="D883" s="195" t="s">
        <v>976</v>
      </c>
      <c r="E883" s="195" t="s">
        <v>1545</v>
      </c>
      <c r="F883" s="195" t="s">
        <v>932</v>
      </c>
      <c r="G883" s="185"/>
      <c r="H883" s="185"/>
      <c r="I883" s="185" t="e">
        <f t="shared" si="176"/>
        <v>#DIV/0!</v>
      </c>
    </row>
    <row r="884" spans="1:9" ht="31.5" hidden="1" x14ac:dyDescent="0.25">
      <c r="A884" s="192" t="s">
        <v>891</v>
      </c>
      <c r="B884" s="195"/>
      <c r="C884" s="195" t="s">
        <v>1137</v>
      </c>
      <c r="D884" s="195" t="s">
        <v>976</v>
      </c>
      <c r="E884" s="195" t="s">
        <v>1545</v>
      </c>
      <c r="F884" s="195" t="s">
        <v>946</v>
      </c>
      <c r="G884" s="185"/>
      <c r="H884" s="185"/>
      <c r="I884" s="185" t="e">
        <f t="shared" si="176"/>
        <v>#DIV/0!</v>
      </c>
    </row>
    <row r="885" spans="1:9" ht="47.25" hidden="1" x14ac:dyDescent="0.25">
      <c r="A885" s="192" t="s">
        <v>1546</v>
      </c>
      <c r="B885" s="195"/>
      <c r="C885" s="195" t="s">
        <v>1137</v>
      </c>
      <c r="D885" s="195" t="s">
        <v>976</v>
      </c>
      <c r="E885" s="195" t="s">
        <v>1547</v>
      </c>
      <c r="F885" s="195"/>
      <c r="G885" s="185">
        <f>SUM(G886)</f>
        <v>0</v>
      </c>
      <c r="H885" s="185"/>
      <c r="I885" s="185" t="e">
        <f t="shared" si="176"/>
        <v>#DIV/0!</v>
      </c>
    </row>
    <row r="886" spans="1:9" ht="31.5" hidden="1" x14ac:dyDescent="0.25">
      <c r="A886" s="192" t="s">
        <v>896</v>
      </c>
      <c r="B886" s="195"/>
      <c r="C886" s="195" t="s">
        <v>1137</v>
      </c>
      <c r="D886" s="195" t="s">
        <v>976</v>
      </c>
      <c r="E886" s="195" t="s">
        <v>1547</v>
      </c>
      <c r="F886" s="195" t="s">
        <v>932</v>
      </c>
      <c r="G886" s="185"/>
      <c r="H886" s="185"/>
      <c r="I886" s="185" t="e">
        <f t="shared" si="176"/>
        <v>#DIV/0!</v>
      </c>
    </row>
    <row r="887" spans="1:9" ht="47.25" hidden="1" x14ac:dyDescent="0.25">
      <c r="A887" s="192" t="s">
        <v>1539</v>
      </c>
      <c r="B887" s="253"/>
      <c r="C887" s="195" t="s">
        <v>1137</v>
      </c>
      <c r="D887" s="195" t="s">
        <v>976</v>
      </c>
      <c r="E887" s="228" t="s">
        <v>1540</v>
      </c>
      <c r="F887" s="195"/>
      <c r="G887" s="185">
        <f>SUM(G888)</f>
        <v>0</v>
      </c>
      <c r="H887" s="185">
        <f t="shared" ref="H887" si="193">SUM(H888)</f>
        <v>0</v>
      </c>
      <c r="I887" s="185" t="e">
        <f t="shared" si="176"/>
        <v>#DIV/0!</v>
      </c>
    </row>
    <row r="888" spans="1:9" ht="31.5" hidden="1" x14ac:dyDescent="0.25">
      <c r="A888" s="192" t="s">
        <v>891</v>
      </c>
      <c r="B888" s="253"/>
      <c r="C888" s="195" t="s">
        <v>1137</v>
      </c>
      <c r="D888" s="195" t="s">
        <v>976</v>
      </c>
      <c r="E888" s="228" t="s">
        <v>1540</v>
      </c>
      <c r="F888" s="195" t="s">
        <v>946</v>
      </c>
      <c r="G888" s="185"/>
      <c r="H888" s="185"/>
      <c r="I888" s="185" t="e">
        <f t="shared" si="176"/>
        <v>#DIV/0!</v>
      </c>
    </row>
    <row r="889" spans="1:9" ht="31.5" hidden="1" x14ac:dyDescent="0.25">
      <c r="A889" s="192" t="s">
        <v>1541</v>
      </c>
      <c r="B889" s="253"/>
      <c r="C889" s="195" t="s">
        <v>1137</v>
      </c>
      <c r="D889" s="195" t="s">
        <v>976</v>
      </c>
      <c r="E889" s="228" t="s">
        <v>1542</v>
      </c>
      <c r="F889" s="195"/>
      <c r="G889" s="185">
        <f t="shared" ref="G889:H889" si="194">G890</f>
        <v>0</v>
      </c>
      <c r="H889" s="185">
        <f t="shared" si="194"/>
        <v>0</v>
      </c>
      <c r="I889" s="185" t="e">
        <f t="shared" si="176"/>
        <v>#DIV/0!</v>
      </c>
    </row>
    <row r="890" spans="1:9" ht="31.5" hidden="1" x14ac:dyDescent="0.25">
      <c r="A890" s="192" t="s">
        <v>891</v>
      </c>
      <c r="B890" s="253"/>
      <c r="C890" s="195" t="s">
        <v>1137</v>
      </c>
      <c r="D890" s="195" t="s">
        <v>976</v>
      </c>
      <c r="E890" s="228" t="s">
        <v>1542</v>
      </c>
      <c r="F890" s="195" t="s">
        <v>932</v>
      </c>
      <c r="G890" s="185"/>
      <c r="H890" s="185"/>
      <c r="I890" s="185" t="e">
        <f t="shared" si="176"/>
        <v>#DIV/0!</v>
      </c>
    </row>
    <row r="891" spans="1:9" hidden="1" x14ac:dyDescent="0.25">
      <c r="A891" s="192" t="s">
        <v>1846</v>
      </c>
      <c r="B891" s="253"/>
      <c r="C891" s="195" t="s">
        <v>1137</v>
      </c>
      <c r="D891" s="195" t="s">
        <v>976</v>
      </c>
      <c r="E891" s="228" t="s">
        <v>1556</v>
      </c>
      <c r="F891" s="195"/>
      <c r="G891" s="185">
        <f>G892</f>
        <v>0</v>
      </c>
      <c r="H891" s="185">
        <f t="shared" ref="H891" si="195">H892</f>
        <v>0</v>
      </c>
      <c r="I891" s="185" t="e">
        <f t="shared" si="176"/>
        <v>#DIV/0!</v>
      </c>
    </row>
    <row r="892" spans="1:9" ht="31.5" hidden="1" x14ac:dyDescent="0.25">
      <c r="A892" s="192" t="s">
        <v>1557</v>
      </c>
      <c r="B892" s="253"/>
      <c r="C892" s="195" t="s">
        <v>1137</v>
      </c>
      <c r="D892" s="195" t="s">
        <v>976</v>
      </c>
      <c r="E892" s="228" t="s">
        <v>1558</v>
      </c>
      <c r="F892" s="195"/>
      <c r="G892" s="185">
        <f t="shared" ref="G892:H892" si="196">G893</f>
        <v>0</v>
      </c>
      <c r="H892" s="185">
        <f t="shared" si="196"/>
        <v>0</v>
      </c>
      <c r="I892" s="185" t="e">
        <f t="shared" si="176"/>
        <v>#DIV/0!</v>
      </c>
    </row>
    <row r="893" spans="1:9" ht="31.5" hidden="1" x14ac:dyDescent="0.25">
      <c r="A893" s="192" t="s">
        <v>891</v>
      </c>
      <c r="B893" s="253"/>
      <c r="C893" s="195" t="s">
        <v>1137</v>
      </c>
      <c r="D893" s="195" t="s">
        <v>976</v>
      </c>
      <c r="E893" s="228" t="s">
        <v>1558</v>
      </c>
      <c r="F893" s="195" t="s">
        <v>932</v>
      </c>
      <c r="G893" s="185"/>
      <c r="H893" s="185"/>
      <c r="I893" s="185" t="e">
        <f t="shared" si="176"/>
        <v>#DIV/0!</v>
      </c>
    </row>
    <row r="894" spans="1:9" x14ac:dyDescent="0.25">
      <c r="A894" s="192" t="s">
        <v>1847</v>
      </c>
      <c r="B894" s="195"/>
      <c r="C894" s="195" t="s">
        <v>1137</v>
      </c>
      <c r="D894" s="195" t="s">
        <v>884</v>
      </c>
      <c r="E894" s="195"/>
      <c r="F894" s="195"/>
      <c r="G894" s="185">
        <f>SUM(G895)</f>
        <v>5784.4</v>
      </c>
      <c r="H894" s="185">
        <f t="shared" ref="H894" si="197">SUM(H895)</f>
        <v>5784.4</v>
      </c>
      <c r="I894" s="185">
        <f t="shared" si="176"/>
        <v>100</v>
      </c>
    </row>
    <row r="895" spans="1:9" ht="31.5" x14ac:dyDescent="0.25">
      <c r="A895" s="192" t="s">
        <v>1848</v>
      </c>
      <c r="B895" s="195"/>
      <c r="C895" s="195" t="s">
        <v>1137</v>
      </c>
      <c r="D895" s="195" t="s">
        <v>884</v>
      </c>
      <c r="E895" s="195" t="s">
        <v>1485</v>
      </c>
      <c r="F895" s="195"/>
      <c r="G895" s="185">
        <f>G896</f>
        <v>5784.4</v>
      </c>
      <c r="H895" s="185">
        <f t="shared" ref="H895" si="198">H896</f>
        <v>5784.4</v>
      </c>
      <c r="I895" s="185">
        <f t="shared" si="176"/>
        <v>100</v>
      </c>
    </row>
    <row r="896" spans="1:9" ht="78.75" x14ac:dyDescent="0.25">
      <c r="A896" s="192" t="s">
        <v>1493</v>
      </c>
      <c r="B896" s="195"/>
      <c r="C896" s="195" t="s">
        <v>1137</v>
      </c>
      <c r="D896" s="195" t="s">
        <v>884</v>
      </c>
      <c r="E896" s="195" t="s">
        <v>1494</v>
      </c>
      <c r="F896" s="195"/>
      <c r="G896" s="185">
        <f>G897+G900</f>
        <v>5784.4</v>
      </c>
      <c r="H896" s="185">
        <f>H897+H900</f>
        <v>5784.4</v>
      </c>
      <c r="I896" s="185">
        <f t="shared" si="176"/>
        <v>100</v>
      </c>
    </row>
    <row r="897" spans="1:9" x14ac:dyDescent="0.25">
      <c r="A897" s="192" t="s">
        <v>979</v>
      </c>
      <c r="B897" s="195"/>
      <c r="C897" s="195" t="s">
        <v>1137</v>
      </c>
      <c r="D897" s="195" t="s">
        <v>884</v>
      </c>
      <c r="E897" s="195" t="s">
        <v>1495</v>
      </c>
      <c r="F897" s="195"/>
      <c r="G897" s="185">
        <f>SUM(G898)</f>
        <v>3429.2</v>
      </c>
      <c r="H897" s="185">
        <f t="shared" ref="H897" si="199">SUM(H898)</f>
        <v>3429.2</v>
      </c>
      <c r="I897" s="185">
        <f t="shared" si="176"/>
        <v>100</v>
      </c>
    </row>
    <row r="898" spans="1:9" ht="31.5" x14ac:dyDescent="0.25">
      <c r="A898" s="192" t="s">
        <v>1506</v>
      </c>
      <c r="B898" s="253"/>
      <c r="C898" s="195" t="s">
        <v>1137</v>
      </c>
      <c r="D898" s="195" t="s">
        <v>884</v>
      </c>
      <c r="E898" s="228" t="s">
        <v>1507</v>
      </c>
      <c r="F898" s="195"/>
      <c r="G898" s="185">
        <f>SUM(G899)</f>
        <v>3429.2</v>
      </c>
      <c r="H898" s="185">
        <f>SUM(H899)</f>
        <v>3429.2</v>
      </c>
      <c r="I898" s="185">
        <f t="shared" si="176"/>
        <v>100</v>
      </c>
    </row>
    <row r="899" spans="1:9" ht="31.5" x14ac:dyDescent="0.25">
      <c r="A899" s="192" t="s">
        <v>891</v>
      </c>
      <c r="B899" s="253"/>
      <c r="C899" s="195" t="s">
        <v>1137</v>
      </c>
      <c r="D899" s="195" t="s">
        <v>884</v>
      </c>
      <c r="E899" s="228" t="s">
        <v>1507</v>
      </c>
      <c r="F899" s="195" t="s">
        <v>946</v>
      </c>
      <c r="G899" s="185">
        <v>3429.2</v>
      </c>
      <c r="H899" s="185">
        <v>3429.2</v>
      </c>
      <c r="I899" s="185">
        <f t="shared" si="176"/>
        <v>100</v>
      </c>
    </row>
    <row r="900" spans="1:9" ht="63" x14ac:dyDescent="0.25">
      <c r="A900" s="192" t="s">
        <v>1521</v>
      </c>
      <c r="B900" s="253"/>
      <c r="C900" s="195" t="s">
        <v>1137</v>
      </c>
      <c r="D900" s="195" t="s">
        <v>884</v>
      </c>
      <c r="E900" s="228" t="s">
        <v>1522</v>
      </c>
      <c r="F900" s="195"/>
      <c r="G900" s="185">
        <f>G901</f>
        <v>2355.1999999999998</v>
      </c>
      <c r="H900" s="185">
        <f t="shared" ref="H900" si="200">H901</f>
        <v>2355.1999999999998</v>
      </c>
      <c r="I900" s="185">
        <f t="shared" si="176"/>
        <v>100</v>
      </c>
    </row>
    <row r="901" spans="1:9" ht="31.5" x14ac:dyDescent="0.25">
      <c r="A901" s="229" t="s">
        <v>1523</v>
      </c>
      <c r="B901" s="253"/>
      <c r="C901" s="195" t="s">
        <v>1137</v>
      </c>
      <c r="D901" s="195" t="s">
        <v>884</v>
      </c>
      <c r="E901" s="228" t="s">
        <v>1524</v>
      </c>
      <c r="F901" s="195"/>
      <c r="G901" s="185">
        <f>SUM(G902:G903)</f>
        <v>2355.1999999999998</v>
      </c>
      <c r="H901" s="185">
        <f t="shared" ref="H901" si="201">SUM(H902:H903)</f>
        <v>2355.1999999999998</v>
      </c>
      <c r="I901" s="185">
        <f t="shared" si="176"/>
        <v>100</v>
      </c>
    </row>
    <row r="902" spans="1:9" ht="31.5" x14ac:dyDescent="0.25">
      <c r="A902" s="192" t="s">
        <v>891</v>
      </c>
      <c r="B902" s="253"/>
      <c r="C902" s="195" t="s">
        <v>1137</v>
      </c>
      <c r="D902" s="195" t="s">
        <v>884</v>
      </c>
      <c r="E902" s="228" t="s">
        <v>1524</v>
      </c>
      <c r="F902" s="195" t="s">
        <v>946</v>
      </c>
      <c r="G902" s="185">
        <v>1177.5999999999999</v>
      </c>
      <c r="H902" s="185">
        <v>1177.5999999999999</v>
      </c>
      <c r="I902" s="185">
        <f t="shared" si="176"/>
        <v>100</v>
      </c>
    </row>
    <row r="903" spans="1:9" x14ac:dyDescent="0.25">
      <c r="A903" s="192" t="s">
        <v>910</v>
      </c>
      <c r="B903" s="253"/>
      <c r="C903" s="195" t="s">
        <v>1137</v>
      </c>
      <c r="D903" s="195" t="s">
        <v>884</v>
      </c>
      <c r="E903" s="228" t="s">
        <v>1524</v>
      </c>
      <c r="F903" s="195" t="s">
        <v>988</v>
      </c>
      <c r="G903" s="185">
        <v>1177.5999999999999</v>
      </c>
      <c r="H903" s="185">
        <v>1177.5999999999999</v>
      </c>
      <c r="I903" s="185">
        <f t="shared" ref="I903:I966" si="202">H903/G903*100</f>
        <v>100</v>
      </c>
    </row>
    <row r="904" spans="1:9" x14ac:dyDescent="0.25">
      <c r="A904" s="192" t="s">
        <v>1822</v>
      </c>
      <c r="B904" s="253"/>
      <c r="C904" s="195" t="s">
        <v>1137</v>
      </c>
      <c r="D904" s="195" t="s">
        <v>909</v>
      </c>
      <c r="E904" s="228"/>
      <c r="F904" s="195"/>
      <c r="G904" s="185">
        <f>SUM(G905)</f>
        <v>9250.4999999999982</v>
      </c>
      <c r="H904" s="185">
        <f>SUM(H905)</f>
        <v>9159</v>
      </c>
      <c r="I904" s="185">
        <f t="shared" si="202"/>
        <v>99.010864277606629</v>
      </c>
    </row>
    <row r="905" spans="1:9" ht="31.5" x14ac:dyDescent="0.25">
      <c r="A905" s="192" t="s">
        <v>1484</v>
      </c>
      <c r="B905" s="253"/>
      <c r="C905" s="195" t="s">
        <v>1137</v>
      </c>
      <c r="D905" s="195" t="s">
        <v>909</v>
      </c>
      <c r="E905" s="228" t="s">
        <v>1485</v>
      </c>
      <c r="F905" s="195"/>
      <c r="G905" s="185">
        <f>SUM(G906)</f>
        <v>9250.4999999999982</v>
      </c>
      <c r="H905" s="185">
        <f t="shared" ref="H905" si="203">SUM(H906)</f>
        <v>9159</v>
      </c>
      <c r="I905" s="185">
        <f t="shared" si="202"/>
        <v>99.010864277606629</v>
      </c>
    </row>
    <row r="906" spans="1:9" ht="31.5" x14ac:dyDescent="0.25">
      <c r="A906" s="192" t="s">
        <v>1486</v>
      </c>
      <c r="B906" s="253"/>
      <c r="C906" s="195" t="s">
        <v>1137</v>
      </c>
      <c r="D906" s="195" t="s">
        <v>909</v>
      </c>
      <c r="E906" s="228" t="s">
        <v>1487</v>
      </c>
      <c r="F906" s="195"/>
      <c r="G906" s="185">
        <f>SUM(G907+G910+G913+G915)+G918</f>
        <v>9250.4999999999982</v>
      </c>
      <c r="H906" s="185">
        <f t="shared" ref="H906" si="204">SUM(H907+H910+H913+H915)+H918</f>
        <v>9159</v>
      </c>
      <c r="I906" s="185">
        <f t="shared" si="202"/>
        <v>99.010864277606629</v>
      </c>
    </row>
    <row r="907" spans="1:9" x14ac:dyDescent="0.25">
      <c r="A907" s="192" t="s">
        <v>1011</v>
      </c>
      <c r="B907" s="253"/>
      <c r="C907" s="195" t="s">
        <v>1137</v>
      </c>
      <c r="D907" s="195" t="s">
        <v>909</v>
      </c>
      <c r="E907" s="228" t="s">
        <v>1488</v>
      </c>
      <c r="F907" s="195"/>
      <c r="G907" s="185">
        <f>SUM(G908:G909)</f>
        <v>6309.5999999999995</v>
      </c>
      <c r="H907" s="185">
        <f>SUM(H908:H909)</f>
        <v>6309.5</v>
      </c>
      <c r="I907" s="185">
        <f t="shared" si="202"/>
        <v>99.998415113477876</v>
      </c>
    </row>
    <row r="908" spans="1:9" ht="47.25" x14ac:dyDescent="0.25">
      <c r="A908" s="192" t="s">
        <v>908</v>
      </c>
      <c r="B908" s="253"/>
      <c r="C908" s="195" t="s">
        <v>1137</v>
      </c>
      <c r="D908" s="195" t="s">
        <v>909</v>
      </c>
      <c r="E908" s="228" t="s">
        <v>1488</v>
      </c>
      <c r="F908" s="195">
        <v>100</v>
      </c>
      <c r="G908" s="185">
        <v>6309.4</v>
      </c>
      <c r="H908" s="185">
        <v>6309.3</v>
      </c>
      <c r="I908" s="185">
        <f t="shared" si="202"/>
        <v>99.998415063238994</v>
      </c>
    </row>
    <row r="909" spans="1:9" ht="31.5" x14ac:dyDescent="0.25">
      <c r="A909" s="192" t="s">
        <v>896</v>
      </c>
      <c r="B909" s="253"/>
      <c r="C909" s="195" t="s">
        <v>1137</v>
      </c>
      <c r="D909" s="195" t="s">
        <v>909</v>
      </c>
      <c r="E909" s="228" t="s">
        <v>1488</v>
      </c>
      <c r="F909" s="195">
        <v>200</v>
      </c>
      <c r="G909" s="185">
        <v>0.2</v>
      </c>
      <c r="H909" s="185">
        <v>0.2</v>
      </c>
      <c r="I909" s="185">
        <f t="shared" si="202"/>
        <v>100</v>
      </c>
    </row>
    <row r="910" spans="1:9" x14ac:dyDescent="0.25">
      <c r="A910" s="192" t="s">
        <v>1013</v>
      </c>
      <c r="B910" s="253"/>
      <c r="C910" s="195" t="s">
        <v>1137</v>
      </c>
      <c r="D910" s="195" t="s">
        <v>909</v>
      </c>
      <c r="E910" s="228" t="s">
        <v>1489</v>
      </c>
      <c r="F910" s="195"/>
      <c r="G910" s="185">
        <f>SUM(G911:G912)</f>
        <v>1674</v>
      </c>
      <c r="H910" s="185">
        <f>SUM(H911:H912)</f>
        <v>1674.1</v>
      </c>
      <c r="I910" s="185">
        <f t="shared" si="202"/>
        <v>100.00597371565112</v>
      </c>
    </row>
    <row r="911" spans="1:9" ht="31.5" x14ac:dyDescent="0.25">
      <c r="A911" s="192" t="s">
        <v>896</v>
      </c>
      <c r="B911" s="253"/>
      <c r="C911" s="195" t="s">
        <v>1137</v>
      </c>
      <c r="D911" s="195" t="s">
        <v>909</v>
      </c>
      <c r="E911" s="228" t="s">
        <v>1489</v>
      </c>
      <c r="F911" s="195">
        <v>200</v>
      </c>
      <c r="G911" s="185">
        <v>1659.4</v>
      </c>
      <c r="H911" s="185">
        <v>1659.5</v>
      </c>
      <c r="I911" s="185">
        <f t="shared" si="202"/>
        <v>100.00602627455706</v>
      </c>
    </row>
    <row r="912" spans="1:9" x14ac:dyDescent="0.25">
      <c r="A912" s="192" t="s">
        <v>910</v>
      </c>
      <c r="B912" s="253"/>
      <c r="C912" s="195" t="s">
        <v>1137</v>
      </c>
      <c r="D912" s="195" t="s">
        <v>909</v>
      </c>
      <c r="E912" s="228" t="s">
        <v>1489</v>
      </c>
      <c r="F912" s="195">
        <v>800</v>
      </c>
      <c r="G912" s="185">
        <v>14.6</v>
      </c>
      <c r="H912" s="185">
        <v>14.6</v>
      </c>
      <c r="I912" s="185">
        <f t="shared" si="202"/>
        <v>100</v>
      </c>
    </row>
    <row r="913" spans="1:9" ht="31.5" x14ac:dyDescent="0.25">
      <c r="A913" s="192" t="s">
        <v>1015</v>
      </c>
      <c r="B913" s="253"/>
      <c r="C913" s="195" t="s">
        <v>1137</v>
      </c>
      <c r="D913" s="195" t="s">
        <v>909</v>
      </c>
      <c r="E913" s="228" t="s">
        <v>1490</v>
      </c>
      <c r="F913" s="195"/>
      <c r="G913" s="185">
        <f>SUM(G914)</f>
        <v>372.1</v>
      </c>
      <c r="H913" s="185">
        <f>SUM(H914)</f>
        <v>302.2</v>
      </c>
      <c r="I913" s="185">
        <f t="shared" si="202"/>
        <v>81.214727223864543</v>
      </c>
    </row>
    <row r="914" spans="1:9" ht="31.5" x14ac:dyDescent="0.25">
      <c r="A914" s="192" t="s">
        <v>896</v>
      </c>
      <c r="B914" s="253"/>
      <c r="C914" s="195" t="s">
        <v>1137</v>
      </c>
      <c r="D914" s="195" t="s">
        <v>909</v>
      </c>
      <c r="E914" s="228" t="s">
        <v>1490</v>
      </c>
      <c r="F914" s="195">
        <v>200</v>
      </c>
      <c r="G914" s="185">
        <v>372.1</v>
      </c>
      <c r="H914" s="185">
        <v>302.2</v>
      </c>
      <c r="I914" s="185">
        <f t="shared" si="202"/>
        <v>81.214727223864543</v>
      </c>
    </row>
    <row r="915" spans="1:9" ht="31.5" x14ac:dyDescent="0.25">
      <c r="A915" s="192" t="s">
        <v>991</v>
      </c>
      <c r="B915" s="253"/>
      <c r="C915" s="195" t="s">
        <v>1137</v>
      </c>
      <c r="D915" s="195" t="s">
        <v>909</v>
      </c>
      <c r="E915" s="228" t="s">
        <v>1491</v>
      </c>
      <c r="F915" s="195"/>
      <c r="G915" s="185">
        <f>SUM(G916:G917)</f>
        <v>822</v>
      </c>
      <c r="H915" s="185">
        <f>SUM(H916:H917)</f>
        <v>800.4</v>
      </c>
      <c r="I915" s="185">
        <f t="shared" si="202"/>
        <v>97.372262773722625</v>
      </c>
    </row>
    <row r="916" spans="1:9" ht="31.5" x14ac:dyDescent="0.25">
      <c r="A916" s="192" t="s">
        <v>896</v>
      </c>
      <c r="B916" s="253"/>
      <c r="C916" s="195" t="s">
        <v>1137</v>
      </c>
      <c r="D916" s="195" t="s">
        <v>909</v>
      </c>
      <c r="E916" s="228" t="s">
        <v>1491</v>
      </c>
      <c r="F916" s="195">
        <v>200</v>
      </c>
      <c r="G916" s="185">
        <v>770.8</v>
      </c>
      <c r="H916" s="185">
        <v>749.8</v>
      </c>
      <c r="I916" s="185">
        <f t="shared" si="202"/>
        <v>97.275557861961602</v>
      </c>
    </row>
    <row r="917" spans="1:9" x14ac:dyDescent="0.25">
      <c r="A917" s="192" t="s">
        <v>910</v>
      </c>
      <c r="B917" s="253"/>
      <c r="C917" s="195" t="s">
        <v>1137</v>
      </c>
      <c r="D917" s="195" t="s">
        <v>909</v>
      </c>
      <c r="E917" s="228" t="s">
        <v>1491</v>
      </c>
      <c r="F917" s="195">
        <v>800</v>
      </c>
      <c r="G917" s="185">
        <v>51.2</v>
      </c>
      <c r="H917" s="185">
        <v>50.6</v>
      </c>
      <c r="I917" s="185">
        <f t="shared" si="202"/>
        <v>98.828125</v>
      </c>
    </row>
    <row r="918" spans="1:9" x14ac:dyDescent="0.25">
      <c r="A918" s="192" t="s">
        <v>1018</v>
      </c>
      <c r="B918" s="253"/>
      <c r="C918" s="195" t="s">
        <v>1137</v>
      </c>
      <c r="D918" s="195" t="s">
        <v>909</v>
      </c>
      <c r="E918" s="228" t="s">
        <v>1492</v>
      </c>
      <c r="F918" s="195"/>
      <c r="G918" s="185">
        <f>SUM(G919)</f>
        <v>72.8</v>
      </c>
      <c r="H918" s="185">
        <f t="shared" ref="H918" si="205">SUM(H919)</f>
        <v>72.8</v>
      </c>
      <c r="I918" s="185">
        <f t="shared" si="202"/>
        <v>100</v>
      </c>
    </row>
    <row r="919" spans="1:9" ht="47.25" x14ac:dyDescent="0.25">
      <c r="A919" s="192" t="s">
        <v>908</v>
      </c>
      <c r="B919" s="253"/>
      <c r="C919" s="195" t="s">
        <v>1137</v>
      </c>
      <c r="D919" s="195" t="s">
        <v>909</v>
      </c>
      <c r="E919" s="228" t="s">
        <v>1492</v>
      </c>
      <c r="F919" s="195" t="s">
        <v>226</v>
      </c>
      <c r="G919" s="185">
        <v>72.8</v>
      </c>
      <c r="H919" s="185">
        <v>72.8</v>
      </c>
      <c r="I919" s="185">
        <f t="shared" si="202"/>
        <v>100</v>
      </c>
    </row>
    <row r="920" spans="1:9" x14ac:dyDescent="0.25">
      <c r="A920" s="187" t="s">
        <v>1849</v>
      </c>
      <c r="B920" s="198" t="s">
        <v>1850</v>
      </c>
      <c r="C920" s="197"/>
      <c r="D920" s="197"/>
      <c r="E920" s="198"/>
      <c r="F920" s="197"/>
      <c r="G920" s="199">
        <f>SUM(G921+G1198)+G1231</f>
        <v>2769594.2</v>
      </c>
      <c r="H920" s="199">
        <f>SUM(H921+H1198)+H1231</f>
        <v>2755972.3000000007</v>
      </c>
      <c r="I920" s="199">
        <f t="shared" si="202"/>
        <v>99.508162603748971</v>
      </c>
    </row>
    <row r="921" spans="1:9" x14ac:dyDescent="0.25">
      <c r="A921" s="192" t="s">
        <v>1736</v>
      </c>
      <c r="B921" s="195"/>
      <c r="C921" s="195" t="s">
        <v>892</v>
      </c>
      <c r="D921" s="195"/>
      <c r="E921" s="195"/>
      <c r="F921" s="195"/>
      <c r="G921" s="185">
        <f>SUM(G922+G986+G1079+G1116+G1156)+G1104</f>
        <v>2687934.8000000003</v>
      </c>
      <c r="H921" s="185">
        <f>SUM(H922+H986+H1079+H1116+H1156)+H1104</f>
        <v>2674314.1000000006</v>
      </c>
      <c r="I921" s="185">
        <f t="shared" si="202"/>
        <v>99.493265238427668</v>
      </c>
    </row>
    <row r="922" spans="1:9" x14ac:dyDescent="0.25">
      <c r="A922" s="192" t="s">
        <v>1851</v>
      </c>
      <c r="B922" s="195"/>
      <c r="C922" s="195" t="s">
        <v>892</v>
      </c>
      <c r="D922" s="195" t="s">
        <v>893</v>
      </c>
      <c r="E922" s="195"/>
      <c r="F922" s="195"/>
      <c r="G922" s="185">
        <f>SUM(G923)+G981</f>
        <v>991421.1</v>
      </c>
      <c r="H922" s="185">
        <f>SUM(H923)+H981</f>
        <v>988012</v>
      </c>
      <c r="I922" s="185">
        <f t="shared" si="202"/>
        <v>99.656140059960393</v>
      </c>
    </row>
    <row r="923" spans="1:9" ht="32.25" customHeight="1" x14ac:dyDescent="0.25">
      <c r="A923" s="192" t="s">
        <v>1360</v>
      </c>
      <c r="B923" s="195"/>
      <c r="C923" s="195" t="s">
        <v>892</v>
      </c>
      <c r="D923" s="195" t="s">
        <v>893</v>
      </c>
      <c r="E923" s="186" t="s">
        <v>1361</v>
      </c>
      <c r="F923" s="195"/>
      <c r="G923" s="185">
        <f>SUM(G924+G971)</f>
        <v>991391.1</v>
      </c>
      <c r="H923" s="185">
        <f t="shared" ref="H923" si="206">SUM(H924+H971)</f>
        <v>987982</v>
      </c>
      <c r="I923" s="185">
        <f t="shared" si="202"/>
        <v>99.656129654583353</v>
      </c>
    </row>
    <row r="924" spans="1:9" ht="32.25" customHeight="1" x14ac:dyDescent="0.25">
      <c r="A924" s="192" t="s">
        <v>1852</v>
      </c>
      <c r="B924" s="195"/>
      <c r="C924" s="195" t="s">
        <v>892</v>
      </c>
      <c r="D924" s="195" t="s">
        <v>893</v>
      </c>
      <c r="E924" s="186" t="s">
        <v>1363</v>
      </c>
      <c r="F924" s="195"/>
      <c r="G924" s="185">
        <f>SUM(G925+G935+G940+G947)</f>
        <v>981819.4</v>
      </c>
      <c r="H924" s="185">
        <f t="shared" ref="H924" si="207">SUM(H925+H935+H940+H947)</f>
        <v>978411.3</v>
      </c>
      <c r="I924" s="185">
        <f t="shared" si="202"/>
        <v>99.652879134390702</v>
      </c>
    </row>
    <row r="925" spans="1:9" x14ac:dyDescent="0.25">
      <c r="A925" s="192" t="s">
        <v>979</v>
      </c>
      <c r="B925" s="195"/>
      <c r="C925" s="195" t="s">
        <v>892</v>
      </c>
      <c r="D925" s="195" t="s">
        <v>893</v>
      </c>
      <c r="E925" s="186" t="s">
        <v>1364</v>
      </c>
      <c r="F925" s="195"/>
      <c r="G925" s="185">
        <f>SUM(G926)+G930+G933</f>
        <v>5273.7999999999993</v>
      </c>
      <c r="H925" s="185">
        <f t="shared" ref="H925" si="208">SUM(H926)+H930+H933</f>
        <v>5273.7999999999993</v>
      </c>
      <c r="I925" s="185">
        <f t="shared" si="202"/>
        <v>100</v>
      </c>
    </row>
    <row r="926" spans="1:9" x14ac:dyDescent="0.25">
      <c r="A926" s="192" t="s">
        <v>1367</v>
      </c>
      <c r="B926" s="195"/>
      <c r="C926" s="195" t="s">
        <v>892</v>
      </c>
      <c r="D926" s="195" t="s">
        <v>893</v>
      </c>
      <c r="E926" s="186" t="s">
        <v>1368</v>
      </c>
      <c r="F926" s="195"/>
      <c r="G926" s="185">
        <f>SUM(G927:G929)</f>
        <v>5273.7999999999993</v>
      </c>
      <c r="H926" s="185">
        <f>SUM(H927:H929)</f>
        <v>5273.7999999999993</v>
      </c>
      <c r="I926" s="185">
        <f t="shared" si="202"/>
        <v>100</v>
      </c>
    </row>
    <row r="927" spans="1:9" ht="31.5" x14ac:dyDescent="0.25">
      <c r="A927" s="192" t="s">
        <v>896</v>
      </c>
      <c r="B927" s="195"/>
      <c r="C927" s="195" t="s">
        <v>892</v>
      </c>
      <c r="D927" s="195" t="s">
        <v>893</v>
      </c>
      <c r="E927" s="186" t="s">
        <v>1368</v>
      </c>
      <c r="F927" s="195" t="s">
        <v>932</v>
      </c>
      <c r="G927" s="185">
        <v>2394.5</v>
      </c>
      <c r="H927" s="185">
        <v>2394.5</v>
      </c>
      <c r="I927" s="185">
        <f t="shared" si="202"/>
        <v>100</v>
      </c>
    </row>
    <row r="928" spans="1:9" x14ac:dyDescent="0.25">
      <c r="A928" s="192" t="s">
        <v>881</v>
      </c>
      <c r="B928" s="195"/>
      <c r="C928" s="195" t="s">
        <v>892</v>
      </c>
      <c r="D928" s="195" t="s">
        <v>893</v>
      </c>
      <c r="E928" s="186" t="s">
        <v>1368</v>
      </c>
      <c r="F928" s="195" t="s">
        <v>882</v>
      </c>
      <c r="G928" s="185">
        <v>40.1</v>
      </c>
      <c r="H928" s="185">
        <v>40.1</v>
      </c>
      <c r="I928" s="185">
        <f t="shared" si="202"/>
        <v>100</v>
      </c>
    </row>
    <row r="929" spans="1:9" ht="31.5" x14ac:dyDescent="0.25">
      <c r="A929" s="192" t="s">
        <v>891</v>
      </c>
      <c r="B929" s="195"/>
      <c r="C929" s="195" t="s">
        <v>892</v>
      </c>
      <c r="D929" s="195" t="s">
        <v>893</v>
      </c>
      <c r="E929" s="186" t="s">
        <v>1368</v>
      </c>
      <c r="F929" s="195" t="s">
        <v>946</v>
      </c>
      <c r="G929" s="185">
        <v>2839.2</v>
      </c>
      <c r="H929" s="185">
        <v>2839.2</v>
      </c>
      <c r="I929" s="185">
        <f t="shared" si="202"/>
        <v>100</v>
      </c>
    </row>
    <row r="930" spans="1:9" ht="89.25" hidden="1" customHeight="1" x14ac:dyDescent="0.25">
      <c r="A930" s="192" t="s">
        <v>1383</v>
      </c>
      <c r="B930" s="195"/>
      <c r="C930" s="195" t="s">
        <v>892</v>
      </c>
      <c r="D930" s="195" t="s">
        <v>893</v>
      </c>
      <c r="E930" s="194" t="s">
        <v>1384</v>
      </c>
      <c r="F930" s="195"/>
      <c r="G930" s="185">
        <f>G931+G932</f>
        <v>0</v>
      </c>
      <c r="H930" s="185">
        <f>H931+H932</f>
        <v>0</v>
      </c>
      <c r="I930" s="185" t="e">
        <f t="shared" si="202"/>
        <v>#DIV/0!</v>
      </c>
    </row>
    <row r="931" spans="1:9" ht="31.5" hidden="1" x14ac:dyDescent="0.25">
      <c r="A931" s="192" t="s">
        <v>896</v>
      </c>
      <c r="B931" s="195"/>
      <c r="C931" s="195" t="s">
        <v>892</v>
      </c>
      <c r="D931" s="195" t="s">
        <v>893</v>
      </c>
      <c r="E931" s="194" t="s">
        <v>1384</v>
      </c>
      <c r="F931" s="195" t="s">
        <v>932</v>
      </c>
      <c r="G931" s="185"/>
      <c r="H931" s="185"/>
      <c r="I931" s="185" t="e">
        <f t="shared" si="202"/>
        <v>#DIV/0!</v>
      </c>
    </row>
    <row r="932" spans="1:9" ht="31.5" hidden="1" x14ac:dyDescent="0.25">
      <c r="A932" s="192" t="s">
        <v>891</v>
      </c>
      <c r="B932" s="195"/>
      <c r="C932" s="195" t="s">
        <v>892</v>
      </c>
      <c r="D932" s="195" t="s">
        <v>893</v>
      </c>
      <c r="E932" s="194" t="s">
        <v>1384</v>
      </c>
      <c r="F932" s="195" t="s">
        <v>946</v>
      </c>
      <c r="G932" s="185"/>
      <c r="H932" s="185"/>
      <c r="I932" s="185" t="e">
        <f t="shared" si="202"/>
        <v>#DIV/0!</v>
      </c>
    </row>
    <row r="933" spans="1:9" ht="31.5" hidden="1" x14ac:dyDescent="0.25">
      <c r="A933" s="192" t="s">
        <v>1397</v>
      </c>
      <c r="B933" s="195"/>
      <c r="C933" s="195" t="s">
        <v>892</v>
      </c>
      <c r="D933" s="195" t="s">
        <v>893</v>
      </c>
      <c r="E933" s="194" t="s">
        <v>1398</v>
      </c>
      <c r="F933" s="195"/>
      <c r="G933" s="185">
        <f>SUM(G934)</f>
        <v>0</v>
      </c>
      <c r="H933" s="185">
        <f t="shared" ref="H933" si="209">SUM(H934)</f>
        <v>0</v>
      </c>
      <c r="I933" s="185" t="e">
        <f t="shared" si="202"/>
        <v>#DIV/0!</v>
      </c>
    </row>
    <row r="934" spans="1:9" ht="31.5" hidden="1" x14ac:dyDescent="0.25">
      <c r="A934" s="192" t="s">
        <v>896</v>
      </c>
      <c r="B934" s="195"/>
      <c r="C934" s="195" t="s">
        <v>892</v>
      </c>
      <c r="D934" s="195" t="s">
        <v>893</v>
      </c>
      <c r="E934" s="194" t="s">
        <v>1398</v>
      </c>
      <c r="F934" s="195" t="s">
        <v>932</v>
      </c>
      <c r="G934" s="185"/>
      <c r="H934" s="185"/>
      <c r="I934" s="185" t="e">
        <f t="shared" si="202"/>
        <v>#DIV/0!</v>
      </c>
    </row>
    <row r="935" spans="1:9" ht="47.25" x14ac:dyDescent="0.25">
      <c r="A935" s="192" t="s">
        <v>1233</v>
      </c>
      <c r="B935" s="195"/>
      <c r="C935" s="195" t="s">
        <v>892</v>
      </c>
      <c r="D935" s="195" t="s">
        <v>893</v>
      </c>
      <c r="E935" s="200" t="s">
        <v>1853</v>
      </c>
      <c r="F935" s="184"/>
      <c r="G935" s="185">
        <f>SUM(G936)+G938</f>
        <v>871237</v>
      </c>
      <c r="H935" s="185">
        <f>SUM(H936)+H938</f>
        <v>871237</v>
      </c>
      <c r="I935" s="185">
        <f t="shared" si="202"/>
        <v>100</v>
      </c>
    </row>
    <row r="936" spans="1:9" ht="47.25" x14ac:dyDescent="0.25">
      <c r="A936" s="192" t="s">
        <v>1404</v>
      </c>
      <c r="B936" s="195"/>
      <c r="C936" s="195" t="s">
        <v>892</v>
      </c>
      <c r="D936" s="195" t="s">
        <v>893</v>
      </c>
      <c r="E936" s="200" t="s">
        <v>1405</v>
      </c>
      <c r="F936" s="184"/>
      <c r="G936" s="185">
        <f>SUM(G937)</f>
        <v>571780.5</v>
      </c>
      <c r="H936" s="185">
        <f>SUM(H937)</f>
        <v>571780.5</v>
      </c>
      <c r="I936" s="185">
        <f t="shared" si="202"/>
        <v>100</v>
      </c>
    </row>
    <row r="937" spans="1:9" ht="31.5" x14ac:dyDescent="0.25">
      <c r="A937" s="192" t="s">
        <v>891</v>
      </c>
      <c r="B937" s="195"/>
      <c r="C937" s="195" t="s">
        <v>892</v>
      </c>
      <c r="D937" s="195" t="s">
        <v>893</v>
      </c>
      <c r="E937" s="200" t="s">
        <v>1405</v>
      </c>
      <c r="F937" s="195" t="s">
        <v>946</v>
      </c>
      <c r="G937" s="185">
        <v>571780.5</v>
      </c>
      <c r="H937" s="185">
        <v>571780.5</v>
      </c>
      <c r="I937" s="185">
        <f t="shared" si="202"/>
        <v>100</v>
      </c>
    </row>
    <row r="938" spans="1:9" x14ac:dyDescent="0.25">
      <c r="A938" s="192" t="s">
        <v>1367</v>
      </c>
      <c r="B938" s="195"/>
      <c r="C938" s="195" t="s">
        <v>892</v>
      </c>
      <c r="D938" s="195" t="s">
        <v>893</v>
      </c>
      <c r="E938" s="186" t="s">
        <v>1406</v>
      </c>
      <c r="F938" s="195"/>
      <c r="G938" s="185">
        <f>G939</f>
        <v>299456.5</v>
      </c>
      <c r="H938" s="185">
        <f>H939</f>
        <v>299456.5</v>
      </c>
      <c r="I938" s="185">
        <f t="shared" si="202"/>
        <v>100</v>
      </c>
    </row>
    <row r="939" spans="1:9" ht="31.5" x14ac:dyDescent="0.25">
      <c r="A939" s="192" t="s">
        <v>891</v>
      </c>
      <c r="B939" s="195"/>
      <c r="C939" s="195" t="s">
        <v>892</v>
      </c>
      <c r="D939" s="195" t="s">
        <v>893</v>
      </c>
      <c r="E939" s="186" t="s">
        <v>1406</v>
      </c>
      <c r="F939" s="195" t="s">
        <v>946</v>
      </c>
      <c r="G939" s="185">
        <v>299456.5</v>
      </c>
      <c r="H939" s="185">
        <v>299456.5</v>
      </c>
      <c r="I939" s="185">
        <f t="shared" si="202"/>
        <v>100</v>
      </c>
    </row>
    <row r="940" spans="1:9" x14ac:dyDescent="0.25">
      <c r="A940" s="192" t="s">
        <v>1218</v>
      </c>
      <c r="B940" s="195"/>
      <c r="C940" s="195" t="s">
        <v>892</v>
      </c>
      <c r="D940" s="195" t="s">
        <v>893</v>
      </c>
      <c r="E940" s="186" t="s">
        <v>1409</v>
      </c>
      <c r="F940" s="195"/>
      <c r="G940" s="185">
        <f>SUM(G941+G944)</f>
        <v>7088</v>
      </c>
      <c r="H940" s="185">
        <f t="shared" ref="H940" si="210">SUM(H941+H944)</f>
        <v>7064.2</v>
      </c>
      <c r="I940" s="185">
        <f t="shared" si="202"/>
        <v>99.664221218961629</v>
      </c>
    </row>
    <row r="941" spans="1:9" ht="31.5" hidden="1" x14ac:dyDescent="0.25">
      <c r="A941" s="192" t="s">
        <v>1266</v>
      </c>
      <c r="B941" s="195"/>
      <c r="C941" s="195" t="s">
        <v>892</v>
      </c>
      <c r="D941" s="195" t="s">
        <v>893</v>
      </c>
      <c r="E941" s="186" t="s">
        <v>1410</v>
      </c>
      <c r="F941" s="195"/>
      <c r="G941" s="185">
        <f>SUM(G942)</f>
        <v>0</v>
      </c>
      <c r="H941" s="185">
        <f t="shared" ref="H941:H942" si="211">SUM(H942)</f>
        <v>0</v>
      </c>
      <c r="I941" s="185" t="e">
        <f t="shared" si="202"/>
        <v>#DIV/0!</v>
      </c>
    </row>
    <row r="942" spans="1:9" ht="31.5" hidden="1" x14ac:dyDescent="0.25">
      <c r="A942" s="192" t="s">
        <v>1397</v>
      </c>
      <c r="B942" s="195"/>
      <c r="C942" s="195" t="s">
        <v>892</v>
      </c>
      <c r="D942" s="195" t="s">
        <v>893</v>
      </c>
      <c r="E942" s="186" t="s">
        <v>1412</v>
      </c>
      <c r="F942" s="195"/>
      <c r="G942" s="185">
        <f>SUM(G943)</f>
        <v>0</v>
      </c>
      <c r="H942" s="185">
        <f t="shared" si="211"/>
        <v>0</v>
      </c>
      <c r="I942" s="185" t="e">
        <f t="shared" si="202"/>
        <v>#DIV/0!</v>
      </c>
    </row>
    <row r="943" spans="1:9" ht="31.5" hidden="1" x14ac:dyDescent="0.25">
      <c r="A943" s="192" t="s">
        <v>891</v>
      </c>
      <c r="B943" s="195"/>
      <c r="C943" s="195" t="s">
        <v>892</v>
      </c>
      <c r="D943" s="195" t="s">
        <v>893</v>
      </c>
      <c r="E943" s="186" t="s">
        <v>1412</v>
      </c>
      <c r="F943" s="195" t="s">
        <v>946</v>
      </c>
      <c r="G943" s="185"/>
      <c r="H943" s="185"/>
      <c r="I943" s="185" t="e">
        <f t="shared" si="202"/>
        <v>#DIV/0!</v>
      </c>
    </row>
    <row r="944" spans="1:9" x14ac:dyDescent="0.25">
      <c r="A944" s="192" t="s">
        <v>1237</v>
      </c>
      <c r="B944" s="195"/>
      <c r="C944" s="195" t="s">
        <v>892</v>
      </c>
      <c r="D944" s="195" t="s">
        <v>893</v>
      </c>
      <c r="E944" s="186" t="s">
        <v>1413</v>
      </c>
      <c r="F944" s="195"/>
      <c r="G944" s="185">
        <f>SUM(G945)</f>
        <v>7088</v>
      </c>
      <c r="H944" s="185">
        <f t="shared" ref="H944" si="212">SUM(H945)</f>
        <v>7064.2</v>
      </c>
      <c r="I944" s="185">
        <f t="shared" si="202"/>
        <v>99.664221218961629</v>
      </c>
    </row>
    <row r="945" spans="1:9" x14ac:dyDescent="0.25">
      <c r="A945" s="192" t="s">
        <v>1367</v>
      </c>
      <c r="B945" s="195"/>
      <c r="C945" s="195" t="s">
        <v>892</v>
      </c>
      <c r="D945" s="195" t="s">
        <v>893</v>
      </c>
      <c r="E945" s="186" t="s">
        <v>1414</v>
      </c>
      <c r="F945" s="195"/>
      <c r="G945" s="185">
        <f t="shared" ref="G945:H945" si="213">SUM(G946)</f>
        <v>7088</v>
      </c>
      <c r="H945" s="185">
        <f t="shared" si="213"/>
        <v>7064.2</v>
      </c>
      <c r="I945" s="185">
        <f t="shared" si="202"/>
        <v>99.664221218961629</v>
      </c>
    </row>
    <row r="946" spans="1:9" ht="31.5" x14ac:dyDescent="0.25">
      <c r="A946" s="192" t="s">
        <v>891</v>
      </c>
      <c r="B946" s="195"/>
      <c r="C946" s="195" t="s">
        <v>892</v>
      </c>
      <c r="D946" s="195" t="s">
        <v>893</v>
      </c>
      <c r="E946" s="186" t="s">
        <v>1414</v>
      </c>
      <c r="F946" s="195" t="s">
        <v>946</v>
      </c>
      <c r="G946" s="185">
        <v>7088</v>
      </c>
      <c r="H946" s="185">
        <v>7064.2</v>
      </c>
      <c r="I946" s="185">
        <f t="shared" si="202"/>
        <v>99.664221218961629</v>
      </c>
    </row>
    <row r="947" spans="1:9" ht="31.5" x14ac:dyDescent="0.25">
      <c r="A947" s="192" t="s">
        <v>1055</v>
      </c>
      <c r="B947" s="195"/>
      <c r="C947" s="195" t="s">
        <v>892</v>
      </c>
      <c r="D947" s="195" t="s">
        <v>893</v>
      </c>
      <c r="E947" s="200" t="s">
        <v>1417</v>
      </c>
      <c r="F947" s="195"/>
      <c r="G947" s="185">
        <f>SUM(G948+G952)</f>
        <v>98220.6</v>
      </c>
      <c r="H947" s="185">
        <f>SUM(H948+H952)</f>
        <v>94836.3</v>
      </c>
      <c r="I947" s="185">
        <f t="shared" si="202"/>
        <v>96.554388794204058</v>
      </c>
    </row>
    <row r="948" spans="1:9" ht="47.25" x14ac:dyDescent="0.25">
      <c r="A948" s="192" t="s">
        <v>1404</v>
      </c>
      <c r="B948" s="195"/>
      <c r="C948" s="195" t="s">
        <v>892</v>
      </c>
      <c r="D948" s="195" t="s">
        <v>893</v>
      </c>
      <c r="E948" s="200" t="s">
        <v>1423</v>
      </c>
      <c r="F948" s="195"/>
      <c r="G948" s="185">
        <f>SUM(G949:G951)</f>
        <v>53639.6</v>
      </c>
      <c r="H948" s="185">
        <f t="shared" ref="H948" si="214">SUM(H949:H951)</f>
        <v>53639.6</v>
      </c>
      <c r="I948" s="185">
        <f t="shared" si="202"/>
        <v>100</v>
      </c>
    </row>
    <row r="949" spans="1:9" ht="47.25" x14ac:dyDescent="0.25">
      <c r="A949" s="192" t="s">
        <v>908</v>
      </c>
      <c r="B949" s="195"/>
      <c r="C949" s="195" t="s">
        <v>892</v>
      </c>
      <c r="D949" s="195" t="s">
        <v>893</v>
      </c>
      <c r="E949" s="200" t="s">
        <v>1423</v>
      </c>
      <c r="F949" s="195" t="s">
        <v>226</v>
      </c>
      <c r="G949" s="185">
        <v>52760</v>
      </c>
      <c r="H949" s="185">
        <v>52760</v>
      </c>
      <c r="I949" s="185">
        <f t="shared" si="202"/>
        <v>100</v>
      </c>
    </row>
    <row r="950" spans="1:9" ht="31.5" x14ac:dyDescent="0.25">
      <c r="A950" s="192" t="s">
        <v>896</v>
      </c>
      <c r="B950" s="195"/>
      <c r="C950" s="195" t="s">
        <v>892</v>
      </c>
      <c r="D950" s="195" t="s">
        <v>893</v>
      </c>
      <c r="E950" s="200" t="s">
        <v>1423</v>
      </c>
      <c r="F950" s="195" t="s">
        <v>932</v>
      </c>
      <c r="G950" s="185">
        <v>879.6</v>
      </c>
      <c r="H950" s="185">
        <v>879.6</v>
      </c>
      <c r="I950" s="185">
        <f t="shared" si="202"/>
        <v>100</v>
      </c>
    </row>
    <row r="951" spans="1:9" x14ac:dyDescent="0.25">
      <c r="A951" s="192" t="s">
        <v>881</v>
      </c>
      <c r="B951" s="195"/>
      <c r="C951" s="195" t="s">
        <v>892</v>
      </c>
      <c r="D951" s="195" t="s">
        <v>893</v>
      </c>
      <c r="E951" s="200" t="s">
        <v>1423</v>
      </c>
      <c r="F951" s="195" t="s">
        <v>882</v>
      </c>
      <c r="G951" s="185"/>
      <c r="H951" s="185"/>
      <c r="I951" s="185"/>
    </row>
    <row r="952" spans="1:9" x14ac:dyDescent="0.25">
      <c r="A952" s="192" t="s">
        <v>1367</v>
      </c>
      <c r="B952" s="186"/>
      <c r="C952" s="195" t="s">
        <v>892</v>
      </c>
      <c r="D952" s="195" t="s">
        <v>893</v>
      </c>
      <c r="E952" s="186" t="s">
        <v>1424</v>
      </c>
      <c r="F952" s="195"/>
      <c r="G952" s="185">
        <f>G953+G954+G955</f>
        <v>44581</v>
      </c>
      <c r="H952" s="185">
        <f>H953+H954+H955</f>
        <v>41196.700000000004</v>
      </c>
      <c r="I952" s="185">
        <f t="shared" si="202"/>
        <v>92.408649424642803</v>
      </c>
    </row>
    <row r="953" spans="1:9" ht="47.25" x14ac:dyDescent="0.25">
      <c r="A953" s="203" t="s">
        <v>908</v>
      </c>
      <c r="B953" s="195"/>
      <c r="C953" s="195" t="s">
        <v>892</v>
      </c>
      <c r="D953" s="195" t="s">
        <v>893</v>
      </c>
      <c r="E953" s="186" t="s">
        <v>1424</v>
      </c>
      <c r="F953" s="195" t="s">
        <v>226</v>
      </c>
      <c r="G953" s="185">
        <v>20375.400000000001</v>
      </c>
      <c r="H953" s="185">
        <v>20375.400000000001</v>
      </c>
      <c r="I953" s="185">
        <f t="shared" si="202"/>
        <v>100</v>
      </c>
    </row>
    <row r="954" spans="1:9" ht="31.5" x14ac:dyDescent="0.25">
      <c r="A954" s="192" t="s">
        <v>896</v>
      </c>
      <c r="B954" s="195"/>
      <c r="C954" s="195" t="s">
        <v>892</v>
      </c>
      <c r="D954" s="195" t="s">
        <v>893</v>
      </c>
      <c r="E954" s="186" t="s">
        <v>1424</v>
      </c>
      <c r="F954" s="195" t="s">
        <v>932</v>
      </c>
      <c r="G954" s="185">
        <v>23416.1</v>
      </c>
      <c r="H954" s="185">
        <v>19958.7</v>
      </c>
      <c r="I954" s="185">
        <f t="shared" si="202"/>
        <v>85.234945187285689</v>
      </c>
    </row>
    <row r="955" spans="1:9" x14ac:dyDescent="0.25">
      <c r="A955" s="192" t="s">
        <v>910</v>
      </c>
      <c r="B955" s="195"/>
      <c r="C955" s="195" t="s">
        <v>892</v>
      </c>
      <c r="D955" s="195" t="s">
        <v>893</v>
      </c>
      <c r="E955" s="186" t="s">
        <v>1424</v>
      </c>
      <c r="F955" s="195" t="s">
        <v>988</v>
      </c>
      <c r="G955" s="185">
        <v>789.5</v>
      </c>
      <c r="H955" s="185">
        <v>862.6</v>
      </c>
      <c r="I955" s="185">
        <f t="shared" si="202"/>
        <v>109.25902469917671</v>
      </c>
    </row>
    <row r="956" spans="1:9" ht="78.75" hidden="1" x14ac:dyDescent="0.25">
      <c r="A956" s="192" t="s">
        <v>1854</v>
      </c>
      <c r="B956" s="195"/>
      <c r="C956" s="195" t="s">
        <v>892</v>
      </c>
      <c r="D956" s="195" t="s">
        <v>893</v>
      </c>
      <c r="E956" s="200" t="s">
        <v>1855</v>
      </c>
      <c r="F956" s="195"/>
      <c r="G956" s="185">
        <f>G958+G957</f>
        <v>0</v>
      </c>
      <c r="H956" s="185">
        <f>H958+H957</f>
        <v>0</v>
      </c>
      <c r="I956" s="185" t="e">
        <f t="shared" si="202"/>
        <v>#DIV/0!</v>
      </c>
    </row>
    <row r="957" spans="1:9" ht="31.5" hidden="1" x14ac:dyDescent="0.25">
      <c r="A957" s="192" t="s">
        <v>896</v>
      </c>
      <c r="B957" s="195"/>
      <c r="C957" s="195" t="s">
        <v>892</v>
      </c>
      <c r="D957" s="195" t="s">
        <v>893</v>
      </c>
      <c r="E957" s="200" t="s">
        <v>1855</v>
      </c>
      <c r="F957" s="195" t="s">
        <v>932</v>
      </c>
      <c r="G957" s="185"/>
      <c r="H957" s="185"/>
      <c r="I957" s="185" t="e">
        <f t="shared" si="202"/>
        <v>#DIV/0!</v>
      </c>
    </row>
    <row r="958" spans="1:9" ht="31.5" hidden="1" x14ac:dyDescent="0.25">
      <c r="A958" s="192" t="s">
        <v>1255</v>
      </c>
      <c r="B958" s="195"/>
      <c r="C958" s="195" t="s">
        <v>892</v>
      </c>
      <c r="D958" s="195" t="s">
        <v>893</v>
      </c>
      <c r="E958" s="200" t="s">
        <v>1855</v>
      </c>
      <c r="F958" s="195" t="s">
        <v>946</v>
      </c>
      <c r="G958" s="185"/>
      <c r="H958" s="185"/>
      <c r="I958" s="185" t="e">
        <f t="shared" si="202"/>
        <v>#DIV/0!</v>
      </c>
    </row>
    <row r="959" spans="1:9" ht="31.5" hidden="1" x14ac:dyDescent="0.25">
      <c r="A959" s="192" t="s">
        <v>1856</v>
      </c>
      <c r="B959" s="195"/>
      <c r="C959" s="195" t="s">
        <v>892</v>
      </c>
      <c r="D959" s="195" t="s">
        <v>893</v>
      </c>
      <c r="E959" s="186" t="s">
        <v>1857</v>
      </c>
      <c r="F959" s="195"/>
      <c r="G959" s="185">
        <f>G960</f>
        <v>0</v>
      </c>
      <c r="H959" s="185">
        <f>H960</f>
        <v>0</v>
      </c>
      <c r="I959" s="185" t="e">
        <f t="shared" si="202"/>
        <v>#DIV/0!</v>
      </c>
    </row>
    <row r="960" spans="1:9" hidden="1" x14ac:dyDescent="0.25">
      <c r="A960" s="192" t="s">
        <v>881</v>
      </c>
      <c r="B960" s="195"/>
      <c r="C960" s="195" t="s">
        <v>892</v>
      </c>
      <c r="D960" s="195" t="s">
        <v>893</v>
      </c>
      <c r="E960" s="186" t="s">
        <v>1857</v>
      </c>
      <c r="F960" s="195" t="s">
        <v>882</v>
      </c>
      <c r="G960" s="185"/>
      <c r="H960" s="185"/>
      <c r="I960" s="185" t="e">
        <f t="shared" si="202"/>
        <v>#DIV/0!</v>
      </c>
    </row>
    <row r="961" spans="1:9" ht="94.5" hidden="1" x14ac:dyDescent="0.25">
      <c r="A961" s="192" t="s">
        <v>1858</v>
      </c>
      <c r="B961" s="195"/>
      <c r="C961" s="195" t="s">
        <v>892</v>
      </c>
      <c r="D961" s="195" t="s">
        <v>893</v>
      </c>
      <c r="E961" s="184" t="s">
        <v>1859</v>
      </c>
      <c r="F961" s="195"/>
      <c r="G961" s="185">
        <f>G962</f>
        <v>0</v>
      </c>
      <c r="H961" s="185">
        <f>H962</f>
        <v>0</v>
      </c>
      <c r="I961" s="185" t="e">
        <f t="shared" si="202"/>
        <v>#DIV/0!</v>
      </c>
    </row>
    <row r="962" spans="1:9" ht="31.5" hidden="1" x14ac:dyDescent="0.25">
      <c r="A962" s="192" t="s">
        <v>1255</v>
      </c>
      <c r="B962" s="195"/>
      <c r="C962" s="195" t="s">
        <v>892</v>
      </c>
      <c r="D962" s="195" t="s">
        <v>893</v>
      </c>
      <c r="E962" s="184" t="s">
        <v>1859</v>
      </c>
      <c r="F962" s="195" t="s">
        <v>946</v>
      </c>
      <c r="G962" s="185"/>
      <c r="H962" s="185"/>
      <c r="I962" s="185" t="e">
        <f t="shared" si="202"/>
        <v>#DIV/0!</v>
      </c>
    </row>
    <row r="963" spans="1:9" hidden="1" x14ac:dyDescent="0.25">
      <c r="A963" s="192" t="s">
        <v>1218</v>
      </c>
      <c r="B963" s="195"/>
      <c r="C963" s="195" t="s">
        <v>892</v>
      </c>
      <c r="D963" s="195" t="s">
        <v>893</v>
      </c>
      <c r="E963" s="186" t="s">
        <v>1860</v>
      </c>
      <c r="F963" s="195"/>
      <c r="G963" s="185">
        <f>SUM(G964)</f>
        <v>0</v>
      </c>
      <c r="H963" s="185">
        <f>SUM(H964)</f>
        <v>0</v>
      </c>
      <c r="I963" s="185" t="e">
        <f t="shared" si="202"/>
        <v>#DIV/0!</v>
      </c>
    </row>
    <row r="964" spans="1:9" hidden="1" x14ac:dyDescent="0.25">
      <c r="A964" s="192" t="s">
        <v>1367</v>
      </c>
      <c r="B964" s="195"/>
      <c r="C964" s="195" t="s">
        <v>892</v>
      </c>
      <c r="D964" s="195" t="s">
        <v>893</v>
      </c>
      <c r="E964" s="186" t="s">
        <v>1861</v>
      </c>
      <c r="F964" s="195"/>
      <c r="G964" s="185">
        <f>SUM(G965+G967+G969)</f>
        <v>0</v>
      </c>
      <c r="H964" s="185">
        <f>SUM(H965+H967+H969)</f>
        <v>0</v>
      </c>
      <c r="I964" s="185" t="e">
        <f t="shared" si="202"/>
        <v>#DIV/0!</v>
      </c>
    </row>
    <row r="965" spans="1:9" ht="31.5" hidden="1" x14ac:dyDescent="0.25">
      <c r="A965" s="192" t="s">
        <v>1862</v>
      </c>
      <c r="B965" s="195"/>
      <c r="C965" s="195" t="s">
        <v>892</v>
      </c>
      <c r="D965" s="195" t="s">
        <v>893</v>
      </c>
      <c r="E965" s="186" t="s">
        <v>1863</v>
      </c>
      <c r="F965" s="195"/>
      <c r="G965" s="185">
        <f>G966</f>
        <v>0</v>
      </c>
      <c r="H965" s="185">
        <f>H966</f>
        <v>0</v>
      </c>
      <c r="I965" s="185" t="e">
        <f t="shared" si="202"/>
        <v>#DIV/0!</v>
      </c>
    </row>
    <row r="966" spans="1:9" ht="31.5" hidden="1" x14ac:dyDescent="0.25">
      <c r="A966" s="192" t="s">
        <v>1255</v>
      </c>
      <c r="B966" s="195"/>
      <c r="C966" s="195" t="s">
        <v>892</v>
      </c>
      <c r="D966" s="195" t="s">
        <v>893</v>
      </c>
      <c r="E966" s="186" t="s">
        <v>1863</v>
      </c>
      <c r="F966" s="195" t="s">
        <v>946</v>
      </c>
      <c r="G966" s="185"/>
      <c r="H966" s="185"/>
      <c r="I966" s="185" t="e">
        <f t="shared" si="202"/>
        <v>#DIV/0!</v>
      </c>
    </row>
    <row r="967" spans="1:9" ht="31.5" hidden="1" x14ac:dyDescent="0.25">
      <c r="A967" s="192" t="s">
        <v>1864</v>
      </c>
      <c r="B967" s="195"/>
      <c r="C967" s="195" t="s">
        <v>892</v>
      </c>
      <c r="D967" s="195" t="s">
        <v>893</v>
      </c>
      <c r="E967" s="186" t="s">
        <v>1865</v>
      </c>
      <c r="F967" s="195"/>
      <c r="G967" s="185">
        <f>G968</f>
        <v>0</v>
      </c>
      <c r="H967" s="185">
        <f>H968</f>
        <v>0</v>
      </c>
      <c r="I967" s="185" t="e">
        <f t="shared" ref="I967:I1030" si="215">H967/G967*100</f>
        <v>#DIV/0!</v>
      </c>
    </row>
    <row r="968" spans="1:9" ht="31.5" hidden="1" x14ac:dyDescent="0.25">
      <c r="A968" s="192" t="s">
        <v>1255</v>
      </c>
      <c r="B968" s="195"/>
      <c r="C968" s="195" t="s">
        <v>892</v>
      </c>
      <c r="D968" s="195" t="s">
        <v>893</v>
      </c>
      <c r="E968" s="186" t="s">
        <v>1865</v>
      </c>
      <c r="F968" s="195" t="s">
        <v>946</v>
      </c>
      <c r="G968" s="185"/>
      <c r="H968" s="185"/>
      <c r="I968" s="185" t="e">
        <f t="shared" si="215"/>
        <v>#DIV/0!</v>
      </c>
    </row>
    <row r="969" spans="1:9" hidden="1" x14ac:dyDescent="0.25">
      <c r="A969" s="192" t="s">
        <v>1237</v>
      </c>
      <c r="B969" s="195"/>
      <c r="C969" s="195" t="s">
        <v>892</v>
      </c>
      <c r="D969" s="195" t="s">
        <v>893</v>
      </c>
      <c r="E969" s="186" t="s">
        <v>1866</v>
      </c>
      <c r="F969" s="195"/>
      <c r="G969" s="185">
        <f>G970</f>
        <v>0</v>
      </c>
      <c r="H969" s="185">
        <f>H970</f>
        <v>0</v>
      </c>
      <c r="I969" s="185" t="e">
        <f t="shared" si="215"/>
        <v>#DIV/0!</v>
      </c>
    </row>
    <row r="970" spans="1:9" ht="31.5" hidden="1" x14ac:dyDescent="0.25">
      <c r="A970" s="192" t="s">
        <v>1255</v>
      </c>
      <c r="B970" s="195"/>
      <c r="C970" s="195" t="s">
        <v>892</v>
      </c>
      <c r="D970" s="195" t="s">
        <v>893</v>
      </c>
      <c r="E970" s="186" t="s">
        <v>1866</v>
      </c>
      <c r="F970" s="195" t="s">
        <v>946</v>
      </c>
      <c r="G970" s="185"/>
      <c r="H970" s="185"/>
      <c r="I970" s="185" t="e">
        <f t="shared" si="215"/>
        <v>#DIV/0!</v>
      </c>
    </row>
    <row r="971" spans="1:9" ht="47.25" x14ac:dyDescent="0.25">
      <c r="A971" s="192" t="s">
        <v>1456</v>
      </c>
      <c r="B971" s="195"/>
      <c r="C971" s="195" t="s">
        <v>892</v>
      </c>
      <c r="D971" s="195" t="s">
        <v>893</v>
      </c>
      <c r="E971" s="186" t="s">
        <v>1457</v>
      </c>
      <c r="F971" s="195"/>
      <c r="G971" s="185">
        <f>G972+G977</f>
        <v>9571.7000000000007</v>
      </c>
      <c r="H971" s="185">
        <f t="shared" ref="H971" si="216">H972+H977</f>
        <v>9570.7000000000007</v>
      </c>
      <c r="I971" s="185">
        <f t="shared" si="215"/>
        <v>99.989552535077365</v>
      </c>
    </row>
    <row r="972" spans="1:9" x14ac:dyDescent="0.25">
      <c r="A972" s="192" t="s">
        <v>979</v>
      </c>
      <c r="B972" s="195"/>
      <c r="C972" s="195" t="s">
        <v>892</v>
      </c>
      <c r="D972" s="195" t="s">
        <v>893</v>
      </c>
      <c r="E972" s="186" t="s">
        <v>1458</v>
      </c>
      <c r="F972" s="195"/>
      <c r="G972" s="185">
        <f>SUM(G973:G975)</f>
        <v>9571.7000000000007</v>
      </c>
      <c r="H972" s="185">
        <f t="shared" ref="H972" si="217">SUM(H973:H975)</f>
        <v>9570.7000000000007</v>
      </c>
      <c r="I972" s="185">
        <f t="shared" si="215"/>
        <v>99.989552535077365</v>
      </c>
    </row>
    <row r="973" spans="1:9" ht="31.5" x14ac:dyDescent="0.25">
      <c r="A973" s="192" t="s">
        <v>896</v>
      </c>
      <c r="B973" s="195"/>
      <c r="C973" s="195" t="s">
        <v>892</v>
      </c>
      <c r="D973" s="195" t="s">
        <v>893</v>
      </c>
      <c r="E973" s="186" t="s">
        <v>1458</v>
      </c>
      <c r="F973" s="195" t="s">
        <v>932</v>
      </c>
      <c r="G973" s="185">
        <v>832.7</v>
      </c>
      <c r="H973" s="185">
        <v>832.7</v>
      </c>
      <c r="I973" s="185">
        <f t="shared" si="215"/>
        <v>100</v>
      </c>
    </row>
    <row r="974" spans="1:9" ht="31.5" x14ac:dyDescent="0.25">
      <c r="A974" s="192" t="s">
        <v>1255</v>
      </c>
      <c r="B974" s="195"/>
      <c r="C974" s="195" t="s">
        <v>892</v>
      </c>
      <c r="D974" s="195" t="s">
        <v>893</v>
      </c>
      <c r="E974" s="186" t="s">
        <v>1458</v>
      </c>
      <c r="F974" s="195" t="s">
        <v>946</v>
      </c>
      <c r="G974" s="185">
        <v>8739</v>
      </c>
      <c r="H974" s="185">
        <v>8738</v>
      </c>
      <c r="I974" s="185">
        <f t="shared" si="215"/>
        <v>99.988557043139949</v>
      </c>
    </row>
    <row r="975" spans="1:9" ht="31.5" hidden="1" x14ac:dyDescent="0.25">
      <c r="A975" s="192" t="s">
        <v>1461</v>
      </c>
      <c r="B975" s="195"/>
      <c r="C975" s="195" t="s">
        <v>892</v>
      </c>
      <c r="D975" s="195" t="s">
        <v>893</v>
      </c>
      <c r="E975" s="186" t="s">
        <v>1462</v>
      </c>
      <c r="F975" s="195"/>
      <c r="G975" s="185">
        <f>G976</f>
        <v>0</v>
      </c>
      <c r="H975" s="185">
        <f>H976</f>
        <v>0</v>
      </c>
      <c r="I975" s="185"/>
    </row>
    <row r="976" spans="1:9" ht="31.5" hidden="1" x14ac:dyDescent="0.25">
      <c r="A976" s="192" t="s">
        <v>896</v>
      </c>
      <c r="B976" s="195"/>
      <c r="C976" s="195" t="s">
        <v>892</v>
      </c>
      <c r="D976" s="195" t="s">
        <v>893</v>
      </c>
      <c r="E976" s="186" t="s">
        <v>1462</v>
      </c>
      <c r="F976" s="195" t="s">
        <v>932</v>
      </c>
      <c r="G976" s="185"/>
      <c r="H976" s="185"/>
      <c r="I976" s="185"/>
    </row>
    <row r="977" spans="1:9" hidden="1" x14ac:dyDescent="0.25">
      <c r="A977" s="192" t="s">
        <v>1218</v>
      </c>
      <c r="B977" s="195"/>
      <c r="C977" s="195" t="s">
        <v>892</v>
      </c>
      <c r="D977" s="195" t="s">
        <v>893</v>
      </c>
      <c r="E977" s="184" t="s">
        <v>1463</v>
      </c>
      <c r="F977" s="184"/>
      <c r="G977" s="185">
        <f>G978</f>
        <v>0</v>
      </c>
      <c r="H977" s="185">
        <f t="shared" ref="H977:H979" si="218">H978</f>
        <v>0</v>
      </c>
      <c r="I977" s="185"/>
    </row>
    <row r="978" spans="1:9" ht="31.5" hidden="1" x14ac:dyDescent="0.25">
      <c r="A978" s="192" t="s">
        <v>1357</v>
      </c>
      <c r="B978" s="195"/>
      <c r="C978" s="195" t="s">
        <v>892</v>
      </c>
      <c r="D978" s="195" t="s">
        <v>893</v>
      </c>
      <c r="E978" s="186" t="s">
        <v>1464</v>
      </c>
      <c r="F978" s="195"/>
      <c r="G978" s="185">
        <f>G979</f>
        <v>0</v>
      </c>
      <c r="H978" s="185">
        <f>H979</f>
        <v>0</v>
      </c>
      <c r="I978" s="185"/>
    </row>
    <row r="979" spans="1:9" ht="31.5" hidden="1" x14ac:dyDescent="0.25">
      <c r="A979" s="192" t="s">
        <v>1461</v>
      </c>
      <c r="B979" s="195"/>
      <c r="C979" s="195" t="s">
        <v>892</v>
      </c>
      <c r="D979" s="195" t="s">
        <v>893</v>
      </c>
      <c r="E979" s="186" t="s">
        <v>1467</v>
      </c>
      <c r="F979" s="195"/>
      <c r="G979" s="185">
        <f>G980</f>
        <v>0</v>
      </c>
      <c r="H979" s="185">
        <f t="shared" si="218"/>
        <v>0</v>
      </c>
      <c r="I979" s="185"/>
    </row>
    <row r="980" spans="1:9" ht="31.5" hidden="1" x14ac:dyDescent="0.25">
      <c r="A980" s="192" t="s">
        <v>891</v>
      </c>
      <c r="B980" s="195"/>
      <c r="C980" s="195" t="s">
        <v>892</v>
      </c>
      <c r="D980" s="195" t="s">
        <v>893</v>
      </c>
      <c r="E980" s="186" t="s">
        <v>1467</v>
      </c>
      <c r="F980" s="195" t="s">
        <v>946</v>
      </c>
      <c r="G980" s="185"/>
      <c r="H980" s="185"/>
      <c r="I980" s="185"/>
    </row>
    <row r="981" spans="1:9" ht="31.5" x14ac:dyDescent="0.25">
      <c r="A981" s="192" t="s">
        <v>1867</v>
      </c>
      <c r="B981" s="195"/>
      <c r="C981" s="195" t="s">
        <v>892</v>
      </c>
      <c r="D981" s="195" t="s">
        <v>893</v>
      </c>
      <c r="E981" s="186" t="s">
        <v>1560</v>
      </c>
      <c r="F981" s="195"/>
      <c r="G981" s="185">
        <f>G982</f>
        <v>30</v>
      </c>
      <c r="H981" s="185">
        <f t="shared" ref="H981:H984" si="219">H982</f>
        <v>30</v>
      </c>
      <c r="I981" s="185">
        <f t="shared" si="215"/>
        <v>100</v>
      </c>
    </row>
    <row r="982" spans="1:9" x14ac:dyDescent="0.25">
      <c r="A982" s="192" t="s">
        <v>1868</v>
      </c>
      <c r="B982" s="195"/>
      <c r="C982" s="195" t="s">
        <v>892</v>
      </c>
      <c r="D982" s="195" t="s">
        <v>893</v>
      </c>
      <c r="E982" s="186" t="s">
        <v>1599</v>
      </c>
      <c r="F982" s="195"/>
      <c r="G982" s="185">
        <f>G983</f>
        <v>30</v>
      </c>
      <c r="H982" s="185">
        <f t="shared" si="219"/>
        <v>30</v>
      </c>
      <c r="I982" s="185">
        <f t="shared" si="215"/>
        <v>100</v>
      </c>
    </row>
    <row r="983" spans="1:9" x14ac:dyDescent="0.25">
      <c r="A983" s="192" t="s">
        <v>979</v>
      </c>
      <c r="B983" s="195"/>
      <c r="C983" s="195" t="s">
        <v>892</v>
      </c>
      <c r="D983" s="195" t="s">
        <v>893</v>
      </c>
      <c r="E983" s="184" t="s">
        <v>1600</v>
      </c>
      <c r="F983" s="184"/>
      <c r="G983" s="185">
        <f>G984</f>
        <v>30</v>
      </c>
      <c r="H983" s="185">
        <f t="shared" si="219"/>
        <v>30</v>
      </c>
      <c r="I983" s="185">
        <f t="shared" si="215"/>
        <v>100</v>
      </c>
    </row>
    <row r="984" spans="1:9" x14ac:dyDescent="0.25">
      <c r="A984" s="192" t="s">
        <v>1596</v>
      </c>
      <c r="B984" s="195"/>
      <c r="C984" s="195" t="s">
        <v>892</v>
      </c>
      <c r="D984" s="195" t="s">
        <v>893</v>
      </c>
      <c r="E984" s="186" t="s">
        <v>1607</v>
      </c>
      <c r="F984" s="195"/>
      <c r="G984" s="185">
        <f>G985</f>
        <v>30</v>
      </c>
      <c r="H984" s="185">
        <f t="shared" si="219"/>
        <v>30</v>
      </c>
      <c r="I984" s="185">
        <f t="shared" si="215"/>
        <v>100</v>
      </c>
    </row>
    <row r="985" spans="1:9" ht="31.5" x14ac:dyDescent="0.25">
      <c r="A985" s="192" t="s">
        <v>896</v>
      </c>
      <c r="B985" s="195"/>
      <c r="C985" s="195" t="s">
        <v>892</v>
      </c>
      <c r="D985" s="195" t="s">
        <v>893</v>
      </c>
      <c r="E985" s="186" t="s">
        <v>1607</v>
      </c>
      <c r="F985" s="195" t="s">
        <v>932</v>
      </c>
      <c r="G985" s="185">
        <v>30</v>
      </c>
      <c r="H985" s="185">
        <v>30</v>
      </c>
      <c r="I985" s="185">
        <f t="shared" si="215"/>
        <v>100</v>
      </c>
    </row>
    <row r="986" spans="1:9" x14ac:dyDescent="0.25">
      <c r="A986" s="192" t="s">
        <v>1791</v>
      </c>
      <c r="B986" s="195"/>
      <c r="C986" s="195" t="s">
        <v>892</v>
      </c>
      <c r="D986" s="195" t="s">
        <v>976</v>
      </c>
      <c r="E986" s="184"/>
      <c r="F986" s="195"/>
      <c r="G986" s="185">
        <f>SUM(G987+G997)+G1076</f>
        <v>1485162.7</v>
      </c>
      <c r="H986" s="185">
        <f>SUM(H987+H997)+H1076</f>
        <v>1475468.7</v>
      </c>
      <c r="I986" s="185">
        <f t="shared" si="215"/>
        <v>99.347276901042562</v>
      </c>
    </row>
    <row r="987" spans="1:9" ht="47.25" hidden="1" x14ac:dyDescent="0.25">
      <c r="A987" s="217" t="s">
        <v>1347</v>
      </c>
      <c r="B987" s="219"/>
      <c r="C987" s="219" t="s">
        <v>892</v>
      </c>
      <c r="D987" s="219" t="s">
        <v>976</v>
      </c>
      <c r="E987" s="222" t="s">
        <v>1348</v>
      </c>
      <c r="F987" s="219"/>
      <c r="G987" s="220">
        <f>G994+G988</f>
        <v>0</v>
      </c>
      <c r="H987" s="220">
        <f>H994+H988</f>
        <v>0</v>
      </c>
      <c r="I987" s="185"/>
    </row>
    <row r="988" spans="1:9" hidden="1" x14ac:dyDescent="0.25">
      <c r="A988" s="192" t="s">
        <v>979</v>
      </c>
      <c r="B988" s="219"/>
      <c r="C988" s="219" t="s">
        <v>892</v>
      </c>
      <c r="D988" s="219" t="s">
        <v>976</v>
      </c>
      <c r="E988" s="222" t="s">
        <v>1351</v>
      </c>
      <c r="F988" s="219"/>
      <c r="G988" s="220">
        <f>G991+G989</f>
        <v>0</v>
      </c>
      <c r="H988" s="220">
        <f t="shared" ref="H988" si="220">H991+H989</f>
        <v>0</v>
      </c>
      <c r="I988" s="185"/>
    </row>
    <row r="989" spans="1:9" hidden="1" x14ac:dyDescent="0.25">
      <c r="A989" s="192" t="s">
        <v>1369</v>
      </c>
      <c r="B989" s="219"/>
      <c r="C989" s="219" t="s">
        <v>892</v>
      </c>
      <c r="D989" s="219" t="s">
        <v>976</v>
      </c>
      <c r="E989" s="222" t="s">
        <v>1352</v>
      </c>
      <c r="F989" s="219"/>
      <c r="G989" s="220">
        <f>SUM(G990)</f>
        <v>0</v>
      </c>
      <c r="H989" s="220">
        <f t="shared" ref="H989" si="221">SUM(H990)</f>
        <v>0</v>
      </c>
      <c r="I989" s="185"/>
    </row>
    <row r="990" spans="1:9" ht="31.5" hidden="1" x14ac:dyDescent="0.25">
      <c r="A990" s="192" t="s">
        <v>896</v>
      </c>
      <c r="B990" s="219"/>
      <c r="C990" s="219" t="s">
        <v>892</v>
      </c>
      <c r="D990" s="219" t="s">
        <v>976</v>
      </c>
      <c r="E990" s="222" t="s">
        <v>1352</v>
      </c>
      <c r="F990" s="219" t="s">
        <v>932</v>
      </c>
      <c r="G990" s="220"/>
      <c r="H990" s="220"/>
      <c r="I990" s="185"/>
    </row>
    <row r="991" spans="1:9" ht="31.5" hidden="1" x14ac:dyDescent="0.25">
      <c r="A991" s="217" t="s">
        <v>1353</v>
      </c>
      <c r="B991" s="219"/>
      <c r="C991" s="219" t="s">
        <v>892</v>
      </c>
      <c r="D991" s="219" t="s">
        <v>976</v>
      </c>
      <c r="E991" s="222" t="s">
        <v>1354</v>
      </c>
      <c r="F991" s="219"/>
      <c r="G991" s="220">
        <f t="shared" ref="G991:H991" si="222">G992</f>
        <v>0</v>
      </c>
      <c r="H991" s="220">
        <f t="shared" si="222"/>
        <v>0</v>
      </c>
      <c r="I991" s="185"/>
    </row>
    <row r="992" spans="1:9" ht="31.5" hidden="1" x14ac:dyDescent="0.25">
      <c r="A992" s="192" t="s">
        <v>896</v>
      </c>
      <c r="B992" s="219"/>
      <c r="C992" s="219" t="s">
        <v>892</v>
      </c>
      <c r="D992" s="219" t="s">
        <v>976</v>
      </c>
      <c r="E992" s="222" t="s">
        <v>1354</v>
      </c>
      <c r="F992" s="219" t="s">
        <v>932</v>
      </c>
      <c r="G992" s="220"/>
      <c r="H992" s="220"/>
      <c r="I992" s="185"/>
    </row>
    <row r="993" spans="1:9" hidden="1" x14ac:dyDescent="0.25">
      <c r="A993" s="217" t="s">
        <v>1218</v>
      </c>
      <c r="B993" s="219"/>
      <c r="C993" s="219" t="s">
        <v>892</v>
      </c>
      <c r="D993" s="219" t="s">
        <v>976</v>
      </c>
      <c r="E993" s="222" t="s">
        <v>1356</v>
      </c>
      <c r="F993" s="219"/>
      <c r="G993" s="220">
        <f>SUM(G994)</f>
        <v>0</v>
      </c>
      <c r="H993" s="220">
        <f>SUM(H994)</f>
        <v>0</v>
      </c>
      <c r="I993" s="185"/>
    </row>
    <row r="994" spans="1:9" ht="31.5" hidden="1" x14ac:dyDescent="0.25">
      <c r="A994" s="192" t="s">
        <v>1357</v>
      </c>
      <c r="B994" s="195"/>
      <c r="C994" s="195" t="s">
        <v>892</v>
      </c>
      <c r="D994" s="219" t="s">
        <v>976</v>
      </c>
      <c r="E994" s="186" t="s">
        <v>1358</v>
      </c>
      <c r="F994" s="219"/>
      <c r="G994" s="220">
        <f>G995</f>
        <v>0</v>
      </c>
      <c r="H994" s="220">
        <f t="shared" ref="H994" si="223">H995</f>
        <v>0</v>
      </c>
      <c r="I994" s="185"/>
    </row>
    <row r="995" spans="1:9" ht="31.5" hidden="1" x14ac:dyDescent="0.25">
      <c r="A995" s="217" t="s">
        <v>1353</v>
      </c>
      <c r="B995" s="195"/>
      <c r="C995" s="195" t="s">
        <v>892</v>
      </c>
      <c r="D995" s="219" t="s">
        <v>976</v>
      </c>
      <c r="E995" s="186" t="s">
        <v>1359</v>
      </c>
      <c r="F995" s="219"/>
      <c r="G995" s="220">
        <f>G996</f>
        <v>0</v>
      </c>
      <c r="H995" s="220">
        <f>H996</f>
        <v>0</v>
      </c>
      <c r="I995" s="185"/>
    </row>
    <row r="996" spans="1:9" ht="30.75" hidden="1" customHeight="1" x14ac:dyDescent="0.25">
      <c r="A996" s="192" t="s">
        <v>891</v>
      </c>
      <c r="B996" s="195"/>
      <c r="C996" s="195" t="s">
        <v>892</v>
      </c>
      <c r="D996" s="219" t="s">
        <v>976</v>
      </c>
      <c r="E996" s="186" t="s">
        <v>1359</v>
      </c>
      <c r="F996" s="219" t="s">
        <v>946</v>
      </c>
      <c r="G996" s="220"/>
      <c r="H996" s="220"/>
      <c r="I996" s="185"/>
    </row>
    <row r="997" spans="1:9" ht="31.5" customHeight="1" x14ac:dyDescent="0.25">
      <c r="A997" s="192" t="s">
        <v>1360</v>
      </c>
      <c r="B997" s="195"/>
      <c r="C997" s="195" t="s">
        <v>892</v>
      </c>
      <c r="D997" s="195" t="s">
        <v>976</v>
      </c>
      <c r="E997" s="186" t="s">
        <v>1361</v>
      </c>
      <c r="F997" s="195"/>
      <c r="G997" s="185">
        <f>SUM(G998+G1066)</f>
        <v>1485092.7</v>
      </c>
      <c r="H997" s="185">
        <f>SUM(H998+H1066)</f>
        <v>1475398.7</v>
      </c>
      <c r="I997" s="185">
        <f t="shared" si="215"/>
        <v>99.3472461348709</v>
      </c>
    </row>
    <row r="998" spans="1:9" ht="31.5" customHeight="1" x14ac:dyDescent="0.25">
      <c r="A998" s="192" t="s">
        <v>1362</v>
      </c>
      <c r="B998" s="195"/>
      <c r="C998" s="195" t="s">
        <v>892</v>
      </c>
      <c r="D998" s="195" t="s">
        <v>976</v>
      </c>
      <c r="E998" s="186" t="s">
        <v>1363</v>
      </c>
      <c r="F998" s="195"/>
      <c r="G998" s="185">
        <f>SUM(G999)+G1028+G1042+G1057+G1033+G1062</f>
        <v>1462359.3</v>
      </c>
      <c r="H998" s="185">
        <f>SUM(H999)+H1028+H1042+H1057+H1033+H1062</f>
        <v>1452692</v>
      </c>
      <c r="I998" s="185">
        <f t="shared" si="215"/>
        <v>99.338924435328579</v>
      </c>
    </row>
    <row r="999" spans="1:9" ht="18.75" customHeight="1" x14ac:dyDescent="0.25">
      <c r="A999" s="192" t="s">
        <v>979</v>
      </c>
      <c r="B999" s="195"/>
      <c r="C999" s="195" t="s">
        <v>892</v>
      </c>
      <c r="D999" s="195" t="s">
        <v>976</v>
      </c>
      <c r="E999" s="184" t="s">
        <v>1364</v>
      </c>
      <c r="F999" s="184"/>
      <c r="G999" s="185">
        <f>SUM(G1000+G1004+G1018+G1023)+G1015+G1021+G1026+G1012+G1010+G1007</f>
        <v>208518.9</v>
      </c>
      <c r="H999" s="185">
        <f t="shared" ref="H999" si="224">SUM(H1000+H1004+H1018+H1023)+H1015+H1021+H1026+H1012+H1010+H1007</f>
        <v>206898.9</v>
      </c>
      <c r="I999" s="185">
        <f t="shared" si="215"/>
        <v>99.223092007487097</v>
      </c>
    </row>
    <row r="1000" spans="1:9" ht="14.25" customHeight="1" x14ac:dyDescent="0.25">
      <c r="A1000" s="192" t="s">
        <v>1369</v>
      </c>
      <c r="B1000" s="195"/>
      <c r="C1000" s="195" t="s">
        <v>892</v>
      </c>
      <c r="D1000" s="195" t="s">
        <v>976</v>
      </c>
      <c r="E1000" s="200" t="s">
        <v>1370</v>
      </c>
      <c r="F1000" s="184"/>
      <c r="G1000" s="185">
        <f>SUM(G1001:G1003)</f>
        <v>6801.8</v>
      </c>
      <c r="H1000" s="185">
        <f>SUM(H1001:H1003)</f>
        <v>6757.8</v>
      </c>
      <c r="I1000" s="185">
        <f t="shared" si="215"/>
        <v>99.353112411420511</v>
      </c>
    </row>
    <row r="1001" spans="1:9" ht="31.5" x14ac:dyDescent="0.25">
      <c r="A1001" s="192" t="s">
        <v>896</v>
      </c>
      <c r="B1001" s="195"/>
      <c r="C1001" s="195" t="s">
        <v>892</v>
      </c>
      <c r="D1001" s="195" t="s">
        <v>976</v>
      </c>
      <c r="E1001" s="200" t="s">
        <v>1370</v>
      </c>
      <c r="F1001" s="184">
        <v>200</v>
      </c>
      <c r="G1001" s="185">
        <v>4271.6000000000004</v>
      </c>
      <c r="H1001" s="185">
        <v>4258.6000000000004</v>
      </c>
      <c r="I1001" s="185">
        <f t="shared" si="215"/>
        <v>99.695664388051313</v>
      </c>
    </row>
    <row r="1002" spans="1:9" x14ac:dyDescent="0.25">
      <c r="A1002" s="192" t="s">
        <v>881</v>
      </c>
      <c r="B1002" s="195"/>
      <c r="C1002" s="195" t="s">
        <v>892</v>
      </c>
      <c r="D1002" s="195" t="s">
        <v>976</v>
      </c>
      <c r="E1002" s="200" t="s">
        <v>1370</v>
      </c>
      <c r="F1002" s="184">
        <v>300</v>
      </c>
      <c r="G1002" s="185">
        <v>195</v>
      </c>
      <c r="H1002" s="185">
        <v>164</v>
      </c>
      <c r="I1002" s="185">
        <f t="shared" si="215"/>
        <v>84.102564102564102</v>
      </c>
    </row>
    <row r="1003" spans="1:9" ht="31.5" x14ac:dyDescent="0.25">
      <c r="A1003" s="192" t="s">
        <v>891</v>
      </c>
      <c r="B1003" s="195"/>
      <c r="C1003" s="195" t="s">
        <v>892</v>
      </c>
      <c r="D1003" s="195" t="s">
        <v>976</v>
      </c>
      <c r="E1003" s="200" t="s">
        <v>1370</v>
      </c>
      <c r="F1003" s="184">
        <v>600</v>
      </c>
      <c r="G1003" s="185">
        <v>2335.1999999999998</v>
      </c>
      <c r="H1003" s="185">
        <v>2335.1999999999998</v>
      </c>
      <c r="I1003" s="185">
        <f t="shared" si="215"/>
        <v>100</v>
      </c>
    </row>
    <row r="1004" spans="1:9" ht="47.25" x14ac:dyDescent="0.25">
      <c r="A1004" s="192" t="s">
        <v>1371</v>
      </c>
      <c r="B1004" s="195"/>
      <c r="C1004" s="195" t="s">
        <v>892</v>
      </c>
      <c r="D1004" s="195" t="s">
        <v>976</v>
      </c>
      <c r="E1004" s="184" t="s">
        <v>1372</v>
      </c>
      <c r="F1004" s="195"/>
      <c r="G1004" s="185">
        <f>SUM(G1005:G1006)</f>
        <v>5311.2</v>
      </c>
      <c r="H1004" s="185">
        <f t="shared" ref="H1004" si="225">SUM(H1005:H1006)</f>
        <v>5127.5</v>
      </c>
      <c r="I1004" s="185">
        <f t="shared" si="215"/>
        <v>96.541271275794543</v>
      </c>
    </row>
    <row r="1005" spans="1:9" ht="31.5" x14ac:dyDescent="0.25">
      <c r="A1005" s="192" t="s">
        <v>896</v>
      </c>
      <c r="B1005" s="195"/>
      <c r="C1005" s="195" t="s">
        <v>892</v>
      </c>
      <c r="D1005" s="195" t="s">
        <v>976</v>
      </c>
      <c r="E1005" s="184" t="s">
        <v>1372</v>
      </c>
      <c r="F1005" s="195" t="s">
        <v>932</v>
      </c>
      <c r="G1005" s="185">
        <v>2083.1999999999998</v>
      </c>
      <c r="H1005" s="185">
        <v>2015.6</v>
      </c>
      <c r="I1005" s="185">
        <f t="shared" si="215"/>
        <v>96.754992319508446</v>
      </c>
    </row>
    <row r="1006" spans="1:9" ht="31.5" x14ac:dyDescent="0.25">
      <c r="A1006" s="192" t="s">
        <v>891</v>
      </c>
      <c r="B1006" s="195"/>
      <c r="C1006" s="195" t="s">
        <v>892</v>
      </c>
      <c r="D1006" s="195" t="s">
        <v>976</v>
      </c>
      <c r="E1006" s="184" t="s">
        <v>1372</v>
      </c>
      <c r="F1006" s="195" t="s">
        <v>946</v>
      </c>
      <c r="G1006" s="185">
        <v>3228</v>
      </c>
      <c r="H1006" s="185">
        <v>3111.9</v>
      </c>
      <c r="I1006" s="185">
        <f t="shared" si="215"/>
        <v>96.403345724907069</v>
      </c>
    </row>
    <row r="1007" spans="1:9" x14ac:dyDescent="0.25">
      <c r="A1007" s="192" t="s">
        <v>1373</v>
      </c>
      <c r="B1007" s="195"/>
      <c r="C1007" s="195" t="s">
        <v>892</v>
      </c>
      <c r="D1007" s="195" t="s">
        <v>976</v>
      </c>
      <c r="E1007" s="184" t="s">
        <v>1374</v>
      </c>
      <c r="F1007" s="195"/>
      <c r="G1007" s="185">
        <f>SUM(G1008:G1009)</f>
        <v>707.8</v>
      </c>
      <c r="H1007" s="185">
        <f t="shared" ref="H1007" si="226">SUM(H1008:H1009)</f>
        <v>486.5</v>
      </c>
      <c r="I1007" s="185">
        <f t="shared" si="215"/>
        <v>68.734105679570504</v>
      </c>
    </row>
    <row r="1008" spans="1:9" ht="31.5" x14ac:dyDescent="0.25">
      <c r="A1008" s="192" t="s">
        <v>896</v>
      </c>
      <c r="B1008" s="195"/>
      <c r="C1008" s="195" t="s">
        <v>892</v>
      </c>
      <c r="D1008" s="195" t="s">
        <v>976</v>
      </c>
      <c r="E1008" s="184" t="s">
        <v>1374</v>
      </c>
      <c r="F1008" s="195" t="s">
        <v>932</v>
      </c>
      <c r="G1008" s="185">
        <v>440.3</v>
      </c>
      <c r="H1008" s="185">
        <v>288.39999999999998</v>
      </c>
      <c r="I1008" s="185">
        <f t="shared" si="215"/>
        <v>65.500794912559613</v>
      </c>
    </row>
    <row r="1009" spans="1:9" ht="31.5" x14ac:dyDescent="0.25">
      <c r="A1009" s="192" t="s">
        <v>891</v>
      </c>
      <c r="B1009" s="195"/>
      <c r="C1009" s="195" t="s">
        <v>892</v>
      </c>
      <c r="D1009" s="195" t="s">
        <v>976</v>
      </c>
      <c r="E1009" s="184" t="s">
        <v>1374</v>
      </c>
      <c r="F1009" s="195" t="s">
        <v>946</v>
      </c>
      <c r="G1009" s="185">
        <v>267.5</v>
      </c>
      <c r="H1009" s="185">
        <v>198.1</v>
      </c>
      <c r="I1009" s="185">
        <f t="shared" si="215"/>
        <v>74.056074766355138</v>
      </c>
    </row>
    <row r="1010" spans="1:9" ht="31.5" x14ac:dyDescent="0.25">
      <c r="A1010" s="192" t="s">
        <v>1377</v>
      </c>
      <c r="B1010" s="195"/>
      <c r="C1010" s="195" t="s">
        <v>892</v>
      </c>
      <c r="D1010" s="195" t="s">
        <v>976</v>
      </c>
      <c r="E1010" s="184" t="s">
        <v>1378</v>
      </c>
      <c r="F1010" s="195"/>
      <c r="G1010" s="185">
        <f>SUM(G1011)</f>
        <v>103.9</v>
      </c>
      <c r="H1010" s="185">
        <f t="shared" ref="H1010" si="227">SUM(H1011)</f>
        <v>103.9</v>
      </c>
      <c r="I1010" s="185">
        <f t="shared" si="215"/>
        <v>100</v>
      </c>
    </row>
    <row r="1011" spans="1:9" ht="31.5" x14ac:dyDescent="0.25">
      <c r="A1011" s="192" t="s">
        <v>896</v>
      </c>
      <c r="B1011" s="195"/>
      <c r="C1011" s="195" t="s">
        <v>892</v>
      </c>
      <c r="D1011" s="195" t="s">
        <v>976</v>
      </c>
      <c r="E1011" s="184" t="s">
        <v>1378</v>
      </c>
      <c r="F1011" s="195" t="s">
        <v>932</v>
      </c>
      <c r="G1011" s="185">
        <v>103.9</v>
      </c>
      <c r="H1011" s="185">
        <v>103.9</v>
      </c>
      <c r="I1011" s="185">
        <f t="shared" si="215"/>
        <v>100</v>
      </c>
    </row>
    <row r="1012" spans="1:9" ht="78.75" x14ac:dyDescent="0.25">
      <c r="A1012" s="192" t="s">
        <v>1381</v>
      </c>
      <c r="B1012" s="195"/>
      <c r="C1012" s="195" t="s">
        <v>892</v>
      </c>
      <c r="D1012" s="195" t="s">
        <v>976</v>
      </c>
      <c r="E1012" s="184" t="s">
        <v>1382</v>
      </c>
      <c r="F1012" s="195"/>
      <c r="G1012" s="185">
        <f>SUM(G1013:G1014)</f>
        <v>78428.600000000006</v>
      </c>
      <c r="H1012" s="185">
        <f t="shared" ref="H1012" si="228">SUM(H1013:H1014)</f>
        <v>77925.899999999994</v>
      </c>
      <c r="I1012" s="185">
        <f t="shared" si="215"/>
        <v>99.359034841881638</v>
      </c>
    </row>
    <row r="1013" spans="1:9" ht="47.25" x14ac:dyDescent="0.25">
      <c r="A1013" s="203" t="s">
        <v>908</v>
      </c>
      <c r="B1013" s="195"/>
      <c r="C1013" s="195" t="s">
        <v>892</v>
      </c>
      <c r="D1013" s="195" t="s">
        <v>976</v>
      </c>
      <c r="E1013" s="184" t="s">
        <v>1382</v>
      </c>
      <c r="F1013" s="195" t="s">
        <v>226</v>
      </c>
      <c r="G1013" s="185">
        <v>29949.7</v>
      </c>
      <c r="H1013" s="185">
        <v>29549.7</v>
      </c>
      <c r="I1013" s="185">
        <f t="shared" si="215"/>
        <v>98.664427356534461</v>
      </c>
    </row>
    <row r="1014" spans="1:9" ht="31.5" x14ac:dyDescent="0.25">
      <c r="A1014" s="192" t="s">
        <v>891</v>
      </c>
      <c r="B1014" s="195"/>
      <c r="C1014" s="195" t="s">
        <v>892</v>
      </c>
      <c r="D1014" s="195" t="s">
        <v>976</v>
      </c>
      <c r="E1014" s="184" t="s">
        <v>1382</v>
      </c>
      <c r="F1014" s="195" t="s">
        <v>946</v>
      </c>
      <c r="G1014" s="185">
        <v>48478.9</v>
      </c>
      <c r="H1014" s="185">
        <v>48376.2</v>
      </c>
      <c r="I1014" s="185">
        <f t="shared" si="215"/>
        <v>99.788155259298364</v>
      </c>
    </row>
    <row r="1015" spans="1:9" ht="47.25" x14ac:dyDescent="0.25">
      <c r="A1015" s="192" t="s">
        <v>1385</v>
      </c>
      <c r="B1015" s="195"/>
      <c r="C1015" s="195" t="s">
        <v>892</v>
      </c>
      <c r="D1015" s="195" t="s">
        <v>976</v>
      </c>
      <c r="E1015" s="184" t="s">
        <v>1386</v>
      </c>
      <c r="F1015" s="195"/>
      <c r="G1015" s="185">
        <f>SUM(G1016:G1017)</f>
        <v>96931.9</v>
      </c>
      <c r="H1015" s="185">
        <f t="shared" ref="H1015" si="229">SUM(H1016:H1017)</f>
        <v>96550.8</v>
      </c>
      <c r="I1015" s="185">
        <f t="shared" si="215"/>
        <v>99.606837377581599</v>
      </c>
    </row>
    <row r="1016" spans="1:9" ht="31.5" x14ac:dyDescent="0.25">
      <c r="A1016" s="192" t="s">
        <v>896</v>
      </c>
      <c r="B1016" s="195"/>
      <c r="C1016" s="195" t="s">
        <v>892</v>
      </c>
      <c r="D1016" s="195" t="s">
        <v>976</v>
      </c>
      <c r="E1016" s="184" t="s">
        <v>1386</v>
      </c>
      <c r="F1016" s="195" t="s">
        <v>932</v>
      </c>
      <c r="G1016" s="185">
        <v>31272.899999999998</v>
      </c>
      <c r="H1016" s="185">
        <v>30891.8</v>
      </c>
      <c r="I1016" s="185">
        <f t="shared" si="215"/>
        <v>98.78137300985837</v>
      </c>
    </row>
    <row r="1017" spans="1:9" ht="31.5" x14ac:dyDescent="0.25">
      <c r="A1017" s="192" t="s">
        <v>891</v>
      </c>
      <c r="B1017" s="195"/>
      <c r="C1017" s="195" t="s">
        <v>892</v>
      </c>
      <c r="D1017" s="195" t="s">
        <v>976</v>
      </c>
      <c r="E1017" s="184" t="s">
        <v>1386</v>
      </c>
      <c r="F1017" s="195" t="s">
        <v>946</v>
      </c>
      <c r="G1017" s="185">
        <v>65659</v>
      </c>
      <c r="H1017" s="185">
        <v>65659</v>
      </c>
      <c r="I1017" s="185">
        <f t="shared" si="215"/>
        <v>100</v>
      </c>
    </row>
    <row r="1018" spans="1:9" ht="47.25" x14ac:dyDescent="0.25">
      <c r="A1018" s="192" t="s">
        <v>1389</v>
      </c>
      <c r="B1018" s="195"/>
      <c r="C1018" s="195" t="s">
        <v>892</v>
      </c>
      <c r="D1018" s="195" t="s">
        <v>976</v>
      </c>
      <c r="E1018" s="200" t="s">
        <v>1390</v>
      </c>
      <c r="F1018" s="184"/>
      <c r="G1018" s="185">
        <f>SUM(G1019:G1020)</f>
        <v>4721.5</v>
      </c>
      <c r="H1018" s="185">
        <f>SUM(H1019:H1020)</f>
        <v>4434.3</v>
      </c>
      <c r="I1018" s="185">
        <f t="shared" si="215"/>
        <v>93.917187334533523</v>
      </c>
    </row>
    <row r="1019" spans="1:9" ht="31.5" x14ac:dyDescent="0.25">
      <c r="A1019" s="192" t="s">
        <v>896</v>
      </c>
      <c r="B1019" s="195"/>
      <c r="C1019" s="195" t="s">
        <v>892</v>
      </c>
      <c r="D1019" s="195" t="s">
        <v>976</v>
      </c>
      <c r="E1019" s="200" t="s">
        <v>1390</v>
      </c>
      <c r="F1019" s="195" t="s">
        <v>932</v>
      </c>
      <c r="G1019" s="185">
        <v>1953.4</v>
      </c>
      <c r="H1019" s="185">
        <v>1812.7</v>
      </c>
      <c r="I1019" s="185">
        <f t="shared" si="215"/>
        <v>92.797174157878572</v>
      </c>
    </row>
    <row r="1020" spans="1:9" ht="31.5" x14ac:dyDescent="0.25">
      <c r="A1020" s="192" t="s">
        <v>891</v>
      </c>
      <c r="B1020" s="195"/>
      <c r="C1020" s="195" t="s">
        <v>892</v>
      </c>
      <c r="D1020" s="195" t="s">
        <v>976</v>
      </c>
      <c r="E1020" s="200" t="s">
        <v>1390</v>
      </c>
      <c r="F1020" s="195" t="s">
        <v>946</v>
      </c>
      <c r="G1020" s="185">
        <v>2768.1</v>
      </c>
      <c r="H1020" s="185">
        <v>2621.6</v>
      </c>
      <c r="I1020" s="185">
        <f t="shared" si="215"/>
        <v>94.707561143022289</v>
      </c>
    </row>
    <row r="1021" spans="1:9" ht="47.25" hidden="1" x14ac:dyDescent="0.25">
      <c r="A1021" s="192" t="s">
        <v>1393</v>
      </c>
      <c r="B1021" s="195"/>
      <c r="C1021" s="195" t="s">
        <v>892</v>
      </c>
      <c r="D1021" s="195" t="s">
        <v>976</v>
      </c>
      <c r="E1021" s="200" t="s">
        <v>1394</v>
      </c>
      <c r="F1021" s="195"/>
      <c r="G1021" s="185">
        <f>SUM(G1022)</f>
        <v>0</v>
      </c>
      <c r="H1021" s="185">
        <f t="shared" ref="H1021" si="230">SUM(H1022)</f>
        <v>0</v>
      </c>
      <c r="I1021" s="185" t="e">
        <f t="shared" si="215"/>
        <v>#DIV/0!</v>
      </c>
    </row>
    <row r="1022" spans="1:9" ht="31.5" hidden="1" x14ac:dyDescent="0.25">
      <c r="A1022" s="192" t="s">
        <v>896</v>
      </c>
      <c r="B1022" s="195"/>
      <c r="C1022" s="195" t="s">
        <v>892</v>
      </c>
      <c r="D1022" s="195" t="s">
        <v>976</v>
      </c>
      <c r="E1022" s="200" t="s">
        <v>1394</v>
      </c>
      <c r="F1022" s="195" t="s">
        <v>932</v>
      </c>
      <c r="G1022" s="185"/>
      <c r="H1022" s="185"/>
      <c r="I1022" s="185" t="e">
        <f t="shared" si="215"/>
        <v>#DIV/0!</v>
      </c>
    </row>
    <row r="1023" spans="1:9" ht="47.25" x14ac:dyDescent="0.25">
      <c r="A1023" s="192" t="s">
        <v>1395</v>
      </c>
      <c r="B1023" s="195"/>
      <c r="C1023" s="195" t="s">
        <v>892</v>
      </c>
      <c r="D1023" s="195" t="s">
        <v>976</v>
      </c>
      <c r="E1023" s="184" t="s">
        <v>1396</v>
      </c>
      <c r="F1023" s="195"/>
      <c r="G1023" s="185">
        <f>G1025+G1024</f>
        <v>15512.199999999999</v>
      </c>
      <c r="H1023" s="185">
        <f>H1025+H1024</f>
        <v>15512.199999999999</v>
      </c>
      <c r="I1023" s="185">
        <f t="shared" si="215"/>
        <v>100</v>
      </c>
    </row>
    <row r="1024" spans="1:9" ht="31.5" x14ac:dyDescent="0.25">
      <c r="A1024" s="192" t="s">
        <v>896</v>
      </c>
      <c r="B1024" s="195"/>
      <c r="C1024" s="195" t="s">
        <v>892</v>
      </c>
      <c r="D1024" s="195" t="s">
        <v>976</v>
      </c>
      <c r="E1024" s="184" t="s">
        <v>1396</v>
      </c>
      <c r="F1024" s="195" t="s">
        <v>932</v>
      </c>
      <c r="G1024" s="185">
        <v>5083.3999999999996</v>
      </c>
      <c r="H1024" s="185">
        <v>5083.3999999999996</v>
      </c>
      <c r="I1024" s="185">
        <f t="shared" si="215"/>
        <v>100</v>
      </c>
    </row>
    <row r="1025" spans="1:9" ht="31.5" x14ac:dyDescent="0.25">
      <c r="A1025" s="192" t="s">
        <v>891</v>
      </c>
      <c r="B1025" s="195"/>
      <c r="C1025" s="195" t="s">
        <v>892</v>
      </c>
      <c r="D1025" s="195" t="s">
        <v>976</v>
      </c>
      <c r="E1025" s="184" t="s">
        <v>1396</v>
      </c>
      <c r="F1025" s="195" t="s">
        <v>946</v>
      </c>
      <c r="G1025" s="185">
        <v>10428.799999999999</v>
      </c>
      <c r="H1025" s="185">
        <v>10428.799999999999</v>
      </c>
      <c r="I1025" s="185">
        <f t="shared" si="215"/>
        <v>100</v>
      </c>
    </row>
    <row r="1026" spans="1:9" ht="31.5" hidden="1" x14ac:dyDescent="0.25">
      <c r="A1026" s="192" t="s">
        <v>1397</v>
      </c>
      <c r="B1026" s="195"/>
      <c r="C1026" s="195" t="s">
        <v>892</v>
      </c>
      <c r="D1026" s="195" t="s">
        <v>976</v>
      </c>
      <c r="E1026" s="184" t="s">
        <v>1398</v>
      </c>
      <c r="F1026" s="195"/>
      <c r="G1026" s="185">
        <f>SUM(G1027)</f>
        <v>0</v>
      </c>
      <c r="H1026" s="185">
        <f t="shared" ref="H1026" si="231">SUM(H1027)</f>
        <v>0</v>
      </c>
      <c r="I1026" s="185" t="e">
        <f t="shared" si="215"/>
        <v>#DIV/0!</v>
      </c>
    </row>
    <row r="1027" spans="1:9" ht="31.5" hidden="1" x14ac:dyDescent="0.25">
      <c r="A1027" s="192" t="s">
        <v>896</v>
      </c>
      <c r="B1027" s="195"/>
      <c r="C1027" s="195" t="s">
        <v>892</v>
      </c>
      <c r="D1027" s="195" t="s">
        <v>976</v>
      </c>
      <c r="E1027" s="184" t="s">
        <v>1398</v>
      </c>
      <c r="F1027" s="195" t="s">
        <v>932</v>
      </c>
      <c r="G1027" s="185"/>
      <c r="H1027" s="185"/>
      <c r="I1027" s="185" t="e">
        <f t="shared" si="215"/>
        <v>#DIV/0!</v>
      </c>
    </row>
    <row r="1028" spans="1:9" ht="47.25" x14ac:dyDescent="0.25">
      <c r="A1028" s="192" t="s">
        <v>1233</v>
      </c>
      <c r="B1028" s="195"/>
      <c r="C1028" s="195" t="s">
        <v>892</v>
      </c>
      <c r="D1028" s="195" t="s">
        <v>976</v>
      </c>
      <c r="E1028" s="200" t="s">
        <v>1401</v>
      </c>
      <c r="F1028" s="195"/>
      <c r="G1028" s="185">
        <f>G1029+G1031</f>
        <v>768401.9</v>
      </c>
      <c r="H1028" s="185">
        <f>H1029+H1031</f>
        <v>768587.4</v>
      </c>
      <c r="I1028" s="185">
        <f t="shared" si="215"/>
        <v>100.02414101266537</v>
      </c>
    </row>
    <row r="1029" spans="1:9" ht="63" x14ac:dyDescent="0.25">
      <c r="A1029" s="192" t="s">
        <v>1402</v>
      </c>
      <c r="B1029" s="195"/>
      <c r="C1029" s="195" t="s">
        <v>892</v>
      </c>
      <c r="D1029" s="195" t="s">
        <v>976</v>
      </c>
      <c r="E1029" s="194" t="s">
        <v>1403</v>
      </c>
      <c r="F1029" s="195"/>
      <c r="G1029" s="185">
        <f>G1030</f>
        <v>579877.5</v>
      </c>
      <c r="H1029" s="185">
        <f>H1030</f>
        <v>579877.5</v>
      </c>
      <c r="I1029" s="185">
        <f t="shared" si="215"/>
        <v>100</v>
      </c>
    </row>
    <row r="1030" spans="1:9" ht="31.5" x14ac:dyDescent="0.25">
      <c r="A1030" s="192" t="s">
        <v>945</v>
      </c>
      <c r="B1030" s="195"/>
      <c r="C1030" s="195" t="s">
        <v>892</v>
      </c>
      <c r="D1030" s="195" t="s">
        <v>976</v>
      </c>
      <c r="E1030" s="194" t="s">
        <v>1403</v>
      </c>
      <c r="F1030" s="195" t="s">
        <v>946</v>
      </c>
      <c r="G1030" s="185">
        <v>579877.5</v>
      </c>
      <c r="H1030" s="185">
        <v>579877.5</v>
      </c>
      <c r="I1030" s="185">
        <f t="shared" si="215"/>
        <v>100</v>
      </c>
    </row>
    <row r="1031" spans="1:9" x14ac:dyDescent="0.25">
      <c r="A1031" s="192" t="s">
        <v>1369</v>
      </c>
      <c r="B1031" s="195"/>
      <c r="C1031" s="195" t="s">
        <v>892</v>
      </c>
      <c r="D1031" s="195" t="s">
        <v>976</v>
      </c>
      <c r="E1031" s="184" t="s">
        <v>1407</v>
      </c>
      <c r="F1031" s="195"/>
      <c r="G1031" s="185">
        <f>G1032</f>
        <v>188524.4</v>
      </c>
      <c r="H1031" s="185">
        <f>H1032</f>
        <v>188709.9</v>
      </c>
      <c r="I1031" s="185">
        <f t="shared" ref="I1031:I1094" si="232">H1031/G1031*100</f>
        <v>100.09839575142527</v>
      </c>
    </row>
    <row r="1032" spans="1:9" ht="31.5" x14ac:dyDescent="0.25">
      <c r="A1032" s="192" t="s">
        <v>891</v>
      </c>
      <c r="B1032" s="195"/>
      <c r="C1032" s="195" t="s">
        <v>892</v>
      </c>
      <c r="D1032" s="195" t="s">
        <v>976</v>
      </c>
      <c r="E1032" s="184" t="s">
        <v>1407</v>
      </c>
      <c r="F1032" s="195" t="s">
        <v>946</v>
      </c>
      <c r="G1032" s="185">
        <v>188524.4</v>
      </c>
      <c r="H1032" s="185">
        <v>188709.9</v>
      </c>
      <c r="I1032" s="185">
        <f t="shared" si="232"/>
        <v>100.09839575142527</v>
      </c>
    </row>
    <row r="1033" spans="1:9" x14ac:dyDescent="0.25">
      <c r="A1033" s="192" t="s">
        <v>1218</v>
      </c>
      <c r="B1033" s="195"/>
      <c r="C1033" s="195" t="s">
        <v>892</v>
      </c>
      <c r="D1033" s="195" t="s">
        <v>976</v>
      </c>
      <c r="E1033" s="184" t="s">
        <v>1409</v>
      </c>
      <c r="F1033" s="195"/>
      <c r="G1033" s="185">
        <f>SUM(G1039)+G1034</f>
        <v>2238.1999999999998</v>
      </c>
      <c r="H1033" s="185">
        <f>SUM(H1039)</f>
        <v>2237.3000000000002</v>
      </c>
      <c r="I1033" s="185">
        <f t="shared" si="232"/>
        <v>99.959789116254143</v>
      </c>
    </row>
    <row r="1034" spans="1:9" ht="31.5" hidden="1" x14ac:dyDescent="0.25">
      <c r="A1034" s="192" t="s">
        <v>1266</v>
      </c>
      <c r="B1034" s="195"/>
      <c r="C1034" s="195" t="s">
        <v>892</v>
      </c>
      <c r="D1034" s="195" t="s">
        <v>976</v>
      </c>
      <c r="E1034" s="184" t="s">
        <v>1410</v>
      </c>
      <c r="F1034" s="195"/>
      <c r="G1034" s="185">
        <f>SUM(G1035)+G1037</f>
        <v>0</v>
      </c>
      <c r="H1034" s="185">
        <f t="shared" ref="H1034" si="233">SUM(H1035)+H1037</f>
        <v>0</v>
      </c>
      <c r="I1034" s="185" t="e">
        <f t="shared" si="232"/>
        <v>#DIV/0!</v>
      </c>
    </row>
    <row r="1035" spans="1:9" ht="47.25" hidden="1" x14ac:dyDescent="0.25">
      <c r="A1035" s="192" t="s">
        <v>1393</v>
      </c>
      <c r="B1035" s="195"/>
      <c r="C1035" s="195" t="s">
        <v>892</v>
      </c>
      <c r="D1035" s="195" t="s">
        <v>976</v>
      </c>
      <c r="E1035" s="184" t="s">
        <v>1411</v>
      </c>
      <c r="F1035" s="195"/>
      <c r="G1035" s="185">
        <f>SUM(G1036)</f>
        <v>0</v>
      </c>
      <c r="H1035" s="185">
        <f t="shared" ref="H1035" si="234">SUM(H1036)</f>
        <v>0</v>
      </c>
      <c r="I1035" s="185" t="e">
        <f t="shared" si="232"/>
        <v>#DIV/0!</v>
      </c>
    </row>
    <row r="1036" spans="1:9" ht="31.5" hidden="1" x14ac:dyDescent="0.25">
      <c r="A1036" s="192" t="s">
        <v>891</v>
      </c>
      <c r="B1036" s="195"/>
      <c r="C1036" s="195" t="s">
        <v>892</v>
      </c>
      <c r="D1036" s="195" t="s">
        <v>976</v>
      </c>
      <c r="E1036" s="184" t="s">
        <v>1411</v>
      </c>
      <c r="F1036" s="195" t="s">
        <v>946</v>
      </c>
      <c r="G1036" s="185"/>
      <c r="H1036" s="185"/>
      <c r="I1036" s="185" t="e">
        <f t="shared" si="232"/>
        <v>#DIV/0!</v>
      </c>
    </row>
    <row r="1037" spans="1:9" ht="31.5" hidden="1" x14ac:dyDescent="0.25">
      <c r="A1037" s="192" t="s">
        <v>1397</v>
      </c>
      <c r="B1037" s="195"/>
      <c r="C1037" s="195" t="s">
        <v>892</v>
      </c>
      <c r="D1037" s="195" t="s">
        <v>976</v>
      </c>
      <c r="E1037" s="184" t="s">
        <v>1412</v>
      </c>
      <c r="F1037" s="195"/>
      <c r="G1037" s="185">
        <f>SUM(G1038)</f>
        <v>0</v>
      </c>
      <c r="H1037" s="185">
        <f t="shared" ref="H1037" si="235">SUM(H1038)</f>
        <v>0</v>
      </c>
      <c r="I1037" s="185" t="e">
        <f t="shared" si="232"/>
        <v>#DIV/0!</v>
      </c>
    </row>
    <row r="1038" spans="1:9" ht="31.5" hidden="1" x14ac:dyDescent="0.25">
      <c r="A1038" s="192" t="s">
        <v>891</v>
      </c>
      <c r="B1038" s="195"/>
      <c r="C1038" s="195" t="s">
        <v>892</v>
      </c>
      <c r="D1038" s="195" t="s">
        <v>976</v>
      </c>
      <c r="E1038" s="184" t="s">
        <v>1412</v>
      </c>
      <c r="F1038" s="195" t="s">
        <v>946</v>
      </c>
      <c r="G1038" s="185"/>
      <c r="H1038" s="185"/>
      <c r="I1038" s="185" t="e">
        <f t="shared" si="232"/>
        <v>#DIV/0!</v>
      </c>
    </row>
    <row r="1039" spans="1:9" x14ac:dyDescent="0.25">
      <c r="A1039" s="192" t="s">
        <v>1237</v>
      </c>
      <c r="B1039" s="195"/>
      <c r="C1039" s="195" t="s">
        <v>892</v>
      </c>
      <c r="D1039" s="195" t="s">
        <v>976</v>
      </c>
      <c r="E1039" s="184" t="s">
        <v>1413</v>
      </c>
      <c r="F1039" s="195"/>
      <c r="G1039" s="185">
        <f>SUM(G1040)</f>
        <v>2238.1999999999998</v>
      </c>
      <c r="H1039" s="185">
        <f>SUM(H1040)</f>
        <v>2237.3000000000002</v>
      </c>
      <c r="I1039" s="185">
        <f t="shared" si="232"/>
        <v>99.959789116254143</v>
      </c>
    </row>
    <row r="1040" spans="1:9" x14ac:dyDescent="0.25">
      <c r="A1040" s="192" t="s">
        <v>1369</v>
      </c>
      <c r="B1040" s="195"/>
      <c r="C1040" s="195" t="s">
        <v>892</v>
      </c>
      <c r="D1040" s="195" t="s">
        <v>976</v>
      </c>
      <c r="E1040" s="184" t="s">
        <v>1415</v>
      </c>
      <c r="F1040" s="195"/>
      <c r="G1040" s="185">
        <f t="shared" ref="G1040:H1040" si="236">SUM(G1041)</f>
        <v>2238.1999999999998</v>
      </c>
      <c r="H1040" s="185">
        <f t="shared" si="236"/>
        <v>2237.3000000000002</v>
      </c>
      <c r="I1040" s="185">
        <f t="shared" si="232"/>
        <v>99.959789116254143</v>
      </c>
    </row>
    <row r="1041" spans="1:9" ht="31.5" x14ac:dyDescent="0.25">
      <c r="A1041" s="192" t="s">
        <v>891</v>
      </c>
      <c r="B1041" s="195"/>
      <c r="C1041" s="195" t="s">
        <v>892</v>
      </c>
      <c r="D1041" s="195" t="s">
        <v>976</v>
      </c>
      <c r="E1041" s="184" t="s">
        <v>1415</v>
      </c>
      <c r="F1041" s="195" t="s">
        <v>946</v>
      </c>
      <c r="G1041" s="185">
        <v>2238.1999999999998</v>
      </c>
      <c r="H1041" s="185">
        <v>2237.3000000000002</v>
      </c>
      <c r="I1041" s="185">
        <f t="shared" si="232"/>
        <v>99.959789116254143</v>
      </c>
    </row>
    <row r="1042" spans="1:9" ht="31.5" x14ac:dyDescent="0.25">
      <c r="A1042" s="192" t="s">
        <v>1055</v>
      </c>
      <c r="B1042" s="195"/>
      <c r="C1042" s="195" t="s">
        <v>892</v>
      </c>
      <c r="D1042" s="195" t="s">
        <v>976</v>
      </c>
      <c r="E1042" s="200" t="s">
        <v>1417</v>
      </c>
      <c r="F1042" s="195"/>
      <c r="G1042" s="185">
        <f>G1043+G1046+G1049+G1053</f>
        <v>481818.4</v>
      </c>
      <c r="H1042" s="185">
        <f>H1043+H1046+H1049+H1053</f>
        <v>473586.5</v>
      </c>
      <c r="I1042" s="185">
        <f t="shared" si="232"/>
        <v>98.291493226493628</v>
      </c>
    </row>
    <row r="1043" spans="1:9" ht="78.75" x14ac:dyDescent="0.25">
      <c r="A1043" s="192" t="s">
        <v>1420</v>
      </c>
      <c r="B1043" s="195"/>
      <c r="C1043" s="195" t="s">
        <v>892</v>
      </c>
      <c r="D1043" s="195" t="s">
        <v>976</v>
      </c>
      <c r="E1043" s="194" t="s">
        <v>1421</v>
      </c>
      <c r="F1043" s="195"/>
      <c r="G1043" s="185">
        <f>G1044+G1045</f>
        <v>45628.700000000004</v>
      </c>
      <c r="H1043" s="185">
        <f>H1044+H1045</f>
        <v>45628.700000000004</v>
      </c>
      <c r="I1043" s="185">
        <f t="shared" si="232"/>
        <v>100</v>
      </c>
    </row>
    <row r="1044" spans="1:9" ht="47.25" x14ac:dyDescent="0.25">
      <c r="A1044" s="203" t="s">
        <v>908</v>
      </c>
      <c r="B1044" s="195"/>
      <c r="C1044" s="195" t="s">
        <v>892</v>
      </c>
      <c r="D1044" s="195" t="s">
        <v>976</v>
      </c>
      <c r="E1044" s="194" t="s">
        <v>1421</v>
      </c>
      <c r="F1044" s="195" t="s">
        <v>226</v>
      </c>
      <c r="G1044" s="185">
        <v>43083.9</v>
      </c>
      <c r="H1044" s="185">
        <v>43083.9</v>
      </c>
      <c r="I1044" s="185">
        <f t="shared" si="232"/>
        <v>100</v>
      </c>
    </row>
    <row r="1045" spans="1:9" ht="31.5" x14ac:dyDescent="0.25">
      <c r="A1045" s="192" t="s">
        <v>896</v>
      </c>
      <c r="B1045" s="195"/>
      <c r="C1045" s="195" t="s">
        <v>892</v>
      </c>
      <c r="D1045" s="195" t="s">
        <v>976</v>
      </c>
      <c r="E1045" s="194" t="s">
        <v>1421</v>
      </c>
      <c r="F1045" s="195" t="s">
        <v>932</v>
      </c>
      <c r="G1045" s="185">
        <v>2544.8000000000002</v>
      </c>
      <c r="H1045" s="185">
        <v>2544.8000000000002</v>
      </c>
      <c r="I1045" s="185">
        <f t="shared" si="232"/>
        <v>100</v>
      </c>
    </row>
    <row r="1046" spans="1:9" ht="63" x14ac:dyDescent="0.25">
      <c r="A1046" s="192" t="s">
        <v>1402</v>
      </c>
      <c r="B1046" s="195"/>
      <c r="C1046" s="195" t="s">
        <v>892</v>
      </c>
      <c r="D1046" s="195" t="s">
        <v>976</v>
      </c>
      <c r="E1046" s="194" t="s">
        <v>1422</v>
      </c>
      <c r="F1046" s="195"/>
      <c r="G1046" s="185">
        <f>G1047+G1048</f>
        <v>285335.2</v>
      </c>
      <c r="H1046" s="185">
        <f>H1047+H1048</f>
        <v>285335.2</v>
      </c>
      <c r="I1046" s="185">
        <f t="shared" si="232"/>
        <v>100</v>
      </c>
    </row>
    <row r="1047" spans="1:9" ht="47.25" x14ac:dyDescent="0.25">
      <c r="A1047" s="192" t="s">
        <v>908</v>
      </c>
      <c r="B1047" s="195"/>
      <c r="C1047" s="195" t="s">
        <v>892</v>
      </c>
      <c r="D1047" s="195" t="s">
        <v>976</v>
      </c>
      <c r="E1047" s="194" t="s">
        <v>1422</v>
      </c>
      <c r="F1047" s="195" t="s">
        <v>226</v>
      </c>
      <c r="G1047" s="185">
        <v>281951.5</v>
      </c>
      <c r="H1047" s="185">
        <v>281951.5</v>
      </c>
      <c r="I1047" s="185">
        <f t="shared" si="232"/>
        <v>100</v>
      </c>
    </row>
    <row r="1048" spans="1:9" ht="31.5" x14ac:dyDescent="0.25">
      <c r="A1048" s="192" t="s">
        <v>896</v>
      </c>
      <c r="B1048" s="195"/>
      <c r="C1048" s="195" t="s">
        <v>892</v>
      </c>
      <c r="D1048" s="195" t="s">
        <v>976</v>
      </c>
      <c r="E1048" s="194" t="s">
        <v>1422</v>
      </c>
      <c r="F1048" s="195" t="s">
        <v>932</v>
      </c>
      <c r="G1048" s="185">
        <v>3383.7</v>
      </c>
      <c r="H1048" s="185">
        <v>3383.7</v>
      </c>
      <c r="I1048" s="185">
        <f t="shared" si="232"/>
        <v>100</v>
      </c>
    </row>
    <row r="1049" spans="1:9" x14ac:dyDescent="0.25">
      <c r="A1049" s="192" t="s">
        <v>1369</v>
      </c>
      <c r="B1049" s="195"/>
      <c r="C1049" s="195" t="s">
        <v>892</v>
      </c>
      <c r="D1049" s="195" t="s">
        <v>976</v>
      </c>
      <c r="E1049" s="186" t="s">
        <v>1425</v>
      </c>
      <c r="F1049" s="186"/>
      <c r="G1049" s="185">
        <f>G1050+G1051+G1052</f>
        <v>137258.29999999999</v>
      </c>
      <c r="H1049" s="185">
        <f>H1050+H1051+H1052</f>
        <v>130110.79999999999</v>
      </c>
      <c r="I1049" s="185">
        <f t="shared" si="232"/>
        <v>94.792664633031293</v>
      </c>
    </row>
    <row r="1050" spans="1:9" ht="47.25" x14ac:dyDescent="0.25">
      <c r="A1050" s="203" t="s">
        <v>908</v>
      </c>
      <c r="B1050" s="195"/>
      <c r="C1050" s="195" t="s">
        <v>892</v>
      </c>
      <c r="D1050" s="195" t="s">
        <v>976</v>
      </c>
      <c r="E1050" s="186" t="s">
        <v>1425</v>
      </c>
      <c r="F1050" s="195" t="s">
        <v>226</v>
      </c>
      <c r="G1050" s="185">
        <v>69053.399999999994</v>
      </c>
      <c r="H1050" s="185">
        <v>69053.399999999994</v>
      </c>
      <c r="I1050" s="185">
        <f t="shared" si="232"/>
        <v>100</v>
      </c>
    </row>
    <row r="1051" spans="1:9" ht="31.5" x14ac:dyDescent="0.25">
      <c r="A1051" s="192" t="s">
        <v>896</v>
      </c>
      <c r="B1051" s="195"/>
      <c r="C1051" s="195" t="s">
        <v>892</v>
      </c>
      <c r="D1051" s="195" t="s">
        <v>976</v>
      </c>
      <c r="E1051" s="186" t="s">
        <v>1425</v>
      </c>
      <c r="F1051" s="195" t="s">
        <v>932</v>
      </c>
      <c r="G1051" s="185">
        <v>60285</v>
      </c>
      <c r="H1051" s="185">
        <v>52374.5</v>
      </c>
      <c r="I1051" s="185">
        <f t="shared" si="232"/>
        <v>86.878162063531562</v>
      </c>
    </row>
    <row r="1052" spans="1:9" x14ac:dyDescent="0.25">
      <c r="A1052" s="192" t="s">
        <v>910</v>
      </c>
      <c r="B1052" s="195"/>
      <c r="C1052" s="195" t="s">
        <v>892</v>
      </c>
      <c r="D1052" s="195" t="s">
        <v>976</v>
      </c>
      <c r="E1052" s="186" t="s">
        <v>1425</v>
      </c>
      <c r="F1052" s="195" t="s">
        <v>988</v>
      </c>
      <c r="G1052" s="185">
        <v>7919.9</v>
      </c>
      <c r="H1052" s="185">
        <v>8682.9</v>
      </c>
      <c r="I1052" s="185">
        <f t="shared" si="232"/>
        <v>109.63396002474779</v>
      </c>
    </row>
    <row r="1053" spans="1:9" ht="31.5" x14ac:dyDescent="0.25">
      <c r="A1053" s="192" t="s">
        <v>1377</v>
      </c>
      <c r="B1053" s="195"/>
      <c r="C1053" s="195" t="s">
        <v>892</v>
      </c>
      <c r="D1053" s="195" t="s">
        <v>976</v>
      </c>
      <c r="E1053" s="184" t="s">
        <v>1426</v>
      </c>
      <c r="F1053" s="184"/>
      <c r="G1053" s="185">
        <f>G1054+G1055+G1056</f>
        <v>13596.199999999999</v>
      </c>
      <c r="H1053" s="185">
        <f>H1054+H1055+H1056</f>
        <v>12511.800000000001</v>
      </c>
      <c r="I1053" s="185">
        <f t="shared" si="232"/>
        <v>92.024242067636564</v>
      </c>
    </row>
    <row r="1054" spans="1:9" ht="47.25" x14ac:dyDescent="0.25">
      <c r="A1054" s="203" t="s">
        <v>908</v>
      </c>
      <c r="B1054" s="195"/>
      <c r="C1054" s="195" t="s">
        <v>892</v>
      </c>
      <c r="D1054" s="195" t="s">
        <v>976</v>
      </c>
      <c r="E1054" s="184" t="s">
        <v>1426</v>
      </c>
      <c r="F1054" s="184">
        <v>100</v>
      </c>
      <c r="G1054" s="185">
        <v>6768.4</v>
      </c>
      <c r="H1054" s="185">
        <v>6768.4</v>
      </c>
      <c r="I1054" s="185">
        <f t="shared" si="232"/>
        <v>100</v>
      </c>
    </row>
    <row r="1055" spans="1:9" ht="31.5" x14ac:dyDescent="0.25">
      <c r="A1055" s="192" t="s">
        <v>896</v>
      </c>
      <c r="B1055" s="195"/>
      <c r="C1055" s="195" t="s">
        <v>892</v>
      </c>
      <c r="D1055" s="195" t="s">
        <v>976</v>
      </c>
      <c r="E1055" s="184" t="s">
        <v>1426</v>
      </c>
      <c r="F1055" s="184">
        <v>200</v>
      </c>
      <c r="G1055" s="185">
        <v>5844.7</v>
      </c>
      <c r="H1055" s="185">
        <v>4687.3</v>
      </c>
      <c r="I1055" s="185">
        <f t="shared" si="232"/>
        <v>80.197443838007089</v>
      </c>
    </row>
    <row r="1056" spans="1:9" x14ac:dyDescent="0.25">
      <c r="A1056" s="192" t="s">
        <v>910</v>
      </c>
      <c r="B1056" s="195"/>
      <c r="C1056" s="195" t="s">
        <v>892</v>
      </c>
      <c r="D1056" s="195" t="s">
        <v>976</v>
      </c>
      <c r="E1056" s="184" t="s">
        <v>1426</v>
      </c>
      <c r="F1056" s="184">
        <v>800</v>
      </c>
      <c r="G1056" s="185">
        <v>983.1</v>
      </c>
      <c r="H1056" s="185">
        <v>1056.0999999999999</v>
      </c>
      <c r="I1056" s="185">
        <f t="shared" si="232"/>
        <v>107.42549079442578</v>
      </c>
    </row>
    <row r="1057" spans="1:9" x14ac:dyDescent="0.25">
      <c r="A1057" s="225" t="s">
        <v>1428</v>
      </c>
      <c r="B1057" s="195"/>
      <c r="C1057" s="195" t="s">
        <v>892</v>
      </c>
      <c r="D1057" s="195" t="s">
        <v>976</v>
      </c>
      <c r="E1057" s="200" t="s">
        <v>1429</v>
      </c>
      <c r="F1057" s="195"/>
      <c r="G1057" s="185">
        <f>G1060+G1058</f>
        <v>1381.9</v>
      </c>
      <c r="H1057" s="185">
        <f>H1060+H1058</f>
        <v>1381.9</v>
      </c>
      <c r="I1057" s="185">
        <f t="shared" si="232"/>
        <v>100</v>
      </c>
    </row>
    <row r="1058" spans="1:9" ht="47.25" hidden="1" x14ac:dyDescent="0.25">
      <c r="A1058" s="192" t="s">
        <v>1430</v>
      </c>
      <c r="B1058" s="195"/>
      <c r="C1058" s="195" t="s">
        <v>892</v>
      </c>
      <c r="D1058" s="195" t="s">
        <v>976</v>
      </c>
      <c r="E1058" s="200" t="s">
        <v>1431</v>
      </c>
      <c r="F1058" s="195"/>
      <c r="G1058" s="185">
        <f>SUM(G1059)</f>
        <v>0</v>
      </c>
      <c r="H1058" s="185">
        <f t="shared" ref="H1058" si="237">SUM(H1059)</f>
        <v>0</v>
      </c>
      <c r="I1058" s="185"/>
    </row>
    <row r="1059" spans="1:9" ht="31.5" hidden="1" x14ac:dyDescent="0.25">
      <c r="A1059" s="192" t="s">
        <v>896</v>
      </c>
      <c r="B1059" s="195"/>
      <c r="C1059" s="195" t="s">
        <v>892</v>
      </c>
      <c r="D1059" s="195" t="s">
        <v>976</v>
      </c>
      <c r="E1059" s="200" t="s">
        <v>1431</v>
      </c>
      <c r="F1059" s="195" t="s">
        <v>932</v>
      </c>
      <c r="G1059" s="185"/>
      <c r="H1059" s="185"/>
      <c r="I1059" s="185"/>
    </row>
    <row r="1060" spans="1:9" ht="31.5" x14ac:dyDescent="0.25">
      <c r="A1060" s="192" t="s">
        <v>1432</v>
      </c>
      <c r="B1060" s="195"/>
      <c r="C1060" s="195" t="s">
        <v>892</v>
      </c>
      <c r="D1060" s="195" t="s">
        <v>976</v>
      </c>
      <c r="E1060" s="200" t="s">
        <v>1433</v>
      </c>
      <c r="F1060" s="195"/>
      <c r="G1060" s="185">
        <f t="shared" ref="G1060:H1060" si="238">G1061</f>
        <v>1381.9</v>
      </c>
      <c r="H1060" s="185">
        <f t="shared" si="238"/>
        <v>1381.9</v>
      </c>
      <c r="I1060" s="185">
        <f t="shared" si="232"/>
        <v>100</v>
      </c>
    </row>
    <row r="1061" spans="1:9" ht="31.5" x14ac:dyDescent="0.25">
      <c r="A1061" s="192" t="s">
        <v>891</v>
      </c>
      <c r="B1061" s="195"/>
      <c r="C1061" s="195" t="s">
        <v>892</v>
      </c>
      <c r="D1061" s="195" t="s">
        <v>976</v>
      </c>
      <c r="E1061" s="200" t="s">
        <v>1433</v>
      </c>
      <c r="F1061" s="195" t="s">
        <v>946</v>
      </c>
      <c r="G1061" s="185">
        <v>1381.9</v>
      </c>
      <c r="H1061" s="185">
        <v>1381.9</v>
      </c>
      <c r="I1061" s="185">
        <f t="shared" si="232"/>
        <v>100</v>
      </c>
    </row>
    <row r="1062" spans="1:9" hidden="1" x14ac:dyDescent="0.25">
      <c r="A1062" s="192" t="s">
        <v>1438</v>
      </c>
      <c r="B1062" s="195"/>
      <c r="C1062" s="195" t="s">
        <v>892</v>
      </c>
      <c r="D1062" s="195" t="s">
        <v>976</v>
      </c>
      <c r="E1062" s="200" t="s">
        <v>1439</v>
      </c>
      <c r="F1062" s="195"/>
      <c r="G1062" s="185">
        <f>SUM(G1063)</f>
        <v>0</v>
      </c>
      <c r="H1062" s="185">
        <f t="shared" ref="H1062" si="239">SUM(H1063)</f>
        <v>0</v>
      </c>
      <c r="I1062" s="185"/>
    </row>
    <row r="1063" spans="1:9" ht="78.75" hidden="1" x14ac:dyDescent="0.25">
      <c r="A1063" s="192" t="s">
        <v>1440</v>
      </c>
      <c r="B1063" s="195"/>
      <c r="C1063" s="195" t="s">
        <v>892</v>
      </c>
      <c r="D1063" s="195" t="s">
        <v>976</v>
      </c>
      <c r="E1063" s="200" t="s">
        <v>1441</v>
      </c>
      <c r="F1063" s="195"/>
      <c r="G1063" s="185">
        <f>G1065+G1064</f>
        <v>0</v>
      </c>
      <c r="H1063" s="185">
        <f>H1065+H1064</f>
        <v>0</v>
      </c>
      <c r="I1063" s="185" t="e">
        <f t="shared" si="232"/>
        <v>#DIV/0!</v>
      </c>
    </row>
    <row r="1064" spans="1:9" ht="31.5" hidden="1" x14ac:dyDescent="0.25">
      <c r="A1064" s="192" t="s">
        <v>896</v>
      </c>
      <c r="B1064" s="195"/>
      <c r="C1064" s="195" t="s">
        <v>892</v>
      </c>
      <c r="D1064" s="195" t="s">
        <v>976</v>
      </c>
      <c r="E1064" s="200" t="s">
        <v>1441</v>
      </c>
      <c r="F1064" s="195" t="s">
        <v>932</v>
      </c>
      <c r="G1064" s="185"/>
      <c r="H1064" s="185"/>
      <c r="I1064" s="185" t="e">
        <f t="shared" si="232"/>
        <v>#DIV/0!</v>
      </c>
    </row>
    <row r="1065" spans="1:9" ht="31.5" hidden="1" x14ac:dyDescent="0.25">
      <c r="A1065" s="192" t="s">
        <v>891</v>
      </c>
      <c r="B1065" s="195"/>
      <c r="C1065" s="195" t="s">
        <v>892</v>
      </c>
      <c r="D1065" s="195" t="s">
        <v>976</v>
      </c>
      <c r="E1065" s="200" t="s">
        <v>1441</v>
      </c>
      <c r="F1065" s="195" t="s">
        <v>946</v>
      </c>
      <c r="G1065" s="185"/>
      <c r="H1065" s="185"/>
      <c r="I1065" s="185" t="e">
        <f t="shared" si="232"/>
        <v>#DIV/0!</v>
      </c>
    </row>
    <row r="1066" spans="1:9" ht="47.25" x14ac:dyDescent="0.25">
      <c r="A1066" s="192" t="s">
        <v>1456</v>
      </c>
      <c r="B1066" s="195"/>
      <c r="C1066" s="195" t="s">
        <v>892</v>
      </c>
      <c r="D1066" s="195" t="s">
        <v>976</v>
      </c>
      <c r="E1066" s="186" t="s">
        <v>1457</v>
      </c>
      <c r="F1066" s="195"/>
      <c r="G1066" s="185">
        <f>G1067+G1072</f>
        <v>22733.4</v>
      </c>
      <c r="H1066" s="185">
        <f t="shared" ref="H1066" si="240">H1067+H1072</f>
        <v>22706.7</v>
      </c>
      <c r="I1066" s="185">
        <f t="shared" si="232"/>
        <v>99.882551664071357</v>
      </c>
    </row>
    <row r="1067" spans="1:9" x14ac:dyDescent="0.25">
      <c r="A1067" s="192" t="s">
        <v>979</v>
      </c>
      <c r="B1067" s="195"/>
      <c r="C1067" s="195" t="s">
        <v>892</v>
      </c>
      <c r="D1067" s="195" t="s">
        <v>976</v>
      </c>
      <c r="E1067" s="186" t="s">
        <v>1458</v>
      </c>
      <c r="F1067" s="195"/>
      <c r="G1067" s="185">
        <f>SUM(G1068:G1070)</f>
        <v>22733.4</v>
      </c>
      <c r="H1067" s="185">
        <f t="shared" ref="H1067" si="241">SUM(H1068:H1070)</f>
        <v>22706.7</v>
      </c>
      <c r="I1067" s="185">
        <f t="shared" si="232"/>
        <v>99.882551664071357</v>
      </c>
    </row>
    <row r="1068" spans="1:9" ht="31.5" x14ac:dyDescent="0.25">
      <c r="A1068" s="192" t="s">
        <v>896</v>
      </c>
      <c r="B1068" s="195"/>
      <c r="C1068" s="195" t="s">
        <v>892</v>
      </c>
      <c r="D1068" s="195" t="s">
        <v>976</v>
      </c>
      <c r="E1068" s="186" t="s">
        <v>1458</v>
      </c>
      <c r="F1068" s="195" t="s">
        <v>932</v>
      </c>
      <c r="G1068" s="185">
        <v>9734.5</v>
      </c>
      <c r="H1068" s="185">
        <v>9714.6</v>
      </c>
      <c r="I1068" s="185">
        <f t="shared" si="232"/>
        <v>99.795572448507883</v>
      </c>
    </row>
    <row r="1069" spans="1:9" ht="31.5" x14ac:dyDescent="0.25">
      <c r="A1069" s="192" t="s">
        <v>891</v>
      </c>
      <c r="B1069" s="195"/>
      <c r="C1069" s="195" t="s">
        <v>892</v>
      </c>
      <c r="D1069" s="195" t="s">
        <v>976</v>
      </c>
      <c r="E1069" s="186" t="s">
        <v>1458</v>
      </c>
      <c r="F1069" s="195" t="s">
        <v>946</v>
      </c>
      <c r="G1069" s="185">
        <v>12998.9</v>
      </c>
      <c r="H1069" s="185">
        <v>12992.1</v>
      </c>
      <c r="I1069" s="185">
        <f t="shared" si="232"/>
        <v>99.947687881282263</v>
      </c>
    </row>
    <row r="1070" spans="1:9" ht="31.5" hidden="1" x14ac:dyDescent="0.25">
      <c r="A1070" s="192" t="s">
        <v>1459</v>
      </c>
      <c r="B1070" s="195"/>
      <c r="C1070" s="195" t="s">
        <v>892</v>
      </c>
      <c r="D1070" s="195" t="s">
        <v>976</v>
      </c>
      <c r="E1070" s="186" t="s">
        <v>1460</v>
      </c>
      <c r="F1070" s="195"/>
      <c r="G1070" s="185">
        <f>G1071</f>
        <v>0</v>
      </c>
      <c r="H1070" s="185">
        <f>H1071</f>
        <v>0</v>
      </c>
      <c r="I1070" s="185"/>
    </row>
    <row r="1071" spans="1:9" ht="31.5" hidden="1" x14ac:dyDescent="0.25">
      <c r="A1071" s="192" t="s">
        <v>896</v>
      </c>
      <c r="B1071" s="195"/>
      <c r="C1071" s="195" t="s">
        <v>892</v>
      </c>
      <c r="D1071" s="195" t="s">
        <v>976</v>
      </c>
      <c r="E1071" s="186" t="s">
        <v>1460</v>
      </c>
      <c r="F1071" s="195" t="s">
        <v>932</v>
      </c>
      <c r="G1071" s="185"/>
      <c r="H1071" s="185"/>
      <c r="I1071" s="185"/>
    </row>
    <row r="1072" spans="1:9" hidden="1" x14ac:dyDescent="0.25">
      <c r="A1072" s="217" t="s">
        <v>1218</v>
      </c>
      <c r="B1072" s="195"/>
      <c r="C1072" s="195" t="s">
        <v>892</v>
      </c>
      <c r="D1072" s="195" t="s">
        <v>976</v>
      </c>
      <c r="E1072" s="186" t="s">
        <v>1463</v>
      </c>
      <c r="F1072" s="195"/>
      <c r="G1072" s="185">
        <f>G1073</f>
        <v>0</v>
      </c>
      <c r="H1072" s="185">
        <f t="shared" ref="H1072" si="242">H1073</f>
        <v>0</v>
      </c>
      <c r="I1072" s="185"/>
    </row>
    <row r="1073" spans="1:9" hidden="1" x14ac:dyDescent="0.25">
      <c r="A1073" s="192" t="s">
        <v>1220</v>
      </c>
      <c r="B1073" s="195"/>
      <c r="C1073" s="195" t="s">
        <v>892</v>
      </c>
      <c r="D1073" s="195" t="s">
        <v>976</v>
      </c>
      <c r="E1073" s="186" t="s">
        <v>1468</v>
      </c>
      <c r="F1073" s="195"/>
      <c r="G1073" s="185">
        <f>SUM(G1074)</f>
        <v>0</v>
      </c>
      <c r="H1073" s="185">
        <f t="shared" ref="H1073:H1074" si="243">SUM(H1074)</f>
        <v>0</v>
      </c>
      <c r="I1073" s="185"/>
    </row>
    <row r="1074" spans="1:9" ht="31.5" hidden="1" customHeight="1" x14ac:dyDescent="0.25">
      <c r="A1074" s="192" t="s">
        <v>1459</v>
      </c>
      <c r="B1074" s="195"/>
      <c r="C1074" s="195" t="s">
        <v>892</v>
      </c>
      <c r="D1074" s="195" t="s">
        <v>976</v>
      </c>
      <c r="E1074" s="186" t="s">
        <v>1469</v>
      </c>
      <c r="F1074" s="195"/>
      <c r="G1074" s="185">
        <f>SUM(G1075)</f>
        <v>0</v>
      </c>
      <c r="H1074" s="185">
        <f t="shared" si="243"/>
        <v>0</v>
      </c>
      <c r="I1074" s="185" t="e">
        <f t="shared" si="232"/>
        <v>#DIV/0!</v>
      </c>
    </row>
    <row r="1075" spans="1:9" ht="31.5" hidden="1" customHeight="1" x14ac:dyDescent="0.25">
      <c r="A1075" s="192" t="s">
        <v>891</v>
      </c>
      <c r="B1075" s="195"/>
      <c r="C1075" s="195" t="s">
        <v>892</v>
      </c>
      <c r="D1075" s="195" t="s">
        <v>976</v>
      </c>
      <c r="E1075" s="186" t="s">
        <v>1469</v>
      </c>
      <c r="F1075" s="195" t="s">
        <v>946</v>
      </c>
      <c r="G1075" s="185"/>
      <c r="H1075" s="185"/>
      <c r="I1075" s="185" t="e">
        <f t="shared" si="232"/>
        <v>#DIV/0!</v>
      </c>
    </row>
    <row r="1076" spans="1:9" ht="31.5" x14ac:dyDescent="0.25">
      <c r="A1076" s="192" t="s">
        <v>1656</v>
      </c>
      <c r="B1076" s="195"/>
      <c r="C1076" s="195" t="s">
        <v>892</v>
      </c>
      <c r="D1076" s="195" t="s">
        <v>976</v>
      </c>
      <c r="E1076" s="186" t="s">
        <v>1657</v>
      </c>
      <c r="F1076" s="195"/>
      <c r="G1076" s="185">
        <f t="shared" ref="G1076:H1077" si="244">G1077</f>
        <v>70</v>
      </c>
      <c r="H1076" s="185">
        <f t="shared" si="244"/>
        <v>70</v>
      </c>
      <c r="I1076" s="185">
        <f t="shared" si="232"/>
        <v>100</v>
      </c>
    </row>
    <row r="1077" spans="1:9" x14ac:dyDescent="0.25">
      <c r="A1077" s="192" t="s">
        <v>979</v>
      </c>
      <c r="B1077" s="195"/>
      <c r="C1077" s="195" t="s">
        <v>892</v>
      </c>
      <c r="D1077" s="195" t="s">
        <v>976</v>
      </c>
      <c r="E1077" s="186" t="s">
        <v>1658</v>
      </c>
      <c r="F1077" s="195"/>
      <c r="G1077" s="185">
        <f t="shared" si="244"/>
        <v>70</v>
      </c>
      <c r="H1077" s="185">
        <f t="shared" si="244"/>
        <v>70</v>
      </c>
      <c r="I1077" s="185">
        <f t="shared" si="232"/>
        <v>100</v>
      </c>
    </row>
    <row r="1078" spans="1:9" ht="31.5" x14ac:dyDescent="0.25">
      <c r="A1078" s="192" t="s">
        <v>896</v>
      </c>
      <c r="B1078" s="195"/>
      <c r="C1078" s="195" t="s">
        <v>892</v>
      </c>
      <c r="D1078" s="195" t="s">
        <v>976</v>
      </c>
      <c r="E1078" s="186" t="s">
        <v>1658</v>
      </c>
      <c r="F1078" s="195" t="s">
        <v>932</v>
      </c>
      <c r="G1078" s="185">
        <v>70</v>
      </c>
      <c r="H1078" s="185">
        <v>70</v>
      </c>
      <c r="I1078" s="185">
        <f t="shared" si="232"/>
        <v>100</v>
      </c>
    </row>
    <row r="1079" spans="1:9" x14ac:dyDescent="0.25">
      <c r="A1079" s="192" t="s">
        <v>1869</v>
      </c>
      <c r="B1079" s="195"/>
      <c r="C1079" s="195" t="s">
        <v>892</v>
      </c>
      <c r="D1079" s="195" t="s">
        <v>884</v>
      </c>
      <c r="E1079" s="195"/>
      <c r="F1079" s="195"/>
      <c r="G1079" s="185">
        <f>G1080</f>
        <v>116480.70000000001</v>
      </c>
      <c r="H1079" s="185">
        <f>H1080</f>
        <v>116480.70000000001</v>
      </c>
      <c r="I1079" s="185">
        <f t="shared" si="232"/>
        <v>100</v>
      </c>
    </row>
    <row r="1080" spans="1:9" ht="31.5" x14ac:dyDescent="0.25">
      <c r="A1080" s="192" t="s">
        <v>1360</v>
      </c>
      <c r="B1080" s="195"/>
      <c r="C1080" s="195" t="s">
        <v>892</v>
      </c>
      <c r="D1080" s="195" t="s">
        <v>884</v>
      </c>
      <c r="E1080" s="194" t="s">
        <v>1361</v>
      </c>
      <c r="F1080" s="195"/>
      <c r="G1080" s="185">
        <f>SUM(G1081)+G1097</f>
        <v>116480.70000000001</v>
      </c>
      <c r="H1080" s="185">
        <f t="shared" ref="H1080" si="245">SUM(H1081)+H1097</f>
        <v>116480.70000000001</v>
      </c>
      <c r="I1080" s="185">
        <f t="shared" si="232"/>
        <v>100</v>
      </c>
    </row>
    <row r="1081" spans="1:9" ht="31.5" x14ac:dyDescent="0.25">
      <c r="A1081" s="192" t="s">
        <v>1362</v>
      </c>
      <c r="B1081" s="195"/>
      <c r="C1081" s="195" t="s">
        <v>892</v>
      </c>
      <c r="D1081" s="195" t="s">
        <v>884</v>
      </c>
      <c r="E1081" s="186" t="s">
        <v>1363</v>
      </c>
      <c r="F1081" s="195"/>
      <c r="G1081" s="185">
        <f>SUM(G1082+G1085)+G1094+G1088+G1091</f>
        <v>116150.1</v>
      </c>
      <c r="H1081" s="185">
        <f t="shared" ref="H1081" si="246">SUM(H1082+H1085)+H1094+H1088+H1091</f>
        <v>116150.1</v>
      </c>
      <c r="I1081" s="185">
        <f t="shared" si="232"/>
        <v>100</v>
      </c>
    </row>
    <row r="1082" spans="1:9" x14ac:dyDescent="0.25">
      <c r="A1082" s="192" t="s">
        <v>979</v>
      </c>
      <c r="B1082" s="195"/>
      <c r="C1082" s="195" t="s">
        <v>892</v>
      </c>
      <c r="D1082" s="195" t="s">
        <v>884</v>
      </c>
      <c r="E1082" s="200" t="s">
        <v>1364</v>
      </c>
      <c r="F1082" s="195"/>
      <c r="G1082" s="185">
        <f t="shared" ref="G1082:H1083" si="247">G1083</f>
        <v>5173.3</v>
      </c>
      <c r="H1082" s="185">
        <f t="shared" si="247"/>
        <v>5173.3</v>
      </c>
      <c r="I1082" s="185">
        <f t="shared" si="232"/>
        <v>100</v>
      </c>
    </row>
    <row r="1083" spans="1:9" x14ac:dyDescent="0.25">
      <c r="A1083" s="192" t="s">
        <v>1375</v>
      </c>
      <c r="B1083" s="195"/>
      <c r="C1083" s="195" t="s">
        <v>892</v>
      </c>
      <c r="D1083" s="195" t="s">
        <v>884</v>
      </c>
      <c r="E1083" s="194" t="s">
        <v>1376</v>
      </c>
      <c r="F1083" s="195"/>
      <c r="G1083" s="185">
        <f t="shared" si="247"/>
        <v>5173.3</v>
      </c>
      <c r="H1083" s="185">
        <f t="shared" si="247"/>
        <v>5173.3</v>
      </c>
      <c r="I1083" s="185">
        <f t="shared" si="232"/>
        <v>100</v>
      </c>
    </row>
    <row r="1084" spans="1:9" ht="31.5" x14ac:dyDescent="0.25">
      <c r="A1084" s="192" t="s">
        <v>891</v>
      </c>
      <c r="B1084" s="195"/>
      <c r="C1084" s="195" t="s">
        <v>892</v>
      </c>
      <c r="D1084" s="195" t="s">
        <v>884</v>
      </c>
      <c r="E1084" s="194" t="s">
        <v>1376</v>
      </c>
      <c r="F1084" s="195" t="s">
        <v>946</v>
      </c>
      <c r="G1084" s="185">
        <v>5173.3</v>
      </c>
      <c r="H1084" s="185">
        <v>5173.3</v>
      </c>
      <c r="I1084" s="185">
        <f t="shared" si="232"/>
        <v>100</v>
      </c>
    </row>
    <row r="1085" spans="1:9" ht="47.25" x14ac:dyDescent="0.25">
      <c r="A1085" s="192" t="s">
        <v>1233</v>
      </c>
      <c r="B1085" s="195"/>
      <c r="C1085" s="195" t="s">
        <v>892</v>
      </c>
      <c r="D1085" s="195" t="s">
        <v>884</v>
      </c>
      <c r="E1085" s="200" t="s">
        <v>1401</v>
      </c>
      <c r="F1085" s="195"/>
      <c r="G1085" s="185">
        <f>SUM(G1086)</f>
        <v>110976.8</v>
      </c>
      <c r="H1085" s="185">
        <f>SUM(H1086)</f>
        <v>110976.8</v>
      </c>
      <c r="I1085" s="185">
        <f t="shared" si="232"/>
        <v>100</v>
      </c>
    </row>
    <row r="1086" spans="1:9" x14ac:dyDescent="0.25">
      <c r="A1086" s="192" t="s">
        <v>1375</v>
      </c>
      <c r="B1086" s="195"/>
      <c r="C1086" s="195" t="s">
        <v>892</v>
      </c>
      <c r="D1086" s="195" t="s">
        <v>884</v>
      </c>
      <c r="E1086" s="200" t="s">
        <v>1408</v>
      </c>
      <c r="F1086" s="195"/>
      <c r="G1086" s="185">
        <f>G1087</f>
        <v>110976.8</v>
      </c>
      <c r="H1086" s="185">
        <f>H1087</f>
        <v>110976.8</v>
      </c>
      <c r="I1086" s="185">
        <f t="shared" si="232"/>
        <v>100</v>
      </c>
    </row>
    <row r="1087" spans="1:9" ht="31.5" x14ac:dyDescent="0.25">
      <c r="A1087" s="192" t="s">
        <v>891</v>
      </c>
      <c r="B1087" s="195"/>
      <c r="C1087" s="195" t="s">
        <v>892</v>
      </c>
      <c r="D1087" s="195" t="s">
        <v>884</v>
      </c>
      <c r="E1087" s="200" t="s">
        <v>1408</v>
      </c>
      <c r="F1087" s="195" t="s">
        <v>946</v>
      </c>
      <c r="G1087" s="185">
        <v>110976.8</v>
      </c>
      <c r="H1087" s="185">
        <v>110976.8</v>
      </c>
      <c r="I1087" s="185">
        <f t="shared" si="232"/>
        <v>100</v>
      </c>
    </row>
    <row r="1088" spans="1:9" ht="31.5" hidden="1" x14ac:dyDescent="0.25">
      <c r="A1088" s="192" t="s">
        <v>1266</v>
      </c>
      <c r="B1088" s="195"/>
      <c r="C1088" s="195" t="s">
        <v>892</v>
      </c>
      <c r="D1088" s="195" t="s">
        <v>884</v>
      </c>
      <c r="E1088" s="200" t="s">
        <v>1410</v>
      </c>
      <c r="F1088" s="195"/>
      <c r="G1088" s="185">
        <f>SUM(G1089)</f>
        <v>0</v>
      </c>
      <c r="H1088" s="185">
        <f t="shared" ref="H1088:H1089" si="248">SUM(H1089)</f>
        <v>0</v>
      </c>
      <c r="I1088" s="185" t="e">
        <f t="shared" si="232"/>
        <v>#DIV/0!</v>
      </c>
    </row>
    <row r="1089" spans="1:9" ht="31.5" hidden="1" x14ac:dyDescent="0.25">
      <c r="A1089" s="192" t="s">
        <v>1397</v>
      </c>
      <c r="B1089" s="195"/>
      <c r="C1089" s="195" t="s">
        <v>892</v>
      </c>
      <c r="D1089" s="195" t="s">
        <v>884</v>
      </c>
      <c r="E1089" s="184" t="s">
        <v>1412</v>
      </c>
      <c r="F1089" s="195"/>
      <c r="G1089" s="185">
        <f>SUM(G1090)</f>
        <v>0</v>
      </c>
      <c r="H1089" s="185">
        <f t="shared" si="248"/>
        <v>0</v>
      </c>
      <c r="I1089" s="185" t="e">
        <f t="shared" si="232"/>
        <v>#DIV/0!</v>
      </c>
    </row>
    <row r="1090" spans="1:9" ht="31.5" hidden="1" x14ac:dyDescent="0.25">
      <c r="A1090" s="192" t="s">
        <v>891</v>
      </c>
      <c r="B1090" s="195"/>
      <c r="C1090" s="195" t="s">
        <v>892</v>
      </c>
      <c r="D1090" s="195" t="s">
        <v>884</v>
      </c>
      <c r="E1090" s="184" t="s">
        <v>1412</v>
      </c>
      <c r="F1090" s="195" t="s">
        <v>946</v>
      </c>
      <c r="G1090" s="185"/>
      <c r="H1090" s="185"/>
      <c r="I1090" s="185" t="e">
        <f t="shared" si="232"/>
        <v>#DIV/0!</v>
      </c>
    </row>
    <row r="1091" spans="1:9" hidden="1" x14ac:dyDescent="0.25">
      <c r="A1091" s="192" t="s">
        <v>1237</v>
      </c>
      <c r="B1091" s="195"/>
      <c r="C1091" s="195" t="s">
        <v>892</v>
      </c>
      <c r="D1091" s="195" t="s">
        <v>884</v>
      </c>
      <c r="E1091" s="184" t="s">
        <v>1413</v>
      </c>
      <c r="F1091" s="195"/>
      <c r="G1091" s="185">
        <f>SUM(G1092)</f>
        <v>0</v>
      </c>
      <c r="H1091" s="185">
        <v>0</v>
      </c>
      <c r="I1091" s="185" t="e">
        <f t="shared" si="232"/>
        <v>#DIV/0!</v>
      </c>
    </row>
    <row r="1092" spans="1:9" hidden="1" x14ac:dyDescent="0.25">
      <c r="A1092" s="192" t="s">
        <v>1375</v>
      </c>
      <c r="B1092" s="195"/>
      <c r="C1092" s="195" t="s">
        <v>892</v>
      </c>
      <c r="D1092" s="195" t="s">
        <v>884</v>
      </c>
      <c r="E1092" s="184" t="s">
        <v>1416</v>
      </c>
      <c r="F1092" s="195"/>
      <c r="G1092" s="185">
        <f>SUM(G1093)</f>
        <v>0</v>
      </c>
      <c r="H1092" s="185">
        <f t="shared" ref="H1092" si="249">SUM(H1093)</f>
        <v>0</v>
      </c>
      <c r="I1092" s="185" t="e">
        <f t="shared" si="232"/>
        <v>#DIV/0!</v>
      </c>
    </row>
    <row r="1093" spans="1:9" ht="31.5" hidden="1" x14ac:dyDescent="0.25">
      <c r="A1093" s="192" t="s">
        <v>891</v>
      </c>
      <c r="B1093" s="195"/>
      <c r="C1093" s="195" t="s">
        <v>892</v>
      </c>
      <c r="D1093" s="195" t="s">
        <v>884</v>
      </c>
      <c r="E1093" s="184" t="s">
        <v>1416</v>
      </c>
      <c r="F1093" s="195" t="s">
        <v>946</v>
      </c>
      <c r="G1093" s="185"/>
      <c r="H1093" s="185"/>
      <c r="I1093" s="185" t="e">
        <f t="shared" si="232"/>
        <v>#DIV/0!</v>
      </c>
    </row>
    <row r="1094" spans="1:9" hidden="1" x14ac:dyDescent="0.25">
      <c r="A1094" s="192" t="s">
        <v>1434</v>
      </c>
      <c r="B1094" s="195"/>
      <c r="C1094" s="195" t="s">
        <v>892</v>
      </c>
      <c r="D1094" s="195" t="s">
        <v>884</v>
      </c>
      <c r="E1094" s="184" t="s">
        <v>1435</v>
      </c>
      <c r="F1094" s="184"/>
      <c r="G1094" s="185">
        <f t="shared" ref="G1094:H1095" si="250">G1095</f>
        <v>0</v>
      </c>
      <c r="H1094" s="185">
        <f t="shared" si="250"/>
        <v>0</v>
      </c>
      <c r="I1094" s="185" t="e">
        <f t="shared" si="232"/>
        <v>#DIV/0!</v>
      </c>
    </row>
    <row r="1095" spans="1:9" ht="47.25" hidden="1" x14ac:dyDescent="0.25">
      <c r="A1095" s="192" t="s">
        <v>1436</v>
      </c>
      <c r="B1095" s="195"/>
      <c r="C1095" s="195" t="s">
        <v>892</v>
      </c>
      <c r="D1095" s="254" t="s">
        <v>884</v>
      </c>
      <c r="E1095" s="200" t="s">
        <v>1437</v>
      </c>
      <c r="F1095" s="195"/>
      <c r="G1095" s="185">
        <f t="shared" si="250"/>
        <v>0</v>
      </c>
      <c r="H1095" s="185">
        <f t="shared" si="250"/>
        <v>0</v>
      </c>
      <c r="I1095" s="185" t="e">
        <f t="shared" ref="I1095:I1158" si="251">H1095/G1095*100</f>
        <v>#DIV/0!</v>
      </c>
    </row>
    <row r="1096" spans="1:9" ht="31.5" hidden="1" x14ac:dyDescent="0.25">
      <c r="A1096" s="192" t="s">
        <v>891</v>
      </c>
      <c r="B1096" s="195"/>
      <c r="C1096" s="195" t="s">
        <v>892</v>
      </c>
      <c r="D1096" s="254" t="s">
        <v>884</v>
      </c>
      <c r="E1096" s="200" t="s">
        <v>1437</v>
      </c>
      <c r="F1096" s="195" t="s">
        <v>946</v>
      </c>
      <c r="G1096" s="185"/>
      <c r="H1096" s="185"/>
      <c r="I1096" s="185" t="e">
        <f t="shared" si="251"/>
        <v>#DIV/0!</v>
      </c>
    </row>
    <row r="1097" spans="1:9" ht="47.25" x14ac:dyDescent="0.25">
      <c r="A1097" s="192" t="s">
        <v>1456</v>
      </c>
      <c r="B1097" s="195"/>
      <c r="C1097" s="195" t="s">
        <v>892</v>
      </c>
      <c r="D1097" s="195" t="s">
        <v>884</v>
      </c>
      <c r="E1097" s="186" t="s">
        <v>1457</v>
      </c>
      <c r="F1097" s="195"/>
      <c r="G1097" s="185">
        <f>SUM(G1098)+G1100</f>
        <v>330.6</v>
      </c>
      <c r="H1097" s="185">
        <f t="shared" ref="H1097" si="252">SUM(H1098)+H1100</f>
        <v>330.6</v>
      </c>
      <c r="I1097" s="185">
        <f t="shared" si="251"/>
        <v>100</v>
      </c>
    </row>
    <row r="1098" spans="1:9" x14ac:dyDescent="0.25">
      <c r="A1098" s="192" t="s">
        <v>979</v>
      </c>
      <c r="B1098" s="195"/>
      <c r="C1098" s="195" t="s">
        <v>892</v>
      </c>
      <c r="D1098" s="195" t="s">
        <v>884</v>
      </c>
      <c r="E1098" s="186" t="s">
        <v>1458</v>
      </c>
      <c r="F1098" s="195"/>
      <c r="G1098" s="185">
        <f t="shared" ref="G1098:H1098" si="253">SUM(G1099)</f>
        <v>330.6</v>
      </c>
      <c r="H1098" s="185">
        <f t="shared" si="253"/>
        <v>330.6</v>
      </c>
      <c r="I1098" s="185">
        <f t="shared" si="251"/>
        <v>100</v>
      </c>
    </row>
    <row r="1099" spans="1:9" ht="31.5" x14ac:dyDescent="0.25">
      <c r="A1099" s="192" t="s">
        <v>891</v>
      </c>
      <c r="B1099" s="195"/>
      <c r="C1099" s="195" t="s">
        <v>892</v>
      </c>
      <c r="D1099" s="195" t="s">
        <v>884</v>
      </c>
      <c r="E1099" s="186" t="s">
        <v>1458</v>
      </c>
      <c r="F1099" s="195" t="s">
        <v>946</v>
      </c>
      <c r="G1099" s="185">
        <v>330.6</v>
      </c>
      <c r="H1099" s="185">
        <v>330.6</v>
      </c>
      <c r="I1099" s="185">
        <f t="shared" si="251"/>
        <v>100</v>
      </c>
    </row>
    <row r="1100" spans="1:9" hidden="1" x14ac:dyDescent="0.25">
      <c r="A1100" s="192" t="s">
        <v>1218</v>
      </c>
      <c r="B1100" s="195"/>
      <c r="C1100" s="195" t="s">
        <v>892</v>
      </c>
      <c r="D1100" s="195" t="s">
        <v>884</v>
      </c>
      <c r="E1100" s="184" t="s">
        <v>1463</v>
      </c>
      <c r="F1100" s="184"/>
      <c r="G1100" s="185">
        <f>G1102</f>
        <v>0</v>
      </c>
      <c r="H1100" s="185">
        <f>H1102</f>
        <v>0</v>
      </c>
      <c r="I1100" s="185" t="e">
        <f t="shared" si="251"/>
        <v>#DIV/0!</v>
      </c>
    </row>
    <row r="1101" spans="1:9" ht="31.5" hidden="1" x14ac:dyDescent="0.25">
      <c r="A1101" s="192" t="s">
        <v>1357</v>
      </c>
      <c r="B1101" s="195"/>
      <c r="C1101" s="195" t="s">
        <v>892</v>
      </c>
      <c r="D1101" s="195" t="s">
        <v>884</v>
      </c>
      <c r="E1101" s="186" t="s">
        <v>1464</v>
      </c>
      <c r="F1101" s="184"/>
      <c r="G1101" s="185">
        <f>SUM(G1102)</f>
        <v>0</v>
      </c>
      <c r="H1101" s="185">
        <f t="shared" ref="H1101:H1102" si="254">SUM(H1102)</f>
        <v>0</v>
      </c>
      <c r="I1101" s="185" t="e">
        <f t="shared" si="251"/>
        <v>#DIV/0!</v>
      </c>
    </row>
    <row r="1102" spans="1:9" ht="31.5" hidden="1" x14ac:dyDescent="0.25">
      <c r="A1102" s="217" t="s">
        <v>1465</v>
      </c>
      <c r="B1102" s="195"/>
      <c r="C1102" s="195" t="s">
        <v>892</v>
      </c>
      <c r="D1102" s="195" t="s">
        <v>884</v>
      </c>
      <c r="E1102" s="186" t="s">
        <v>1466</v>
      </c>
      <c r="F1102" s="219"/>
      <c r="G1102" s="220">
        <f>SUM(G1103)</f>
        <v>0</v>
      </c>
      <c r="H1102" s="220">
        <f t="shared" si="254"/>
        <v>0</v>
      </c>
      <c r="I1102" s="185" t="e">
        <f t="shared" si="251"/>
        <v>#DIV/0!</v>
      </c>
    </row>
    <row r="1103" spans="1:9" ht="31.5" hidden="1" x14ac:dyDescent="0.25">
      <c r="A1103" s="192" t="s">
        <v>891</v>
      </c>
      <c r="B1103" s="195"/>
      <c r="C1103" s="195" t="s">
        <v>892</v>
      </c>
      <c r="D1103" s="195" t="s">
        <v>884</v>
      </c>
      <c r="E1103" s="186" t="s">
        <v>1466</v>
      </c>
      <c r="F1103" s="219" t="s">
        <v>946</v>
      </c>
      <c r="G1103" s="220"/>
      <c r="H1103" s="220"/>
      <c r="I1103" s="185" t="e">
        <f t="shared" si="251"/>
        <v>#DIV/0!</v>
      </c>
    </row>
    <row r="1104" spans="1:9" x14ac:dyDescent="0.25">
      <c r="A1104" s="203" t="s">
        <v>1737</v>
      </c>
      <c r="B1104" s="195"/>
      <c r="C1104" s="195" t="s">
        <v>892</v>
      </c>
      <c r="D1104" s="195" t="s">
        <v>909</v>
      </c>
      <c r="E1104" s="186"/>
      <c r="F1104" s="219"/>
      <c r="G1104" s="220">
        <f>SUM(G1105)+G1106</f>
        <v>110.6</v>
      </c>
      <c r="H1104" s="220">
        <f t="shared" ref="H1104" si="255">SUM(H1105)+H1106</f>
        <v>110.6</v>
      </c>
      <c r="I1104" s="185">
        <f t="shared" si="251"/>
        <v>100</v>
      </c>
    </row>
    <row r="1105" spans="1:9" ht="31.5" x14ac:dyDescent="0.25">
      <c r="A1105" s="192" t="s">
        <v>1360</v>
      </c>
      <c r="B1105" s="195"/>
      <c r="C1105" s="195" t="s">
        <v>892</v>
      </c>
      <c r="D1105" s="195" t="s">
        <v>909</v>
      </c>
      <c r="E1105" s="186" t="s">
        <v>1361</v>
      </c>
      <c r="F1105" s="219"/>
      <c r="G1105" s="220">
        <f>SUM(G1110)</f>
        <v>30.6</v>
      </c>
      <c r="H1105" s="220">
        <f>SUM(H1110)</f>
        <v>30.6</v>
      </c>
      <c r="I1105" s="185">
        <f t="shared" si="251"/>
        <v>100</v>
      </c>
    </row>
    <row r="1106" spans="1:9" ht="31.5" x14ac:dyDescent="0.25">
      <c r="A1106" s="192" t="s">
        <v>1362</v>
      </c>
      <c r="B1106" s="195"/>
      <c r="C1106" s="195" t="s">
        <v>892</v>
      </c>
      <c r="D1106" s="195" t="s">
        <v>909</v>
      </c>
      <c r="E1106" s="186" t="s">
        <v>1363</v>
      </c>
      <c r="F1106" s="219"/>
      <c r="G1106" s="220">
        <f t="shared" ref="G1106:H1108" si="256">SUM(G1107)</f>
        <v>80</v>
      </c>
      <c r="H1106" s="220">
        <f t="shared" si="256"/>
        <v>80</v>
      </c>
      <c r="I1106" s="185">
        <f t="shared" si="251"/>
        <v>100</v>
      </c>
    </row>
    <row r="1107" spans="1:9" x14ac:dyDescent="0.25">
      <c r="A1107" s="192" t="s">
        <v>979</v>
      </c>
      <c r="B1107" s="195"/>
      <c r="C1107" s="195" t="s">
        <v>892</v>
      </c>
      <c r="D1107" s="195" t="s">
        <v>909</v>
      </c>
      <c r="E1107" s="186" t="s">
        <v>1364</v>
      </c>
      <c r="F1107" s="219"/>
      <c r="G1107" s="220">
        <f t="shared" si="256"/>
        <v>80</v>
      </c>
      <c r="H1107" s="220">
        <f t="shared" si="256"/>
        <v>80</v>
      </c>
      <c r="I1107" s="185">
        <f t="shared" si="251"/>
        <v>100</v>
      </c>
    </row>
    <row r="1108" spans="1:9" x14ac:dyDescent="0.25">
      <c r="A1108" s="192" t="s">
        <v>1369</v>
      </c>
      <c r="B1108" s="195"/>
      <c r="C1108" s="195" t="s">
        <v>892</v>
      </c>
      <c r="D1108" s="195" t="s">
        <v>909</v>
      </c>
      <c r="E1108" s="186" t="s">
        <v>1370</v>
      </c>
      <c r="F1108" s="219"/>
      <c r="G1108" s="220">
        <f t="shared" si="256"/>
        <v>80</v>
      </c>
      <c r="H1108" s="220">
        <f t="shared" si="256"/>
        <v>80</v>
      </c>
      <c r="I1108" s="185">
        <f t="shared" si="251"/>
        <v>100</v>
      </c>
    </row>
    <row r="1109" spans="1:9" ht="31.5" x14ac:dyDescent="0.25">
      <c r="A1109" s="192" t="s">
        <v>891</v>
      </c>
      <c r="B1109" s="195"/>
      <c r="C1109" s="195" t="s">
        <v>892</v>
      </c>
      <c r="D1109" s="195" t="s">
        <v>909</v>
      </c>
      <c r="E1109" s="186" t="s">
        <v>1370</v>
      </c>
      <c r="F1109" s="219" t="s">
        <v>946</v>
      </c>
      <c r="G1109" s="220">
        <v>80</v>
      </c>
      <c r="H1109" s="220">
        <v>80</v>
      </c>
      <c r="I1109" s="185">
        <f t="shared" si="251"/>
        <v>100</v>
      </c>
    </row>
    <row r="1110" spans="1:9" ht="47.25" x14ac:dyDescent="0.25">
      <c r="A1110" s="192" t="s">
        <v>1470</v>
      </c>
      <c r="B1110" s="195"/>
      <c r="C1110" s="195" t="s">
        <v>892</v>
      </c>
      <c r="D1110" s="195" t="s">
        <v>909</v>
      </c>
      <c r="E1110" s="186" t="s">
        <v>1471</v>
      </c>
      <c r="F1110" s="219"/>
      <c r="G1110" s="220">
        <f>SUM(G1111)+G1113</f>
        <v>30.6</v>
      </c>
      <c r="H1110" s="220">
        <f t="shared" ref="H1110" si="257">SUM(H1111)+H1113</f>
        <v>30.6</v>
      </c>
      <c r="I1110" s="185">
        <f t="shared" si="251"/>
        <v>100</v>
      </c>
    </row>
    <row r="1111" spans="1:9" ht="31.5" x14ac:dyDescent="0.25">
      <c r="A1111" s="217" t="s">
        <v>1475</v>
      </c>
      <c r="B1111" s="195"/>
      <c r="C1111" s="195" t="s">
        <v>892</v>
      </c>
      <c r="D1111" s="195" t="s">
        <v>909</v>
      </c>
      <c r="E1111" s="186" t="s">
        <v>1476</v>
      </c>
      <c r="F1111" s="219"/>
      <c r="G1111" s="220">
        <f>SUM(G1112)</f>
        <v>8</v>
      </c>
      <c r="H1111" s="220">
        <f t="shared" ref="H1111" si="258">SUM(H1112)</f>
        <v>8</v>
      </c>
      <c r="I1111" s="185">
        <f t="shared" si="251"/>
        <v>100</v>
      </c>
    </row>
    <row r="1112" spans="1:9" ht="31.5" x14ac:dyDescent="0.25">
      <c r="A1112" s="192" t="s">
        <v>896</v>
      </c>
      <c r="B1112" s="195"/>
      <c r="C1112" s="195" t="s">
        <v>892</v>
      </c>
      <c r="D1112" s="195" t="s">
        <v>909</v>
      </c>
      <c r="E1112" s="186" t="s">
        <v>1476</v>
      </c>
      <c r="F1112" s="219" t="s">
        <v>932</v>
      </c>
      <c r="G1112" s="220">
        <v>8</v>
      </c>
      <c r="H1112" s="220">
        <v>8</v>
      </c>
      <c r="I1112" s="185">
        <f t="shared" si="251"/>
        <v>100</v>
      </c>
    </row>
    <row r="1113" spans="1:9" ht="31.5" x14ac:dyDescent="0.25">
      <c r="A1113" s="224" t="s">
        <v>1055</v>
      </c>
      <c r="B1113" s="195"/>
      <c r="C1113" s="195" t="s">
        <v>892</v>
      </c>
      <c r="D1113" s="195" t="s">
        <v>909</v>
      </c>
      <c r="E1113" s="186" t="s">
        <v>1482</v>
      </c>
      <c r="F1113" s="219"/>
      <c r="G1113" s="220">
        <f>SUM(G1114)</f>
        <v>22.6</v>
      </c>
      <c r="H1113" s="220">
        <f t="shared" ref="H1113:H1114" si="259">SUM(H1114)</f>
        <v>22.6</v>
      </c>
      <c r="I1113" s="185">
        <f t="shared" si="251"/>
        <v>100</v>
      </c>
    </row>
    <row r="1114" spans="1:9" x14ac:dyDescent="0.25">
      <c r="A1114" s="17" t="s">
        <v>1479</v>
      </c>
      <c r="B1114" s="195"/>
      <c r="C1114" s="195" t="s">
        <v>892</v>
      </c>
      <c r="D1114" s="195" t="s">
        <v>909</v>
      </c>
      <c r="E1114" s="186" t="s">
        <v>1483</v>
      </c>
      <c r="F1114" s="219"/>
      <c r="G1114" s="220">
        <f>SUM(G1115)</f>
        <v>22.6</v>
      </c>
      <c r="H1114" s="220">
        <f t="shared" si="259"/>
        <v>22.6</v>
      </c>
      <c r="I1114" s="185">
        <f t="shared" si="251"/>
        <v>100</v>
      </c>
    </row>
    <row r="1115" spans="1:9" ht="31.5" x14ac:dyDescent="0.25">
      <c r="A1115" s="192" t="s">
        <v>896</v>
      </c>
      <c r="B1115" s="195"/>
      <c r="C1115" s="195" t="s">
        <v>892</v>
      </c>
      <c r="D1115" s="195" t="s">
        <v>909</v>
      </c>
      <c r="E1115" s="186" t="s">
        <v>1483</v>
      </c>
      <c r="F1115" s="219" t="s">
        <v>932</v>
      </c>
      <c r="G1115" s="220">
        <v>22.6</v>
      </c>
      <c r="H1115" s="220">
        <v>22.6</v>
      </c>
      <c r="I1115" s="185">
        <f t="shared" si="251"/>
        <v>100</v>
      </c>
    </row>
    <row r="1116" spans="1:9" x14ac:dyDescent="0.25">
      <c r="A1116" s="192" t="s">
        <v>1833</v>
      </c>
      <c r="B1116" s="195"/>
      <c r="C1116" s="195" t="s">
        <v>892</v>
      </c>
      <c r="D1116" s="195" t="s">
        <v>892</v>
      </c>
      <c r="E1116" s="195"/>
      <c r="F1116" s="195"/>
      <c r="G1116" s="185">
        <f>G1117+G1124+G1127</f>
        <v>26190</v>
      </c>
      <c r="H1116" s="185">
        <f>H1117+H1124+H1127</f>
        <v>26174.200000000004</v>
      </c>
      <c r="I1116" s="185">
        <f t="shared" si="251"/>
        <v>99.939671630393306</v>
      </c>
    </row>
    <row r="1117" spans="1:9" ht="31.5" x14ac:dyDescent="0.25">
      <c r="A1117" s="192" t="s">
        <v>1203</v>
      </c>
      <c r="B1117" s="201"/>
      <c r="C1117" s="201" t="s">
        <v>892</v>
      </c>
      <c r="D1117" s="201" t="s">
        <v>892</v>
      </c>
      <c r="E1117" s="201" t="s">
        <v>1204</v>
      </c>
      <c r="F1117" s="201"/>
      <c r="G1117" s="193">
        <f>SUM(G1118+G1121)</f>
        <v>78</v>
      </c>
      <c r="H1117" s="193">
        <f t="shared" ref="H1117" si="260">SUM(H1118+H1121)</f>
        <v>78</v>
      </c>
      <c r="I1117" s="185">
        <f t="shared" si="251"/>
        <v>100</v>
      </c>
    </row>
    <row r="1118" spans="1:9" ht="31.5" x14ac:dyDescent="0.25">
      <c r="A1118" s="192" t="s">
        <v>1205</v>
      </c>
      <c r="B1118" s="201"/>
      <c r="C1118" s="201" t="s">
        <v>892</v>
      </c>
      <c r="D1118" s="201" t="s">
        <v>892</v>
      </c>
      <c r="E1118" s="201" t="s">
        <v>1206</v>
      </c>
      <c r="F1118" s="201"/>
      <c r="G1118" s="193">
        <f>SUM(G1119)</f>
        <v>20.2</v>
      </c>
      <c r="H1118" s="193">
        <f t="shared" ref="H1118:H1119" si="261">SUM(H1119)</f>
        <v>20.2</v>
      </c>
      <c r="I1118" s="185">
        <f t="shared" si="251"/>
        <v>100</v>
      </c>
    </row>
    <row r="1119" spans="1:9" x14ac:dyDescent="0.25">
      <c r="A1119" s="192" t="s">
        <v>979</v>
      </c>
      <c r="B1119" s="201"/>
      <c r="C1119" s="201" t="s">
        <v>892</v>
      </c>
      <c r="D1119" s="201" t="s">
        <v>892</v>
      </c>
      <c r="E1119" s="201" t="s">
        <v>1207</v>
      </c>
      <c r="F1119" s="201"/>
      <c r="G1119" s="193">
        <f>SUM(G1120)</f>
        <v>20.2</v>
      </c>
      <c r="H1119" s="193">
        <f t="shared" si="261"/>
        <v>20.2</v>
      </c>
      <c r="I1119" s="185">
        <f t="shared" si="251"/>
        <v>100</v>
      </c>
    </row>
    <row r="1120" spans="1:9" ht="31.5" x14ac:dyDescent="0.25">
      <c r="A1120" s="192" t="s">
        <v>896</v>
      </c>
      <c r="B1120" s="201"/>
      <c r="C1120" s="201" t="s">
        <v>892</v>
      </c>
      <c r="D1120" s="201" t="s">
        <v>892</v>
      </c>
      <c r="E1120" s="201" t="s">
        <v>1207</v>
      </c>
      <c r="F1120" s="201" t="s">
        <v>932</v>
      </c>
      <c r="G1120" s="193">
        <v>20.2</v>
      </c>
      <c r="H1120" s="193">
        <v>20.2</v>
      </c>
      <c r="I1120" s="185">
        <f t="shared" si="251"/>
        <v>100</v>
      </c>
    </row>
    <row r="1121" spans="1:9" ht="31.5" x14ac:dyDescent="0.25">
      <c r="A1121" s="192" t="s">
        <v>1208</v>
      </c>
      <c r="B1121" s="201"/>
      <c r="C1121" s="201" t="s">
        <v>892</v>
      </c>
      <c r="D1121" s="201" t="s">
        <v>892</v>
      </c>
      <c r="E1121" s="201" t="s">
        <v>1209</v>
      </c>
      <c r="F1121" s="201"/>
      <c r="G1121" s="193">
        <f>SUM(G1122)</f>
        <v>57.8</v>
      </c>
      <c r="H1121" s="193">
        <f>SUM(H1122)</f>
        <v>57.8</v>
      </c>
      <c r="I1121" s="185">
        <f t="shared" si="251"/>
        <v>100</v>
      </c>
    </row>
    <row r="1122" spans="1:9" x14ac:dyDescent="0.25">
      <c r="A1122" s="192" t="s">
        <v>979</v>
      </c>
      <c r="B1122" s="201"/>
      <c r="C1122" s="201" t="s">
        <v>892</v>
      </c>
      <c r="D1122" s="201" t="s">
        <v>892</v>
      </c>
      <c r="E1122" s="201" t="s">
        <v>1210</v>
      </c>
      <c r="F1122" s="201"/>
      <c r="G1122" s="193">
        <f>SUM(G1123)</f>
        <v>57.8</v>
      </c>
      <c r="H1122" s="193">
        <f t="shared" ref="H1122" si="262">SUM(H1123)</f>
        <v>57.8</v>
      </c>
      <c r="I1122" s="185">
        <f t="shared" si="251"/>
        <v>100</v>
      </c>
    </row>
    <row r="1123" spans="1:9" ht="31.5" x14ac:dyDescent="0.25">
      <c r="A1123" s="192" t="s">
        <v>896</v>
      </c>
      <c r="B1123" s="201"/>
      <c r="C1123" s="201" t="s">
        <v>892</v>
      </c>
      <c r="D1123" s="201" t="s">
        <v>892</v>
      </c>
      <c r="E1123" s="201" t="s">
        <v>1210</v>
      </c>
      <c r="F1123" s="201" t="s">
        <v>932</v>
      </c>
      <c r="G1123" s="193">
        <v>57.8</v>
      </c>
      <c r="H1123" s="193">
        <v>57.8</v>
      </c>
      <c r="I1123" s="185">
        <f t="shared" si="251"/>
        <v>100</v>
      </c>
    </row>
    <row r="1124" spans="1:9" ht="47.25" x14ac:dyDescent="0.25">
      <c r="A1124" s="192" t="s">
        <v>1224</v>
      </c>
      <c r="B1124" s="201"/>
      <c r="C1124" s="201" t="s">
        <v>892</v>
      </c>
      <c r="D1124" s="201" t="s">
        <v>892</v>
      </c>
      <c r="E1124" s="201" t="s">
        <v>1225</v>
      </c>
      <c r="F1124" s="201"/>
      <c r="G1124" s="193">
        <f>G1125</f>
        <v>78.5</v>
      </c>
      <c r="H1124" s="193">
        <f>H1125</f>
        <v>78.5</v>
      </c>
      <c r="I1124" s="185">
        <f t="shared" si="251"/>
        <v>100</v>
      </c>
    </row>
    <row r="1125" spans="1:9" x14ac:dyDescent="0.25">
      <c r="A1125" s="192" t="s">
        <v>979</v>
      </c>
      <c r="B1125" s="201"/>
      <c r="C1125" s="201" t="s">
        <v>892</v>
      </c>
      <c r="D1125" s="201" t="s">
        <v>892</v>
      </c>
      <c r="E1125" s="201" t="s">
        <v>1226</v>
      </c>
      <c r="F1125" s="201"/>
      <c r="G1125" s="193">
        <f>SUM(G1126)</f>
        <v>78.5</v>
      </c>
      <c r="H1125" s="193">
        <f>SUM(H1126)</f>
        <v>78.5</v>
      </c>
      <c r="I1125" s="185">
        <f t="shared" si="251"/>
        <v>100</v>
      </c>
    </row>
    <row r="1126" spans="1:9" ht="31.5" x14ac:dyDescent="0.25">
      <c r="A1126" s="192" t="s">
        <v>896</v>
      </c>
      <c r="B1126" s="201"/>
      <c r="C1126" s="201" t="s">
        <v>892</v>
      </c>
      <c r="D1126" s="201" t="s">
        <v>892</v>
      </c>
      <c r="E1126" s="201" t="s">
        <v>1226</v>
      </c>
      <c r="F1126" s="201" t="s">
        <v>932</v>
      </c>
      <c r="G1126" s="193">
        <v>78.5</v>
      </c>
      <c r="H1126" s="193">
        <v>78.5</v>
      </c>
      <c r="I1126" s="185">
        <f t="shared" si="251"/>
        <v>100</v>
      </c>
    </row>
    <row r="1127" spans="1:9" ht="31.5" x14ac:dyDescent="0.25">
      <c r="A1127" s="192" t="s">
        <v>1360</v>
      </c>
      <c r="B1127" s="201"/>
      <c r="C1127" s="201" t="s">
        <v>892</v>
      </c>
      <c r="D1127" s="201" t="s">
        <v>892</v>
      </c>
      <c r="E1127" s="186" t="s">
        <v>1361</v>
      </c>
      <c r="F1127" s="201"/>
      <c r="G1127" s="193">
        <f>SUM(G1128+G1137)</f>
        <v>26033.5</v>
      </c>
      <c r="H1127" s="193">
        <f t="shared" ref="H1127" si="263">SUM(H1128+H1137)</f>
        <v>26017.700000000004</v>
      </c>
      <c r="I1127" s="185">
        <f t="shared" si="251"/>
        <v>99.939308967292163</v>
      </c>
    </row>
    <row r="1128" spans="1:9" ht="31.5" x14ac:dyDescent="0.25">
      <c r="A1128" s="192" t="s">
        <v>1362</v>
      </c>
      <c r="B1128" s="201"/>
      <c r="C1128" s="201" t="s">
        <v>892</v>
      </c>
      <c r="D1128" s="201" t="s">
        <v>892</v>
      </c>
      <c r="E1128" s="186" t="s">
        <v>1363</v>
      </c>
      <c r="F1128" s="201"/>
      <c r="G1128" s="193">
        <f>SUM(G1129)</f>
        <v>22729.9</v>
      </c>
      <c r="H1128" s="193">
        <f t="shared" ref="H1128" si="264">SUM(H1129)</f>
        <v>22714.100000000002</v>
      </c>
      <c r="I1128" s="185">
        <f t="shared" si="251"/>
        <v>99.930488035583082</v>
      </c>
    </row>
    <row r="1129" spans="1:9" x14ac:dyDescent="0.25">
      <c r="A1129" s="192" t="s">
        <v>979</v>
      </c>
      <c r="B1129" s="201"/>
      <c r="C1129" s="201" t="s">
        <v>892</v>
      </c>
      <c r="D1129" s="201" t="s">
        <v>892</v>
      </c>
      <c r="E1129" s="186" t="s">
        <v>1364</v>
      </c>
      <c r="F1129" s="201"/>
      <c r="G1129" s="193">
        <f>SUM(G1130)+G1133</f>
        <v>22729.9</v>
      </c>
      <c r="H1129" s="193">
        <f t="shared" ref="H1129" si="265">SUM(H1130)+H1133</f>
        <v>22714.100000000002</v>
      </c>
      <c r="I1129" s="185">
        <f t="shared" si="251"/>
        <v>99.930488035583082</v>
      </c>
    </row>
    <row r="1130" spans="1:9" x14ac:dyDescent="0.25">
      <c r="A1130" s="17" t="s">
        <v>1365</v>
      </c>
      <c r="B1130" s="195"/>
      <c r="C1130" s="195" t="s">
        <v>892</v>
      </c>
      <c r="D1130" s="195" t="s">
        <v>892</v>
      </c>
      <c r="E1130" s="195" t="s">
        <v>1366</v>
      </c>
      <c r="F1130" s="201"/>
      <c r="G1130" s="193">
        <f>SUM(G1131:G1132)</f>
        <v>2811.7000000000003</v>
      </c>
      <c r="H1130" s="193">
        <f>SUM(H1131:H1132)</f>
        <v>2811.7000000000003</v>
      </c>
      <c r="I1130" s="185">
        <f t="shared" si="251"/>
        <v>100</v>
      </c>
    </row>
    <row r="1131" spans="1:9" ht="31.5" x14ac:dyDescent="0.25">
      <c r="A1131" s="192" t="s">
        <v>896</v>
      </c>
      <c r="B1131" s="201"/>
      <c r="C1131" s="201" t="s">
        <v>892</v>
      </c>
      <c r="D1131" s="201" t="s">
        <v>892</v>
      </c>
      <c r="E1131" s="195" t="s">
        <v>1366</v>
      </c>
      <c r="F1131" s="201" t="s">
        <v>932</v>
      </c>
      <c r="G1131" s="193">
        <v>759.4</v>
      </c>
      <c r="H1131" s="193">
        <v>759.4</v>
      </c>
      <c r="I1131" s="185">
        <f t="shared" si="251"/>
        <v>100</v>
      </c>
    </row>
    <row r="1132" spans="1:9" ht="31.5" x14ac:dyDescent="0.25">
      <c r="A1132" s="192" t="s">
        <v>891</v>
      </c>
      <c r="B1132" s="201"/>
      <c r="C1132" s="195" t="s">
        <v>892</v>
      </c>
      <c r="D1132" s="195" t="s">
        <v>892</v>
      </c>
      <c r="E1132" s="195" t="s">
        <v>1366</v>
      </c>
      <c r="F1132" s="201" t="s">
        <v>946</v>
      </c>
      <c r="G1132" s="193">
        <v>2052.3000000000002</v>
      </c>
      <c r="H1132" s="193">
        <v>2052.3000000000002</v>
      </c>
      <c r="I1132" s="185">
        <f t="shared" si="251"/>
        <v>100</v>
      </c>
    </row>
    <row r="1133" spans="1:9" x14ac:dyDescent="0.25">
      <c r="A1133" s="192" t="s">
        <v>1387</v>
      </c>
      <c r="B1133" s="195"/>
      <c r="C1133" s="195" t="s">
        <v>892</v>
      </c>
      <c r="D1133" s="195" t="s">
        <v>892</v>
      </c>
      <c r="E1133" s="195" t="s">
        <v>1388</v>
      </c>
      <c r="F1133" s="195"/>
      <c r="G1133" s="185">
        <f>SUM(G1134)+G1135+G1136</f>
        <v>19918.2</v>
      </c>
      <c r="H1133" s="185">
        <f t="shared" ref="H1133" si="266">SUM(H1134)+H1135+H1136</f>
        <v>19902.400000000001</v>
      </c>
      <c r="I1133" s="185">
        <f t="shared" si="251"/>
        <v>99.920675563052882</v>
      </c>
    </row>
    <row r="1134" spans="1:9" ht="31.5" x14ac:dyDescent="0.25">
      <c r="A1134" s="192" t="s">
        <v>896</v>
      </c>
      <c r="B1134" s="195"/>
      <c r="C1134" s="195" t="s">
        <v>892</v>
      </c>
      <c r="D1134" s="195" t="s">
        <v>892</v>
      </c>
      <c r="E1134" s="195" t="s">
        <v>1388</v>
      </c>
      <c r="F1134" s="201" t="s">
        <v>932</v>
      </c>
      <c r="G1134" s="185">
        <v>2057.9</v>
      </c>
      <c r="H1134" s="185">
        <v>2057.8000000000002</v>
      </c>
      <c r="I1134" s="185">
        <f t="shared" si="251"/>
        <v>99.995140677389571</v>
      </c>
    </row>
    <row r="1135" spans="1:9" ht="31.5" x14ac:dyDescent="0.25">
      <c r="A1135" s="192" t="s">
        <v>891</v>
      </c>
      <c r="B1135" s="195"/>
      <c r="C1135" s="195" t="s">
        <v>892</v>
      </c>
      <c r="D1135" s="195" t="s">
        <v>892</v>
      </c>
      <c r="E1135" s="195" t="s">
        <v>1388</v>
      </c>
      <c r="F1135" s="201" t="s">
        <v>946</v>
      </c>
      <c r="G1135" s="185">
        <v>6962.3</v>
      </c>
      <c r="H1135" s="185">
        <v>6962.3</v>
      </c>
      <c r="I1135" s="185">
        <f t="shared" si="251"/>
        <v>100</v>
      </c>
    </row>
    <row r="1136" spans="1:9" x14ac:dyDescent="0.25">
      <c r="A1136" s="192" t="s">
        <v>910</v>
      </c>
      <c r="B1136" s="195"/>
      <c r="C1136" s="195" t="s">
        <v>892</v>
      </c>
      <c r="D1136" s="195" t="s">
        <v>892</v>
      </c>
      <c r="E1136" s="195" t="s">
        <v>1388</v>
      </c>
      <c r="F1136" s="201" t="s">
        <v>988</v>
      </c>
      <c r="G1136" s="185">
        <v>10898</v>
      </c>
      <c r="H1136" s="185">
        <v>10882.3</v>
      </c>
      <c r="I1136" s="185">
        <f t="shared" si="251"/>
        <v>99.855936869150298</v>
      </c>
    </row>
    <row r="1137" spans="1:9" ht="31.5" x14ac:dyDescent="0.25">
      <c r="A1137" s="192" t="s">
        <v>1442</v>
      </c>
      <c r="B1137" s="195"/>
      <c r="C1137" s="195" t="s">
        <v>892</v>
      </c>
      <c r="D1137" s="195" t="s">
        <v>892</v>
      </c>
      <c r="E1137" s="195" t="s">
        <v>1443</v>
      </c>
      <c r="F1137" s="195"/>
      <c r="G1137" s="185">
        <f>G1138+G1148+G1151</f>
        <v>3303.6000000000004</v>
      </c>
      <c r="H1137" s="185">
        <f>H1138+H1148+H1151</f>
        <v>3303.6000000000004</v>
      </c>
      <c r="I1137" s="185">
        <f t="shared" si="251"/>
        <v>100</v>
      </c>
    </row>
    <row r="1138" spans="1:9" x14ac:dyDescent="0.25">
      <c r="A1138" s="192" t="s">
        <v>979</v>
      </c>
      <c r="B1138" s="195"/>
      <c r="C1138" s="195" t="s">
        <v>892</v>
      </c>
      <c r="D1138" s="195" t="s">
        <v>892</v>
      </c>
      <c r="E1138" s="195" t="s">
        <v>1444</v>
      </c>
      <c r="F1138" s="195"/>
      <c r="G1138" s="185">
        <f>G1144+G1139</f>
        <v>2989.6000000000004</v>
      </c>
      <c r="H1138" s="185">
        <f>H1144+H1139</f>
        <v>2989.6000000000004</v>
      </c>
      <c r="I1138" s="185">
        <f t="shared" si="251"/>
        <v>100</v>
      </c>
    </row>
    <row r="1139" spans="1:9" x14ac:dyDescent="0.25">
      <c r="A1139" s="192" t="s">
        <v>1445</v>
      </c>
      <c r="B1139" s="195"/>
      <c r="C1139" s="195" t="s">
        <v>892</v>
      </c>
      <c r="D1139" s="195" t="s">
        <v>892</v>
      </c>
      <c r="E1139" s="200" t="s">
        <v>1446</v>
      </c>
      <c r="F1139" s="195"/>
      <c r="G1139" s="185">
        <f>G1141+G1142+G1140+G1143</f>
        <v>532</v>
      </c>
      <c r="H1139" s="185">
        <f>H1141+H1142+H1140+H1143</f>
        <v>532</v>
      </c>
      <c r="I1139" s="185">
        <f t="shared" si="251"/>
        <v>100</v>
      </c>
    </row>
    <row r="1140" spans="1:9" ht="47.25" hidden="1" x14ac:dyDescent="0.25">
      <c r="A1140" s="203" t="s">
        <v>908</v>
      </c>
      <c r="B1140" s="195"/>
      <c r="C1140" s="195" t="s">
        <v>892</v>
      </c>
      <c r="D1140" s="195" t="s">
        <v>892</v>
      </c>
      <c r="E1140" s="200" t="s">
        <v>1446</v>
      </c>
      <c r="F1140" s="195" t="s">
        <v>226</v>
      </c>
      <c r="G1140" s="185"/>
      <c r="H1140" s="185"/>
      <c r="I1140" s="185" t="e">
        <f t="shared" si="251"/>
        <v>#DIV/0!</v>
      </c>
    </row>
    <row r="1141" spans="1:9" ht="31.5" x14ac:dyDescent="0.25">
      <c r="A1141" s="192" t="s">
        <v>896</v>
      </c>
      <c r="B1141" s="195"/>
      <c r="C1141" s="195" t="s">
        <v>892</v>
      </c>
      <c r="D1141" s="195" t="s">
        <v>892</v>
      </c>
      <c r="E1141" s="200" t="s">
        <v>1446</v>
      </c>
      <c r="F1141" s="195" t="s">
        <v>932</v>
      </c>
      <c r="G1141" s="185">
        <v>463</v>
      </c>
      <c r="H1141" s="185">
        <v>463</v>
      </c>
      <c r="I1141" s="185">
        <f t="shared" si="251"/>
        <v>100</v>
      </c>
    </row>
    <row r="1142" spans="1:9" x14ac:dyDescent="0.25">
      <c r="A1142" s="192" t="s">
        <v>881</v>
      </c>
      <c r="B1142" s="195"/>
      <c r="C1142" s="195" t="s">
        <v>892</v>
      </c>
      <c r="D1142" s="195" t="s">
        <v>892</v>
      </c>
      <c r="E1142" s="200" t="s">
        <v>1446</v>
      </c>
      <c r="F1142" s="195" t="s">
        <v>882</v>
      </c>
      <c r="G1142" s="185">
        <v>39</v>
      </c>
      <c r="H1142" s="185">
        <v>39</v>
      </c>
      <c r="I1142" s="185">
        <f t="shared" si="251"/>
        <v>100</v>
      </c>
    </row>
    <row r="1143" spans="1:9" ht="31.5" x14ac:dyDescent="0.25">
      <c r="A1143" s="192" t="s">
        <v>891</v>
      </c>
      <c r="B1143" s="195"/>
      <c r="C1143" s="195" t="s">
        <v>892</v>
      </c>
      <c r="D1143" s="195" t="s">
        <v>892</v>
      </c>
      <c r="E1143" s="200" t="s">
        <v>1446</v>
      </c>
      <c r="F1143" s="195" t="s">
        <v>946</v>
      </c>
      <c r="G1143" s="185">
        <v>30</v>
      </c>
      <c r="H1143" s="185">
        <v>30</v>
      </c>
      <c r="I1143" s="185">
        <f t="shared" si="251"/>
        <v>100</v>
      </c>
    </row>
    <row r="1144" spans="1:9" ht="31.5" x14ac:dyDescent="0.25">
      <c r="A1144" s="192" t="s">
        <v>1447</v>
      </c>
      <c r="B1144" s="186"/>
      <c r="C1144" s="195" t="s">
        <v>892</v>
      </c>
      <c r="D1144" s="195" t="s">
        <v>892</v>
      </c>
      <c r="E1144" s="195" t="s">
        <v>1448</v>
      </c>
      <c r="F1144" s="195"/>
      <c r="G1144" s="185">
        <f>SUM(G1145:G1147)</f>
        <v>2457.6000000000004</v>
      </c>
      <c r="H1144" s="185">
        <f>SUM(H1145:H1147)</f>
        <v>2457.6000000000004</v>
      </c>
      <c r="I1144" s="185">
        <f t="shared" si="251"/>
        <v>100</v>
      </c>
    </row>
    <row r="1145" spans="1:9" ht="47.25" x14ac:dyDescent="0.25">
      <c r="A1145" s="203" t="s">
        <v>908</v>
      </c>
      <c r="B1145" s="186"/>
      <c r="C1145" s="195" t="s">
        <v>892</v>
      </c>
      <c r="D1145" s="195" t="s">
        <v>892</v>
      </c>
      <c r="E1145" s="195" t="s">
        <v>1448</v>
      </c>
      <c r="F1145" s="195" t="s">
        <v>226</v>
      </c>
      <c r="G1145" s="185">
        <v>688.9</v>
      </c>
      <c r="H1145" s="185">
        <v>688.9</v>
      </c>
      <c r="I1145" s="185">
        <f t="shared" si="251"/>
        <v>100</v>
      </c>
    </row>
    <row r="1146" spans="1:9" ht="31.5" x14ac:dyDescent="0.25">
      <c r="A1146" s="192" t="s">
        <v>896</v>
      </c>
      <c r="B1146" s="186"/>
      <c r="C1146" s="195" t="s">
        <v>892</v>
      </c>
      <c r="D1146" s="195" t="s">
        <v>892</v>
      </c>
      <c r="E1146" s="195" t="s">
        <v>1448</v>
      </c>
      <c r="F1146" s="195" t="s">
        <v>932</v>
      </c>
      <c r="G1146" s="185">
        <v>361.8</v>
      </c>
      <c r="H1146" s="185">
        <v>361.8</v>
      </c>
      <c r="I1146" s="185">
        <f t="shared" si="251"/>
        <v>100</v>
      </c>
    </row>
    <row r="1147" spans="1:9" ht="31.5" x14ac:dyDescent="0.25">
      <c r="A1147" s="192" t="s">
        <v>891</v>
      </c>
      <c r="B1147" s="186"/>
      <c r="C1147" s="195" t="s">
        <v>892</v>
      </c>
      <c r="D1147" s="195" t="s">
        <v>892</v>
      </c>
      <c r="E1147" s="195" t="s">
        <v>1448</v>
      </c>
      <c r="F1147" s="195" t="s">
        <v>946</v>
      </c>
      <c r="G1147" s="185">
        <v>1406.9</v>
      </c>
      <c r="H1147" s="185">
        <v>1406.9</v>
      </c>
      <c r="I1147" s="185">
        <f t="shared" si="251"/>
        <v>100</v>
      </c>
    </row>
    <row r="1148" spans="1:9" ht="31.5" hidden="1" x14ac:dyDescent="0.25">
      <c r="A1148" s="192" t="s">
        <v>1055</v>
      </c>
      <c r="B1148" s="195"/>
      <c r="C1148" s="195" t="s">
        <v>892</v>
      </c>
      <c r="D1148" s="195" t="s">
        <v>892</v>
      </c>
      <c r="E1148" s="186" t="s">
        <v>1449</v>
      </c>
      <c r="F1148" s="195"/>
      <c r="G1148" s="185">
        <f>SUM(G1149)</f>
        <v>0</v>
      </c>
      <c r="H1148" s="185">
        <f>SUM(H1149)</f>
        <v>0</v>
      </c>
      <c r="I1148" s="185"/>
    </row>
    <row r="1149" spans="1:9" hidden="1" x14ac:dyDescent="0.25">
      <c r="A1149" s="192" t="s">
        <v>1450</v>
      </c>
      <c r="B1149" s="195"/>
      <c r="C1149" s="195" t="s">
        <v>892</v>
      </c>
      <c r="D1149" s="195" t="s">
        <v>892</v>
      </c>
      <c r="E1149" s="186" t="s">
        <v>1451</v>
      </c>
      <c r="F1149" s="195"/>
      <c r="G1149" s="185">
        <f>G1150</f>
        <v>0</v>
      </c>
      <c r="H1149" s="185">
        <f>H1150</f>
        <v>0</v>
      </c>
      <c r="I1149" s="185" t="e">
        <f t="shared" si="251"/>
        <v>#DIV/0!</v>
      </c>
    </row>
    <row r="1150" spans="1:9" ht="47.25" hidden="1" x14ac:dyDescent="0.25">
      <c r="A1150" s="203" t="s">
        <v>908</v>
      </c>
      <c r="B1150" s="195"/>
      <c r="C1150" s="195" t="s">
        <v>892</v>
      </c>
      <c r="D1150" s="195" t="s">
        <v>892</v>
      </c>
      <c r="E1150" s="186" t="s">
        <v>1451</v>
      </c>
      <c r="F1150" s="195" t="s">
        <v>226</v>
      </c>
      <c r="G1150" s="185"/>
      <c r="H1150" s="185"/>
      <c r="I1150" s="185" t="e">
        <f t="shared" si="251"/>
        <v>#DIV/0!</v>
      </c>
    </row>
    <row r="1151" spans="1:9" x14ac:dyDescent="0.25">
      <c r="A1151" s="192" t="s">
        <v>1452</v>
      </c>
      <c r="B1151" s="195"/>
      <c r="C1151" s="195" t="s">
        <v>892</v>
      </c>
      <c r="D1151" s="195" t="s">
        <v>892</v>
      </c>
      <c r="E1151" s="195" t="s">
        <v>1453</v>
      </c>
      <c r="F1151" s="195"/>
      <c r="G1151" s="185">
        <f>G1152</f>
        <v>314</v>
      </c>
      <c r="H1151" s="185">
        <f>H1152</f>
        <v>314</v>
      </c>
      <c r="I1151" s="185">
        <f t="shared" si="251"/>
        <v>100</v>
      </c>
    </row>
    <row r="1152" spans="1:9" x14ac:dyDescent="0.25">
      <c r="A1152" s="192" t="s">
        <v>1445</v>
      </c>
      <c r="B1152" s="195"/>
      <c r="C1152" s="195" t="s">
        <v>892</v>
      </c>
      <c r="D1152" s="195" t="s">
        <v>892</v>
      </c>
      <c r="E1152" s="195" t="s">
        <v>1455</v>
      </c>
      <c r="F1152" s="195"/>
      <c r="G1152" s="185">
        <f>G1153+G1154+G1155</f>
        <v>314</v>
      </c>
      <c r="H1152" s="185">
        <f>H1153+H1154+H1155</f>
        <v>314</v>
      </c>
      <c r="I1152" s="185">
        <f t="shared" si="251"/>
        <v>100</v>
      </c>
    </row>
    <row r="1153" spans="1:9" ht="47.25" hidden="1" x14ac:dyDescent="0.25">
      <c r="A1153" s="203" t="s">
        <v>908</v>
      </c>
      <c r="B1153" s="195"/>
      <c r="C1153" s="195" t="s">
        <v>892</v>
      </c>
      <c r="D1153" s="195" t="s">
        <v>892</v>
      </c>
      <c r="E1153" s="195" t="s">
        <v>1870</v>
      </c>
      <c r="F1153" s="195" t="s">
        <v>226</v>
      </c>
      <c r="G1153" s="185"/>
      <c r="H1153" s="185"/>
      <c r="I1153" s="185" t="e">
        <f t="shared" si="251"/>
        <v>#DIV/0!</v>
      </c>
    </row>
    <row r="1154" spans="1:9" ht="31.5" x14ac:dyDescent="0.25">
      <c r="A1154" s="192" t="s">
        <v>896</v>
      </c>
      <c r="B1154" s="195"/>
      <c r="C1154" s="195" t="s">
        <v>892</v>
      </c>
      <c r="D1154" s="195" t="s">
        <v>892</v>
      </c>
      <c r="E1154" s="195" t="s">
        <v>1455</v>
      </c>
      <c r="F1154" s="195" t="s">
        <v>932</v>
      </c>
      <c r="G1154" s="185">
        <v>264</v>
      </c>
      <c r="H1154" s="185">
        <v>264</v>
      </c>
      <c r="I1154" s="185">
        <f t="shared" si="251"/>
        <v>100</v>
      </c>
    </row>
    <row r="1155" spans="1:9" x14ac:dyDescent="0.25">
      <c r="A1155" s="192" t="s">
        <v>881</v>
      </c>
      <c r="B1155" s="195"/>
      <c r="C1155" s="195" t="s">
        <v>892</v>
      </c>
      <c r="D1155" s="195" t="s">
        <v>892</v>
      </c>
      <c r="E1155" s="195" t="s">
        <v>1871</v>
      </c>
      <c r="F1155" s="195" t="s">
        <v>882</v>
      </c>
      <c r="G1155" s="185">
        <v>50</v>
      </c>
      <c r="H1155" s="185">
        <v>50</v>
      </c>
      <c r="I1155" s="185">
        <f t="shared" si="251"/>
        <v>100</v>
      </c>
    </row>
    <row r="1156" spans="1:9" x14ac:dyDescent="0.25">
      <c r="A1156" s="192" t="s">
        <v>1792</v>
      </c>
      <c r="B1156" s="186"/>
      <c r="C1156" s="195" t="s">
        <v>892</v>
      </c>
      <c r="D1156" s="195" t="s">
        <v>1023</v>
      </c>
      <c r="E1156" s="186"/>
      <c r="F1156" s="186"/>
      <c r="G1156" s="193">
        <f>G1157</f>
        <v>68569.7</v>
      </c>
      <c r="H1156" s="193">
        <f>H1157</f>
        <v>68067.900000000009</v>
      </c>
      <c r="I1156" s="185">
        <f t="shared" si="251"/>
        <v>99.268189885620046</v>
      </c>
    </row>
    <row r="1157" spans="1:9" ht="31.5" x14ac:dyDescent="0.25">
      <c r="A1157" s="192" t="s">
        <v>1360</v>
      </c>
      <c r="B1157" s="201"/>
      <c r="C1157" s="201" t="s">
        <v>892</v>
      </c>
      <c r="D1157" s="201" t="s">
        <v>1023</v>
      </c>
      <c r="E1157" s="186" t="s">
        <v>1361</v>
      </c>
      <c r="F1157" s="186"/>
      <c r="G1157" s="193">
        <f>SUM(G1158)+G1171+G1174</f>
        <v>68569.7</v>
      </c>
      <c r="H1157" s="193">
        <f>SUM(H1158)+H1171+H1174</f>
        <v>68067.900000000009</v>
      </c>
      <c r="I1157" s="185">
        <f t="shared" si="251"/>
        <v>99.268189885620046</v>
      </c>
    </row>
    <row r="1158" spans="1:9" ht="31.5" x14ac:dyDescent="0.25">
      <c r="A1158" s="192" t="s">
        <v>1362</v>
      </c>
      <c r="B1158" s="201"/>
      <c r="C1158" s="201" t="s">
        <v>892</v>
      </c>
      <c r="D1158" s="201" t="s">
        <v>1023</v>
      </c>
      <c r="E1158" s="186" t="s">
        <v>1363</v>
      </c>
      <c r="F1158" s="186"/>
      <c r="G1158" s="193">
        <f>SUM(G1159)+G1164</f>
        <v>7822.2</v>
      </c>
      <c r="H1158" s="193">
        <f t="shared" ref="H1158" si="267">SUM(H1159)+H1164</f>
        <v>7815.6</v>
      </c>
      <c r="I1158" s="185">
        <f t="shared" si="251"/>
        <v>99.915624760297618</v>
      </c>
    </row>
    <row r="1159" spans="1:9" x14ac:dyDescent="0.25">
      <c r="A1159" s="192" t="s">
        <v>979</v>
      </c>
      <c r="B1159" s="195"/>
      <c r="C1159" s="195" t="s">
        <v>892</v>
      </c>
      <c r="D1159" s="195" t="s">
        <v>1023</v>
      </c>
      <c r="E1159" s="200" t="s">
        <v>1364</v>
      </c>
      <c r="F1159" s="184"/>
      <c r="G1159" s="185">
        <f>SUM(G1163:G1163)+G1160</f>
        <v>2493.6999999999998</v>
      </c>
      <c r="H1159" s="185">
        <f t="shared" ref="H1159" si="268">SUM(H1163:H1163)+H1160</f>
        <v>2493.6999999999998</v>
      </c>
      <c r="I1159" s="185">
        <f t="shared" ref="I1159:I1222" si="269">H1159/G1159*100</f>
        <v>100</v>
      </c>
    </row>
    <row r="1160" spans="1:9" hidden="1" x14ac:dyDescent="0.25">
      <c r="A1160" s="224" t="s">
        <v>1379</v>
      </c>
      <c r="B1160" s="201"/>
      <c r="C1160" s="201" t="s">
        <v>892</v>
      </c>
      <c r="D1160" s="201" t="s">
        <v>1023</v>
      </c>
      <c r="E1160" s="223" t="s">
        <v>1380</v>
      </c>
      <c r="F1160" s="201"/>
      <c r="G1160" s="193">
        <f>SUM(G1161)</f>
        <v>0</v>
      </c>
      <c r="H1160" s="193"/>
      <c r="I1160" s="185" t="e">
        <f t="shared" si="269"/>
        <v>#DIV/0!</v>
      </c>
    </row>
    <row r="1161" spans="1:9" ht="31.5" hidden="1" x14ac:dyDescent="0.25">
      <c r="A1161" s="192" t="s">
        <v>896</v>
      </c>
      <c r="B1161" s="201"/>
      <c r="C1161" s="201" t="s">
        <v>892</v>
      </c>
      <c r="D1161" s="201" t="s">
        <v>1023</v>
      </c>
      <c r="E1161" s="223" t="s">
        <v>1380</v>
      </c>
      <c r="F1161" s="201" t="s">
        <v>932</v>
      </c>
      <c r="G1161" s="193"/>
      <c r="H1161" s="193"/>
      <c r="I1161" s="185" t="e">
        <f t="shared" si="269"/>
        <v>#DIV/0!</v>
      </c>
    </row>
    <row r="1162" spans="1:9" x14ac:dyDescent="0.25">
      <c r="A1162" s="192" t="s">
        <v>1391</v>
      </c>
      <c r="B1162" s="195"/>
      <c r="C1162" s="195" t="s">
        <v>892</v>
      </c>
      <c r="D1162" s="195" t="s">
        <v>1023</v>
      </c>
      <c r="E1162" s="200" t="s">
        <v>1392</v>
      </c>
      <c r="F1162" s="184"/>
      <c r="G1162" s="185">
        <f>SUM(G1163)</f>
        <v>2493.6999999999998</v>
      </c>
      <c r="H1162" s="185">
        <f t="shared" ref="H1162" si="270">SUM(H1163)</f>
        <v>2493.6999999999998</v>
      </c>
      <c r="I1162" s="185">
        <f t="shared" si="269"/>
        <v>100</v>
      </c>
    </row>
    <row r="1163" spans="1:9" ht="31.5" x14ac:dyDescent="0.25">
      <c r="A1163" s="192" t="s">
        <v>896</v>
      </c>
      <c r="B1163" s="195"/>
      <c r="C1163" s="195" t="s">
        <v>892</v>
      </c>
      <c r="D1163" s="195" t="s">
        <v>1023</v>
      </c>
      <c r="E1163" s="200" t="s">
        <v>1392</v>
      </c>
      <c r="F1163" s="184">
        <v>200</v>
      </c>
      <c r="G1163" s="185">
        <v>2493.6999999999998</v>
      </c>
      <c r="H1163" s="185">
        <v>2493.6999999999998</v>
      </c>
      <c r="I1163" s="185">
        <f t="shared" si="269"/>
        <v>100</v>
      </c>
    </row>
    <row r="1164" spans="1:9" ht="31.5" x14ac:dyDescent="0.25">
      <c r="A1164" s="224" t="s">
        <v>1055</v>
      </c>
      <c r="B1164" s="219"/>
      <c r="C1164" s="219" t="s">
        <v>892</v>
      </c>
      <c r="D1164" s="219" t="s">
        <v>1023</v>
      </c>
      <c r="E1164" s="223" t="s">
        <v>1417</v>
      </c>
      <c r="F1164" s="219"/>
      <c r="G1164" s="220">
        <f>G1165+G1168</f>
        <v>5328.5</v>
      </c>
      <c r="H1164" s="220">
        <f>H1165+H1168</f>
        <v>5321.9000000000005</v>
      </c>
      <c r="I1164" s="185">
        <f t="shared" si="269"/>
        <v>99.876137749835806</v>
      </c>
    </row>
    <row r="1165" spans="1:9" ht="63" x14ac:dyDescent="0.25">
      <c r="A1165" s="192" t="s">
        <v>1418</v>
      </c>
      <c r="B1165" s="195"/>
      <c r="C1165" s="195" t="s">
        <v>892</v>
      </c>
      <c r="D1165" s="195" t="s">
        <v>1023</v>
      </c>
      <c r="E1165" s="200" t="s">
        <v>1419</v>
      </c>
      <c r="F1165" s="195"/>
      <c r="G1165" s="193">
        <f>G1166+G1167</f>
        <v>4023.6000000000004</v>
      </c>
      <c r="H1165" s="193">
        <f>H1166+H1167</f>
        <v>4023.6000000000004</v>
      </c>
      <c r="I1165" s="185">
        <f t="shared" si="269"/>
        <v>100</v>
      </c>
    </row>
    <row r="1166" spans="1:9" ht="47.25" x14ac:dyDescent="0.25">
      <c r="A1166" s="192" t="s">
        <v>908</v>
      </c>
      <c r="B1166" s="195"/>
      <c r="C1166" s="195" t="s">
        <v>892</v>
      </c>
      <c r="D1166" s="195" t="s">
        <v>1023</v>
      </c>
      <c r="E1166" s="200" t="s">
        <v>1419</v>
      </c>
      <c r="F1166" s="195" t="s">
        <v>226</v>
      </c>
      <c r="G1166" s="193">
        <v>3699.8</v>
      </c>
      <c r="H1166" s="193">
        <v>3699.8</v>
      </c>
      <c r="I1166" s="185">
        <f t="shared" si="269"/>
        <v>100</v>
      </c>
    </row>
    <row r="1167" spans="1:9" ht="31.5" x14ac:dyDescent="0.25">
      <c r="A1167" s="192" t="s">
        <v>896</v>
      </c>
      <c r="B1167" s="195"/>
      <c r="C1167" s="195" t="s">
        <v>892</v>
      </c>
      <c r="D1167" s="195" t="s">
        <v>1023</v>
      </c>
      <c r="E1167" s="200" t="s">
        <v>1419</v>
      </c>
      <c r="F1167" s="195" t="s">
        <v>932</v>
      </c>
      <c r="G1167" s="193">
        <v>323.8</v>
      </c>
      <c r="H1167" s="193">
        <v>323.8</v>
      </c>
      <c r="I1167" s="185">
        <f t="shared" si="269"/>
        <v>100</v>
      </c>
    </row>
    <row r="1168" spans="1:9" x14ac:dyDescent="0.25">
      <c r="A1168" s="224" t="s">
        <v>1379</v>
      </c>
      <c r="B1168" s="219"/>
      <c r="C1168" s="219" t="s">
        <v>892</v>
      </c>
      <c r="D1168" s="219" t="s">
        <v>1023</v>
      </c>
      <c r="E1168" s="223" t="s">
        <v>1427</v>
      </c>
      <c r="F1168" s="219"/>
      <c r="G1168" s="220">
        <f>G1169+G1170</f>
        <v>1304.9000000000001</v>
      </c>
      <c r="H1168" s="220">
        <f>H1169+H1170</f>
        <v>1298.3</v>
      </c>
      <c r="I1168" s="185">
        <f t="shared" si="269"/>
        <v>99.49421411602421</v>
      </c>
    </row>
    <row r="1169" spans="1:9" ht="47.25" x14ac:dyDescent="0.25">
      <c r="A1169" s="224" t="s">
        <v>908</v>
      </c>
      <c r="B1169" s="219"/>
      <c r="C1169" s="219" t="s">
        <v>892</v>
      </c>
      <c r="D1169" s="219" t="s">
        <v>1023</v>
      </c>
      <c r="E1169" s="223" t="s">
        <v>1427</v>
      </c>
      <c r="F1169" s="219" t="s">
        <v>226</v>
      </c>
      <c r="G1169" s="220">
        <v>1175.7</v>
      </c>
      <c r="H1169" s="220">
        <v>1175.7</v>
      </c>
      <c r="I1169" s="185">
        <f t="shared" si="269"/>
        <v>100</v>
      </c>
    </row>
    <row r="1170" spans="1:9" ht="31.5" x14ac:dyDescent="0.25">
      <c r="A1170" s="217" t="s">
        <v>896</v>
      </c>
      <c r="B1170" s="219"/>
      <c r="C1170" s="219" t="s">
        <v>892</v>
      </c>
      <c r="D1170" s="219" t="s">
        <v>1023</v>
      </c>
      <c r="E1170" s="223" t="s">
        <v>1427</v>
      </c>
      <c r="F1170" s="219" t="s">
        <v>932</v>
      </c>
      <c r="G1170" s="220">
        <v>129.19999999999999</v>
      </c>
      <c r="H1170" s="220">
        <v>122.6</v>
      </c>
      <c r="I1170" s="185">
        <f t="shared" si="269"/>
        <v>94.891640866873075</v>
      </c>
    </row>
    <row r="1171" spans="1:9" ht="47.25" x14ac:dyDescent="0.25">
      <c r="A1171" s="192" t="s">
        <v>1456</v>
      </c>
      <c r="B1171" s="195"/>
      <c r="C1171" s="195" t="s">
        <v>892</v>
      </c>
      <c r="D1171" s="195" t="s">
        <v>1023</v>
      </c>
      <c r="E1171" s="186" t="s">
        <v>1457</v>
      </c>
      <c r="F1171" s="184"/>
      <c r="G1171" s="185">
        <f t="shared" ref="G1171:H1172" si="271">SUM(G1172)</f>
        <v>8.1999999999999993</v>
      </c>
      <c r="H1171" s="185">
        <f t="shared" si="271"/>
        <v>8.1999999999999993</v>
      </c>
      <c r="I1171" s="185">
        <f t="shared" si="269"/>
        <v>100</v>
      </c>
    </row>
    <row r="1172" spans="1:9" x14ac:dyDescent="0.25">
      <c r="A1172" s="192" t="s">
        <v>979</v>
      </c>
      <c r="B1172" s="195"/>
      <c r="C1172" s="195" t="s">
        <v>892</v>
      </c>
      <c r="D1172" s="195" t="s">
        <v>1023</v>
      </c>
      <c r="E1172" s="186" t="s">
        <v>1458</v>
      </c>
      <c r="F1172" s="184"/>
      <c r="G1172" s="185">
        <f t="shared" si="271"/>
        <v>8.1999999999999993</v>
      </c>
      <c r="H1172" s="185">
        <f t="shared" si="271"/>
        <v>8.1999999999999993</v>
      </c>
      <c r="I1172" s="185">
        <f t="shared" si="269"/>
        <v>100</v>
      </c>
    </row>
    <row r="1173" spans="1:9" ht="31.5" x14ac:dyDescent="0.25">
      <c r="A1173" s="192" t="s">
        <v>896</v>
      </c>
      <c r="B1173" s="195"/>
      <c r="C1173" s="195" t="s">
        <v>892</v>
      </c>
      <c r="D1173" s="195" t="s">
        <v>1023</v>
      </c>
      <c r="E1173" s="186" t="s">
        <v>1458</v>
      </c>
      <c r="F1173" s="184">
        <v>200</v>
      </c>
      <c r="G1173" s="185">
        <v>8.1999999999999993</v>
      </c>
      <c r="H1173" s="185">
        <v>8.1999999999999993</v>
      </c>
      <c r="I1173" s="185">
        <f t="shared" si="269"/>
        <v>100</v>
      </c>
    </row>
    <row r="1174" spans="1:9" ht="47.25" x14ac:dyDescent="0.25">
      <c r="A1174" s="192" t="s">
        <v>1470</v>
      </c>
      <c r="B1174" s="195"/>
      <c r="C1174" s="195" t="s">
        <v>892</v>
      </c>
      <c r="D1174" s="195" t="s">
        <v>1023</v>
      </c>
      <c r="E1174" s="194" t="s">
        <v>1471</v>
      </c>
      <c r="F1174" s="195"/>
      <c r="G1174" s="185">
        <f>SUM(G1175+G1178+G1181+G1183)+G1193+G1188+G1186</f>
        <v>60739.3</v>
      </c>
      <c r="H1174" s="185">
        <f>SUM(H1175+H1178+H1181+H1183)+H1193+H1188+H1186</f>
        <v>60244.100000000006</v>
      </c>
      <c r="I1174" s="185">
        <f t="shared" si="269"/>
        <v>99.184712369092182</v>
      </c>
    </row>
    <row r="1175" spans="1:9" x14ac:dyDescent="0.25">
      <c r="A1175" s="217" t="s">
        <v>1011</v>
      </c>
      <c r="B1175" s="219"/>
      <c r="C1175" s="219" t="s">
        <v>892</v>
      </c>
      <c r="D1175" s="219" t="s">
        <v>1023</v>
      </c>
      <c r="E1175" s="218" t="s">
        <v>1472</v>
      </c>
      <c r="F1175" s="219"/>
      <c r="G1175" s="220">
        <f>+G1176+G1177</f>
        <v>15057.800000000001</v>
      </c>
      <c r="H1175" s="220">
        <f>+H1176+H1177</f>
        <v>15057.800000000001</v>
      </c>
      <c r="I1175" s="185">
        <f t="shared" si="269"/>
        <v>100</v>
      </c>
    </row>
    <row r="1176" spans="1:9" ht="47.25" x14ac:dyDescent="0.25">
      <c r="A1176" s="217" t="s">
        <v>908</v>
      </c>
      <c r="B1176" s="219"/>
      <c r="C1176" s="219" t="s">
        <v>892</v>
      </c>
      <c r="D1176" s="219" t="s">
        <v>1023</v>
      </c>
      <c r="E1176" s="218" t="s">
        <v>1472</v>
      </c>
      <c r="F1176" s="219" t="s">
        <v>226</v>
      </c>
      <c r="G1176" s="185">
        <v>15057.6</v>
      </c>
      <c r="H1176" s="185">
        <v>15057.6</v>
      </c>
      <c r="I1176" s="185">
        <f t="shared" si="269"/>
        <v>100</v>
      </c>
    </row>
    <row r="1177" spans="1:9" ht="31.5" x14ac:dyDescent="0.25">
      <c r="A1177" s="217" t="s">
        <v>896</v>
      </c>
      <c r="B1177" s="219"/>
      <c r="C1177" s="219" t="s">
        <v>892</v>
      </c>
      <c r="D1177" s="219" t="s">
        <v>1023</v>
      </c>
      <c r="E1177" s="218" t="s">
        <v>1472</v>
      </c>
      <c r="F1177" s="219" t="s">
        <v>932</v>
      </c>
      <c r="G1177" s="185">
        <v>0.2</v>
      </c>
      <c r="H1177" s="185">
        <v>0.2</v>
      </c>
      <c r="I1177" s="185">
        <f t="shared" si="269"/>
        <v>100</v>
      </c>
    </row>
    <row r="1178" spans="1:9" x14ac:dyDescent="0.25">
      <c r="A1178" s="217" t="s">
        <v>1013</v>
      </c>
      <c r="B1178" s="219"/>
      <c r="C1178" s="219" t="s">
        <v>892</v>
      </c>
      <c r="D1178" s="219" t="s">
        <v>1023</v>
      </c>
      <c r="E1178" s="218" t="s">
        <v>1473</v>
      </c>
      <c r="F1178" s="219"/>
      <c r="G1178" s="185">
        <f>SUM(G1179+G1180)</f>
        <v>310.2</v>
      </c>
      <c r="H1178" s="185">
        <f>SUM(H1179+H1180)</f>
        <v>300.2</v>
      </c>
      <c r="I1178" s="185">
        <f t="shared" si="269"/>
        <v>96.776273372018053</v>
      </c>
    </row>
    <row r="1179" spans="1:9" ht="31.5" x14ac:dyDescent="0.25">
      <c r="A1179" s="217" t="s">
        <v>896</v>
      </c>
      <c r="B1179" s="219"/>
      <c r="C1179" s="219" t="s">
        <v>892</v>
      </c>
      <c r="D1179" s="219" t="s">
        <v>1023</v>
      </c>
      <c r="E1179" s="218" t="s">
        <v>1473</v>
      </c>
      <c r="F1179" s="219" t="s">
        <v>932</v>
      </c>
      <c r="G1179" s="185">
        <v>308.7</v>
      </c>
      <c r="H1179" s="185">
        <v>298.7</v>
      </c>
      <c r="I1179" s="185">
        <f t="shared" si="269"/>
        <v>96.760609005506964</v>
      </c>
    </row>
    <row r="1180" spans="1:9" x14ac:dyDescent="0.25">
      <c r="A1180" s="192" t="s">
        <v>910</v>
      </c>
      <c r="B1180" s="219"/>
      <c r="C1180" s="219" t="s">
        <v>892</v>
      </c>
      <c r="D1180" s="219" t="s">
        <v>1023</v>
      </c>
      <c r="E1180" s="218" t="s">
        <v>1473</v>
      </c>
      <c r="F1180" s="219" t="s">
        <v>988</v>
      </c>
      <c r="G1180" s="185">
        <v>1.5</v>
      </c>
      <c r="H1180" s="185">
        <v>1.5</v>
      </c>
      <c r="I1180" s="185">
        <f t="shared" si="269"/>
        <v>100</v>
      </c>
    </row>
    <row r="1181" spans="1:9" ht="31.5" x14ac:dyDescent="0.25">
      <c r="A1181" s="217" t="s">
        <v>1015</v>
      </c>
      <c r="B1181" s="219"/>
      <c r="C1181" s="219" t="s">
        <v>892</v>
      </c>
      <c r="D1181" s="219" t="s">
        <v>1023</v>
      </c>
      <c r="E1181" s="218" t="s">
        <v>1474</v>
      </c>
      <c r="F1181" s="219"/>
      <c r="G1181" s="220">
        <f>SUM(G1182)</f>
        <v>889.5</v>
      </c>
      <c r="H1181" s="220">
        <f>SUM(H1182)</f>
        <v>792.5</v>
      </c>
      <c r="I1181" s="185">
        <f t="shared" si="269"/>
        <v>89.094997189432263</v>
      </c>
    </row>
    <row r="1182" spans="1:9" ht="31.5" x14ac:dyDescent="0.25">
      <c r="A1182" s="217" t="s">
        <v>896</v>
      </c>
      <c r="B1182" s="219"/>
      <c r="C1182" s="219" t="s">
        <v>892</v>
      </c>
      <c r="D1182" s="219" t="s">
        <v>1023</v>
      </c>
      <c r="E1182" s="218" t="s">
        <v>1474</v>
      </c>
      <c r="F1182" s="219" t="s">
        <v>932</v>
      </c>
      <c r="G1182" s="185">
        <v>889.5</v>
      </c>
      <c r="H1182" s="185">
        <v>792.5</v>
      </c>
      <c r="I1182" s="185">
        <f t="shared" si="269"/>
        <v>89.094997189432263</v>
      </c>
    </row>
    <row r="1183" spans="1:9" ht="31.5" x14ac:dyDescent="0.25">
      <c r="A1183" s="217" t="s">
        <v>1475</v>
      </c>
      <c r="B1183" s="219"/>
      <c r="C1183" s="219" t="s">
        <v>892</v>
      </c>
      <c r="D1183" s="219" t="s">
        <v>1023</v>
      </c>
      <c r="E1183" s="218" t="s">
        <v>1476</v>
      </c>
      <c r="F1183" s="219"/>
      <c r="G1183" s="220">
        <f>SUM(G1184:G1185)</f>
        <v>818.5</v>
      </c>
      <c r="H1183" s="220">
        <f>SUM(H1184:H1185)</f>
        <v>767.3</v>
      </c>
      <c r="I1183" s="185">
        <f t="shared" si="269"/>
        <v>93.744654856444711</v>
      </c>
    </row>
    <row r="1184" spans="1:9" ht="31.5" x14ac:dyDescent="0.25">
      <c r="A1184" s="217" t="s">
        <v>896</v>
      </c>
      <c r="B1184" s="219"/>
      <c r="C1184" s="219" t="s">
        <v>892</v>
      </c>
      <c r="D1184" s="219" t="s">
        <v>1023</v>
      </c>
      <c r="E1184" s="218" t="s">
        <v>1476</v>
      </c>
      <c r="F1184" s="219" t="s">
        <v>932</v>
      </c>
      <c r="G1184" s="185">
        <v>744.6</v>
      </c>
      <c r="H1184" s="185">
        <v>693.4</v>
      </c>
      <c r="I1184" s="185">
        <f t="shared" si="269"/>
        <v>93.123824872414716</v>
      </c>
    </row>
    <row r="1185" spans="1:9" x14ac:dyDescent="0.25">
      <c r="A1185" s="192" t="s">
        <v>910</v>
      </c>
      <c r="B1185" s="219"/>
      <c r="C1185" s="219" t="s">
        <v>892</v>
      </c>
      <c r="D1185" s="219" t="s">
        <v>1023</v>
      </c>
      <c r="E1185" s="218" t="s">
        <v>1476</v>
      </c>
      <c r="F1185" s="219" t="s">
        <v>988</v>
      </c>
      <c r="G1185" s="185">
        <v>73.900000000000006</v>
      </c>
      <c r="H1185" s="185">
        <v>73.900000000000006</v>
      </c>
      <c r="I1185" s="185">
        <f t="shared" si="269"/>
        <v>100</v>
      </c>
    </row>
    <row r="1186" spans="1:9" x14ac:dyDescent="0.25">
      <c r="A1186" s="192" t="s">
        <v>1018</v>
      </c>
      <c r="B1186" s="219"/>
      <c r="C1186" s="219" t="s">
        <v>892</v>
      </c>
      <c r="D1186" s="219" t="s">
        <v>1023</v>
      </c>
      <c r="E1186" s="218" t="s">
        <v>1481</v>
      </c>
      <c r="F1186" s="219"/>
      <c r="G1186" s="185">
        <f>SUM(G1187)</f>
        <v>72.8</v>
      </c>
      <c r="H1186" s="185">
        <f>SUM(H1187)</f>
        <v>72.8</v>
      </c>
      <c r="I1186" s="185">
        <f t="shared" si="269"/>
        <v>100</v>
      </c>
    </row>
    <row r="1187" spans="1:9" ht="47.25" x14ac:dyDescent="0.25">
      <c r="A1187" s="217" t="s">
        <v>908</v>
      </c>
      <c r="B1187" s="219"/>
      <c r="C1187" s="219" t="s">
        <v>892</v>
      </c>
      <c r="D1187" s="219" t="s">
        <v>1023</v>
      </c>
      <c r="E1187" s="218" t="s">
        <v>1481</v>
      </c>
      <c r="F1187" s="219" t="s">
        <v>226</v>
      </c>
      <c r="G1187" s="185">
        <v>72.8</v>
      </c>
      <c r="H1187" s="185">
        <v>72.8</v>
      </c>
      <c r="I1187" s="185">
        <f t="shared" si="269"/>
        <v>100</v>
      </c>
    </row>
    <row r="1188" spans="1:9" x14ac:dyDescent="0.25">
      <c r="A1188" s="192" t="s">
        <v>979</v>
      </c>
      <c r="B1188" s="195"/>
      <c r="C1188" s="195" t="s">
        <v>892</v>
      </c>
      <c r="D1188" s="195" t="s">
        <v>1023</v>
      </c>
      <c r="E1188" s="184" t="s">
        <v>1477</v>
      </c>
      <c r="F1188" s="184"/>
      <c r="G1188" s="185">
        <f>SUM(G1191)+G1189</f>
        <v>1394.4</v>
      </c>
      <c r="H1188" s="185">
        <f>SUM(H1191)+H1189</f>
        <v>1306.3</v>
      </c>
      <c r="I1188" s="185">
        <f t="shared" si="269"/>
        <v>93.681870338496836</v>
      </c>
    </row>
    <row r="1189" spans="1:9" ht="31.5" x14ac:dyDescent="0.25">
      <c r="A1189" s="217" t="s">
        <v>1475</v>
      </c>
      <c r="B1189" s="195"/>
      <c r="C1189" s="195" t="s">
        <v>892</v>
      </c>
      <c r="D1189" s="195" t="s">
        <v>1023</v>
      </c>
      <c r="E1189" s="184" t="s">
        <v>1478</v>
      </c>
      <c r="F1189" s="184"/>
      <c r="G1189" s="185">
        <f>SUM(G1190)</f>
        <v>140.5</v>
      </c>
      <c r="H1189" s="185">
        <f>SUM(H1190)</f>
        <v>130.5</v>
      </c>
      <c r="I1189" s="185">
        <f t="shared" si="269"/>
        <v>92.882562277580078</v>
      </c>
    </row>
    <row r="1190" spans="1:9" ht="31.5" x14ac:dyDescent="0.25">
      <c r="A1190" s="217" t="s">
        <v>896</v>
      </c>
      <c r="B1190" s="195"/>
      <c r="C1190" s="195" t="s">
        <v>892</v>
      </c>
      <c r="D1190" s="195" t="s">
        <v>1023</v>
      </c>
      <c r="E1190" s="184" t="s">
        <v>1478</v>
      </c>
      <c r="F1190" s="184">
        <v>200</v>
      </c>
      <c r="G1190" s="185">
        <v>140.5</v>
      </c>
      <c r="H1190" s="185">
        <v>130.5</v>
      </c>
      <c r="I1190" s="185">
        <f t="shared" si="269"/>
        <v>92.882562277580078</v>
      </c>
    </row>
    <row r="1191" spans="1:9" x14ac:dyDescent="0.25">
      <c r="A1191" s="17" t="s">
        <v>1479</v>
      </c>
      <c r="B1191" s="195"/>
      <c r="C1191" s="195" t="s">
        <v>892</v>
      </c>
      <c r="D1191" s="201" t="s">
        <v>1023</v>
      </c>
      <c r="E1191" s="195" t="s">
        <v>1480</v>
      </c>
      <c r="F1191" s="201"/>
      <c r="G1191" s="185">
        <f>G1192</f>
        <v>1253.9000000000001</v>
      </c>
      <c r="H1191" s="185">
        <f>H1192</f>
        <v>1175.8</v>
      </c>
      <c r="I1191" s="185">
        <f t="shared" si="269"/>
        <v>93.771433128638634</v>
      </c>
    </row>
    <row r="1192" spans="1:9" ht="31.5" x14ac:dyDescent="0.25">
      <c r="A1192" s="192" t="s">
        <v>896</v>
      </c>
      <c r="B1192" s="201"/>
      <c r="C1192" s="201" t="s">
        <v>892</v>
      </c>
      <c r="D1192" s="201" t="s">
        <v>1023</v>
      </c>
      <c r="E1192" s="195" t="s">
        <v>1480</v>
      </c>
      <c r="F1192" s="201" t="s">
        <v>932</v>
      </c>
      <c r="G1192" s="185">
        <v>1253.9000000000001</v>
      </c>
      <c r="H1192" s="185">
        <v>1175.8</v>
      </c>
      <c r="I1192" s="185">
        <f t="shared" si="269"/>
        <v>93.771433128638634</v>
      </c>
    </row>
    <row r="1193" spans="1:9" ht="31.5" x14ac:dyDescent="0.25">
      <c r="A1193" s="192" t="s">
        <v>1055</v>
      </c>
      <c r="B1193" s="195"/>
      <c r="C1193" s="195" t="s">
        <v>892</v>
      </c>
      <c r="D1193" s="195" t="s">
        <v>1023</v>
      </c>
      <c r="E1193" s="184" t="s">
        <v>1482</v>
      </c>
      <c r="F1193" s="195"/>
      <c r="G1193" s="185">
        <f>SUM(G1194)</f>
        <v>42196.1</v>
      </c>
      <c r="H1193" s="185">
        <f>SUM(H1194)</f>
        <v>41947.199999999997</v>
      </c>
      <c r="I1193" s="185">
        <f t="shared" si="269"/>
        <v>99.410135059875188</v>
      </c>
    </row>
    <row r="1194" spans="1:9" x14ac:dyDescent="0.25">
      <c r="A1194" s="17" t="s">
        <v>1479</v>
      </c>
      <c r="B1194" s="195"/>
      <c r="C1194" s="195" t="s">
        <v>892</v>
      </c>
      <c r="D1194" s="195" t="s">
        <v>1023</v>
      </c>
      <c r="E1194" s="184" t="s">
        <v>1483</v>
      </c>
      <c r="F1194" s="195"/>
      <c r="G1194" s="185">
        <f>G1195+G1196+G1197</f>
        <v>42196.1</v>
      </c>
      <c r="H1194" s="185">
        <f>H1195+H1196+H1197</f>
        <v>41947.199999999997</v>
      </c>
      <c r="I1194" s="185">
        <f t="shared" si="269"/>
        <v>99.410135059875188</v>
      </c>
    </row>
    <row r="1195" spans="1:9" ht="47.25" x14ac:dyDescent="0.25">
      <c r="A1195" s="203" t="s">
        <v>908</v>
      </c>
      <c r="B1195" s="195"/>
      <c r="C1195" s="195" t="s">
        <v>892</v>
      </c>
      <c r="D1195" s="195" t="s">
        <v>1023</v>
      </c>
      <c r="E1195" s="184" t="s">
        <v>1483</v>
      </c>
      <c r="F1195" s="195" t="s">
        <v>226</v>
      </c>
      <c r="G1195" s="185">
        <v>36958.1</v>
      </c>
      <c r="H1195" s="185">
        <v>36958.1</v>
      </c>
      <c r="I1195" s="185">
        <f t="shared" si="269"/>
        <v>100</v>
      </c>
    </row>
    <row r="1196" spans="1:9" ht="31.5" x14ac:dyDescent="0.25">
      <c r="A1196" s="192" t="s">
        <v>896</v>
      </c>
      <c r="B1196" s="195"/>
      <c r="C1196" s="195" t="s">
        <v>892</v>
      </c>
      <c r="D1196" s="195" t="s">
        <v>1023</v>
      </c>
      <c r="E1196" s="184" t="s">
        <v>1483</v>
      </c>
      <c r="F1196" s="195" t="s">
        <v>932</v>
      </c>
      <c r="G1196" s="185">
        <v>5062.8999999999996</v>
      </c>
      <c r="H1196" s="185">
        <v>4814</v>
      </c>
      <c r="I1196" s="185">
        <f t="shared" si="269"/>
        <v>95.083845227043795</v>
      </c>
    </row>
    <row r="1197" spans="1:9" x14ac:dyDescent="0.25">
      <c r="A1197" s="192" t="s">
        <v>910</v>
      </c>
      <c r="B1197" s="195"/>
      <c r="C1197" s="195" t="s">
        <v>892</v>
      </c>
      <c r="D1197" s="195" t="s">
        <v>1023</v>
      </c>
      <c r="E1197" s="184" t="s">
        <v>1483</v>
      </c>
      <c r="F1197" s="195" t="s">
        <v>988</v>
      </c>
      <c r="G1197" s="185">
        <v>175.1</v>
      </c>
      <c r="H1197" s="185">
        <v>175.1</v>
      </c>
      <c r="I1197" s="185">
        <f t="shared" si="269"/>
        <v>100</v>
      </c>
    </row>
    <row r="1198" spans="1:9" x14ac:dyDescent="0.25">
      <c r="A1198" s="192" t="s">
        <v>1795</v>
      </c>
      <c r="B1198" s="195"/>
      <c r="C1198" s="195" t="s">
        <v>883</v>
      </c>
      <c r="D1198" s="195" t="s">
        <v>1806</v>
      </c>
      <c r="E1198" s="200"/>
      <c r="F1198" s="195"/>
      <c r="G1198" s="185">
        <f>SUM(G1199+G1209)</f>
        <v>78911.399999999994</v>
      </c>
      <c r="H1198" s="185">
        <f>SUM(H1199+H1209)</f>
        <v>78910.200000000012</v>
      </c>
      <c r="I1198" s="185">
        <f t="shared" si="269"/>
        <v>99.998479307172374</v>
      </c>
    </row>
    <row r="1199" spans="1:9" x14ac:dyDescent="0.25">
      <c r="A1199" s="192" t="s">
        <v>1796</v>
      </c>
      <c r="B1199" s="195"/>
      <c r="C1199" s="195" t="s">
        <v>883</v>
      </c>
      <c r="D1199" s="195" t="s">
        <v>884</v>
      </c>
      <c r="E1199" s="200"/>
      <c r="F1199" s="195"/>
      <c r="G1199" s="185">
        <f>G1204+G1200</f>
        <v>39726.800000000003</v>
      </c>
      <c r="H1199" s="185">
        <f>H1204+H1200</f>
        <v>39726.800000000003</v>
      </c>
      <c r="I1199" s="185">
        <f t="shared" si="269"/>
        <v>100</v>
      </c>
    </row>
    <row r="1200" spans="1:9" ht="31.5" x14ac:dyDescent="0.25">
      <c r="A1200" s="192" t="s">
        <v>875</v>
      </c>
      <c r="B1200" s="195"/>
      <c r="C1200" s="195" t="s">
        <v>883</v>
      </c>
      <c r="D1200" s="195" t="s">
        <v>884</v>
      </c>
      <c r="E1200" s="194" t="s">
        <v>876</v>
      </c>
      <c r="F1200" s="195"/>
      <c r="G1200" s="193">
        <f>SUM(G1201)</f>
        <v>33798.800000000003</v>
      </c>
      <c r="H1200" s="193">
        <f t="shared" ref="H1200:H1201" si="272">SUM(H1201)</f>
        <v>33798.800000000003</v>
      </c>
      <c r="I1200" s="185">
        <f t="shared" si="269"/>
        <v>100</v>
      </c>
    </row>
    <row r="1201" spans="1:9" ht="31.5" x14ac:dyDescent="0.25">
      <c r="A1201" s="192" t="s">
        <v>877</v>
      </c>
      <c r="B1201" s="195"/>
      <c r="C1201" s="195" t="s">
        <v>883</v>
      </c>
      <c r="D1201" s="195" t="s">
        <v>884</v>
      </c>
      <c r="E1201" s="194" t="s">
        <v>878</v>
      </c>
      <c r="F1201" s="195"/>
      <c r="G1201" s="193">
        <f>SUM(G1202)</f>
        <v>33798.800000000003</v>
      </c>
      <c r="H1201" s="193">
        <f t="shared" si="272"/>
        <v>33798.800000000003</v>
      </c>
      <c r="I1201" s="185">
        <f t="shared" si="269"/>
        <v>100</v>
      </c>
    </row>
    <row r="1202" spans="1:9" ht="47.25" x14ac:dyDescent="0.25">
      <c r="A1202" s="192" t="s">
        <v>879</v>
      </c>
      <c r="B1202" s="195"/>
      <c r="C1202" s="195" t="s">
        <v>883</v>
      </c>
      <c r="D1202" s="195" t="s">
        <v>884</v>
      </c>
      <c r="E1202" s="194" t="s">
        <v>880</v>
      </c>
      <c r="F1202" s="195"/>
      <c r="G1202" s="193">
        <f t="shared" ref="G1202:H1202" si="273">G1203</f>
        <v>33798.800000000003</v>
      </c>
      <c r="H1202" s="193">
        <f t="shared" si="273"/>
        <v>33798.800000000003</v>
      </c>
      <c r="I1202" s="185">
        <f t="shared" si="269"/>
        <v>100</v>
      </c>
    </row>
    <row r="1203" spans="1:9" x14ac:dyDescent="0.25">
      <c r="A1203" s="192" t="s">
        <v>881</v>
      </c>
      <c r="B1203" s="195"/>
      <c r="C1203" s="195" t="s">
        <v>883</v>
      </c>
      <c r="D1203" s="195" t="s">
        <v>884</v>
      </c>
      <c r="E1203" s="194" t="s">
        <v>880</v>
      </c>
      <c r="F1203" s="195" t="s">
        <v>882</v>
      </c>
      <c r="G1203" s="193">
        <v>33798.800000000003</v>
      </c>
      <c r="H1203" s="193">
        <v>33798.800000000003</v>
      </c>
      <c r="I1203" s="185">
        <f t="shared" si="269"/>
        <v>100</v>
      </c>
    </row>
    <row r="1204" spans="1:9" ht="31.5" x14ac:dyDescent="0.25">
      <c r="A1204" s="230" t="s">
        <v>902</v>
      </c>
      <c r="B1204" s="201"/>
      <c r="C1204" s="201" t="s">
        <v>883</v>
      </c>
      <c r="D1204" s="201" t="s">
        <v>884</v>
      </c>
      <c r="E1204" s="194" t="s">
        <v>903</v>
      </c>
      <c r="F1204" s="195"/>
      <c r="G1204" s="185">
        <f t="shared" ref="G1204:H1205" si="274">G1205</f>
        <v>5928</v>
      </c>
      <c r="H1204" s="185">
        <f t="shared" si="274"/>
        <v>5928</v>
      </c>
      <c r="I1204" s="185">
        <f t="shared" si="269"/>
        <v>100</v>
      </c>
    </row>
    <row r="1205" spans="1:9" ht="31.5" x14ac:dyDescent="0.25">
      <c r="A1205" s="255" t="s">
        <v>926</v>
      </c>
      <c r="B1205" s="201"/>
      <c r="C1205" s="201" t="s">
        <v>883</v>
      </c>
      <c r="D1205" s="201" t="s">
        <v>884</v>
      </c>
      <c r="E1205" s="194" t="s">
        <v>927</v>
      </c>
      <c r="F1205" s="195"/>
      <c r="G1205" s="185">
        <f t="shared" si="274"/>
        <v>5928</v>
      </c>
      <c r="H1205" s="185">
        <f t="shared" si="274"/>
        <v>5928</v>
      </c>
      <c r="I1205" s="185">
        <f t="shared" si="269"/>
        <v>100</v>
      </c>
    </row>
    <row r="1206" spans="1:9" ht="47.25" x14ac:dyDescent="0.25">
      <c r="A1206" s="255" t="s">
        <v>943</v>
      </c>
      <c r="B1206" s="201"/>
      <c r="C1206" s="201" t="s">
        <v>883</v>
      </c>
      <c r="D1206" s="201" t="s">
        <v>884</v>
      </c>
      <c r="E1206" s="194" t="s">
        <v>944</v>
      </c>
      <c r="F1206" s="195"/>
      <c r="G1206" s="185">
        <f>G1207+G1208</f>
        <v>5928</v>
      </c>
      <c r="H1206" s="185">
        <f>H1207+H1208</f>
        <v>5928</v>
      </c>
      <c r="I1206" s="185">
        <f t="shared" si="269"/>
        <v>100</v>
      </c>
    </row>
    <row r="1207" spans="1:9" x14ac:dyDescent="0.25">
      <c r="A1207" s="192" t="s">
        <v>881</v>
      </c>
      <c r="B1207" s="201"/>
      <c r="C1207" s="201" t="s">
        <v>883</v>
      </c>
      <c r="D1207" s="201" t="s">
        <v>884</v>
      </c>
      <c r="E1207" s="194" t="s">
        <v>944</v>
      </c>
      <c r="F1207" s="201" t="s">
        <v>882</v>
      </c>
      <c r="G1207" s="185">
        <v>5534.1</v>
      </c>
      <c r="H1207" s="185">
        <v>5534.1</v>
      </c>
      <c r="I1207" s="185">
        <f t="shared" si="269"/>
        <v>100</v>
      </c>
    </row>
    <row r="1208" spans="1:9" ht="31.5" x14ac:dyDescent="0.25">
      <c r="A1208" s="192" t="s">
        <v>945</v>
      </c>
      <c r="B1208" s="195"/>
      <c r="C1208" s="201" t="s">
        <v>883</v>
      </c>
      <c r="D1208" s="201" t="s">
        <v>884</v>
      </c>
      <c r="E1208" s="194" t="s">
        <v>944</v>
      </c>
      <c r="F1208" s="195" t="s">
        <v>946</v>
      </c>
      <c r="G1208" s="185">
        <v>393.9</v>
      </c>
      <c r="H1208" s="185">
        <v>393.9</v>
      </c>
      <c r="I1208" s="185">
        <f t="shared" si="269"/>
        <v>100</v>
      </c>
    </row>
    <row r="1209" spans="1:9" x14ac:dyDescent="0.25">
      <c r="A1209" s="192" t="s">
        <v>1801</v>
      </c>
      <c r="B1209" s="186"/>
      <c r="C1209" s="195" t="s">
        <v>883</v>
      </c>
      <c r="D1209" s="195" t="s">
        <v>901</v>
      </c>
      <c r="E1209" s="194"/>
      <c r="F1209" s="186"/>
      <c r="G1209" s="193">
        <f>G1210+G1214</f>
        <v>39184.6</v>
      </c>
      <c r="H1209" s="193">
        <f>H1210+H1214</f>
        <v>39183.4</v>
      </c>
      <c r="I1209" s="185">
        <f t="shared" si="269"/>
        <v>99.996937572413657</v>
      </c>
    </row>
    <row r="1210" spans="1:9" ht="31.5" x14ac:dyDescent="0.25">
      <c r="A1210" s="192" t="s">
        <v>1872</v>
      </c>
      <c r="B1210" s="195"/>
      <c r="C1210" s="195" t="s">
        <v>883</v>
      </c>
      <c r="D1210" s="195" t="s">
        <v>901</v>
      </c>
      <c r="E1210" s="200" t="s">
        <v>886</v>
      </c>
      <c r="F1210" s="195"/>
      <c r="G1210" s="193">
        <f>SUM(G1211)</f>
        <v>29274.7</v>
      </c>
      <c r="H1210" s="193">
        <f t="shared" ref="H1210:H1211" si="275">SUM(H1211)</f>
        <v>29274.7</v>
      </c>
      <c r="I1210" s="185">
        <f t="shared" si="269"/>
        <v>100</v>
      </c>
    </row>
    <row r="1211" spans="1:9" x14ac:dyDescent="0.25">
      <c r="A1211" s="192" t="s">
        <v>897</v>
      </c>
      <c r="B1211" s="195"/>
      <c r="C1211" s="195" t="s">
        <v>883</v>
      </c>
      <c r="D1211" s="195" t="s">
        <v>901</v>
      </c>
      <c r="E1211" s="200" t="s">
        <v>898</v>
      </c>
      <c r="F1211" s="195"/>
      <c r="G1211" s="193">
        <f>SUM(G1212)</f>
        <v>29274.7</v>
      </c>
      <c r="H1211" s="193">
        <f t="shared" si="275"/>
        <v>29274.7</v>
      </c>
      <c r="I1211" s="185">
        <f t="shared" si="269"/>
        <v>100</v>
      </c>
    </row>
    <row r="1212" spans="1:9" ht="63" x14ac:dyDescent="0.25">
      <c r="A1212" s="192" t="s">
        <v>899</v>
      </c>
      <c r="B1212" s="195"/>
      <c r="C1212" s="195" t="s">
        <v>883</v>
      </c>
      <c r="D1212" s="195" t="s">
        <v>901</v>
      </c>
      <c r="E1212" s="194" t="s">
        <v>900</v>
      </c>
      <c r="F1212" s="195"/>
      <c r="G1212" s="193">
        <f t="shared" ref="G1212:H1212" si="276">G1213</f>
        <v>29274.7</v>
      </c>
      <c r="H1212" s="193">
        <f t="shared" si="276"/>
        <v>29274.7</v>
      </c>
      <c r="I1212" s="185">
        <f t="shared" si="269"/>
        <v>100</v>
      </c>
    </row>
    <row r="1213" spans="1:9" x14ac:dyDescent="0.25">
      <c r="A1213" s="192" t="s">
        <v>881</v>
      </c>
      <c r="B1213" s="201"/>
      <c r="C1213" s="195" t="s">
        <v>883</v>
      </c>
      <c r="D1213" s="195" t="s">
        <v>901</v>
      </c>
      <c r="E1213" s="194" t="s">
        <v>900</v>
      </c>
      <c r="F1213" s="195">
        <v>300</v>
      </c>
      <c r="G1213" s="193">
        <v>29274.7</v>
      </c>
      <c r="H1213" s="193">
        <v>29274.7</v>
      </c>
      <c r="I1213" s="185">
        <f t="shared" si="269"/>
        <v>100</v>
      </c>
    </row>
    <row r="1214" spans="1:9" ht="31.5" x14ac:dyDescent="0.25">
      <c r="A1214" s="192" t="s">
        <v>1360</v>
      </c>
      <c r="B1214" s="186"/>
      <c r="C1214" s="195" t="s">
        <v>883</v>
      </c>
      <c r="D1214" s="195" t="s">
        <v>901</v>
      </c>
      <c r="E1214" s="186" t="s">
        <v>1361</v>
      </c>
      <c r="F1214" s="186"/>
      <c r="G1214" s="193">
        <f>SUM(G1215)</f>
        <v>9909.9</v>
      </c>
      <c r="H1214" s="193">
        <f t="shared" ref="H1214" si="277">SUM(H1215)</f>
        <v>9908.7000000000007</v>
      </c>
      <c r="I1214" s="185">
        <f t="shared" si="269"/>
        <v>99.98789089698181</v>
      </c>
    </row>
    <row r="1215" spans="1:9" ht="31.5" x14ac:dyDescent="0.25">
      <c r="A1215" s="192" t="s">
        <v>1362</v>
      </c>
      <c r="B1215" s="186"/>
      <c r="C1215" s="195" t="s">
        <v>883</v>
      </c>
      <c r="D1215" s="195" t="s">
        <v>901</v>
      </c>
      <c r="E1215" s="186" t="s">
        <v>1363</v>
      </c>
      <c r="F1215" s="186"/>
      <c r="G1215" s="193">
        <f>SUM(G1216+G1222)</f>
        <v>9909.9</v>
      </c>
      <c r="H1215" s="193">
        <f t="shared" ref="H1215" si="278">SUM(H1216+H1222)</f>
        <v>9908.7000000000007</v>
      </c>
      <c r="I1215" s="185">
        <f t="shared" si="269"/>
        <v>99.98789089698181</v>
      </c>
    </row>
    <row r="1216" spans="1:9" x14ac:dyDescent="0.25">
      <c r="A1216" s="192" t="s">
        <v>979</v>
      </c>
      <c r="B1216" s="186"/>
      <c r="C1216" s="195" t="s">
        <v>883</v>
      </c>
      <c r="D1216" s="195" t="s">
        <v>901</v>
      </c>
      <c r="E1216" s="186" t="s">
        <v>1364</v>
      </c>
      <c r="F1216" s="186"/>
      <c r="G1216" s="193">
        <f>SUM(G1220)+G1217</f>
        <v>9467.4</v>
      </c>
      <c r="H1216" s="193">
        <f t="shared" ref="H1216" si="279">SUM(H1220)+H1217</f>
        <v>9466.2000000000007</v>
      </c>
      <c r="I1216" s="185">
        <f t="shared" si="269"/>
        <v>99.987324925533954</v>
      </c>
    </row>
    <row r="1217" spans="1:9" ht="31.5" x14ac:dyDescent="0.25">
      <c r="A1217" s="192" t="s">
        <v>1873</v>
      </c>
      <c r="B1217" s="186"/>
      <c r="C1217" s="195" t="s">
        <v>883</v>
      </c>
      <c r="D1217" s="195" t="s">
        <v>901</v>
      </c>
      <c r="E1217" s="186" t="s">
        <v>1372</v>
      </c>
      <c r="F1217" s="186"/>
      <c r="G1217" s="193">
        <f>G1218+G1219</f>
        <v>494.29999999999995</v>
      </c>
      <c r="H1217" s="193">
        <f>H1218+H1219</f>
        <v>493.09999999999997</v>
      </c>
      <c r="I1217" s="185">
        <f t="shared" si="269"/>
        <v>99.757232449929191</v>
      </c>
    </row>
    <row r="1218" spans="1:9" x14ac:dyDescent="0.25">
      <c r="A1218" s="192" t="s">
        <v>881</v>
      </c>
      <c r="B1218" s="186"/>
      <c r="C1218" s="195" t="s">
        <v>883</v>
      </c>
      <c r="D1218" s="195" t="s">
        <v>901</v>
      </c>
      <c r="E1218" s="186" t="s">
        <v>1372</v>
      </c>
      <c r="F1218" s="186">
        <v>300</v>
      </c>
      <c r="G1218" s="193">
        <v>237.4</v>
      </c>
      <c r="H1218" s="193">
        <v>236.2</v>
      </c>
      <c r="I1218" s="185">
        <f t="shared" si="269"/>
        <v>99.494524010109515</v>
      </c>
    </row>
    <row r="1219" spans="1:9" ht="31.5" x14ac:dyDescent="0.25">
      <c r="A1219" s="192" t="s">
        <v>891</v>
      </c>
      <c r="B1219" s="186"/>
      <c r="C1219" s="195" t="s">
        <v>883</v>
      </c>
      <c r="D1219" s="195" t="s">
        <v>901</v>
      </c>
      <c r="E1219" s="186" t="s">
        <v>1372</v>
      </c>
      <c r="F1219" s="186">
        <v>600</v>
      </c>
      <c r="G1219" s="193">
        <v>256.89999999999998</v>
      </c>
      <c r="H1219" s="193">
        <v>256.89999999999998</v>
      </c>
      <c r="I1219" s="185">
        <f t="shared" si="269"/>
        <v>100</v>
      </c>
    </row>
    <row r="1220" spans="1:9" ht="94.5" x14ac:dyDescent="0.25">
      <c r="A1220" s="192" t="s">
        <v>1399</v>
      </c>
      <c r="B1220" s="195"/>
      <c r="C1220" s="195" t="s">
        <v>883</v>
      </c>
      <c r="D1220" s="195" t="s">
        <v>901</v>
      </c>
      <c r="E1220" s="186" t="s">
        <v>1400</v>
      </c>
      <c r="F1220" s="195"/>
      <c r="G1220" s="185">
        <f t="shared" ref="G1220:H1220" si="280">G1221</f>
        <v>8973.1</v>
      </c>
      <c r="H1220" s="185">
        <f t="shared" si="280"/>
        <v>8973.1</v>
      </c>
      <c r="I1220" s="185">
        <f t="shared" si="269"/>
        <v>100</v>
      </c>
    </row>
    <row r="1221" spans="1:9" x14ac:dyDescent="0.25">
      <c r="A1221" s="192" t="s">
        <v>881</v>
      </c>
      <c r="B1221" s="195"/>
      <c r="C1221" s="195" t="s">
        <v>883</v>
      </c>
      <c r="D1221" s="195" t="s">
        <v>901</v>
      </c>
      <c r="E1221" s="186" t="s">
        <v>1400</v>
      </c>
      <c r="F1221" s="195" t="s">
        <v>882</v>
      </c>
      <c r="G1221" s="185">
        <v>8973.1</v>
      </c>
      <c r="H1221" s="185">
        <v>8973.1</v>
      </c>
      <c r="I1221" s="185">
        <f t="shared" si="269"/>
        <v>100</v>
      </c>
    </row>
    <row r="1222" spans="1:9" ht="31.5" x14ac:dyDescent="0.25">
      <c r="A1222" s="192" t="s">
        <v>1055</v>
      </c>
      <c r="B1222" s="195"/>
      <c r="C1222" s="195" t="s">
        <v>883</v>
      </c>
      <c r="D1222" s="195" t="s">
        <v>901</v>
      </c>
      <c r="E1222" s="186" t="s">
        <v>1417</v>
      </c>
      <c r="F1222" s="195"/>
      <c r="G1222" s="185">
        <f>SUM(G1223)</f>
        <v>442.5</v>
      </c>
      <c r="H1222" s="185">
        <f t="shared" ref="H1222:H1223" si="281">SUM(H1223)</f>
        <v>442.5</v>
      </c>
      <c r="I1222" s="185">
        <f t="shared" si="269"/>
        <v>100</v>
      </c>
    </row>
    <row r="1223" spans="1:9" ht="78.75" x14ac:dyDescent="0.25">
      <c r="A1223" s="192" t="s">
        <v>1420</v>
      </c>
      <c r="B1223" s="195"/>
      <c r="C1223" s="195" t="s">
        <v>883</v>
      </c>
      <c r="D1223" s="195" t="s">
        <v>901</v>
      </c>
      <c r="E1223" s="186" t="s">
        <v>1421</v>
      </c>
      <c r="F1223" s="195"/>
      <c r="G1223" s="185">
        <f>SUM(G1224)</f>
        <v>442.5</v>
      </c>
      <c r="H1223" s="185">
        <f t="shared" si="281"/>
        <v>442.5</v>
      </c>
      <c r="I1223" s="185">
        <f t="shared" ref="I1223:I1286" si="282">H1223/G1223*100</f>
        <v>100</v>
      </c>
    </row>
    <row r="1224" spans="1:9" x14ac:dyDescent="0.25">
      <c r="A1224" s="192" t="s">
        <v>881</v>
      </c>
      <c r="B1224" s="195"/>
      <c r="C1224" s="195" t="s">
        <v>883</v>
      </c>
      <c r="D1224" s="195" t="s">
        <v>901</v>
      </c>
      <c r="E1224" s="186" t="s">
        <v>1421</v>
      </c>
      <c r="F1224" s="195" t="s">
        <v>882</v>
      </c>
      <c r="G1224" s="185">
        <v>442.5</v>
      </c>
      <c r="H1224" s="185">
        <v>442.5</v>
      </c>
      <c r="I1224" s="185">
        <f t="shared" si="282"/>
        <v>100</v>
      </c>
    </row>
    <row r="1225" spans="1:9" hidden="1" x14ac:dyDescent="0.25">
      <c r="A1225" s="192" t="s">
        <v>1803</v>
      </c>
      <c r="B1225" s="248"/>
      <c r="C1225" s="201" t="s">
        <v>883</v>
      </c>
      <c r="D1225" s="201" t="s">
        <v>913</v>
      </c>
      <c r="E1225" s="201"/>
      <c r="F1225" s="186"/>
      <c r="G1225" s="193">
        <f t="shared" ref="G1225:H1226" si="283">G1226</f>
        <v>0</v>
      </c>
      <c r="H1225" s="193">
        <f t="shared" si="283"/>
        <v>0</v>
      </c>
      <c r="I1225" s="185" t="e">
        <f t="shared" si="282"/>
        <v>#DIV/0!</v>
      </c>
    </row>
    <row r="1226" spans="1:9" ht="31.5" hidden="1" x14ac:dyDescent="0.25">
      <c r="A1226" s="192" t="s">
        <v>1874</v>
      </c>
      <c r="B1226" s="248"/>
      <c r="C1226" s="201" t="s">
        <v>883</v>
      </c>
      <c r="D1226" s="201" t="s">
        <v>913</v>
      </c>
      <c r="E1226" s="186" t="s">
        <v>1560</v>
      </c>
      <c r="F1226" s="186"/>
      <c r="G1226" s="193">
        <f t="shared" si="283"/>
        <v>0</v>
      </c>
      <c r="H1226" s="193">
        <f t="shared" si="283"/>
        <v>0</v>
      </c>
      <c r="I1226" s="185" t="e">
        <f t="shared" si="282"/>
        <v>#DIV/0!</v>
      </c>
    </row>
    <row r="1227" spans="1:9" hidden="1" x14ac:dyDescent="0.25">
      <c r="A1227" s="192" t="s">
        <v>1598</v>
      </c>
      <c r="B1227" s="248"/>
      <c r="C1227" s="201" t="s">
        <v>883</v>
      </c>
      <c r="D1227" s="201" t="s">
        <v>913</v>
      </c>
      <c r="E1227" s="186" t="s">
        <v>1599</v>
      </c>
      <c r="F1227" s="186"/>
      <c r="G1227" s="193">
        <f>SUM(G1229)</f>
        <v>0</v>
      </c>
      <c r="H1227" s="193">
        <f>SUM(H1229)</f>
        <v>0</v>
      </c>
      <c r="I1227" s="185" t="e">
        <f t="shared" si="282"/>
        <v>#DIV/0!</v>
      </c>
    </row>
    <row r="1228" spans="1:9" hidden="1" x14ac:dyDescent="0.25">
      <c r="A1228" s="192" t="s">
        <v>979</v>
      </c>
      <c r="B1228" s="248"/>
      <c r="C1228" s="201" t="s">
        <v>883</v>
      </c>
      <c r="D1228" s="201" t="s">
        <v>913</v>
      </c>
      <c r="E1228" s="186" t="s">
        <v>1600</v>
      </c>
      <c r="F1228" s="186"/>
      <c r="G1228" s="193">
        <f t="shared" ref="G1228:H1229" si="284">G1229</f>
        <v>0</v>
      </c>
      <c r="H1228" s="193">
        <f t="shared" si="284"/>
        <v>0</v>
      </c>
      <c r="I1228" s="185" t="e">
        <f t="shared" si="282"/>
        <v>#DIV/0!</v>
      </c>
    </row>
    <row r="1229" spans="1:9" hidden="1" x14ac:dyDescent="0.25">
      <c r="A1229" s="192" t="s">
        <v>1596</v>
      </c>
      <c r="B1229" s="248"/>
      <c r="C1229" s="201" t="s">
        <v>883</v>
      </c>
      <c r="D1229" s="201" t="s">
        <v>913</v>
      </c>
      <c r="E1229" s="186" t="s">
        <v>1607</v>
      </c>
      <c r="F1229" s="186"/>
      <c r="G1229" s="193">
        <f t="shared" si="284"/>
        <v>0</v>
      </c>
      <c r="H1229" s="193">
        <f t="shared" si="284"/>
        <v>0</v>
      </c>
      <c r="I1229" s="185" t="e">
        <f t="shared" si="282"/>
        <v>#DIV/0!</v>
      </c>
    </row>
    <row r="1230" spans="1:9" ht="31.5" hidden="1" x14ac:dyDescent="0.25">
      <c r="A1230" s="192" t="s">
        <v>945</v>
      </c>
      <c r="B1230" s="248"/>
      <c r="C1230" s="201" t="s">
        <v>883</v>
      </c>
      <c r="D1230" s="201" t="s">
        <v>913</v>
      </c>
      <c r="E1230" s="186" t="s">
        <v>1607</v>
      </c>
      <c r="F1230" s="186">
        <v>600</v>
      </c>
      <c r="G1230" s="193"/>
      <c r="H1230" s="193"/>
      <c r="I1230" s="185" t="e">
        <f t="shared" si="282"/>
        <v>#DIV/0!</v>
      </c>
    </row>
    <row r="1231" spans="1:9" x14ac:dyDescent="0.25">
      <c r="A1231" s="192" t="s">
        <v>1805</v>
      </c>
      <c r="B1231" s="248"/>
      <c r="C1231" s="201" t="s">
        <v>1137</v>
      </c>
      <c r="D1231" s="201"/>
      <c r="E1231" s="186"/>
      <c r="F1231" s="186"/>
      <c r="G1231" s="193">
        <f t="shared" ref="G1231:H1236" si="285">SUM(G1232)</f>
        <v>2748</v>
      </c>
      <c r="H1231" s="193">
        <f t="shared" si="285"/>
        <v>2748</v>
      </c>
      <c r="I1231" s="185">
        <f t="shared" si="282"/>
        <v>100</v>
      </c>
    </row>
    <row r="1232" spans="1:9" x14ac:dyDescent="0.25">
      <c r="A1232" s="192" t="s">
        <v>1822</v>
      </c>
      <c r="B1232" s="248"/>
      <c r="C1232" s="201" t="s">
        <v>1137</v>
      </c>
      <c r="D1232" s="201" t="s">
        <v>909</v>
      </c>
      <c r="E1232" s="186"/>
      <c r="F1232" s="186"/>
      <c r="G1232" s="193">
        <f t="shared" si="285"/>
        <v>2748</v>
      </c>
      <c r="H1232" s="193">
        <f t="shared" si="285"/>
        <v>2748</v>
      </c>
      <c r="I1232" s="185">
        <f t="shared" si="282"/>
        <v>100</v>
      </c>
    </row>
    <row r="1233" spans="1:9" ht="31.5" x14ac:dyDescent="0.25">
      <c r="A1233" s="192" t="s">
        <v>1360</v>
      </c>
      <c r="B1233" s="248"/>
      <c r="C1233" s="201" t="s">
        <v>1137</v>
      </c>
      <c r="D1233" s="201" t="s">
        <v>909</v>
      </c>
      <c r="E1233" s="186" t="s">
        <v>1361</v>
      </c>
      <c r="F1233" s="186"/>
      <c r="G1233" s="193">
        <f t="shared" si="285"/>
        <v>2748</v>
      </c>
      <c r="H1233" s="193">
        <f t="shared" si="285"/>
        <v>2748</v>
      </c>
      <c r="I1233" s="185">
        <f t="shared" si="282"/>
        <v>100</v>
      </c>
    </row>
    <row r="1234" spans="1:9" ht="47.25" x14ac:dyDescent="0.25">
      <c r="A1234" s="192" t="s">
        <v>1470</v>
      </c>
      <c r="B1234" s="248"/>
      <c r="C1234" s="201" t="s">
        <v>1137</v>
      </c>
      <c r="D1234" s="201" t="s">
        <v>909</v>
      </c>
      <c r="E1234" s="186" t="s">
        <v>1471</v>
      </c>
      <c r="F1234" s="186"/>
      <c r="G1234" s="193">
        <f t="shared" si="285"/>
        <v>2748</v>
      </c>
      <c r="H1234" s="193">
        <f t="shared" si="285"/>
        <v>2748</v>
      </c>
      <c r="I1234" s="185">
        <f t="shared" si="282"/>
        <v>100</v>
      </c>
    </row>
    <row r="1235" spans="1:9" ht="31.5" x14ac:dyDescent="0.25">
      <c r="A1235" s="192" t="s">
        <v>1055</v>
      </c>
      <c r="B1235" s="248"/>
      <c r="C1235" s="201" t="s">
        <v>1137</v>
      </c>
      <c r="D1235" s="201" t="s">
        <v>909</v>
      </c>
      <c r="E1235" s="186" t="s">
        <v>1482</v>
      </c>
      <c r="F1235" s="186"/>
      <c r="G1235" s="193">
        <f t="shared" si="285"/>
        <v>2748</v>
      </c>
      <c r="H1235" s="193">
        <f t="shared" si="285"/>
        <v>2748</v>
      </c>
      <c r="I1235" s="185">
        <f t="shared" si="282"/>
        <v>100</v>
      </c>
    </row>
    <row r="1236" spans="1:9" x14ac:dyDescent="0.25">
      <c r="A1236" s="192" t="s">
        <v>1479</v>
      </c>
      <c r="B1236" s="248"/>
      <c r="C1236" s="201" t="s">
        <v>1137</v>
      </c>
      <c r="D1236" s="201" t="s">
        <v>909</v>
      </c>
      <c r="E1236" s="186" t="s">
        <v>1483</v>
      </c>
      <c r="F1236" s="186"/>
      <c r="G1236" s="193">
        <f t="shared" si="285"/>
        <v>2748</v>
      </c>
      <c r="H1236" s="193">
        <f t="shared" si="285"/>
        <v>2748</v>
      </c>
      <c r="I1236" s="185">
        <f t="shared" si="282"/>
        <v>100</v>
      </c>
    </row>
    <row r="1237" spans="1:9" ht="47.25" x14ac:dyDescent="0.25">
      <c r="A1237" s="203" t="s">
        <v>908</v>
      </c>
      <c r="B1237" s="248"/>
      <c r="C1237" s="201" t="s">
        <v>1137</v>
      </c>
      <c r="D1237" s="201" t="s">
        <v>909</v>
      </c>
      <c r="E1237" s="186" t="s">
        <v>1483</v>
      </c>
      <c r="F1237" s="186">
        <v>100</v>
      </c>
      <c r="G1237" s="193">
        <v>2748</v>
      </c>
      <c r="H1237" s="193">
        <v>2748</v>
      </c>
      <c r="I1237" s="185">
        <f t="shared" si="282"/>
        <v>100</v>
      </c>
    </row>
    <row r="1238" spans="1:9" x14ac:dyDescent="0.25">
      <c r="A1238" s="249" t="s">
        <v>456</v>
      </c>
      <c r="B1238" s="198" t="s">
        <v>1875</v>
      </c>
      <c r="C1238" s="198"/>
      <c r="D1238" s="198"/>
      <c r="E1238" s="198"/>
      <c r="F1238" s="198"/>
      <c r="G1238" s="199">
        <f>G1239+G1279+G1418</f>
        <v>323984.89999999997</v>
      </c>
      <c r="H1238" s="199">
        <f>H1239+H1279+H1418</f>
        <v>323579.59999999998</v>
      </c>
      <c r="I1238" s="199">
        <f t="shared" si="282"/>
        <v>99.874901577203133</v>
      </c>
    </row>
    <row r="1239" spans="1:9" x14ac:dyDescent="0.25">
      <c r="A1239" s="192" t="s">
        <v>1736</v>
      </c>
      <c r="B1239" s="195"/>
      <c r="C1239" s="195" t="s">
        <v>892</v>
      </c>
      <c r="D1239" s="195"/>
      <c r="E1239" s="195"/>
      <c r="F1239" s="195"/>
      <c r="G1239" s="185">
        <f>G1240+G1271+G1266</f>
        <v>121011.09999999999</v>
      </c>
      <c r="H1239" s="185">
        <f t="shared" ref="H1239" si="286">H1240+H1271+H1266</f>
        <v>121194.09999999999</v>
      </c>
      <c r="I1239" s="185">
        <f t="shared" si="282"/>
        <v>100.1512257966418</v>
      </c>
    </row>
    <row r="1240" spans="1:9" x14ac:dyDescent="0.25">
      <c r="A1240" s="192" t="s">
        <v>1869</v>
      </c>
      <c r="B1240" s="195"/>
      <c r="C1240" s="195" t="s">
        <v>892</v>
      </c>
      <c r="D1240" s="195" t="s">
        <v>884</v>
      </c>
      <c r="E1240" s="195"/>
      <c r="F1240" s="195"/>
      <c r="G1240" s="185">
        <f>SUM(G1241)</f>
        <v>120770.9</v>
      </c>
      <c r="H1240" s="185">
        <f>SUM(H1241)</f>
        <v>120953.9</v>
      </c>
      <c r="I1240" s="185">
        <f t="shared" si="282"/>
        <v>100.15152656807227</v>
      </c>
    </row>
    <row r="1241" spans="1:9" x14ac:dyDescent="0.25">
      <c r="A1241" s="192" t="s">
        <v>1229</v>
      </c>
      <c r="B1241" s="195"/>
      <c r="C1241" s="195" t="s">
        <v>892</v>
      </c>
      <c r="D1241" s="195" t="s">
        <v>884</v>
      </c>
      <c r="E1241" s="195" t="s">
        <v>1230</v>
      </c>
      <c r="F1241" s="195"/>
      <c r="G1241" s="185">
        <f>SUM(G1242)+G1250+G1246</f>
        <v>120770.9</v>
      </c>
      <c r="H1241" s="185">
        <f>SUM(H1242)+H1250+H1246</f>
        <v>120953.9</v>
      </c>
      <c r="I1241" s="185">
        <f t="shared" si="282"/>
        <v>100.15152656807227</v>
      </c>
    </row>
    <row r="1242" spans="1:9" x14ac:dyDescent="0.25">
      <c r="A1242" s="192" t="s">
        <v>1241</v>
      </c>
      <c r="B1242" s="195"/>
      <c r="C1242" s="195" t="s">
        <v>892</v>
      </c>
      <c r="D1242" s="195" t="s">
        <v>884</v>
      </c>
      <c r="E1242" s="195" t="s">
        <v>1242</v>
      </c>
      <c r="F1242" s="195"/>
      <c r="G1242" s="185">
        <f t="shared" ref="G1242:H1244" si="287">G1243</f>
        <v>100485.6</v>
      </c>
      <c r="H1242" s="185">
        <f t="shared" si="287"/>
        <v>100668.7</v>
      </c>
      <c r="I1242" s="185">
        <f t="shared" si="282"/>
        <v>100.18221516316765</v>
      </c>
    </row>
    <row r="1243" spans="1:9" ht="47.25" x14ac:dyDescent="0.25">
      <c r="A1243" s="192" t="s">
        <v>1233</v>
      </c>
      <c r="B1243" s="195"/>
      <c r="C1243" s="195" t="s">
        <v>892</v>
      </c>
      <c r="D1243" s="195" t="s">
        <v>884</v>
      </c>
      <c r="E1243" s="195" t="s">
        <v>1243</v>
      </c>
      <c r="F1243" s="195"/>
      <c r="G1243" s="185">
        <f>G1244</f>
        <v>100485.6</v>
      </c>
      <c r="H1243" s="185">
        <f>H1244</f>
        <v>100668.7</v>
      </c>
      <c r="I1243" s="185">
        <f t="shared" si="282"/>
        <v>100.18221516316765</v>
      </c>
    </row>
    <row r="1244" spans="1:9" x14ac:dyDescent="0.25">
      <c r="A1244" s="192" t="s">
        <v>1244</v>
      </c>
      <c r="B1244" s="195"/>
      <c r="C1244" s="195" t="s">
        <v>892</v>
      </c>
      <c r="D1244" s="195" t="s">
        <v>884</v>
      </c>
      <c r="E1244" s="195" t="s">
        <v>1245</v>
      </c>
      <c r="F1244" s="195"/>
      <c r="G1244" s="185">
        <f t="shared" si="287"/>
        <v>100485.6</v>
      </c>
      <c r="H1244" s="185">
        <f t="shared" si="287"/>
        <v>100668.7</v>
      </c>
      <c r="I1244" s="185">
        <f t="shared" si="282"/>
        <v>100.18221516316765</v>
      </c>
    </row>
    <row r="1245" spans="1:9" ht="31.5" x14ac:dyDescent="0.25">
      <c r="A1245" s="192" t="s">
        <v>945</v>
      </c>
      <c r="B1245" s="195"/>
      <c r="C1245" s="195" t="s">
        <v>892</v>
      </c>
      <c r="D1245" s="195" t="s">
        <v>884</v>
      </c>
      <c r="E1245" s="195" t="s">
        <v>1245</v>
      </c>
      <c r="F1245" s="195" t="s">
        <v>946</v>
      </c>
      <c r="G1245" s="185">
        <v>100485.6</v>
      </c>
      <c r="H1245" s="185">
        <v>100668.7</v>
      </c>
      <c r="I1245" s="185">
        <f t="shared" si="282"/>
        <v>100.18221516316765</v>
      </c>
    </row>
    <row r="1246" spans="1:9" x14ac:dyDescent="0.25">
      <c r="A1246" s="192" t="s">
        <v>1257</v>
      </c>
      <c r="B1246" s="195"/>
      <c r="C1246" s="195" t="s">
        <v>892</v>
      </c>
      <c r="D1246" s="195" t="s">
        <v>884</v>
      </c>
      <c r="E1246" s="195" t="s">
        <v>1258</v>
      </c>
      <c r="F1246" s="195"/>
      <c r="G1246" s="185">
        <f>SUM(G1247)</f>
        <v>232.9</v>
      </c>
      <c r="H1246" s="185">
        <f t="shared" ref="H1246:H1248" si="288">SUM(H1247)</f>
        <v>232.9</v>
      </c>
      <c r="I1246" s="185">
        <f t="shared" si="282"/>
        <v>100</v>
      </c>
    </row>
    <row r="1247" spans="1:9" x14ac:dyDescent="0.25">
      <c r="A1247" s="192" t="s">
        <v>979</v>
      </c>
      <c r="B1247" s="195"/>
      <c r="C1247" s="195" t="s">
        <v>892</v>
      </c>
      <c r="D1247" s="195" t="s">
        <v>884</v>
      </c>
      <c r="E1247" s="195" t="s">
        <v>1259</v>
      </c>
      <c r="F1247" s="195"/>
      <c r="G1247" s="185">
        <f>SUM(G1248)</f>
        <v>232.9</v>
      </c>
      <c r="H1247" s="185">
        <f t="shared" si="288"/>
        <v>232.9</v>
      </c>
      <c r="I1247" s="185">
        <f t="shared" si="282"/>
        <v>100</v>
      </c>
    </row>
    <row r="1248" spans="1:9" x14ac:dyDescent="0.25">
      <c r="A1248" s="192" t="s">
        <v>1244</v>
      </c>
      <c r="B1248" s="195"/>
      <c r="C1248" s="195" t="s">
        <v>892</v>
      </c>
      <c r="D1248" s="195" t="s">
        <v>884</v>
      </c>
      <c r="E1248" s="195" t="s">
        <v>1260</v>
      </c>
      <c r="F1248" s="195"/>
      <c r="G1248" s="185">
        <f>SUM(G1249)</f>
        <v>232.9</v>
      </c>
      <c r="H1248" s="185">
        <f t="shared" si="288"/>
        <v>232.9</v>
      </c>
      <c r="I1248" s="185">
        <f t="shared" si="282"/>
        <v>100</v>
      </c>
    </row>
    <row r="1249" spans="1:9" ht="31.5" x14ac:dyDescent="0.25">
      <c r="A1249" s="192" t="s">
        <v>945</v>
      </c>
      <c r="B1249" s="195"/>
      <c r="C1249" s="195" t="s">
        <v>892</v>
      </c>
      <c r="D1249" s="195" t="s">
        <v>884</v>
      </c>
      <c r="E1249" s="195" t="s">
        <v>1260</v>
      </c>
      <c r="F1249" s="195" t="s">
        <v>946</v>
      </c>
      <c r="G1249" s="185">
        <v>232.9</v>
      </c>
      <c r="H1249" s="185">
        <v>232.9</v>
      </c>
      <c r="I1249" s="185">
        <f t="shared" si="282"/>
        <v>100</v>
      </c>
    </row>
    <row r="1250" spans="1:9" ht="31.5" x14ac:dyDescent="0.25">
      <c r="A1250" s="192" t="s">
        <v>1277</v>
      </c>
      <c r="B1250" s="256"/>
      <c r="C1250" s="195" t="s">
        <v>892</v>
      </c>
      <c r="D1250" s="195" t="s">
        <v>884</v>
      </c>
      <c r="E1250" s="195" t="s">
        <v>1278</v>
      </c>
      <c r="F1250" s="216"/>
      <c r="G1250" s="185">
        <f>G1254+G1263+G1251</f>
        <v>20052.400000000001</v>
      </c>
      <c r="H1250" s="185">
        <f t="shared" ref="H1250" si="289">H1254+H1263+H1251</f>
        <v>20052.3</v>
      </c>
      <c r="I1250" s="185">
        <f t="shared" si="282"/>
        <v>99.999501306576761</v>
      </c>
    </row>
    <row r="1251" spans="1:9" x14ac:dyDescent="0.25">
      <c r="A1251" s="192" t="s">
        <v>979</v>
      </c>
      <c r="B1251" s="256"/>
      <c r="C1251" s="195" t="s">
        <v>892</v>
      </c>
      <c r="D1251" s="195" t="s">
        <v>884</v>
      </c>
      <c r="E1251" s="195" t="s">
        <v>1279</v>
      </c>
      <c r="F1251" s="216"/>
      <c r="G1251" s="185">
        <f>SUM(G1252)</f>
        <v>5929.2</v>
      </c>
      <c r="H1251" s="185">
        <f t="shared" ref="H1251:H1252" si="290">SUM(H1252)</f>
        <v>5929.2</v>
      </c>
      <c r="I1251" s="185">
        <f t="shared" si="282"/>
        <v>100</v>
      </c>
    </row>
    <row r="1252" spans="1:9" ht="63" x14ac:dyDescent="0.25">
      <c r="A1252" s="192" t="s">
        <v>1283</v>
      </c>
      <c r="B1252" s="256"/>
      <c r="C1252" s="195" t="s">
        <v>892</v>
      </c>
      <c r="D1252" s="195" t="s">
        <v>884</v>
      </c>
      <c r="E1252" s="195" t="s">
        <v>1284</v>
      </c>
      <c r="F1252" s="216"/>
      <c r="G1252" s="185">
        <f>SUM(G1253)</f>
        <v>5929.2</v>
      </c>
      <c r="H1252" s="185">
        <f t="shared" si="290"/>
        <v>5929.2</v>
      </c>
      <c r="I1252" s="185">
        <f t="shared" si="282"/>
        <v>100</v>
      </c>
    </row>
    <row r="1253" spans="1:9" ht="31.5" x14ac:dyDescent="0.25">
      <c r="A1253" s="192" t="s">
        <v>945</v>
      </c>
      <c r="B1253" s="256"/>
      <c r="C1253" s="195" t="s">
        <v>892</v>
      </c>
      <c r="D1253" s="195" t="s">
        <v>884</v>
      </c>
      <c r="E1253" s="195" t="s">
        <v>1284</v>
      </c>
      <c r="F1253" s="195" t="s">
        <v>946</v>
      </c>
      <c r="G1253" s="185">
        <v>5929.2</v>
      </c>
      <c r="H1253" s="185">
        <v>5929.2</v>
      </c>
      <c r="I1253" s="185">
        <f t="shared" si="282"/>
        <v>100</v>
      </c>
    </row>
    <row r="1254" spans="1:9" x14ac:dyDescent="0.25">
      <c r="A1254" s="192" t="s">
        <v>1218</v>
      </c>
      <c r="B1254" s="256"/>
      <c r="C1254" s="195" t="s">
        <v>892</v>
      </c>
      <c r="D1254" s="195" t="s">
        <v>884</v>
      </c>
      <c r="E1254" s="195" t="s">
        <v>1287</v>
      </c>
      <c r="F1254" s="216"/>
      <c r="G1254" s="185">
        <f>SUM(G1255+G1258+G1260)</f>
        <v>2563.5</v>
      </c>
      <c r="H1254" s="185">
        <f>SUM(H1255+H1258+H1260)</f>
        <v>2563.4</v>
      </c>
      <c r="I1254" s="185">
        <f t="shared" si="282"/>
        <v>99.996099083284577</v>
      </c>
    </row>
    <row r="1255" spans="1:9" ht="15" customHeight="1" x14ac:dyDescent="0.25">
      <c r="A1255" s="192" t="s">
        <v>1288</v>
      </c>
      <c r="B1255" s="256"/>
      <c r="C1255" s="195" t="s">
        <v>892</v>
      </c>
      <c r="D1255" s="195" t="s">
        <v>884</v>
      </c>
      <c r="E1255" s="195" t="s">
        <v>1289</v>
      </c>
      <c r="F1255" s="195"/>
      <c r="G1255" s="185">
        <f>G1256</f>
        <v>537.1</v>
      </c>
      <c r="H1255" s="185">
        <f>H1256</f>
        <v>537.1</v>
      </c>
      <c r="I1255" s="185">
        <f t="shared" si="282"/>
        <v>100</v>
      </c>
    </row>
    <row r="1256" spans="1:9" x14ac:dyDescent="0.25">
      <c r="A1256" s="192" t="s">
        <v>1244</v>
      </c>
      <c r="B1256" s="256"/>
      <c r="C1256" s="195" t="s">
        <v>892</v>
      </c>
      <c r="D1256" s="195" t="s">
        <v>884</v>
      </c>
      <c r="E1256" s="195" t="s">
        <v>1290</v>
      </c>
      <c r="F1256" s="195"/>
      <c r="G1256" s="185">
        <f t="shared" ref="G1256:H1256" si="291">G1257</f>
        <v>537.1</v>
      </c>
      <c r="H1256" s="185">
        <f t="shared" si="291"/>
        <v>537.1</v>
      </c>
      <c r="I1256" s="185">
        <f t="shared" si="282"/>
        <v>100</v>
      </c>
    </row>
    <row r="1257" spans="1:9" ht="31.5" x14ac:dyDescent="0.25">
      <c r="A1257" s="192" t="s">
        <v>945</v>
      </c>
      <c r="B1257" s="256"/>
      <c r="C1257" s="195" t="s">
        <v>892</v>
      </c>
      <c r="D1257" s="195" t="s">
        <v>884</v>
      </c>
      <c r="E1257" s="195" t="s">
        <v>1290</v>
      </c>
      <c r="F1257" s="195" t="s">
        <v>946</v>
      </c>
      <c r="G1257" s="185">
        <v>537.1</v>
      </c>
      <c r="H1257" s="185">
        <v>537.1</v>
      </c>
      <c r="I1257" s="185">
        <f t="shared" si="282"/>
        <v>100</v>
      </c>
    </row>
    <row r="1258" spans="1:9" ht="31.5" x14ac:dyDescent="0.25">
      <c r="A1258" s="192" t="s">
        <v>1266</v>
      </c>
      <c r="B1258" s="256"/>
      <c r="C1258" s="195" t="s">
        <v>892</v>
      </c>
      <c r="D1258" s="195" t="s">
        <v>884</v>
      </c>
      <c r="E1258" s="195" t="s">
        <v>1292</v>
      </c>
      <c r="F1258" s="195"/>
      <c r="G1258" s="185">
        <f>SUM(G1259)</f>
        <v>594.29999999999995</v>
      </c>
      <c r="H1258" s="185">
        <f>SUM(H1259)</f>
        <v>594.29999999999995</v>
      </c>
      <c r="I1258" s="185">
        <f t="shared" si="282"/>
        <v>100</v>
      </c>
    </row>
    <row r="1259" spans="1:9" ht="31.5" x14ac:dyDescent="0.25">
      <c r="A1259" s="192" t="s">
        <v>945</v>
      </c>
      <c r="B1259" s="256"/>
      <c r="C1259" s="195" t="s">
        <v>892</v>
      </c>
      <c r="D1259" s="195" t="s">
        <v>884</v>
      </c>
      <c r="E1259" s="195" t="s">
        <v>1293</v>
      </c>
      <c r="F1259" s="195" t="s">
        <v>946</v>
      </c>
      <c r="G1259" s="185">
        <v>594.29999999999995</v>
      </c>
      <c r="H1259" s="185">
        <v>594.29999999999995</v>
      </c>
      <c r="I1259" s="185">
        <f t="shared" si="282"/>
        <v>100</v>
      </c>
    </row>
    <row r="1260" spans="1:9" x14ac:dyDescent="0.25">
      <c r="A1260" s="192" t="s">
        <v>1237</v>
      </c>
      <c r="B1260" s="256"/>
      <c r="C1260" s="195" t="s">
        <v>892</v>
      </c>
      <c r="D1260" s="195" t="s">
        <v>884</v>
      </c>
      <c r="E1260" s="195" t="s">
        <v>1296</v>
      </c>
      <c r="F1260" s="195"/>
      <c r="G1260" s="185">
        <f>SUM(G1261)</f>
        <v>1432.1</v>
      </c>
      <c r="H1260" s="185">
        <f>SUM(H1261)</f>
        <v>1432</v>
      </c>
      <c r="I1260" s="185">
        <f t="shared" si="282"/>
        <v>99.993017247398924</v>
      </c>
    </row>
    <row r="1261" spans="1:9" x14ac:dyDescent="0.25">
      <c r="A1261" s="192" t="s">
        <v>1237</v>
      </c>
      <c r="B1261" s="256"/>
      <c r="C1261" s="195" t="s">
        <v>892</v>
      </c>
      <c r="D1261" s="195" t="s">
        <v>884</v>
      </c>
      <c r="E1261" s="195" t="s">
        <v>1297</v>
      </c>
      <c r="F1261" s="195"/>
      <c r="G1261" s="185">
        <f>G1262</f>
        <v>1432.1</v>
      </c>
      <c r="H1261" s="185">
        <f>H1262</f>
        <v>1432</v>
      </c>
      <c r="I1261" s="185">
        <f t="shared" si="282"/>
        <v>99.993017247398924</v>
      </c>
    </row>
    <row r="1262" spans="1:9" ht="31.5" x14ac:dyDescent="0.25">
      <c r="A1262" s="192" t="s">
        <v>945</v>
      </c>
      <c r="B1262" s="256"/>
      <c r="C1262" s="195" t="s">
        <v>892</v>
      </c>
      <c r="D1262" s="195" t="s">
        <v>884</v>
      </c>
      <c r="E1262" s="195" t="s">
        <v>1297</v>
      </c>
      <c r="F1262" s="195" t="s">
        <v>946</v>
      </c>
      <c r="G1262" s="185">
        <v>1432.1</v>
      </c>
      <c r="H1262" s="185">
        <v>1432</v>
      </c>
      <c r="I1262" s="185">
        <f t="shared" si="282"/>
        <v>99.993017247398924</v>
      </c>
    </row>
    <row r="1263" spans="1:9" x14ac:dyDescent="0.25">
      <c r="A1263" s="192" t="s">
        <v>1300</v>
      </c>
      <c r="B1263" s="256"/>
      <c r="C1263" s="195" t="s">
        <v>892</v>
      </c>
      <c r="D1263" s="195" t="s">
        <v>884</v>
      </c>
      <c r="E1263" s="195" t="s">
        <v>1301</v>
      </c>
      <c r="F1263" s="195"/>
      <c r="G1263" s="185">
        <f t="shared" ref="G1263:H1264" si="292">G1264</f>
        <v>11559.7</v>
      </c>
      <c r="H1263" s="185">
        <f t="shared" si="292"/>
        <v>11559.7</v>
      </c>
      <c r="I1263" s="185">
        <f t="shared" si="282"/>
        <v>100</v>
      </c>
    </row>
    <row r="1264" spans="1:9" ht="63" x14ac:dyDescent="0.25">
      <c r="A1264" s="192" t="s">
        <v>1876</v>
      </c>
      <c r="B1264" s="256"/>
      <c r="C1264" s="195" t="s">
        <v>892</v>
      </c>
      <c r="D1264" s="195" t="s">
        <v>884</v>
      </c>
      <c r="E1264" s="195" t="s">
        <v>1307</v>
      </c>
      <c r="F1264" s="195"/>
      <c r="G1264" s="185">
        <f t="shared" si="292"/>
        <v>11559.7</v>
      </c>
      <c r="H1264" s="185">
        <f t="shared" si="292"/>
        <v>11559.7</v>
      </c>
      <c r="I1264" s="185">
        <f t="shared" si="282"/>
        <v>100</v>
      </c>
    </row>
    <row r="1265" spans="1:9" ht="31.5" x14ac:dyDescent="0.25">
      <c r="A1265" s="192" t="s">
        <v>945</v>
      </c>
      <c r="B1265" s="256"/>
      <c r="C1265" s="195" t="s">
        <v>892</v>
      </c>
      <c r="D1265" s="195" t="s">
        <v>884</v>
      </c>
      <c r="E1265" s="195" t="s">
        <v>1307</v>
      </c>
      <c r="F1265" s="195" t="s">
        <v>946</v>
      </c>
      <c r="G1265" s="185">
        <v>11559.7</v>
      </c>
      <c r="H1265" s="185">
        <v>11559.7</v>
      </c>
      <c r="I1265" s="185">
        <f t="shared" si="282"/>
        <v>100</v>
      </c>
    </row>
    <row r="1266" spans="1:9" x14ac:dyDescent="0.25">
      <c r="A1266" s="203" t="s">
        <v>1737</v>
      </c>
      <c r="B1266" s="256"/>
      <c r="C1266" s="195" t="s">
        <v>892</v>
      </c>
      <c r="D1266" s="195" t="s">
        <v>909</v>
      </c>
      <c r="E1266" s="195"/>
      <c r="F1266" s="195"/>
      <c r="G1266" s="185">
        <f>SUM(G1267)</f>
        <v>14</v>
      </c>
      <c r="H1266" s="185">
        <f t="shared" ref="H1266:H1268" si="293">SUM(H1267)</f>
        <v>14</v>
      </c>
      <c r="I1266" s="185">
        <f t="shared" si="282"/>
        <v>100</v>
      </c>
    </row>
    <row r="1267" spans="1:9" x14ac:dyDescent="0.25">
      <c r="A1267" s="192" t="s">
        <v>1229</v>
      </c>
      <c r="B1267" s="195"/>
      <c r="C1267" s="195" t="s">
        <v>892</v>
      </c>
      <c r="D1267" s="195" t="s">
        <v>909</v>
      </c>
      <c r="E1267" s="195" t="s">
        <v>1230</v>
      </c>
      <c r="F1267" s="195"/>
      <c r="G1267" s="185">
        <f>SUM(G1268)</f>
        <v>14</v>
      </c>
      <c r="H1267" s="185">
        <f t="shared" si="293"/>
        <v>14</v>
      </c>
      <c r="I1267" s="185">
        <f t="shared" si="282"/>
        <v>100</v>
      </c>
    </row>
    <row r="1268" spans="1:9" ht="24" customHeight="1" x14ac:dyDescent="0.25">
      <c r="A1268" s="192" t="s">
        <v>1313</v>
      </c>
      <c r="B1268" s="256"/>
      <c r="C1268" s="195" t="s">
        <v>892</v>
      </c>
      <c r="D1268" s="195" t="s">
        <v>909</v>
      </c>
      <c r="E1268" s="195" t="s">
        <v>1314</v>
      </c>
      <c r="F1268" s="195"/>
      <c r="G1268" s="185">
        <f>SUM(G1269)</f>
        <v>14</v>
      </c>
      <c r="H1268" s="185">
        <f t="shared" si="293"/>
        <v>14</v>
      </c>
      <c r="I1268" s="185">
        <f t="shared" si="282"/>
        <v>100</v>
      </c>
    </row>
    <row r="1269" spans="1:9" ht="31.5" x14ac:dyDescent="0.25">
      <c r="A1269" s="192" t="s">
        <v>991</v>
      </c>
      <c r="B1269" s="256"/>
      <c r="C1269" s="195" t="s">
        <v>892</v>
      </c>
      <c r="D1269" s="195" t="s">
        <v>909</v>
      </c>
      <c r="E1269" s="195" t="s">
        <v>1317</v>
      </c>
      <c r="F1269" s="195"/>
      <c r="G1269" s="185">
        <f>SUM(G1270)</f>
        <v>14</v>
      </c>
      <c r="H1269" s="185">
        <f>SUM(H1270)</f>
        <v>14</v>
      </c>
      <c r="I1269" s="185">
        <f t="shared" si="282"/>
        <v>100</v>
      </c>
    </row>
    <row r="1270" spans="1:9" ht="31.5" x14ac:dyDescent="0.25">
      <c r="A1270" s="192" t="s">
        <v>896</v>
      </c>
      <c r="B1270" s="256"/>
      <c r="C1270" s="195" t="s">
        <v>892</v>
      </c>
      <c r="D1270" s="195" t="s">
        <v>909</v>
      </c>
      <c r="E1270" s="195" t="s">
        <v>1317</v>
      </c>
      <c r="F1270" s="195" t="s">
        <v>932</v>
      </c>
      <c r="G1270" s="185">
        <v>14</v>
      </c>
      <c r="H1270" s="185">
        <v>14</v>
      </c>
      <c r="I1270" s="185">
        <f t="shared" si="282"/>
        <v>100</v>
      </c>
    </row>
    <row r="1271" spans="1:9" x14ac:dyDescent="0.25">
      <c r="A1271" s="192" t="s">
        <v>1833</v>
      </c>
      <c r="B1271" s="195"/>
      <c r="C1271" s="195" t="s">
        <v>892</v>
      </c>
      <c r="D1271" s="195" t="s">
        <v>892</v>
      </c>
      <c r="E1271" s="195"/>
      <c r="F1271" s="186"/>
      <c r="G1271" s="185">
        <f t="shared" ref="G1271:H1274" si="294">SUM(G1272)</f>
        <v>226.2</v>
      </c>
      <c r="H1271" s="185">
        <f t="shared" si="294"/>
        <v>226.2</v>
      </c>
      <c r="I1271" s="185">
        <f t="shared" si="282"/>
        <v>100</v>
      </c>
    </row>
    <row r="1272" spans="1:9" ht="31.5" x14ac:dyDescent="0.25">
      <c r="A1272" s="192" t="s">
        <v>1360</v>
      </c>
      <c r="B1272" s="201"/>
      <c r="C1272" s="201" t="s">
        <v>892</v>
      </c>
      <c r="D1272" s="201" t="s">
        <v>892</v>
      </c>
      <c r="E1272" s="186" t="s">
        <v>1361</v>
      </c>
      <c r="F1272" s="186"/>
      <c r="G1272" s="185">
        <f t="shared" si="294"/>
        <v>226.2</v>
      </c>
      <c r="H1272" s="185">
        <f t="shared" si="294"/>
        <v>226.2</v>
      </c>
      <c r="I1272" s="185">
        <f t="shared" si="282"/>
        <v>100</v>
      </c>
    </row>
    <row r="1273" spans="1:9" ht="31.5" x14ac:dyDescent="0.25">
      <c r="A1273" s="192" t="s">
        <v>1442</v>
      </c>
      <c r="B1273" s="195"/>
      <c r="C1273" s="195" t="s">
        <v>892</v>
      </c>
      <c r="D1273" s="195" t="s">
        <v>892</v>
      </c>
      <c r="E1273" s="195" t="s">
        <v>1443</v>
      </c>
      <c r="F1273" s="195"/>
      <c r="G1273" s="185">
        <f t="shared" si="294"/>
        <v>226.2</v>
      </c>
      <c r="H1273" s="185">
        <f t="shared" si="294"/>
        <v>226.2</v>
      </c>
      <c r="I1273" s="185">
        <f t="shared" si="282"/>
        <v>100</v>
      </c>
    </row>
    <row r="1274" spans="1:9" x14ac:dyDescent="0.25">
      <c r="A1274" s="192" t="s">
        <v>979</v>
      </c>
      <c r="B1274" s="195"/>
      <c r="C1274" s="195" t="s">
        <v>892</v>
      </c>
      <c r="D1274" s="195" t="s">
        <v>892</v>
      </c>
      <c r="E1274" s="195" t="s">
        <v>1444</v>
      </c>
      <c r="F1274" s="195"/>
      <c r="G1274" s="185">
        <f t="shared" si="294"/>
        <v>226.2</v>
      </c>
      <c r="H1274" s="185">
        <f t="shared" si="294"/>
        <v>226.2</v>
      </c>
      <c r="I1274" s="185">
        <f t="shared" si="282"/>
        <v>100</v>
      </c>
    </row>
    <row r="1275" spans="1:9" ht="31.5" x14ac:dyDescent="0.25">
      <c r="A1275" s="192" t="s">
        <v>1447</v>
      </c>
      <c r="B1275" s="186"/>
      <c r="C1275" s="195" t="s">
        <v>892</v>
      </c>
      <c r="D1275" s="195" t="s">
        <v>892</v>
      </c>
      <c r="E1275" s="195" t="s">
        <v>1448</v>
      </c>
      <c r="F1275" s="195"/>
      <c r="G1275" s="185">
        <f>SUM(G1276:G1278)</f>
        <v>226.2</v>
      </c>
      <c r="H1275" s="185">
        <f t="shared" ref="H1275" si="295">SUM(H1276:H1278)</f>
        <v>226.2</v>
      </c>
      <c r="I1275" s="185">
        <f t="shared" si="282"/>
        <v>100</v>
      </c>
    </row>
    <row r="1276" spans="1:9" ht="47.25" x14ac:dyDescent="0.25">
      <c r="A1276" s="192" t="s">
        <v>908</v>
      </c>
      <c r="B1276" s="186"/>
      <c r="C1276" s="195" t="s">
        <v>892</v>
      </c>
      <c r="D1276" s="195" t="s">
        <v>892</v>
      </c>
      <c r="E1276" s="195" t="s">
        <v>1448</v>
      </c>
      <c r="F1276" s="195" t="s">
        <v>226</v>
      </c>
      <c r="G1276" s="185">
        <v>43.5</v>
      </c>
      <c r="H1276" s="185">
        <v>43.5</v>
      </c>
      <c r="I1276" s="185">
        <f t="shared" si="282"/>
        <v>100</v>
      </c>
    </row>
    <row r="1277" spans="1:9" ht="31.5" x14ac:dyDescent="0.25">
      <c r="A1277" s="192" t="s">
        <v>896</v>
      </c>
      <c r="B1277" s="186"/>
      <c r="C1277" s="195" t="s">
        <v>892</v>
      </c>
      <c r="D1277" s="195" t="s">
        <v>892</v>
      </c>
      <c r="E1277" s="195" t="s">
        <v>1448</v>
      </c>
      <c r="F1277" s="195" t="s">
        <v>932</v>
      </c>
      <c r="G1277" s="185">
        <v>14.1</v>
      </c>
      <c r="H1277" s="185">
        <v>14.1</v>
      </c>
      <c r="I1277" s="185">
        <f t="shared" si="282"/>
        <v>100</v>
      </c>
    </row>
    <row r="1278" spans="1:9" ht="31.5" x14ac:dyDescent="0.25">
      <c r="A1278" s="192" t="s">
        <v>891</v>
      </c>
      <c r="B1278" s="195"/>
      <c r="C1278" s="195" t="s">
        <v>892</v>
      </c>
      <c r="D1278" s="195" t="s">
        <v>892</v>
      </c>
      <c r="E1278" s="195" t="s">
        <v>1448</v>
      </c>
      <c r="F1278" s="184">
        <v>600</v>
      </c>
      <c r="G1278" s="185">
        <v>168.6</v>
      </c>
      <c r="H1278" s="185">
        <v>168.6</v>
      </c>
      <c r="I1278" s="185">
        <f t="shared" si="282"/>
        <v>100</v>
      </c>
    </row>
    <row r="1279" spans="1:9" x14ac:dyDescent="0.25">
      <c r="A1279" s="192" t="s">
        <v>1793</v>
      </c>
      <c r="B1279" s="195"/>
      <c r="C1279" s="195" t="s">
        <v>1035</v>
      </c>
      <c r="D1279" s="195"/>
      <c r="E1279" s="195"/>
      <c r="F1279" s="195"/>
      <c r="G1279" s="185">
        <f>SUM(G1280+G1363)</f>
        <v>202495.69999999998</v>
      </c>
      <c r="H1279" s="185">
        <f>SUM(H1280+H1363)</f>
        <v>201911.9</v>
      </c>
      <c r="I1279" s="185">
        <f t="shared" si="282"/>
        <v>99.711697581726426</v>
      </c>
    </row>
    <row r="1280" spans="1:9" x14ac:dyDescent="0.25">
      <c r="A1280" s="192" t="s">
        <v>1877</v>
      </c>
      <c r="B1280" s="195"/>
      <c r="C1280" s="195" t="s">
        <v>1035</v>
      </c>
      <c r="D1280" s="195" t="s">
        <v>893</v>
      </c>
      <c r="E1280" s="195"/>
      <c r="F1280" s="195"/>
      <c r="G1280" s="185">
        <f>G1284+G1358+G1294</f>
        <v>154053.59999999998</v>
      </c>
      <c r="H1280" s="185">
        <f>H1284+H1358+H1294</f>
        <v>153568.9</v>
      </c>
      <c r="I1280" s="185">
        <f t="shared" si="282"/>
        <v>99.685369248105872</v>
      </c>
    </row>
    <row r="1281" spans="1:9" hidden="1" x14ac:dyDescent="0.25">
      <c r="A1281" s="192" t="s">
        <v>818</v>
      </c>
      <c r="B1281" s="195"/>
      <c r="C1281" s="195" t="s">
        <v>1035</v>
      </c>
      <c r="D1281" s="195" t="s">
        <v>893</v>
      </c>
      <c r="E1281" s="195" t="s">
        <v>1878</v>
      </c>
      <c r="F1281" s="195"/>
      <c r="G1281" s="185">
        <f t="shared" ref="G1281:H1282" si="296">G1282</f>
        <v>0</v>
      </c>
      <c r="H1281" s="185">
        <f t="shared" si="296"/>
        <v>0</v>
      </c>
      <c r="I1281" s="185" t="e">
        <f t="shared" si="282"/>
        <v>#DIV/0!</v>
      </c>
    </row>
    <row r="1282" spans="1:9" hidden="1" x14ac:dyDescent="0.25">
      <c r="A1282" s="192" t="s">
        <v>1879</v>
      </c>
      <c r="B1282" s="195"/>
      <c r="C1282" s="195" t="s">
        <v>1035</v>
      </c>
      <c r="D1282" s="195" t="s">
        <v>893</v>
      </c>
      <c r="E1282" s="195" t="s">
        <v>1880</v>
      </c>
      <c r="F1282" s="195"/>
      <c r="G1282" s="185">
        <f t="shared" si="296"/>
        <v>0</v>
      </c>
      <c r="H1282" s="185">
        <f t="shared" si="296"/>
        <v>0</v>
      </c>
      <c r="I1282" s="185" t="e">
        <f t="shared" si="282"/>
        <v>#DIV/0!</v>
      </c>
    </row>
    <row r="1283" spans="1:9" ht="47.25" hidden="1" x14ac:dyDescent="0.25">
      <c r="A1283" s="192" t="s">
        <v>908</v>
      </c>
      <c r="B1283" s="195"/>
      <c r="C1283" s="195" t="s">
        <v>1035</v>
      </c>
      <c r="D1283" s="195" t="s">
        <v>893</v>
      </c>
      <c r="E1283" s="195" t="s">
        <v>1880</v>
      </c>
      <c r="F1283" s="195" t="s">
        <v>226</v>
      </c>
      <c r="G1283" s="185"/>
      <c r="H1283" s="185"/>
      <c r="I1283" s="185" t="e">
        <f t="shared" si="282"/>
        <v>#DIV/0!</v>
      </c>
    </row>
    <row r="1284" spans="1:9" ht="47.25" hidden="1" customHeight="1" x14ac:dyDescent="0.25">
      <c r="A1284" s="192" t="s">
        <v>1211</v>
      </c>
      <c r="B1284" s="195"/>
      <c r="C1284" s="195" t="s">
        <v>1035</v>
      </c>
      <c r="D1284" s="195" t="s">
        <v>893</v>
      </c>
      <c r="E1284" s="195" t="s">
        <v>1212</v>
      </c>
      <c r="F1284" s="195"/>
      <c r="G1284" s="185">
        <f>SUM(G1285)+G1290</f>
        <v>0</v>
      </c>
      <c r="H1284" s="185">
        <f>SUM(H1285)+H1290</f>
        <v>0</v>
      </c>
      <c r="I1284" s="185" t="e">
        <f t="shared" si="282"/>
        <v>#DIV/0!</v>
      </c>
    </row>
    <row r="1285" spans="1:9" hidden="1" x14ac:dyDescent="0.25">
      <c r="A1285" s="192" t="s">
        <v>979</v>
      </c>
      <c r="B1285" s="195"/>
      <c r="C1285" s="195" t="s">
        <v>1035</v>
      </c>
      <c r="D1285" s="195" t="s">
        <v>893</v>
      </c>
      <c r="E1285" s="195" t="s">
        <v>1213</v>
      </c>
      <c r="F1285" s="195"/>
      <c r="G1285" s="185">
        <f>SUM(G1286)+G1288</f>
        <v>0</v>
      </c>
      <c r="H1285" s="185">
        <f t="shared" ref="H1285" si="297">SUM(H1286)+H1288</f>
        <v>0</v>
      </c>
      <c r="I1285" s="185" t="e">
        <f t="shared" si="282"/>
        <v>#DIV/0!</v>
      </c>
    </row>
    <row r="1286" spans="1:9" hidden="1" x14ac:dyDescent="0.25">
      <c r="A1286" s="192" t="s">
        <v>1214</v>
      </c>
      <c r="B1286" s="195"/>
      <c r="C1286" s="195" t="s">
        <v>1035</v>
      </c>
      <c r="D1286" s="195" t="s">
        <v>893</v>
      </c>
      <c r="E1286" s="195" t="s">
        <v>1215</v>
      </c>
      <c r="F1286" s="195"/>
      <c r="G1286" s="185">
        <f t="shared" ref="G1286:H1286" si="298">SUM(G1287)</f>
        <v>0</v>
      </c>
      <c r="H1286" s="185">
        <f t="shared" si="298"/>
        <v>0</v>
      </c>
      <c r="I1286" s="185" t="e">
        <f t="shared" si="282"/>
        <v>#DIV/0!</v>
      </c>
    </row>
    <row r="1287" spans="1:9" ht="31.5" hidden="1" x14ac:dyDescent="0.25">
      <c r="A1287" s="192" t="s">
        <v>896</v>
      </c>
      <c r="B1287" s="195"/>
      <c r="C1287" s="195" t="s">
        <v>1035</v>
      </c>
      <c r="D1287" s="195" t="s">
        <v>893</v>
      </c>
      <c r="E1287" s="195" t="s">
        <v>1215</v>
      </c>
      <c r="F1287" s="195" t="s">
        <v>932</v>
      </c>
      <c r="G1287" s="185"/>
      <c r="H1287" s="185"/>
      <c r="I1287" s="185" t="e">
        <f t="shared" ref="I1287:I1349" si="299">H1287/G1287*100</f>
        <v>#DIV/0!</v>
      </c>
    </row>
    <row r="1288" spans="1:9" ht="16.5" hidden="1" customHeight="1" x14ac:dyDescent="0.25">
      <c r="A1288" s="192" t="s">
        <v>1216</v>
      </c>
      <c r="B1288" s="195"/>
      <c r="C1288" s="195" t="s">
        <v>1035</v>
      </c>
      <c r="D1288" s="195" t="s">
        <v>893</v>
      </c>
      <c r="E1288" s="195" t="s">
        <v>1217</v>
      </c>
      <c r="F1288" s="195"/>
      <c r="G1288" s="185">
        <f>SUM(G1289)</f>
        <v>0</v>
      </c>
      <c r="H1288" s="185">
        <f>SUM(H1289)</f>
        <v>0</v>
      </c>
      <c r="I1288" s="185" t="e">
        <f t="shared" si="299"/>
        <v>#DIV/0!</v>
      </c>
    </row>
    <row r="1289" spans="1:9" ht="31.5" hidden="1" x14ac:dyDescent="0.25">
      <c r="A1289" s="192" t="s">
        <v>896</v>
      </c>
      <c r="B1289" s="195"/>
      <c r="C1289" s="195" t="s">
        <v>1035</v>
      </c>
      <c r="D1289" s="195" t="s">
        <v>893</v>
      </c>
      <c r="E1289" s="195" t="s">
        <v>1217</v>
      </c>
      <c r="F1289" s="195" t="s">
        <v>932</v>
      </c>
      <c r="G1289" s="185"/>
      <c r="H1289" s="185"/>
      <c r="I1289" s="185" t="e">
        <f t="shared" si="299"/>
        <v>#DIV/0!</v>
      </c>
    </row>
    <row r="1290" spans="1:9" hidden="1" x14ac:dyDescent="0.25">
      <c r="A1290" s="192" t="s">
        <v>1218</v>
      </c>
      <c r="B1290" s="195"/>
      <c r="C1290" s="195" t="s">
        <v>1035</v>
      </c>
      <c r="D1290" s="195" t="s">
        <v>893</v>
      </c>
      <c r="E1290" s="195" t="s">
        <v>1219</v>
      </c>
      <c r="F1290" s="195"/>
      <c r="G1290" s="185">
        <f t="shared" ref="G1290:H1292" si="300">SUM(G1291)</f>
        <v>0</v>
      </c>
      <c r="H1290" s="185">
        <f t="shared" si="300"/>
        <v>0</v>
      </c>
      <c r="I1290" s="185" t="e">
        <f t="shared" si="299"/>
        <v>#DIV/0!</v>
      </c>
    </row>
    <row r="1291" spans="1:9" hidden="1" x14ac:dyDescent="0.25">
      <c r="A1291" s="192" t="s">
        <v>1220</v>
      </c>
      <c r="B1291" s="195"/>
      <c r="C1291" s="195" t="s">
        <v>1035</v>
      </c>
      <c r="D1291" s="195" t="s">
        <v>893</v>
      </c>
      <c r="E1291" s="195" t="s">
        <v>1221</v>
      </c>
      <c r="F1291" s="195"/>
      <c r="G1291" s="185">
        <f>SUM(G1292)</f>
        <v>0</v>
      </c>
      <c r="H1291" s="185">
        <f>SUM(H1292)</f>
        <v>0</v>
      </c>
      <c r="I1291" s="185" t="e">
        <f t="shared" si="299"/>
        <v>#DIV/0!</v>
      </c>
    </row>
    <row r="1292" spans="1:9" hidden="1" x14ac:dyDescent="0.25">
      <c r="A1292" s="192" t="s">
        <v>1222</v>
      </c>
      <c r="B1292" s="195"/>
      <c r="C1292" s="195" t="s">
        <v>1035</v>
      </c>
      <c r="D1292" s="195" t="s">
        <v>893</v>
      </c>
      <c r="E1292" s="195" t="s">
        <v>1223</v>
      </c>
      <c r="F1292" s="195"/>
      <c r="G1292" s="185">
        <f t="shared" si="300"/>
        <v>0</v>
      </c>
      <c r="H1292" s="185">
        <f t="shared" si="300"/>
        <v>0</v>
      </c>
      <c r="I1292" s="185" t="e">
        <f t="shared" si="299"/>
        <v>#DIV/0!</v>
      </c>
    </row>
    <row r="1293" spans="1:9" ht="31.5" hidden="1" x14ac:dyDescent="0.25">
      <c r="A1293" s="192" t="s">
        <v>945</v>
      </c>
      <c r="B1293" s="195"/>
      <c r="C1293" s="195" t="s">
        <v>1035</v>
      </c>
      <c r="D1293" s="195" t="s">
        <v>893</v>
      </c>
      <c r="E1293" s="195" t="s">
        <v>1223</v>
      </c>
      <c r="F1293" s="195" t="s">
        <v>946</v>
      </c>
      <c r="G1293" s="185"/>
      <c r="H1293" s="185"/>
      <c r="I1293" s="185" t="e">
        <f t="shared" si="299"/>
        <v>#DIV/0!</v>
      </c>
    </row>
    <row r="1294" spans="1:9" x14ac:dyDescent="0.25">
      <c r="A1294" s="192" t="s">
        <v>1229</v>
      </c>
      <c r="B1294" s="195"/>
      <c r="C1294" s="195" t="s">
        <v>1035</v>
      </c>
      <c r="D1294" s="195" t="s">
        <v>893</v>
      </c>
      <c r="E1294" s="195" t="s">
        <v>1230</v>
      </c>
      <c r="F1294" s="195"/>
      <c r="G1294" s="185">
        <f>SUM(G1295+G1308+G1314+G1323)+G1318</f>
        <v>154053.59999999998</v>
      </c>
      <c r="H1294" s="185">
        <f>SUM(H1295+H1308+H1314+H1323)+H1318</f>
        <v>153568.9</v>
      </c>
      <c r="I1294" s="185">
        <f t="shared" si="299"/>
        <v>99.685369248105872</v>
      </c>
    </row>
    <row r="1295" spans="1:9" x14ac:dyDescent="0.25">
      <c r="A1295" s="192" t="s">
        <v>1231</v>
      </c>
      <c r="B1295" s="195"/>
      <c r="C1295" s="195" t="s">
        <v>1035</v>
      </c>
      <c r="D1295" s="195" t="s">
        <v>893</v>
      </c>
      <c r="E1295" s="195" t="s">
        <v>1232</v>
      </c>
      <c r="F1295" s="195"/>
      <c r="G1295" s="185">
        <f>SUM(G1296+G1299+G1303)</f>
        <v>72830.100000000006</v>
      </c>
      <c r="H1295" s="185">
        <f>SUM(H1296+H1299+H1303)</f>
        <v>72865.3</v>
      </c>
      <c r="I1295" s="185">
        <f t="shared" si="299"/>
        <v>100.04833166506705</v>
      </c>
    </row>
    <row r="1296" spans="1:9" ht="47.25" x14ac:dyDescent="0.25">
      <c r="A1296" s="192" t="s">
        <v>1233</v>
      </c>
      <c r="B1296" s="195"/>
      <c r="C1296" s="195" t="s">
        <v>1035</v>
      </c>
      <c r="D1296" s="195" t="s">
        <v>893</v>
      </c>
      <c r="E1296" s="195" t="s">
        <v>1234</v>
      </c>
      <c r="F1296" s="195"/>
      <c r="G1296" s="185">
        <f>G1297</f>
        <v>48675.4</v>
      </c>
      <c r="H1296" s="185">
        <f>H1297</f>
        <v>48675.4</v>
      </c>
      <c r="I1296" s="185">
        <f t="shared" si="299"/>
        <v>100</v>
      </c>
    </row>
    <row r="1297" spans="1:9" x14ac:dyDescent="0.25">
      <c r="A1297" s="192" t="s">
        <v>1214</v>
      </c>
      <c r="B1297" s="195"/>
      <c r="C1297" s="195" t="s">
        <v>1035</v>
      </c>
      <c r="D1297" s="195" t="s">
        <v>893</v>
      </c>
      <c r="E1297" s="195" t="s">
        <v>1235</v>
      </c>
      <c r="F1297" s="195"/>
      <c r="G1297" s="185">
        <f t="shared" ref="G1297:H1297" si="301">G1298</f>
        <v>48675.4</v>
      </c>
      <c r="H1297" s="185">
        <f t="shared" si="301"/>
        <v>48675.4</v>
      </c>
      <c r="I1297" s="185">
        <f t="shared" si="299"/>
        <v>100</v>
      </c>
    </row>
    <row r="1298" spans="1:9" ht="31.5" x14ac:dyDescent="0.25">
      <c r="A1298" s="192" t="s">
        <v>945</v>
      </c>
      <c r="B1298" s="195"/>
      <c r="C1298" s="195" t="s">
        <v>1035</v>
      </c>
      <c r="D1298" s="195" t="s">
        <v>893</v>
      </c>
      <c r="E1298" s="195" t="s">
        <v>1235</v>
      </c>
      <c r="F1298" s="195" t="s">
        <v>946</v>
      </c>
      <c r="G1298" s="185">
        <v>48675.4</v>
      </c>
      <c r="H1298" s="185">
        <v>48675.4</v>
      </c>
      <c r="I1298" s="185">
        <f t="shared" si="299"/>
        <v>100</v>
      </c>
    </row>
    <row r="1299" spans="1:9" hidden="1" x14ac:dyDescent="0.25">
      <c r="A1299" s="192" t="s">
        <v>1218</v>
      </c>
      <c r="B1299" s="195"/>
      <c r="C1299" s="195" t="s">
        <v>1035</v>
      </c>
      <c r="D1299" s="195" t="s">
        <v>893</v>
      </c>
      <c r="E1299" s="195" t="s">
        <v>1236</v>
      </c>
      <c r="F1299" s="195"/>
      <c r="G1299" s="185">
        <f t="shared" ref="G1299:H1301" si="302">SUM(G1300)</f>
        <v>0</v>
      </c>
      <c r="H1299" s="185">
        <f t="shared" si="302"/>
        <v>0</v>
      </c>
      <c r="I1299" s="185" t="e">
        <f t="shared" si="299"/>
        <v>#DIV/0!</v>
      </c>
    </row>
    <row r="1300" spans="1:9" hidden="1" x14ac:dyDescent="0.25">
      <c r="A1300" s="192" t="s">
        <v>1214</v>
      </c>
      <c r="B1300" s="195"/>
      <c r="C1300" s="195" t="s">
        <v>1035</v>
      </c>
      <c r="D1300" s="195" t="s">
        <v>893</v>
      </c>
      <c r="E1300" s="195" t="s">
        <v>1881</v>
      </c>
      <c r="F1300" s="195"/>
      <c r="G1300" s="185">
        <f t="shared" si="302"/>
        <v>0</v>
      </c>
      <c r="H1300" s="185">
        <f t="shared" si="302"/>
        <v>0</v>
      </c>
      <c r="I1300" s="185" t="e">
        <f t="shared" si="299"/>
        <v>#DIV/0!</v>
      </c>
    </row>
    <row r="1301" spans="1:9" hidden="1" x14ac:dyDescent="0.25">
      <c r="A1301" s="192" t="s">
        <v>1237</v>
      </c>
      <c r="B1301" s="195"/>
      <c r="C1301" s="195" t="s">
        <v>1035</v>
      </c>
      <c r="D1301" s="195" t="s">
        <v>893</v>
      </c>
      <c r="E1301" s="195" t="s">
        <v>1238</v>
      </c>
      <c r="F1301" s="195"/>
      <c r="G1301" s="185">
        <f t="shared" si="302"/>
        <v>0</v>
      </c>
      <c r="H1301" s="185">
        <f t="shared" si="302"/>
        <v>0</v>
      </c>
      <c r="I1301" s="185" t="e">
        <f t="shared" si="299"/>
        <v>#DIV/0!</v>
      </c>
    </row>
    <row r="1302" spans="1:9" ht="31.5" hidden="1" x14ac:dyDescent="0.25">
      <c r="A1302" s="192" t="s">
        <v>945</v>
      </c>
      <c r="B1302" s="195"/>
      <c r="C1302" s="195" t="s">
        <v>1035</v>
      </c>
      <c r="D1302" s="195" t="s">
        <v>893</v>
      </c>
      <c r="E1302" s="195" t="s">
        <v>1238</v>
      </c>
      <c r="F1302" s="195" t="s">
        <v>946</v>
      </c>
      <c r="G1302" s="185"/>
      <c r="H1302" s="185"/>
      <c r="I1302" s="185" t="e">
        <f t="shared" si="299"/>
        <v>#DIV/0!</v>
      </c>
    </row>
    <row r="1303" spans="1:9" ht="31.5" x14ac:dyDescent="0.25">
      <c r="A1303" s="192" t="s">
        <v>1055</v>
      </c>
      <c r="B1303" s="195"/>
      <c r="C1303" s="195" t="s">
        <v>1035</v>
      </c>
      <c r="D1303" s="195" t="s">
        <v>893</v>
      </c>
      <c r="E1303" s="195" t="s">
        <v>1239</v>
      </c>
      <c r="F1303" s="195"/>
      <c r="G1303" s="185">
        <f>G1304</f>
        <v>24154.699999999997</v>
      </c>
      <c r="H1303" s="185">
        <f>H1304</f>
        <v>24189.9</v>
      </c>
      <c r="I1303" s="185">
        <f t="shared" si="299"/>
        <v>100.14572733256884</v>
      </c>
    </row>
    <row r="1304" spans="1:9" x14ac:dyDescent="0.25">
      <c r="A1304" s="192" t="s">
        <v>1214</v>
      </c>
      <c r="B1304" s="195"/>
      <c r="C1304" s="195" t="s">
        <v>1035</v>
      </c>
      <c r="D1304" s="195" t="s">
        <v>893</v>
      </c>
      <c r="E1304" s="195" t="s">
        <v>1240</v>
      </c>
      <c r="F1304" s="195"/>
      <c r="G1304" s="185">
        <f>G1305+G1306+G1307</f>
        <v>24154.699999999997</v>
      </c>
      <c r="H1304" s="185">
        <f>H1305+H1306+H1307</f>
        <v>24189.9</v>
      </c>
      <c r="I1304" s="185">
        <f t="shared" si="299"/>
        <v>100.14572733256884</v>
      </c>
    </row>
    <row r="1305" spans="1:9" ht="47.25" x14ac:dyDescent="0.25">
      <c r="A1305" s="192" t="s">
        <v>908</v>
      </c>
      <c r="B1305" s="195"/>
      <c r="C1305" s="195" t="s">
        <v>1035</v>
      </c>
      <c r="D1305" s="195" t="s">
        <v>893</v>
      </c>
      <c r="E1305" s="195" t="s">
        <v>1240</v>
      </c>
      <c r="F1305" s="195" t="s">
        <v>226</v>
      </c>
      <c r="G1305" s="185">
        <v>20828.599999999999</v>
      </c>
      <c r="H1305" s="185">
        <v>20841.2</v>
      </c>
      <c r="I1305" s="185">
        <f t="shared" si="299"/>
        <v>100.06049374417869</v>
      </c>
    </row>
    <row r="1306" spans="1:9" ht="31.5" x14ac:dyDescent="0.25">
      <c r="A1306" s="192" t="s">
        <v>896</v>
      </c>
      <c r="B1306" s="195"/>
      <c r="C1306" s="195" t="s">
        <v>1035</v>
      </c>
      <c r="D1306" s="195" t="s">
        <v>893</v>
      </c>
      <c r="E1306" s="195" t="s">
        <v>1240</v>
      </c>
      <c r="F1306" s="195" t="s">
        <v>932</v>
      </c>
      <c r="G1306" s="193">
        <v>3088.5</v>
      </c>
      <c r="H1306" s="193">
        <v>3095.2</v>
      </c>
      <c r="I1306" s="185">
        <f t="shared" si="299"/>
        <v>100.21693378662782</v>
      </c>
    </row>
    <row r="1307" spans="1:9" x14ac:dyDescent="0.25">
      <c r="A1307" s="192" t="s">
        <v>910</v>
      </c>
      <c r="B1307" s="195"/>
      <c r="C1307" s="195" t="s">
        <v>1035</v>
      </c>
      <c r="D1307" s="195" t="s">
        <v>893</v>
      </c>
      <c r="E1307" s="195" t="s">
        <v>1240</v>
      </c>
      <c r="F1307" s="195" t="s">
        <v>988</v>
      </c>
      <c r="G1307" s="185">
        <v>237.6</v>
      </c>
      <c r="H1307" s="185">
        <v>253.5</v>
      </c>
      <c r="I1307" s="185">
        <f t="shared" si="299"/>
        <v>106.6919191919192</v>
      </c>
    </row>
    <row r="1308" spans="1:9" x14ac:dyDescent="0.25">
      <c r="A1308" s="192" t="s">
        <v>1246</v>
      </c>
      <c r="B1308" s="195"/>
      <c r="C1308" s="195" t="s">
        <v>1035</v>
      </c>
      <c r="D1308" s="195" t="s">
        <v>893</v>
      </c>
      <c r="E1308" s="195" t="s">
        <v>1247</v>
      </c>
      <c r="F1308" s="195"/>
      <c r="G1308" s="185">
        <f t="shared" ref="G1308:H1308" si="303">G1309</f>
        <v>55656.9</v>
      </c>
      <c r="H1308" s="185">
        <f t="shared" si="303"/>
        <v>55345.7</v>
      </c>
      <c r="I1308" s="185">
        <f t="shared" si="299"/>
        <v>99.440859983218616</v>
      </c>
    </row>
    <row r="1309" spans="1:9" ht="31.5" x14ac:dyDescent="0.25">
      <c r="A1309" s="192" t="s">
        <v>1055</v>
      </c>
      <c r="B1309" s="195"/>
      <c r="C1309" s="195" t="s">
        <v>1035</v>
      </c>
      <c r="D1309" s="195" t="s">
        <v>893</v>
      </c>
      <c r="E1309" s="195" t="s">
        <v>1248</v>
      </c>
      <c r="F1309" s="195"/>
      <c r="G1309" s="185">
        <f>G1310</f>
        <v>55656.9</v>
      </c>
      <c r="H1309" s="185">
        <f>H1310</f>
        <v>55345.7</v>
      </c>
      <c r="I1309" s="185">
        <f t="shared" si="299"/>
        <v>99.440859983218616</v>
      </c>
    </row>
    <row r="1310" spans="1:9" x14ac:dyDescent="0.25">
      <c r="A1310" s="192" t="s">
        <v>1249</v>
      </c>
      <c r="B1310" s="195"/>
      <c r="C1310" s="195" t="s">
        <v>1035</v>
      </c>
      <c r="D1310" s="195" t="s">
        <v>893</v>
      </c>
      <c r="E1310" s="195" t="s">
        <v>1250</v>
      </c>
      <c r="F1310" s="195"/>
      <c r="G1310" s="185">
        <f>G1311+G1312+G1313</f>
        <v>55656.9</v>
      </c>
      <c r="H1310" s="185">
        <f>H1311+H1312+H1313</f>
        <v>55345.7</v>
      </c>
      <c r="I1310" s="185">
        <f t="shared" si="299"/>
        <v>99.440859983218616</v>
      </c>
    </row>
    <row r="1311" spans="1:9" ht="47.25" x14ac:dyDescent="0.25">
      <c r="A1311" s="192" t="s">
        <v>908</v>
      </c>
      <c r="B1311" s="195"/>
      <c r="C1311" s="195" t="s">
        <v>1035</v>
      </c>
      <c r="D1311" s="195" t="s">
        <v>893</v>
      </c>
      <c r="E1311" s="195" t="s">
        <v>1250</v>
      </c>
      <c r="F1311" s="195" t="s">
        <v>226</v>
      </c>
      <c r="G1311" s="185">
        <v>49721.9</v>
      </c>
      <c r="H1311" s="185">
        <v>49518.9</v>
      </c>
      <c r="I1311" s="185">
        <f t="shared" si="299"/>
        <v>99.591729197798145</v>
      </c>
    </row>
    <row r="1312" spans="1:9" ht="31.5" x14ac:dyDescent="0.25">
      <c r="A1312" s="192" t="s">
        <v>896</v>
      </c>
      <c r="B1312" s="195"/>
      <c r="C1312" s="195" t="s">
        <v>1035</v>
      </c>
      <c r="D1312" s="195" t="s">
        <v>893</v>
      </c>
      <c r="E1312" s="195" t="s">
        <v>1250</v>
      </c>
      <c r="F1312" s="195" t="s">
        <v>932</v>
      </c>
      <c r="G1312" s="193">
        <v>5478.5</v>
      </c>
      <c r="H1312" s="193">
        <v>5369.6</v>
      </c>
      <c r="I1312" s="185">
        <f t="shared" si="299"/>
        <v>98.01222962489733</v>
      </c>
    </row>
    <row r="1313" spans="1:9" x14ac:dyDescent="0.25">
      <c r="A1313" s="192" t="s">
        <v>910</v>
      </c>
      <c r="B1313" s="195"/>
      <c r="C1313" s="195" t="s">
        <v>1035</v>
      </c>
      <c r="D1313" s="195" t="s">
        <v>893</v>
      </c>
      <c r="E1313" s="195" t="s">
        <v>1250</v>
      </c>
      <c r="F1313" s="195" t="s">
        <v>988</v>
      </c>
      <c r="G1313" s="185">
        <v>456.5</v>
      </c>
      <c r="H1313" s="185">
        <v>457.2</v>
      </c>
      <c r="I1313" s="185">
        <f t="shared" si="299"/>
        <v>100.15334063526835</v>
      </c>
    </row>
    <row r="1314" spans="1:9" x14ac:dyDescent="0.25">
      <c r="A1314" s="192" t="s">
        <v>1251</v>
      </c>
      <c r="B1314" s="195"/>
      <c r="C1314" s="195" t="s">
        <v>1035</v>
      </c>
      <c r="D1314" s="195" t="s">
        <v>893</v>
      </c>
      <c r="E1314" s="195" t="s">
        <v>1252</v>
      </c>
      <c r="F1314" s="195"/>
      <c r="G1314" s="185">
        <f t="shared" ref="G1314:H1316" si="304">G1315</f>
        <v>11392.3</v>
      </c>
      <c r="H1314" s="185">
        <f t="shared" si="304"/>
        <v>11392.3</v>
      </c>
      <c r="I1314" s="185">
        <f t="shared" si="299"/>
        <v>100</v>
      </c>
    </row>
    <row r="1315" spans="1:9" ht="47.25" x14ac:dyDescent="0.25">
      <c r="A1315" s="192" t="s">
        <v>1233</v>
      </c>
      <c r="B1315" s="195"/>
      <c r="C1315" s="195" t="s">
        <v>1035</v>
      </c>
      <c r="D1315" s="195" t="s">
        <v>893</v>
      </c>
      <c r="E1315" s="195" t="s">
        <v>1253</v>
      </c>
      <c r="F1315" s="195"/>
      <c r="G1315" s="185">
        <f>G1316</f>
        <v>11392.3</v>
      </c>
      <c r="H1315" s="185">
        <f>H1316</f>
        <v>11392.3</v>
      </c>
      <c r="I1315" s="185">
        <f t="shared" si="299"/>
        <v>100</v>
      </c>
    </row>
    <row r="1316" spans="1:9" x14ac:dyDescent="0.25">
      <c r="A1316" s="192" t="s">
        <v>1222</v>
      </c>
      <c r="B1316" s="195"/>
      <c r="C1316" s="195" t="s">
        <v>1035</v>
      </c>
      <c r="D1316" s="195" t="s">
        <v>893</v>
      </c>
      <c r="E1316" s="195" t="s">
        <v>1254</v>
      </c>
      <c r="F1316" s="195"/>
      <c r="G1316" s="185">
        <f t="shared" si="304"/>
        <v>11392.3</v>
      </c>
      <c r="H1316" s="185">
        <f t="shared" si="304"/>
        <v>11392.3</v>
      </c>
      <c r="I1316" s="185">
        <f t="shared" si="299"/>
        <v>100</v>
      </c>
    </row>
    <row r="1317" spans="1:9" ht="31.5" x14ac:dyDescent="0.25">
      <c r="A1317" s="192" t="s">
        <v>945</v>
      </c>
      <c r="B1317" s="195"/>
      <c r="C1317" s="195" t="s">
        <v>1035</v>
      </c>
      <c r="D1317" s="195" t="s">
        <v>893</v>
      </c>
      <c r="E1317" s="195" t="s">
        <v>1254</v>
      </c>
      <c r="F1317" s="195" t="s">
        <v>946</v>
      </c>
      <c r="G1317" s="185">
        <v>11392.3</v>
      </c>
      <c r="H1317" s="185">
        <v>11392.3</v>
      </c>
      <c r="I1317" s="185">
        <f t="shared" si="299"/>
        <v>100</v>
      </c>
    </row>
    <row r="1318" spans="1:9" x14ac:dyDescent="0.25">
      <c r="A1318" s="192" t="s">
        <v>1257</v>
      </c>
      <c r="B1318" s="195"/>
      <c r="C1318" s="195" t="s">
        <v>1035</v>
      </c>
      <c r="D1318" s="195" t="s">
        <v>893</v>
      </c>
      <c r="E1318" s="195" t="s">
        <v>1258</v>
      </c>
      <c r="F1318" s="195"/>
      <c r="G1318" s="185">
        <f>SUM(G1319)</f>
        <v>134</v>
      </c>
      <c r="H1318" s="185">
        <f t="shared" ref="H1318:H1319" si="305">SUM(H1319)</f>
        <v>134</v>
      </c>
      <c r="I1318" s="185">
        <f t="shared" si="299"/>
        <v>100</v>
      </c>
    </row>
    <row r="1319" spans="1:9" x14ac:dyDescent="0.25">
      <c r="A1319" s="192" t="s">
        <v>1273</v>
      </c>
      <c r="B1319" s="195"/>
      <c r="C1319" s="195" t="s">
        <v>1035</v>
      </c>
      <c r="D1319" s="195" t="s">
        <v>893</v>
      </c>
      <c r="E1319" s="195" t="s">
        <v>1274</v>
      </c>
      <c r="F1319" s="195"/>
      <c r="G1319" s="185">
        <f>SUM(G1320)</f>
        <v>134</v>
      </c>
      <c r="H1319" s="185">
        <f t="shared" si="305"/>
        <v>134</v>
      </c>
      <c r="I1319" s="185">
        <f t="shared" si="299"/>
        <v>100</v>
      </c>
    </row>
    <row r="1320" spans="1:9" ht="31.5" x14ac:dyDescent="0.25">
      <c r="A1320" s="192" t="s">
        <v>1275</v>
      </c>
      <c r="B1320" s="195"/>
      <c r="C1320" s="195" t="s">
        <v>1035</v>
      </c>
      <c r="D1320" s="195" t="s">
        <v>893</v>
      </c>
      <c r="E1320" s="195" t="s">
        <v>1276</v>
      </c>
      <c r="F1320" s="195"/>
      <c r="G1320" s="185">
        <f>SUM(G1321:G1322)</f>
        <v>134</v>
      </c>
      <c r="H1320" s="185">
        <f t="shared" ref="H1320" si="306">SUM(H1321:H1322)</f>
        <v>134</v>
      </c>
      <c r="I1320" s="185">
        <f t="shared" si="299"/>
        <v>100</v>
      </c>
    </row>
    <row r="1321" spans="1:9" x14ac:dyDescent="0.25">
      <c r="A1321" s="192" t="s">
        <v>881</v>
      </c>
      <c r="B1321" s="195"/>
      <c r="C1321" s="195" t="s">
        <v>1035</v>
      </c>
      <c r="D1321" s="195" t="s">
        <v>893</v>
      </c>
      <c r="E1321" s="195" t="s">
        <v>1276</v>
      </c>
      <c r="F1321" s="195" t="s">
        <v>882</v>
      </c>
      <c r="G1321" s="185">
        <v>67</v>
      </c>
      <c r="H1321" s="185">
        <v>67</v>
      </c>
      <c r="I1321" s="185">
        <f t="shared" si="299"/>
        <v>100</v>
      </c>
    </row>
    <row r="1322" spans="1:9" ht="31.5" x14ac:dyDescent="0.25">
      <c r="A1322" s="192" t="s">
        <v>945</v>
      </c>
      <c r="B1322" s="195"/>
      <c r="C1322" s="195" t="s">
        <v>1035</v>
      </c>
      <c r="D1322" s="195" t="s">
        <v>893</v>
      </c>
      <c r="E1322" s="195" t="s">
        <v>1276</v>
      </c>
      <c r="F1322" s="195" t="s">
        <v>946</v>
      </c>
      <c r="G1322" s="185">
        <v>67</v>
      </c>
      <c r="H1322" s="185">
        <v>67</v>
      </c>
      <c r="I1322" s="185">
        <f t="shared" si="299"/>
        <v>100</v>
      </c>
    </row>
    <row r="1323" spans="1:9" ht="31.5" x14ac:dyDescent="0.25">
      <c r="A1323" s="192" t="s">
        <v>1277</v>
      </c>
      <c r="B1323" s="216"/>
      <c r="C1323" s="195" t="s">
        <v>1035</v>
      </c>
      <c r="D1323" s="195" t="s">
        <v>893</v>
      </c>
      <c r="E1323" s="195" t="s">
        <v>1278</v>
      </c>
      <c r="F1323" s="195"/>
      <c r="G1323" s="185">
        <f>SUM(G1324+G1333+G1347)+G1329+G1354+G1348</f>
        <v>14040.3</v>
      </c>
      <c r="H1323" s="185">
        <f>SUM(H1324+H1333+H1347)+H1329+H1354+H1348</f>
        <v>13831.6</v>
      </c>
      <c r="I1323" s="185">
        <f t="shared" si="299"/>
        <v>98.513564524974555</v>
      </c>
    </row>
    <row r="1324" spans="1:9" x14ac:dyDescent="0.25">
      <c r="A1324" s="192" t="s">
        <v>979</v>
      </c>
      <c r="B1324" s="216"/>
      <c r="C1324" s="195" t="s">
        <v>1035</v>
      </c>
      <c r="D1324" s="195" t="s">
        <v>893</v>
      </c>
      <c r="E1324" s="195" t="s">
        <v>1279</v>
      </c>
      <c r="F1324" s="195"/>
      <c r="G1324" s="185">
        <f>SUM(G1325+G1327+G1331)</f>
        <v>5337.4</v>
      </c>
      <c r="H1324" s="185">
        <f>SUM(H1325+H1327+H1331)</f>
        <v>5336.7</v>
      </c>
      <c r="I1324" s="185">
        <f t="shared" si="299"/>
        <v>99.986885000187371</v>
      </c>
    </row>
    <row r="1325" spans="1:9" x14ac:dyDescent="0.25">
      <c r="A1325" s="192" t="s">
        <v>1214</v>
      </c>
      <c r="B1325" s="256"/>
      <c r="C1325" s="195" t="s">
        <v>1035</v>
      </c>
      <c r="D1325" s="195" t="s">
        <v>893</v>
      </c>
      <c r="E1325" s="195" t="s">
        <v>1280</v>
      </c>
      <c r="F1325" s="195"/>
      <c r="G1325" s="185">
        <f>G1326</f>
        <v>1464.8</v>
      </c>
      <c r="H1325" s="185">
        <f>H1326</f>
        <v>1464.8</v>
      </c>
      <c r="I1325" s="185">
        <f t="shared" si="299"/>
        <v>100</v>
      </c>
    </row>
    <row r="1326" spans="1:9" ht="31.5" x14ac:dyDescent="0.25">
      <c r="A1326" s="192" t="s">
        <v>896</v>
      </c>
      <c r="B1326" s="256"/>
      <c r="C1326" s="195" t="s">
        <v>1035</v>
      </c>
      <c r="D1326" s="195" t="s">
        <v>893</v>
      </c>
      <c r="E1326" s="195" t="s">
        <v>1280</v>
      </c>
      <c r="F1326" s="195" t="s">
        <v>932</v>
      </c>
      <c r="G1326" s="185">
        <v>1464.8</v>
      </c>
      <c r="H1326" s="185">
        <v>1464.8</v>
      </c>
      <c r="I1326" s="185">
        <f t="shared" si="299"/>
        <v>100</v>
      </c>
    </row>
    <row r="1327" spans="1:9" x14ac:dyDescent="0.25">
      <c r="A1327" s="192" t="s">
        <v>1249</v>
      </c>
      <c r="B1327" s="216"/>
      <c r="C1327" s="195" t="s">
        <v>1035</v>
      </c>
      <c r="D1327" s="195" t="s">
        <v>893</v>
      </c>
      <c r="E1327" s="195" t="s">
        <v>1281</v>
      </c>
      <c r="F1327" s="195"/>
      <c r="G1327" s="185">
        <f>SUM(G1328)</f>
        <v>3872.6</v>
      </c>
      <c r="H1327" s="185">
        <f>SUM(H1328)</f>
        <v>3871.9</v>
      </c>
      <c r="I1327" s="185">
        <f t="shared" si="299"/>
        <v>99.981924288591657</v>
      </c>
    </row>
    <row r="1328" spans="1:9" ht="31.5" x14ac:dyDescent="0.25">
      <c r="A1328" s="192" t="s">
        <v>896</v>
      </c>
      <c r="B1328" s="216"/>
      <c r="C1328" s="195" t="s">
        <v>1035</v>
      </c>
      <c r="D1328" s="195" t="s">
        <v>893</v>
      </c>
      <c r="E1328" s="195" t="s">
        <v>1281</v>
      </c>
      <c r="F1328" s="195" t="s">
        <v>932</v>
      </c>
      <c r="G1328" s="185">
        <v>3872.6</v>
      </c>
      <c r="H1328" s="185">
        <v>3871.9</v>
      </c>
      <c r="I1328" s="185">
        <f t="shared" si="299"/>
        <v>99.981924288591657</v>
      </c>
    </row>
    <row r="1329" spans="1:9" x14ac:dyDescent="0.25">
      <c r="A1329" s="215" t="s">
        <v>1216</v>
      </c>
      <c r="B1329" s="216"/>
      <c r="C1329" s="195" t="s">
        <v>1035</v>
      </c>
      <c r="D1329" s="195" t="s">
        <v>893</v>
      </c>
      <c r="E1329" s="195" t="s">
        <v>1282</v>
      </c>
      <c r="F1329" s="195"/>
      <c r="G1329" s="185">
        <f>SUM(G1330)</f>
        <v>273.2</v>
      </c>
      <c r="H1329" s="185">
        <f>SUM(H1330)</f>
        <v>273.2</v>
      </c>
      <c r="I1329" s="185">
        <f t="shared" si="299"/>
        <v>100</v>
      </c>
    </row>
    <row r="1330" spans="1:9" ht="31.5" x14ac:dyDescent="0.25">
      <c r="A1330" s="192" t="s">
        <v>896</v>
      </c>
      <c r="B1330" s="216"/>
      <c r="C1330" s="195" t="s">
        <v>1035</v>
      </c>
      <c r="D1330" s="195" t="s">
        <v>893</v>
      </c>
      <c r="E1330" s="195" t="s">
        <v>1282</v>
      </c>
      <c r="F1330" s="195" t="s">
        <v>932</v>
      </c>
      <c r="G1330" s="185">
        <v>273.2</v>
      </c>
      <c r="H1330" s="185">
        <v>273.2</v>
      </c>
      <c r="I1330" s="185">
        <f t="shared" si="299"/>
        <v>100</v>
      </c>
    </row>
    <row r="1331" spans="1:9" ht="31.5" hidden="1" x14ac:dyDescent="0.25">
      <c r="A1331" s="192" t="s">
        <v>1285</v>
      </c>
      <c r="B1331" s="216"/>
      <c r="C1331" s="195" t="s">
        <v>1035</v>
      </c>
      <c r="D1331" s="195" t="s">
        <v>893</v>
      </c>
      <c r="E1331" s="195" t="s">
        <v>1286</v>
      </c>
      <c r="F1331" s="195"/>
      <c r="G1331" s="185">
        <f>SUM(G1332)</f>
        <v>0</v>
      </c>
      <c r="H1331" s="185">
        <f t="shared" ref="H1331" si="307">SUM(H1332)</f>
        <v>0</v>
      </c>
      <c r="I1331" s="185"/>
    </row>
    <row r="1332" spans="1:9" ht="31.5" hidden="1" x14ac:dyDescent="0.25">
      <c r="A1332" s="192" t="s">
        <v>896</v>
      </c>
      <c r="B1332" s="216"/>
      <c r="C1332" s="195" t="s">
        <v>1035</v>
      </c>
      <c r="D1332" s="195" t="s">
        <v>893</v>
      </c>
      <c r="E1332" s="195" t="s">
        <v>1286</v>
      </c>
      <c r="F1332" s="195" t="s">
        <v>932</v>
      </c>
      <c r="G1332" s="185"/>
      <c r="H1332" s="185"/>
      <c r="I1332" s="185"/>
    </row>
    <row r="1333" spans="1:9" x14ac:dyDescent="0.25">
      <c r="A1333" s="192" t="s">
        <v>1218</v>
      </c>
      <c r="B1333" s="216"/>
      <c r="C1333" s="195" t="s">
        <v>1035</v>
      </c>
      <c r="D1333" s="195" t="s">
        <v>893</v>
      </c>
      <c r="E1333" s="195" t="s">
        <v>1287</v>
      </c>
      <c r="F1333" s="195"/>
      <c r="G1333" s="185">
        <f>G1334+G1337+G1342</f>
        <v>3161.7</v>
      </c>
      <c r="H1333" s="185">
        <f>H1334+H1337+H1342</f>
        <v>2953.7</v>
      </c>
      <c r="I1333" s="185">
        <f t="shared" si="299"/>
        <v>93.42126071417276</v>
      </c>
    </row>
    <row r="1334" spans="1:9" x14ac:dyDescent="0.25">
      <c r="A1334" s="192" t="s">
        <v>1288</v>
      </c>
      <c r="B1334" s="216"/>
      <c r="C1334" s="195" t="s">
        <v>1035</v>
      </c>
      <c r="D1334" s="195" t="s">
        <v>893</v>
      </c>
      <c r="E1334" s="195" t="s">
        <v>1289</v>
      </c>
      <c r="F1334" s="195"/>
      <c r="G1334" s="185">
        <f>G1335</f>
        <v>545.6</v>
      </c>
      <c r="H1334" s="185">
        <f>H1335</f>
        <v>545.6</v>
      </c>
      <c r="I1334" s="185">
        <f t="shared" si="299"/>
        <v>100</v>
      </c>
    </row>
    <row r="1335" spans="1:9" x14ac:dyDescent="0.25">
      <c r="A1335" s="192" t="s">
        <v>1214</v>
      </c>
      <c r="B1335" s="216"/>
      <c r="C1335" s="195" t="s">
        <v>1035</v>
      </c>
      <c r="D1335" s="195" t="s">
        <v>893</v>
      </c>
      <c r="E1335" s="195" t="s">
        <v>1291</v>
      </c>
      <c r="F1335" s="195"/>
      <c r="G1335" s="185">
        <f t="shared" ref="G1335:H1335" si="308">G1336</f>
        <v>545.6</v>
      </c>
      <c r="H1335" s="185">
        <f t="shared" si="308"/>
        <v>545.6</v>
      </c>
      <c r="I1335" s="185">
        <f t="shared" si="299"/>
        <v>100</v>
      </c>
    </row>
    <row r="1336" spans="1:9" ht="27" customHeight="1" x14ac:dyDescent="0.25">
      <c r="A1336" s="192" t="s">
        <v>945</v>
      </c>
      <c r="B1336" s="216"/>
      <c r="C1336" s="195" t="s">
        <v>1035</v>
      </c>
      <c r="D1336" s="195" t="s">
        <v>893</v>
      </c>
      <c r="E1336" s="195" t="s">
        <v>1291</v>
      </c>
      <c r="F1336" s="195" t="s">
        <v>946</v>
      </c>
      <c r="G1336" s="185">
        <v>545.6</v>
      </c>
      <c r="H1336" s="185">
        <v>545.6</v>
      </c>
      <c r="I1336" s="185">
        <f t="shared" si="299"/>
        <v>100</v>
      </c>
    </row>
    <row r="1337" spans="1:9" ht="31.5" x14ac:dyDescent="0.25">
      <c r="A1337" s="192" t="s">
        <v>1266</v>
      </c>
      <c r="B1337" s="216"/>
      <c r="C1337" s="195" t="s">
        <v>1035</v>
      </c>
      <c r="D1337" s="195" t="s">
        <v>893</v>
      </c>
      <c r="E1337" s="195" t="s">
        <v>1292</v>
      </c>
      <c r="F1337" s="195"/>
      <c r="G1337" s="185">
        <f>G1338+G1340</f>
        <v>861.40000000000009</v>
      </c>
      <c r="H1337" s="185">
        <f>H1338+H1340</f>
        <v>861.30000000000007</v>
      </c>
      <c r="I1337" s="185">
        <f t="shared" si="299"/>
        <v>99.988390991409332</v>
      </c>
    </row>
    <row r="1338" spans="1:9" x14ac:dyDescent="0.25">
      <c r="A1338" s="192" t="s">
        <v>1214</v>
      </c>
      <c r="B1338" s="216"/>
      <c r="C1338" s="195" t="s">
        <v>1035</v>
      </c>
      <c r="D1338" s="195" t="s">
        <v>893</v>
      </c>
      <c r="E1338" s="195" t="s">
        <v>1294</v>
      </c>
      <c r="F1338" s="195"/>
      <c r="G1338" s="185">
        <f t="shared" ref="G1338:H1338" si="309">G1339</f>
        <v>787.2</v>
      </c>
      <c r="H1338" s="185">
        <f t="shared" si="309"/>
        <v>787.1</v>
      </c>
      <c r="I1338" s="185">
        <f t="shared" si="299"/>
        <v>99.987296747967477</v>
      </c>
    </row>
    <row r="1339" spans="1:9" ht="31.5" x14ac:dyDescent="0.25">
      <c r="A1339" s="192" t="s">
        <v>945</v>
      </c>
      <c r="B1339" s="216"/>
      <c r="C1339" s="195" t="s">
        <v>1035</v>
      </c>
      <c r="D1339" s="195" t="s">
        <v>893</v>
      </c>
      <c r="E1339" s="195" t="s">
        <v>1294</v>
      </c>
      <c r="F1339" s="195" t="s">
        <v>946</v>
      </c>
      <c r="G1339" s="185">
        <v>787.2</v>
      </c>
      <c r="H1339" s="185">
        <v>787.1</v>
      </c>
      <c r="I1339" s="185">
        <f t="shared" si="299"/>
        <v>99.987296747967477</v>
      </c>
    </row>
    <row r="1340" spans="1:9" x14ac:dyDescent="0.25">
      <c r="A1340" s="192" t="s">
        <v>1262</v>
      </c>
      <c r="B1340" s="216"/>
      <c r="C1340" s="195" t="s">
        <v>1035</v>
      </c>
      <c r="D1340" s="195" t="s">
        <v>893</v>
      </c>
      <c r="E1340" s="195" t="s">
        <v>1295</v>
      </c>
      <c r="F1340" s="195"/>
      <c r="G1340" s="185">
        <f>SUM(G1341)</f>
        <v>74.2</v>
      </c>
      <c r="H1340" s="185">
        <f t="shared" ref="H1340" si="310">SUM(H1341)</f>
        <v>74.2</v>
      </c>
      <c r="I1340" s="185">
        <f t="shared" si="299"/>
        <v>100</v>
      </c>
    </row>
    <row r="1341" spans="1:9" ht="31.5" x14ac:dyDescent="0.25">
      <c r="A1341" s="192" t="s">
        <v>945</v>
      </c>
      <c r="B1341" s="216"/>
      <c r="C1341" s="195" t="s">
        <v>1035</v>
      </c>
      <c r="D1341" s="195" t="s">
        <v>893</v>
      </c>
      <c r="E1341" s="195" t="s">
        <v>1295</v>
      </c>
      <c r="F1341" s="195" t="s">
        <v>946</v>
      </c>
      <c r="G1341" s="185">
        <v>74.2</v>
      </c>
      <c r="H1341" s="185">
        <v>74.2</v>
      </c>
      <c r="I1341" s="185">
        <f t="shared" si="299"/>
        <v>100</v>
      </c>
    </row>
    <row r="1342" spans="1:9" ht="14.25" customHeight="1" x14ac:dyDescent="0.25">
      <c r="A1342" s="192" t="s">
        <v>1237</v>
      </c>
      <c r="B1342" s="216"/>
      <c r="C1342" s="195" t="s">
        <v>1035</v>
      </c>
      <c r="D1342" s="195" t="s">
        <v>893</v>
      </c>
      <c r="E1342" s="195" t="s">
        <v>1296</v>
      </c>
      <c r="F1342" s="195"/>
      <c r="G1342" s="185">
        <f>G1343+G1345</f>
        <v>1754.6999999999998</v>
      </c>
      <c r="H1342" s="185">
        <f>H1343+H1345</f>
        <v>1546.8</v>
      </c>
      <c r="I1342" s="185">
        <f t="shared" si="299"/>
        <v>88.151820824072502</v>
      </c>
    </row>
    <row r="1343" spans="1:9" x14ac:dyDescent="0.25">
      <c r="A1343" s="192" t="s">
        <v>1214</v>
      </c>
      <c r="B1343" s="216"/>
      <c r="C1343" s="195" t="s">
        <v>1035</v>
      </c>
      <c r="D1343" s="195" t="s">
        <v>893</v>
      </c>
      <c r="E1343" s="195" t="s">
        <v>1298</v>
      </c>
      <c r="F1343" s="195"/>
      <c r="G1343" s="185">
        <f>G1344</f>
        <v>1500.1</v>
      </c>
      <c r="H1343" s="185">
        <f>H1344</f>
        <v>1292.2</v>
      </c>
      <c r="I1343" s="185">
        <f t="shared" si="299"/>
        <v>86.140923938404114</v>
      </c>
    </row>
    <row r="1344" spans="1:9" ht="31.5" x14ac:dyDescent="0.25">
      <c r="A1344" s="192" t="s">
        <v>945</v>
      </c>
      <c r="B1344" s="216"/>
      <c r="C1344" s="195" t="s">
        <v>1035</v>
      </c>
      <c r="D1344" s="195" t="s">
        <v>893</v>
      </c>
      <c r="E1344" s="195" t="s">
        <v>1298</v>
      </c>
      <c r="F1344" s="195" t="s">
        <v>946</v>
      </c>
      <c r="G1344" s="185">
        <v>1500.1</v>
      </c>
      <c r="H1344" s="185">
        <v>1292.2</v>
      </c>
      <c r="I1344" s="185">
        <f t="shared" si="299"/>
        <v>86.140923938404114</v>
      </c>
    </row>
    <row r="1345" spans="1:9" x14ac:dyDescent="0.25">
      <c r="A1345" s="192" t="s">
        <v>1222</v>
      </c>
      <c r="B1345" s="216"/>
      <c r="C1345" s="195" t="s">
        <v>1035</v>
      </c>
      <c r="D1345" s="195" t="s">
        <v>893</v>
      </c>
      <c r="E1345" s="195" t="s">
        <v>1299</v>
      </c>
      <c r="F1345" s="195"/>
      <c r="G1345" s="185">
        <f>G1346</f>
        <v>254.6</v>
      </c>
      <c r="H1345" s="185">
        <f>H1346</f>
        <v>254.6</v>
      </c>
      <c r="I1345" s="185">
        <f t="shared" si="299"/>
        <v>100</v>
      </c>
    </row>
    <row r="1346" spans="1:9" ht="31.5" x14ac:dyDescent="0.25">
      <c r="A1346" s="192" t="s">
        <v>945</v>
      </c>
      <c r="B1346" s="216"/>
      <c r="C1346" s="195" t="s">
        <v>1035</v>
      </c>
      <c r="D1346" s="195" t="s">
        <v>893</v>
      </c>
      <c r="E1346" s="195" t="s">
        <v>1299</v>
      </c>
      <c r="F1346" s="195" t="s">
        <v>946</v>
      </c>
      <c r="G1346" s="185">
        <v>254.6</v>
      </c>
      <c r="H1346" s="185">
        <v>254.6</v>
      </c>
      <c r="I1346" s="185">
        <f t="shared" si="299"/>
        <v>100</v>
      </c>
    </row>
    <row r="1347" spans="1:9" hidden="1" x14ac:dyDescent="0.25">
      <c r="A1347" s="192" t="s">
        <v>1300</v>
      </c>
      <c r="B1347" s="216"/>
      <c r="C1347" s="195" t="s">
        <v>1035</v>
      </c>
      <c r="D1347" s="195" t="s">
        <v>893</v>
      </c>
      <c r="E1347" s="195" t="s">
        <v>1882</v>
      </c>
      <c r="F1347" s="195"/>
      <c r="G1347" s="185"/>
      <c r="H1347" s="185">
        <f>SUM(H1352)+H1350</f>
        <v>0</v>
      </c>
      <c r="I1347" s="185"/>
    </row>
    <row r="1348" spans="1:9" ht="31.5" x14ac:dyDescent="0.25">
      <c r="A1348" s="192" t="s">
        <v>1302</v>
      </c>
      <c r="B1348" s="216"/>
      <c r="C1348" s="195" t="s">
        <v>1035</v>
      </c>
      <c r="D1348" s="195" t="s">
        <v>893</v>
      </c>
      <c r="E1348" s="195" t="s">
        <v>1303</v>
      </c>
      <c r="F1348" s="195"/>
      <c r="G1348" s="185">
        <f>SUM(G1349)</f>
        <v>5000</v>
      </c>
      <c r="H1348" s="185">
        <f t="shared" ref="H1348" si="311">SUM(H1349)</f>
        <v>5000</v>
      </c>
      <c r="I1348" s="185">
        <f t="shared" si="299"/>
        <v>100</v>
      </c>
    </row>
    <row r="1349" spans="1:9" ht="31.5" x14ac:dyDescent="0.25">
      <c r="A1349" s="192" t="s">
        <v>896</v>
      </c>
      <c r="B1349" s="216"/>
      <c r="C1349" s="195" t="s">
        <v>1035</v>
      </c>
      <c r="D1349" s="195" t="s">
        <v>893</v>
      </c>
      <c r="E1349" s="195" t="s">
        <v>1303</v>
      </c>
      <c r="F1349" s="195" t="s">
        <v>932</v>
      </c>
      <c r="G1349" s="185">
        <v>5000</v>
      </c>
      <c r="H1349" s="185">
        <v>5000</v>
      </c>
      <c r="I1349" s="185">
        <f t="shared" si="299"/>
        <v>100</v>
      </c>
    </row>
    <row r="1350" spans="1:9" hidden="1" x14ac:dyDescent="0.25">
      <c r="A1350" s="192" t="s">
        <v>1304</v>
      </c>
      <c r="B1350" s="216"/>
      <c r="C1350" s="195" t="s">
        <v>1035</v>
      </c>
      <c r="D1350" s="195" t="s">
        <v>893</v>
      </c>
      <c r="E1350" s="195" t="s">
        <v>1305</v>
      </c>
      <c r="F1350" s="195"/>
      <c r="G1350" s="185"/>
      <c r="H1350" s="185">
        <f>SUM(H1351)</f>
        <v>0</v>
      </c>
      <c r="I1350" s="185"/>
    </row>
    <row r="1351" spans="1:9" ht="31.5" hidden="1" x14ac:dyDescent="0.25">
      <c r="A1351" s="192" t="s">
        <v>945</v>
      </c>
      <c r="B1351" s="216"/>
      <c r="C1351" s="195" t="s">
        <v>1035</v>
      </c>
      <c r="D1351" s="195" t="s">
        <v>893</v>
      </c>
      <c r="E1351" s="195" t="s">
        <v>1305</v>
      </c>
      <c r="F1351" s="195" t="s">
        <v>946</v>
      </c>
      <c r="G1351" s="185"/>
      <c r="H1351" s="185"/>
      <c r="I1351" s="185"/>
    </row>
    <row r="1352" spans="1:9" ht="31.5" hidden="1" x14ac:dyDescent="0.25">
      <c r="A1352" s="192" t="s">
        <v>1308</v>
      </c>
      <c r="B1352" s="216"/>
      <c r="C1352" s="195" t="s">
        <v>1035</v>
      </c>
      <c r="D1352" s="195" t="s">
        <v>893</v>
      </c>
      <c r="E1352" s="195" t="s">
        <v>1309</v>
      </c>
      <c r="F1352" s="195"/>
      <c r="G1352" s="185"/>
      <c r="H1352" s="185">
        <f>SUM(H1353)</f>
        <v>0</v>
      </c>
      <c r="I1352" s="185"/>
    </row>
    <row r="1353" spans="1:9" ht="31.5" hidden="1" x14ac:dyDescent="0.25">
      <c r="A1353" s="192" t="s">
        <v>896</v>
      </c>
      <c r="B1353" s="216"/>
      <c r="C1353" s="195" t="s">
        <v>1035</v>
      </c>
      <c r="D1353" s="195" t="s">
        <v>893</v>
      </c>
      <c r="E1353" s="195" t="s">
        <v>1309</v>
      </c>
      <c r="F1353" s="195" t="s">
        <v>932</v>
      </c>
      <c r="G1353" s="185"/>
      <c r="H1353" s="185"/>
      <c r="I1353" s="185"/>
    </row>
    <row r="1354" spans="1:9" x14ac:dyDescent="0.25">
      <c r="A1354" s="192" t="s">
        <v>1273</v>
      </c>
      <c r="B1354" s="195"/>
      <c r="C1354" s="195" t="s">
        <v>1035</v>
      </c>
      <c r="D1354" s="195" t="s">
        <v>893</v>
      </c>
      <c r="E1354" s="195" t="s">
        <v>1310</v>
      </c>
      <c r="F1354" s="195"/>
      <c r="G1354" s="185">
        <f>SUM(G1355)</f>
        <v>268</v>
      </c>
      <c r="H1354" s="185">
        <f>SUM(H1355)</f>
        <v>268</v>
      </c>
      <c r="I1354" s="185">
        <f t="shared" ref="I1354:I1417" si="312">H1354/G1354*100</f>
        <v>100</v>
      </c>
    </row>
    <row r="1355" spans="1:9" x14ac:dyDescent="0.25">
      <c r="A1355" s="192" t="s">
        <v>1311</v>
      </c>
      <c r="B1355" s="195"/>
      <c r="C1355" s="195" t="s">
        <v>1035</v>
      </c>
      <c r="D1355" s="195" t="s">
        <v>893</v>
      </c>
      <c r="E1355" s="195" t="s">
        <v>1312</v>
      </c>
      <c r="F1355" s="195"/>
      <c r="G1355" s="185">
        <f>SUM(G1356:G1357)</f>
        <v>268</v>
      </c>
      <c r="H1355" s="185">
        <f>SUM(H1356:H1357)</f>
        <v>268</v>
      </c>
      <c r="I1355" s="185">
        <f t="shared" si="312"/>
        <v>100</v>
      </c>
    </row>
    <row r="1356" spans="1:9" ht="31.5" x14ac:dyDescent="0.25">
      <c r="A1356" s="192" t="s">
        <v>896</v>
      </c>
      <c r="B1356" s="195"/>
      <c r="C1356" s="195" t="s">
        <v>1035</v>
      </c>
      <c r="D1356" s="195" t="s">
        <v>893</v>
      </c>
      <c r="E1356" s="195" t="s">
        <v>1312</v>
      </c>
      <c r="F1356" s="195" t="s">
        <v>932</v>
      </c>
      <c r="G1356" s="185">
        <v>134</v>
      </c>
      <c r="H1356" s="185">
        <v>134</v>
      </c>
      <c r="I1356" s="185">
        <f t="shared" si="312"/>
        <v>100</v>
      </c>
    </row>
    <row r="1357" spans="1:9" ht="31.5" x14ac:dyDescent="0.25">
      <c r="A1357" s="192" t="s">
        <v>945</v>
      </c>
      <c r="B1357" s="195"/>
      <c r="C1357" s="195" t="s">
        <v>1035</v>
      </c>
      <c r="D1357" s="195" t="s">
        <v>893</v>
      </c>
      <c r="E1357" s="195" t="s">
        <v>1312</v>
      </c>
      <c r="F1357" s="195" t="s">
        <v>946</v>
      </c>
      <c r="G1357" s="185">
        <v>134</v>
      </c>
      <c r="H1357" s="185">
        <v>134</v>
      </c>
      <c r="I1357" s="185">
        <f t="shared" si="312"/>
        <v>100</v>
      </c>
    </row>
    <row r="1358" spans="1:9" ht="31.5" hidden="1" x14ac:dyDescent="0.25">
      <c r="A1358" s="192" t="s">
        <v>1874</v>
      </c>
      <c r="B1358" s="247"/>
      <c r="C1358" s="201" t="s">
        <v>1035</v>
      </c>
      <c r="D1358" s="201" t="s">
        <v>893</v>
      </c>
      <c r="E1358" s="186" t="s">
        <v>1560</v>
      </c>
      <c r="F1358" s="186"/>
      <c r="G1358" s="193">
        <f t="shared" ref="G1358:H1361" si="313">G1359</f>
        <v>0</v>
      </c>
      <c r="H1358" s="193">
        <f t="shared" si="313"/>
        <v>0</v>
      </c>
      <c r="I1358" s="185" t="e">
        <f t="shared" si="312"/>
        <v>#DIV/0!</v>
      </c>
    </row>
    <row r="1359" spans="1:9" hidden="1" x14ac:dyDescent="0.25">
      <c r="A1359" s="192" t="s">
        <v>1598</v>
      </c>
      <c r="B1359" s="247"/>
      <c r="C1359" s="201" t="s">
        <v>1035</v>
      </c>
      <c r="D1359" s="201" t="s">
        <v>893</v>
      </c>
      <c r="E1359" s="186" t="s">
        <v>1599</v>
      </c>
      <c r="F1359" s="186"/>
      <c r="G1359" s="193">
        <f t="shared" si="313"/>
        <v>0</v>
      </c>
      <c r="H1359" s="193">
        <f t="shared" si="313"/>
        <v>0</v>
      </c>
      <c r="I1359" s="185" t="e">
        <f t="shared" si="312"/>
        <v>#DIV/0!</v>
      </c>
    </row>
    <row r="1360" spans="1:9" hidden="1" x14ac:dyDescent="0.25">
      <c r="A1360" s="192" t="s">
        <v>979</v>
      </c>
      <c r="B1360" s="247"/>
      <c r="C1360" s="201" t="s">
        <v>1035</v>
      </c>
      <c r="D1360" s="201" t="s">
        <v>893</v>
      </c>
      <c r="E1360" s="186" t="s">
        <v>1600</v>
      </c>
      <c r="F1360" s="186"/>
      <c r="G1360" s="193">
        <f t="shared" si="313"/>
        <v>0</v>
      </c>
      <c r="H1360" s="193">
        <f t="shared" si="313"/>
        <v>0</v>
      </c>
      <c r="I1360" s="185" t="e">
        <f t="shared" si="312"/>
        <v>#DIV/0!</v>
      </c>
    </row>
    <row r="1361" spans="1:9" hidden="1" x14ac:dyDescent="0.25">
      <c r="A1361" s="192" t="s">
        <v>1596</v>
      </c>
      <c r="B1361" s="247"/>
      <c r="C1361" s="201" t="s">
        <v>1035</v>
      </c>
      <c r="D1361" s="201" t="s">
        <v>893</v>
      </c>
      <c r="E1361" s="186" t="s">
        <v>1607</v>
      </c>
      <c r="F1361" s="186"/>
      <c r="G1361" s="193">
        <f t="shared" si="313"/>
        <v>0</v>
      </c>
      <c r="H1361" s="193">
        <f t="shared" si="313"/>
        <v>0</v>
      </c>
      <c r="I1361" s="185" t="e">
        <f t="shared" si="312"/>
        <v>#DIV/0!</v>
      </c>
    </row>
    <row r="1362" spans="1:9" ht="31.5" hidden="1" x14ac:dyDescent="0.25">
      <c r="A1362" s="192" t="s">
        <v>945</v>
      </c>
      <c r="B1362" s="247"/>
      <c r="C1362" s="201" t="s">
        <v>1035</v>
      </c>
      <c r="D1362" s="201" t="s">
        <v>893</v>
      </c>
      <c r="E1362" s="186" t="s">
        <v>1607</v>
      </c>
      <c r="F1362" s="186">
        <v>600</v>
      </c>
      <c r="G1362" s="193"/>
      <c r="H1362" s="193"/>
      <c r="I1362" s="185" t="e">
        <f t="shared" si="312"/>
        <v>#DIV/0!</v>
      </c>
    </row>
    <row r="1363" spans="1:9" x14ac:dyDescent="0.25">
      <c r="A1363" s="192" t="s">
        <v>1883</v>
      </c>
      <c r="B1363" s="216"/>
      <c r="C1363" s="195" t="s">
        <v>1035</v>
      </c>
      <c r="D1363" s="195" t="s">
        <v>901</v>
      </c>
      <c r="E1363" s="195"/>
      <c r="F1363" s="216"/>
      <c r="G1363" s="185">
        <f>G1364</f>
        <v>48442.1</v>
      </c>
      <c r="H1363" s="185">
        <f>H1364</f>
        <v>48343</v>
      </c>
      <c r="I1363" s="185">
        <f t="shared" si="312"/>
        <v>99.795425879555182</v>
      </c>
    </row>
    <row r="1364" spans="1:9" x14ac:dyDescent="0.25">
      <c r="A1364" s="192" t="s">
        <v>1229</v>
      </c>
      <c r="B1364" s="216"/>
      <c r="C1364" s="195" t="s">
        <v>1035</v>
      </c>
      <c r="D1364" s="195" t="s">
        <v>901</v>
      </c>
      <c r="E1364" s="195" t="s">
        <v>1230</v>
      </c>
      <c r="F1364" s="216"/>
      <c r="G1364" s="185">
        <f>G1365+G1373+G1394+G1405</f>
        <v>48442.1</v>
      </c>
      <c r="H1364" s="185">
        <f>H1365+H1373+H1394+H1405</f>
        <v>48343</v>
      </c>
      <c r="I1364" s="185">
        <f t="shared" si="312"/>
        <v>99.795425879555182</v>
      </c>
    </row>
    <row r="1365" spans="1:9" ht="31.5" hidden="1" x14ac:dyDescent="0.25">
      <c r="A1365" s="192" t="s">
        <v>1884</v>
      </c>
      <c r="B1365" s="216"/>
      <c r="C1365" s="195" t="s">
        <v>1035</v>
      </c>
      <c r="D1365" s="195" t="s">
        <v>901</v>
      </c>
      <c r="E1365" s="195" t="s">
        <v>1885</v>
      </c>
      <c r="F1365" s="216"/>
      <c r="G1365" s="185">
        <f>G1369+G1366</f>
        <v>0</v>
      </c>
      <c r="H1365" s="185">
        <f>H1369+H1366</f>
        <v>0</v>
      </c>
      <c r="I1365" s="185" t="e">
        <f t="shared" si="312"/>
        <v>#DIV/0!</v>
      </c>
    </row>
    <row r="1366" spans="1:9" hidden="1" x14ac:dyDescent="0.25">
      <c r="A1366" s="192" t="s">
        <v>979</v>
      </c>
      <c r="B1366" s="216"/>
      <c r="C1366" s="195" t="s">
        <v>1035</v>
      </c>
      <c r="D1366" s="195" t="s">
        <v>901</v>
      </c>
      <c r="E1366" s="195" t="s">
        <v>1886</v>
      </c>
      <c r="F1366" s="216"/>
      <c r="G1366" s="185">
        <f t="shared" ref="G1366:H1367" si="314">G1367</f>
        <v>0</v>
      </c>
      <c r="H1366" s="185">
        <f t="shared" si="314"/>
        <v>0</v>
      </c>
      <c r="I1366" s="185" t="e">
        <f t="shared" si="312"/>
        <v>#DIV/0!</v>
      </c>
    </row>
    <row r="1367" spans="1:9" hidden="1" x14ac:dyDescent="0.25">
      <c r="A1367" s="192" t="s">
        <v>1214</v>
      </c>
      <c r="B1367" s="216"/>
      <c r="C1367" s="195" t="s">
        <v>1035</v>
      </c>
      <c r="D1367" s="195" t="s">
        <v>901</v>
      </c>
      <c r="E1367" s="195" t="s">
        <v>1887</v>
      </c>
      <c r="F1367" s="216"/>
      <c r="G1367" s="185">
        <f t="shared" si="314"/>
        <v>0</v>
      </c>
      <c r="H1367" s="185">
        <f t="shared" si="314"/>
        <v>0</v>
      </c>
      <c r="I1367" s="185" t="e">
        <f t="shared" si="312"/>
        <v>#DIV/0!</v>
      </c>
    </row>
    <row r="1368" spans="1:9" ht="31.5" hidden="1" x14ac:dyDescent="0.25">
      <c r="A1368" s="192" t="s">
        <v>896</v>
      </c>
      <c r="B1368" s="216"/>
      <c r="C1368" s="195" t="s">
        <v>1035</v>
      </c>
      <c r="D1368" s="195" t="s">
        <v>901</v>
      </c>
      <c r="E1368" s="195" t="s">
        <v>1887</v>
      </c>
      <c r="F1368" s="195" t="s">
        <v>932</v>
      </c>
      <c r="G1368" s="185"/>
      <c r="H1368" s="185"/>
      <c r="I1368" s="185" t="e">
        <f t="shared" si="312"/>
        <v>#DIV/0!</v>
      </c>
    </row>
    <row r="1369" spans="1:9" hidden="1" x14ac:dyDescent="0.25">
      <c r="A1369" s="192" t="s">
        <v>1218</v>
      </c>
      <c r="B1369" s="216"/>
      <c r="C1369" s="195" t="s">
        <v>1035</v>
      </c>
      <c r="D1369" s="195" t="s">
        <v>901</v>
      </c>
      <c r="E1369" s="195" t="s">
        <v>1888</v>
      </c>
      <c r="F1369" s="195"/>
      <c r="G1369" s="185">
        <f t="shared" ref="G1369:H1371" si="315">G1370</f>
        <v>0</v>
      </c>
      <c r="H1369" s="185">
        <f t="shared" si="315"/>
        <v>0</v>
      </c>
      <c r="I1369" s="185" t="e">
        <f t="shared" si="312"/>
        <v>#DIV/0!</v>
      </c>
    </row>
    <row r="1370" spans="1:9" hidden="1" x14ac:dyDescent="0.25">
      <c r="A1370" s="192" t="s">
        <v>1222</v>
      </c>
      <c r="B1370" s="216"/>
      <c r="C1370" s="195" t="s">
        <v>1035</v>
      </c>
      <c r="D1370" s="195" t="s">
        <v>901</v>
      </c>
      <c r="E1370" s="195" t="s">
        <v>1889</v>
      </c>
      <c r="F1370" s="195"/>
      <c r="G1370" s="185">
        <f t="shared" si="315"/>
        <v>0</v>
      </c>
      <c r="H1370" s="185">
        <f t="shared" si="315"/>
        <v>0</v>
      </c>
      <c r="I1370" s="185" t="e">
        <f t="shared" si="312"/>
        <v>#DIV/0!</v>
      </c>
    </row>
    <row r="1371" spans="1:9" hidden="1" x14ac:dyDescent="0.25">
      <c r="A1371" s="192" t="s">
        <v>1237</v>
      </c>
      <c r="B1371" s="216"/>
      <c r="C1371" s="195" t="s">
        <v>1035</v>
      </c>
      <c r="D1371" s="195" t="s">
        <v>901</v>
      </c>
      <c r="E1371" s="195" t="s">
        <v>1256</v>
      </c>
      <c r="F1371" s="195"/>
      <c r="G1371" s="185">
        <f t="shared" si="315"/>
        <v>0</v>
      </c>
      <c r="H1371" s="185">
        <f t="shared" si="315"/>
        <v>0</v>
      </c>
      <c r="I1371" s="185" t="e">
        <f t="shared" si="312"/>
        <v>#DIV/0!</v>
      </c>
    </row>
    <row r="1372" spans="1:9" ht="31.5" hidden="1" x14ac:dyDescent="0.25">
      <c r="A1372" s="192" t="s">
        <v>1255</v>
      </c>
      <c r="B1372" s="216"/>
      <c r="C1372" s="195" t="s">
        <v>1035</v>
      </c>
      <c r="D1372" s="195" t="s">
        <v>901</v>
      </c>
      <c r="E1372" s="195" t="s">
        <v>1256</v>
      </c>
      <c r="F1372" s="195" t="s">
        <v>946</v>
      </c>
      <c r="G1372" s="185"/>
      <c r="H1372" s="185"/>
      <c r="I1372" s="185" t="e">
        <f t="shared" si="312"/>
        <v>#DIV/0!</v>
      </c>
    </row>
    <row r="1373" spans="1:9" x14ac:dyDescent="0.25">
      <c r="A1373" s="192" t="s">
        <v>1257</v>
      </c>
      <c r="B1373" s="216"/>
      <c r="C1373" s="195" t="s">
        <v>1035</v>
      </c>
      <c r="D1373" s="195" t="s">
        <v>901</v>
      </c>
      <c r="E1373" s="195" t="s">
        <v>1258</v>
      </c>
      <c r="F1373" s="195"/>
      <c r="G1373" s="185">
        <f>G1374+G1378</f>
        <v>3717.2</v>
      </c>
      <c r="H1373" s="185">
        <f>H1374+H1378</f>
        <v>3717.2</v>
      </c>
      <c r="I1373" s="185">
        <f t="shared" si="312"/>
        <v>100</v>
      </c>
    </row>
    <row r="1374" spans="1:9" x14ac:dyDescent="0.25">
      <c r="A1374" s="192" t="s">
        <v>979</v>
      </c>
      <c r="B1374" s="216"/>
      <c r="C1374" s="195" t="s">
        <v>1035</v>
      </c>
      <c r="D1374" s="195" t="s">
        <v>901</v>
      </c>
      <c r="E1374" s="195" t="s">
        <v>1259</v>
      </c>
      <c r="F1374" s="195"/>
      <c r="G1374" s="185">
        <f>SUM(G1375+G1379+G1381)</f>
        <v>3717.2</v>
      </c>
      <c r="H1374" s="185">
        <f>SUM(H1375+H1379+H1381)</f>
        <v>3717.2</v>
      </c>
      <c r="I1374" s="185">
        <f t="shared" si="312"/>
        <v>100</v>
      </c>
    </row>
    <row r="1375" spans="1:9" s="257" customFormat="1" ht="14.25" customHeight="1" x14ac:dyDescent="0.25">
      <c r="A1375" s="192" t="s">
        <v>1214</v>
      </c>
      <c r="B1375" s="216"/>
      <c r="C1375" s="195" t="s">
        <v>1035</v>
      </c>
      <c r="D1375" s="195" t="s">
        <v>901</v>
      </c>
      <c r="E1375" s="195" t="s">
        <v>1261</v>
      </c>
      <c r="F1375" s="195"/>
      <c r="G1375" s="185">
        <f>G1376+G1377</f>
        <v>2578.1</v>
      </c>
      <c r="H1375" s="185">
        <f>H1376+H1377</f>
        <v>2578.1</v>
      </c>
      <c r="I1375" s="185">
        <f t="shared" si="312"/>
        <v>100</v>
      </c>
    </row>
    <row r="1376" spans="1:9" ht="35.25" customHeight="1" x14ac:dyDescent="0.25">
      <c r="A1376" s="192" t="s">
        <v>896</v>
      </c>
      <c r="B1376" s="216"/>
      <c r="C1376" s="195" t="s">
        <v>1035</v>
      </c>
      <c r="D1376" s="195" t="s">
        <v>901</v>
      </c>
      <c r="E1376" s="195" t="s">
        <v>1261</v>
      </c>
      <c r="F1376" s="195" t="s">
        <v>932</v>
      </c>
      <c r="G1376" s="185">
        <v>481.1</v>
      </c>
      <c r="H1376" s="185">
        <v>481.1</v>
      </c>
      <c r="I1376" s="185">
        <f t="shared" si="312"/>
        <v>100</v>
      </c>
    </row>
    <row r="1377" spans="1:9" ht="30.75" customHeight="1" x14ac:dyDescent="0.25">
      <c r="A1377" s="192" t="s">
        <v>945</v>
      </c>
      <c r="B1377" s="216"/>
      <c r="C1377" s="195" t="s">
        <v>1035</v>
      </c>
      <c r="D1377" s="195" t="s">
        <v>901</v>
      </c>
      <c r="E1377" s="195" t="s">
        <v>1261</v>
      </c>
      <c r="F1377" s="195" t="s">
        <v>946</v>
      </c>
      <c r="G1377" s="185">
        <v>2097</v>
      </c>
      <c r="H1377" s="185">
        <v>2097</v>
      </c>
      <c r="I1377" s="185">
        <f t="shared" si="312"/>
        <v>100</v>
      </c>
    </row>
    <row r="1378" spans="1:9" hidden="1" x14ac:dyDescent="0.25">
      <c r="A1378" s="192" t="s">
        <v>1218</v>
      </c>
      <c r="B1378" s="195"/>
      <c r="C1378" s="195" t="s">
        <v>1035</v>
      </c>
      <c r="D1378" s="195" t="s">
        <v>901</v>
      </c>
      <c r="E1378" s="195" t="s">
        <v>1265</v>
      </c>
      <c r="F1378" s="216"/>
      <c r="G1378" s="185">
        <f>SUM(G1384+G1389)</f>
        <v>0</v>
      </c>
      <c r="H1378" s="185">
        <f t="shared" ref="H1378" si="316">SUM(H1384+H1389)</f>
        <v>0</v>
      </c>
      <c r="I1378" s="185" t="e">
        <f t="shared" si="312"/>
        <v>#DIV/0!</v>
      </c>
    </row>
    <row r="1379" spans="1:9" x14ac:dyDescent="0.25">
      <c r="A1379" s="192" t="s">
        <v>1262</v>
      </c>
      <c r="B1379" s="256"/>
      <c r="C1379" s="195" t="s">
        <v>1035</v>
      </c>
      <c r="D1379" s="195" t="s">
        <v>901</v>
      </c>
      <c r="E1379" s="195" t="s">
        <v>1263</v>
      </c>
      <c r="F1379" s="195"/>
      <c r="G1379" s="185">
        <f>SUM(G1380)</f>
        <v>100</v>
      </c>
      <c r="H1379" s="185">
        <f t="shared" ref="H1379" si="317">SUM(H1380)</f>
        <v>100</v>
      </c>
      <c r="I1379" s="185">
        <f t="shared" si="312"/>
        <v>100</v>
      </c>
    </row>
    <row r="1380" spans="1:9" ht="31.5" x14ac:dyDescent="0.25">
      <c r="A1380" s="192" t="s">
        <v>945</v>
      </c>
      <c r="B1380" s="216"/>
      <c r="C1380" s="195" t="s">
        <v>1035</v>
      </c>
      <c r="D1380" s="195" t="s">
        <v>901</v>
      </c>
      <c r="E1380" s="195" t="s">
        <v>1263</v>
      </c>
      <c r="F1380" s="195" t="s">
        <v>946</v>
      </c>
      <c r="G1380" s="185">
        <v>100</v>
      </c>
      <c r="H1380" s="185">
        <v>100</v>
      </c>
      <c r="I1380" s="185">
        <f t="shared" si="312"/>
        <v>100</v>
      </c>
    </row>
    <row r="1381" spans="1:9" x14ac:dyDescent="0.25">
      <c r="A1381" s="215" t="s">
        <v>1216</v>
      </c>
      <c r="B1381" s="256"/>
      <c r="C1381" s="195" t="s">
        <v>1035</v>
      </c>
      <c r="D1381" s="195" t="s">
        <v>901</v>
      </c>
      <c r="E1381" s="195" t="s">
        <v>1264</v>
      </c>
      <c r="F1381" s="216"/>
      <c r="G1381" s="185">
        <f>SUM(G1382:G1383)</f>
        <v>1039.0999999999999</v>
      </c>
      <c r="H1381" s="185">
        <f t="shared" ref="H1381" si="318">SUM(H1382:H1383)</f>
        <v>1039.0999999999999</v>
      </c>
      <c r="I1381" s="185">
        <f t="shared" si="312"/>
        <v>100</v>
      </c>
    </row>
    <row r="1382" spans="1:9" ht="31.5" x14ac:dyDescent="0.25">
      <c r="A1382" s="192" t="s">
        <v>896</v>
      </c>
      <c r="B1382" s="256"/>
      <c r="C1382" s="195" t="s">
        <v>1035</v>
      </c>
      <c r="D1382" s="195" t="s">
        <v>901</v>
      </c>
      <c r="E1382" s="195" t="s">
        <v>1264</v>
      </c>
      <c r="F1382" s="195" t="s">
        <v>932</v>
      </c>
      <c r="G1382" s="185">
        <v>907.1</v>
      </c>
      <c r="H1382" s="185">
        <v>907.1</v>
      </c>
      <c r="I1382" s="185">
        <f t="shared" si="312"/>
        <v>100</v>
      </c>
    </row>
    <row r="1383" spans="1:9" x14ac:dyDescent="0.25">
      <c r="A1383" s="192" t="s">
        <v>881</v>
      </c>
      <c r="B1383" s="216"/>
      <c r="C1383" s="195" t="s">
        <v>1035</v>
      </c>
      <c r="D1383" s="195" t="s">
        <v>901</v>
      </c>
      <c r="E1383" s="195" t="s">
        <v>1264</v>
      </c>
      <c r="F1383" s="195" t="s">
        <v>882</v>
      </c>
      <c r="G1383" s="185">
        <v>132</v>
      </c>
      <c r="H1383" s="185">
        <v>132</v>
      </c>
      <c r="I1383" s="185">
        <f t="shared" si="312"/>
        <v>100</v>
      </c>
    </row>
    <row r="1384" spans="1:9" ht="31.5" hidden="1" x14ac:dyDescent="0.25">
      <c r="A1384" s="192" t="s">
        <v>1266</v>
      </c>
      <c r="B1384" s="256"/>
      <c r="C1384" s="195" t="s">
        <v>1035</v>
      </c>
      <c r="D1384" s="195" t="s">
        <v>901</v>
      </c>
      <c r="E1384" s="195" t="s">
        <v>1267</v>
      </c>
      <c r="F1384" s="216"/>
      <c r="G1384" s="185">
        <f>SUM(G1385+G1387)</f>
        <v>0</v>
      </c>
      <c r="H1384" s="185">
        <f t="shared" ref="H1384" si="319">SUM(H1385+H1387)</f>
        <v>0</v>
      </c>
      <c r="I1384" s="185" t="e">
        <f t="shared" si="312"/>
        <v>#DIV/0!</v>
      </c>
    </row>
    <row r="1385" spans="1:9" hidden="1" x14ac:dyDescent="0.25">
      <c r="A1385" s="192" t="s">
        <v>1214</v>
      </c>
      <c r="B1385" s="256"/>
      <c r="C1385" s="195" t="s">
        <v>1035</v>
      </c>
      <c r="D1385" s="195" t="s">
        <v>901</v>
      </c>
      <c r="E1385" s="195" t="s">
        <v>1268</v>
      </c>
      <c r="F1385" s="216"/>
      <c r="G1385" s="185">
        <f>SUM(G1386)</f>
        <v>0</v>
      </c>
      <c r="H1385" s="185">
        <f t="shared" ref="H1385" si="320">SUM(H1386)</f>
        <v>0</v>
      </c>
      <c r="I1385" s="185" t="e">
        <f t="shared" si="312"/>
        <v>#DIV/0!</v>
      </c>
    </row>
    <row r="1386" spans="1:9" ht="31.5" hidden="1" x14ac:dyDescent="0.25">
      <c r="A1386" s="192" t="s">
        <v>945</v>
      </c>
      <c r="B1386" s="256"/>
      <c r="C1386" s="195" t="s">
        <v>1035</v>
      </c>
      <c r="D1386" s="195" t="s">
        <v>901</v>
      </c>
      <c r="E1386" s="195" t="s">
        <v>1268</v>
      </c>
      <c r="F1386" s="195" t="s">
        <v>946</v>
      </c>
      <c r="G1386" s="185"/>
      <c r="H1386" s="185"/>
      <c r="I1386" s="185" t="e">
        <f t="shared" si="312"/>
        <v>#DIV/0!</v>
      </c>
    </row>
    <row r="1387" spans="1:9" hidden="1" x14ac:dyDescent="0.25">
      <c r="A1387" s="192" t="s">
        <v>1262</v>
      </c>
      <c r="B1387" s="256"/>
      <c r="C1387" s="195" t="s">
        <v>1035</v>
      </c>
      <c r="D1387" s="195" t="s">
        <v>901</v>
      </c>
      <c r="E1387" s="195" t="s">
        <v>1269</v>
      </c>
      <c r="F1387" s="195"/>
      <c r="G1387" s="185">
        <f>SUM(G1388)</f>
        <v>0</v>
      </c>
      <c r="H1387" s="185">
        <f t="shared" ref="H1387" si="321">SUM(H1388)</f>
        <v>0</v>
      </c>
      <c r="I1387" s="185" t="e">
        <f t="shared" si="312"/>
        <v>#DIV/0!</v>
      </c>
    </row>
    <row r="1388" spans="1:9" ht="31.5" hidden="1" x14ac:dyDescent="0.25">
      <c r="A1388" s="192" t="s">
        <v>945</v>
      </c>
      <c r="B1388" s="256"/>
      <c r="C1388" s="195" t="s">
        <v>1035</v>
      </c>
      <c r="D1388" s="195" t="s">
        <v>901</v>
      </c>
      <c r="E1388" s="195" t="s">
        <v>1269</v>
      </c>
      <c r="F1388" s="195" t="s">
        <v>946</v>
      </c>
      <c r="G1388" s="185"/>
      <c r="H1388" s="185"/>
      <c r="I1388" s="185" t="e">
        <f t="shared" si="312"/>
        <v>#DIV/0!</v>
      </c>
    </row>
    <row r="1389" spans="1:9" hidden="1" x14ac:dyDescent="0.25">
      <c r="A1389" s="192" t="s">
        <v>1237</v>
      </c>
      <c r="B1389" s="256"/>
      <c r="C1389" s="195" t="s">
        <v>1035</v>
      </c>
      <c r="D1389" s="195" t="s">
        <v>901</v>
      </c>
      <c r="E1389" s="195" t="s">
        <v>1270</v>
      </c>
      <c r="F1389" s="195"/>
      <c r="G1389" s="185">
        <f>SUM(G1390)+G1392</f>
        <v>0</v>
      </c>
      <c r="H1389" s="185">
        <f t="shared" ref="H1389" si="322">SUM(H1390)+H1392</f>
        <v>0</v>
      </c>
      <c r="I1389" s="185" t="e">
        <f t="shared" si="312"/>
        <v>#DIV/0!</v>
      </c>
    </row>
    <row r="1390" spans="1:9" hidden="1" x14ac:dyDescent="0.25">
      <c r="A1390" s="192" t="s">
        <v>1214</v>
      </c>
      <c r="B1390" s="256"/>
      <c r="C1390" s="195" t="s">
        <v>1035</v>
      </c>
      <c r="D1390" s="195" t="s">
        <v>901</v>
      </c>
      <c r="E1390" s="195" t="s">
        <v>1271</v>
      </c>
      <c r="F1390" s="216"/>
      <c r="G1390" s="185">
        <f t="shared" ref="G1390:H1390" si="323">G1391</f>
        <v>0</v>
      </c>
      <c r="H1390" s="185">
        <f t="shared" si="323"/>
        <v>0</v>
      </c>
      <c r="I1390" s="185" t="e">
        <f t="shared" si="312"/>
        <v>#DIV/0!</v>
      </c>
    </row>
    <row r="1391" spans="1:9" ht="31.5" hidden="1" x14ac:dyDescent="0.25">
      <c r="A1391" s="192" t="s">
        <v>945</v>
      </c>
      <c r="B1391" s="256"/>
      <c r="C1391" s="195" t="s">
        <v>1035</v>
      </c>
      <c r="D1391" s="195" t="s">
        <v>901</v>
      </c>
      <c r="E1391" s="195" t="s">
        <v>1271</v>
      </c>
      <c r="F1391" s="195" t="s">
        <v>946</v>
      </c>
      <c r="G1391" s="185"/>
      <c r="H1391" s="185"/>
      <c r="I1391" s="185" t="e">
        <f t="shared" si="312"/>
        <v>#DIV/0!</v>
      </c>
    </row>
    <row r="1392" spans="1:9" hidden="1" x14ac:dyDescent="0.25">
      <c r="A1392" s="192" t="s">
        <v>1262</v>
      </c>
      <c r="B1392" s="256"/>
      <c r="C1392" s="195" t="s">
        <v>1035</v>
      </c>
      <c r="D1392" s="195" t="s">
        <v>901</v>
      </c>
      <c r="E1392" s="195" t="s">
        <v>1272</v>
      </c>
      <c r="F1392" s="195"/>
      <c r="G1392" s="185">
        <f t="shared" ref="G1392:H1392" si="324">SUM(G1393)</f>
        <v>0</v>
      </c>
      <c r="H1392" s="185">
        <f t="shared" si="324"/>
        <v>0</v>
      </c>
      <c r="I1392" s="185" t="e">
        <f t="shared" si="312"/>
        <v>#DIV/0!</v>
      </c>
    </row>
    <row r="1393" spans="1:9" ht="31.5" hidden="1" x14ac:dyDescent="0.25">
      <c r="A1393" s="192" t="s">
        <v>945</v>
      </c>
      <c r="B1393" s="256"/>
      <c r="C1393" s="195" t="s">
        <v>1035</v>
      </c>
      <c r="D1393" s="195" t="s">
        <v>901</v>
      </c>
      <c r="E1393" s="195" t="s">
        <v>1272</v>
      </c>
      <c r="F1393" s="195" t="s">
        <v>946</v>
      </c>
      <c r="G1393" s="185"/>
      <c r="H1393" s="185"/>
      <c r="I1393" s="185" t="e">
        <f t="shared" si="312"/>
        <v>#DIV/0!</v>
      </c>
    </row>
    <row r="1394" spans="1:9" ht="31.5" hidden="1" x14ac:dyDescent="0.25">
      <c r="A1394" s="192" t="s">
        <v>1277</v>
      </c>
      <c r="B1394" s="216"/>
      <c r="C1394" s="195" t="s">
        <v>1035</v>
      </c>
      <c r="D1394" s="195" t="s">
        <v>901</v>
      </c>
      <c r="E1394" s="195" t="s">
        <v>1278</v>
      </c>
      <c r="F1394" s="216"/>
      <c r="G1394" s="185">
        <f>SUM(G1395)</f>
        <v>0</v>
      </c>
      <c r="H1394" s="185">
        <f>SUM(H1395)</f>
        <v>0</v>
      </c>
      <c r="I1394" s="185" t="e">
        <f t="shared" si="312"/>
        <v>#DIV/0!</v>
      </c>
    </row>
    <row r="1395" spans="1:9" hidden="1" x14ac:dyDescent="0.25">
      <c r="A1395" s="192" t="s">
        <v>1218</v>
      </c>
      <c r="B1395" s="216"/>
      <c r="C1395" s="195" t="s">
        <v>1035</v>
      </c>
      <c r="D1395" s="195" t="s">
        <v>901</v>
      </c>
      <c r="E1395" s="195" t="s">
        <v>1287</v>
      </c>
      <c r="F1395" s="216"/>
      <c r="G1395" s="185">
        <f>SUM(G1396+G1399+G1402)</f>
        <v>0</v>
      </c>
      <c r="H1395" s="185">
        <f>SUM(H1396+H1399+H1402)</f>
        <v>0</v>
      </c>
      <c r="I1395" s="185" t="e">
        <f t="shared" si="312"/>
        <v>#DIV/0!</v>
      </c>
    </row>
    <row r="1396" spans="1:9" hidden="1" x14ac:dyDescent="0.25">
      <c r="A1396" s="192" t="s">
        <v>1288</v>
      </c>
      <c r="B1396" s="216"/>
      <c r="C1396" s="195" t="s">
        <v>1035</v>
      </c>
      <c r="D1396" s="195" t="s">
        <v>901</v>
      </c>
      <c r="E1396" s="195" t="s">
        <v>1289</v>
      </c>
      <c r="F1396" s="195"/>
      <c r="G1396" s="185">
        <f t="shared" ref="G1396:H1397" si="325">G1397</f>
        <v>0</v>
      </c>
      <c r="H1396" s="185">
        <f t="shared" si="325"/>
        <v>0</v>
      </c>
      <c r="I1396" s="185" t="e">
        <f t="shared" si="312"/>
        <v>#DIV/0!</v>
      </c>
    </row>
    <row r="1397" spans="1:9" hidden="1" x14ac:dyDescent="0.25">
      <c r="A1397" s="192" t="s">
        <v>1244</v>
      </c>
      <c r="B1397" s="216"/>
      <c r="C1397" s="195" t="s">
        <v>1035</v>
      </c>
      <c r="D1397" s="195" t="s">
        <v>901</v>
      </c>
      <c r="E1397" s="195" t="s">
        <v>1290</v>
      </c>
      <c r="F1397" s="195"/>
      <c r="G1397" s="185">
        <f t="shared" si="325"/>
        <v>0</v>
      </c>
      <c r="H1397" s="185">
        <f t="shared" si="325"/>
        <v>0</v>
      </c>
      <c r="I1397" s="185" t="e">
        <f t="shared" si="312"/>
        <v>#DIV/0!</v>
      </c>
    </row>
    <row r="1398" spans="1:9" ht="31.5" hidden="1" x14ac:dyDescent="0.25">
      <c r="A1398" s="192" t="s">
        <v>945</v>
      </c>
      <c r="B1398" s="216"/>
      <c r="C1398" s="195" t="s">
        <v>1035</v>
      </c>
      <c r="D1398" s="195" t="s">
        <v>901</v>
      </c>
      <c r="E1398" s="195" t="s">
        <v>1290</v>
      </c>
      <c r="F1398" s="195" t="s">
        <v>946</v>
      </c>
      <c r="G1398" s="185"/>
      <c r="H1398" s="185"/>
      <c r="I1398" s="185" t="e">
        <f t="shared" si="312"/>
        <v>#DIV/0!</v>
      </c>
    </row>
    <row r="1399" spans="1:9" ht="31.5" hidden="1" x14ac:dyDescent="0.25">
      <c r="A1399" s="192" t="s">
        <v>1266</v>
      </c>
      <c r="B1399" s="216"/>
      <c r="C1399" s="195" t="s">
        <v>1035</v>
      </c>
      <c r="D1399" s="195" t="s">
        <v>901</v>
      </c>
      <c r="E1399" s="195" t="s">
        <v>1292</v>
      </c>
      <c r="F1399" s="195"/>
      <c r="G1399" s="185">
        <f t="shared" ref="G1399:H1400" si="326">G1400</f>
        <v>0</v>
      </c>
      <c r="H1399" s="185">
        <f t="shared" si="326"/>
        <v>0</v>
      </c>
      <c r="I1399" s="185" t="e">
        <f t="shared" si="312"/>
        <v>#DIV/0!</v>
      </c>
    </row>
    <row r="1400" spans="1:9" hidden="1" x14ac:dyDescent="0.25">
      <c r="A1400" s="192" t="s">
        <v>1244</v>
      </c>
      <c r="B1400" s="216"/>
      <c r="C1400" s="195" t="s">
        <v>1035</v>
      </c>
      <c r="D1400" s="195" t="s">
        <v>901</v>
      </c>
      <c r="E1400" s="195" t="s">
        <v>1293</v>
      </c>
      <c r="F1400" s="195"/>
      <c r="G1400" s="185">
        <f t="shared" si="326"/>
        <v>0</v>
      </c>
      <c r="H1400" s="185">
        <f t="shared" si="326"/>
        <v>0</v>
      </c>
      <c r="I1400" s="185" t="e">
        <f t="shared" si="312"/>
        <v>#DIV/0!</v>
      </c>
    </row>
    <row r="1401" spans="1:9" ht="30.75" hidden="1" customHeight="1" x14ac:dyDescent="0.25">
      <c r="A1401" s="192" t="s">
        <v>945</v>
      </c>
      <c r="B1401" s="216"/>
      <c r="C1401" s="195" t="s">
        <v>1035</v>
      </c>
      <c r="D1401" s="195" t="s">
        <v>901</v>
      </c>
      <c r="E1401" s="195" t="s">
        <v>1293</v>
      </c>
      <c r="F1401" s="195" t="s">
        <v>946</v>
      </c>
      <c r="G1401" s="185"/>
      <c r="H1401" s="185"/>
      <c r="I1401" s="185" t="e">
        <f t="shared" si="312"/>
        <v>#DIV/0!</v>
      </c>
    </row>
    <row r="1402" spans="1:9" ht="30.75" hidden="1" customHeight="1" x14ac:dyDescent="0.25">
      <c r="A1402" s="192" t="s">
        <v>1237</v>
      </c>
      <c r="B1402" s="216"/>
      <c r="C1402" s="195" t="s">
        <v>1035</v>
      </c>
      <c r="D1402" s="195" t="s">
        <v>901</v>
      </c>
      <c r="E1402" s="195" t="s">
        <v>1296</v>
      </c>
      <c r="F1402" s="195"/>
      <c r="G1402" s="185">
        <f t="shared" ref="G1402:H1403" si="327">G1403</f>
        <v>0</v>
      </c>
      <c r="H1402" s="185">
        <f t="shared" si="327"/>
        <v>0</v>
      </c>
      <c r="I1402" s="185" t="e">
        <f t="shared" si="312"/>
        <v>#DIV/0!</v>
      </c>
    </row>
    <row r="1403" spans="1:9" ht="30.75" hidden="1" customHeight="1" x14ac:dyDescent="0.25">
      <c r="A1403" s="192" t="s">
        <v>1244</v>
      </c>
      <c r="B1403" s="216"/>
      <c r="C1403" s="195" t="s">
        <v>1035</v>
      </c>
      <c r="D1403" s="195" t="s">
        <v>901</v>
      </c>
      <c r="E1403" s="195" t="s">
        <v>1297</v>
      </c>
      <c r="F1403" s="195"/>
      <c r="G1403" s="185">
        <f t="shared" si="327"/>
        <v>0</v>
      </c>
      <c r="H1403" s="185">
        <f t="shared" si="327"/>
        <v>0</v>
      </c>
      <c r="I1403" s="185" t="e">
        <f t="shared" si="312"/>
        <v>#DIV/0!</v>
      </c>
    </row>
    <row r="1404" spans="1:9" ht="31.5" hidden="1" x14ac:dyDescent="0.25">
      <c r="A1404" s="192" t="s">
        <v>945</v>
      </c>
      <c r="B1404" s="216"/>
      <c r="C1404" s="195" t="s">
        <v>1035</v>
      </c>
      <c r="D1404" s="195" t="s">
        <v>901</v>
      </c>
      <c r="E1404" s="195" t="s">
        <v>1297</v>
      </c>
      <c r="F1404" s="195" t="s">
        <v>946</v>
      </c>
      <c r="G1404" s="185"/>
      <c r="H1404" s="185"/>
      <c r="I1404" s="185" t="e">
        <f t="shared" si="312"/>
        <v>#DIV/0!</v>
      </c>
    </row>
    <row r="1405" spans="1:9" ht="31.5" x14ac:dyDescent="0.25">
      <c r="A1405" s="192" t="s">
        <v>1313</v>
      </c>
      <c r="B1405" s="216"/>
      <c r="C1405" s="195" t="s">
        <v>1035</v>
      </c>
      <c r="D1405" s="195" t="s">
        <v>901</v>
      </c>
      <c r="E1405" s="195" t="s">
        <v>1314</v>
      </c>
      <c r="F1405" s="195"/>
      <c r="G1405" s="185">
        <f>G1413+G1406+G1411+G1409</f>
        <v>44724.9</v>
      </c>
      <c r="H1405" s="185">
        <f t="shared" ref="H1405" si="328">H1413+H1406+H1411+H1409</f>
        <v>44625.8</v>
      </c>
      <c r="I1405" s="185">
        <f t="shared" si="312"/>
        <v>99.778423204970835</v>
      </c>
    </row>
    <row r="1406" spans="1:9" x14ac:dyDescent="0.25">
      <c r="A1406" s="217" t="s">
        <v>1011</v>
      </c>
      <c r="B1406" s="219"/>
      <c r="C1406" s="219" t="s">
        <v>1035</v>
      </c>
      <c r="D1406" s="219" t="s">
        <v>901</v>
      </c>
      <c r="E1406" s="218" t="s">
        <v>1315</v>
      </c>
      <c r="F1406" s="219"/>
      <c r="G1406" s="220">
        <f>+G1407+G1408</f>
        <v>3560</v>
      </c>
      <c r="H1406" s="220">
        <f>+H1407+H1408</f>
        <v>3505.6</v>
      </c>
      <c r="I1406" s="185">
        <f t="shared" si="312"/>
        <v>98.471910112359552</v>
      </c>
    </row>
    <row r="1407" spans="1:9" ht="47.25" x14ac:dyDescent="0.25">
      <c r="A1407" s="217" t="s">
        <v>908</v>
      </c>
      <c r="B1407" s="219"/>
      <c r="C1407" s="219" t="s">
        <v>1035</v>
      </c>
      <c r="D1407" s="219" t="s">
        <v>901</v>
      </c>
      <c r="E1407" s="218" t="s">
        <v>1315</v>
      </c>
      <c r="F1407" s="219" t="s">
        <v>226</v>
      </c>
      <c r="G1407" s="220">
        <v>3559.8</v>
      </c>
      <c r="H1407" s="220">
        <v>3505.4</v>
      </c>
      <c r="I1407" s="185">
        <f t="shared" si="312"/>
        <v>98.471824259789869</v>
      </c>
    </row>
    <row r="1408" spans="1:9" ht="31.5" x14ac:dyDescent="0.25">
      <c r="A1408" s="217" t="s">
        <v>896</v>
      </c>
      <c r="B1408" s="219"/>
      <c r="C1408" s="219" t="s">
        <v>1035</v>
      </c>
      <c r="D1408" s="219" t="s">
        <v>901</v>
      </c>
      <c r="E1408" s="218" t="s">
        <v>1315</v>
      </c>
      <c r="F1408" s="219" t="s">
        <v>932</v>
      </c>
      <c r="G1408" s="220">
        <v>0.2</v>
      </c>
      <c r="H1408" s="220">
        <v>0.2</v>
      </c>
      <c r="I1408" s="185">
        <f t="shared" si="312"/>
        <v>100</v>
      </c>
    </row>
    <row r="1409" spans="1:9" hidden="1" x14ac:dyDescent="0.25">
      <c r="A1409" s="217" t="s">
        <v>1013</v>
      </c>
      <c r="B1409" s="219"/>
      <c r="C1409" s="219" t="s">
        <v>1035</v>
      </c>
      <c r="D1409" s="219" t="s">
        <v>901</v>
      </c>
      <c r="E1409" s="218" t="s">
        <v>1316</v>
      </c>
      <c r="F1409" s="219"/>
      <c r="G1409" s="220"/>
      <c r="H1409" s="220">
        <f>SUM(H1410)</f>
        <v>0</v>
      </c>
      <c r="I1409" s="185"/>
    </row>
    <row r="1410" spans="1:9" ht="31.5" hidden="1" x14ac:dyDescent="0.25">
      <c r="A1410" s="217" t="s">
        <v>896</v>
      </c>
      <c r="B1410" s="219"/>
      <c r="C1410" s="219" t="s">
        <v>1035</v>
      </c>
      <c r="D1410" s="219" t="s">
        <v>901</v>
      </c>
      <c r="E1410" s="218" t="s">
        <v>1316</v>
      </c>
      <c r="F1410" s="219" t="s">
        <v>932</v>
      </c>
      <c r="G1410" s="220"/>
      <c r="H1410" s="220"/>
      <c r="I1410" s="185"/>
    </row>
    <row r="1411" spans="1:9" ht="33.75" customHeight="1" x14ac:dyDescent="0.25">
      <c r="A1411" s="192" t="s">
        <v>991</v>
      </c>
      <c r="B1411" s="219"/>
      <c r="C1411" s="219" t="s">
        <v>1035</v>
      </c>
      <c r="D1411" s="219" t="s">
        <v>901</v>
      </c>
      <c r="E1411" s="218" t="s">
        <v>1317</v>
      </c>
      <c r="F1411" s="219"/>
      <c r="G1411" s="220">
        <f>SUM(G1412)</f>
        <v>12.6</v>
      </c>
      <c r="H1411" s="220">
        <f>SUM(H1412)</f>
        <v>10.1</v>
      </c>
      <c r="I1411" s="185">
        <f t="shared" si="312"/>
        <v>80.158730158730165</v>
      </c>
    </row>
    <row r="1412" spans="1:9" ht="31.5" x14ac:dyDescent="0.25">
      <c r="A1412" s="217" t="s">
        <v>896</v>
      </c>
      <c r="B1412" s="219"/>
      <c r="C1412" s="219" t="s">
        <v>1035</v>
      </c>
      <c r="D1412" s="219" t="s">
        <v>901</v>
      </c>
      <c r="E1412" s="218" t="s">
        <v>1317</v>
      </c>
      <c r="F1412" s="219" t="s">
        <v>932</v>
      </c>
      <c r="G1412" s="220">
        <v>12.6</v>
      </c>
      <c r="H1412" s="220">
        <v>10.1</v>
      </c>
      <c r="I1412" s="185">
        <f t="shared" si="312"/>
        <v>80.158730158730165</v>
      </c>
    </row>
    <row r="1413" spans="1:9" ht="31.5" x14ac:dyDescent="0.25">
      <c r="A1413" s="192" t="s">
        <v>1055</v>
      </c>
      <c r="B1413" s="256"/>
      <c r="C1413" s="195" t="s">
        <v>1035</v>
      </c>
      <c r="D1413" s="195" t="s">
        <v>901</v>
      </c>
      <c r="E1413" s="195" t="s">
        <v>1318</v>
      </c>
      <c r="F1413" s="195"/>
      <c r="G1413" s="185">
        <f>G1414</f>
        <v>41152.300000000003</v>
      </c>
      <c r="H1413" s="185">
        <f>H1414</f>
        <v>41110.100000000006</v>
      </c>
      <c r="I1413" s="185">
        <f t="shared" si="312"/>
        <v>99.897454091265871</v>
      </c>
    </row>
    <row r="1414" spans="1:9" x14ac:dyDescent="0.25">
      <c r="A1414" s="192" t="s">
        <v>1216</v>
      </c>
      <c r="B1414" s="256"/>
      <c r="C1414" s="195" t="s">
        <v>1035</v>
      </c>
      <c r="D1414" s="195" t="s">
        <v>901</v>
      </c>
      <c r="E1414" s="195" t="s">
        <v>1319</v>
      </c>
      <c r="F1414" s="195"/>
      <c r="G1414" s="185">
        <f>G1415+G1416+G1417</f>
        <v>41152.300000000003</v>
      </c>
      <c r="H1414" s="185">
        <f>H1415+H1416+H1417</f>
        <v>41110.100000000006</v>
      </c>
      <c r="I1414" s="185">
        <f t="shared" si="312"/>
        <v>99.897454091265871</v>
      </c>
    </row>
    <row r="1415" spans="1:9" ht="47.25" x14ac:dyDescent="0.25">
      <c r="A1415" s="192" t="s">
        <v>908</v>
      </c>
      <c r="B1415" s="216"/>
      <c r="C1415" s="195" t="s">
        <v>1035</v>
      </c>
      <c r="D1415" s="195" t="s">
        <v>901</v>
      </c>
      <c r="E1415" s="195" t="s">
        <v>1319</v>
      </c>
      <c r="F1415" s="195" t="s">
        <v>226</v>
      </c>
      <c r="G1415" s="185">
        <v>39403.800000000003</v>
      </c>
      <c r="H1415" s="185">
        <v>39421.5</v>
      </c>
      <c r="I1415" s="185">
        <f t="shared" si="312"/>
        <v>100.04491952552799</v>
      </c>
    </row>
    <row r="1416" spans="1:9" s="191" customFormat="1" ht="31.5" x14ac:dyDescent="0.25">
      <c r="A1416" s="192" t="s">
        <v>896</v>
      </c>
      <c r="B1416" s="216"/>
      <c r="C1416" s="195" t="s">
        <v>1035</v>
      </c>
      <c r="D1416" s="195" t="s">
        <v>901</v>
      </c>
      <c r="E1416" s="195" t="s">
        <v>1319</v>
      </c>
      <c r="F1416" s="195" t="s">
        <v>932</v>
      </c>
      <c r="G1416" s="185">
        <v>1614.7</v>
      </c>
      <c r="H1416" s="185">
        <v>1554.8</v>
      </c>
      <c r="I1416" s="185">
        <f t="shared" si="312"/>
        <v>96.29033256951756</v>
      </c>
    </row>
    <row r="1417" spans="1:9" x14ac:dyDescent="0.25">
      <c r="A1417" s="192" t="s">
        <v>910</v>
      </c>
      <c r="B1417" s="216"/>
      <c r="C1417" s="195" t="s">
        <v>1035</v>
      </c>
      <c r="D1417" s="195" t="s">
        <v>901</v>
      </c>
      <c r="E1417" s="195" t="s">
        <v>1319</v>
      </c>
      <c r="F1417" s="195" t="s">
        <v>988</v>
      </c>
      <c r="G1417" s="185">
        <v>133.80000000000001</v>
      </c>
      <c r="H1417" s="185">
        <v>133.80000000000001</v>
      </c>
      <c r="I1417" s="185">
        <f t="shared" si="312"/>
        <v>100</v>
      </c>
    </row>
    <row r="1418" spans="1:9" x14ac:dyDescent="0.25">
      <c r="A1418" s="192" t="s">
        <v>1795</v>
      </c>
      <c r="B1418" s="201"/>
      <c r="C1418" s="201" t="s">
        <v>883</v>
      </c>
      <c r="D1418" s="201" t="s">
        <v>1806</v>
      </c>
      <c r="E1418" s="186"/>
      <c r="F1418" s="186"/>
      <c r="G1418" s="193">
        <f>SUM(G1419)</f>
        <v>478.1</v>
      </c>
      <c r="H1418" s="193">
        <f>SUM(H1419)</f>
        <v>473.6</v>
      </c>
      <c r="I1418" s="185">
        <f t="shared" ref="I1418:I1426" si="329">H1418/G1418*100</f>
        <v>99.058774314996867</v>
      </c>
    </row>
    <row r="1419" spans="1:9" x14ac:dyDescent="0.25">
      <c r="A1419" s="192" t="s">
        <v>1796</v>
      </c>
      <c r="B1419" s="195"/>
      <c r="C1419" s="195" t="s">
        <v>883</v>
      </c>
      <c r="D1419" s="195" t="s">
        <v>884</v>
      </c>
      <c r="E1419" s="200"/>
      <c r="F1419" s="195"/>
      <c r="G1419" s="185">
        <f t="shared" ref="G1419:H1420" si="330">G1420</f>
        <v>478.1</v>
      </c>
      <c r="H1419" s="185">
        <f t="shared" si="330"/>
        <v>473.6</v>
      </c>
      <c r="I1419" s="185">
        <f t="shared" si="329"/>
        <v>99.058774314996867</v>
      </c>
    </row>
    <row r="1420" spans="1:9" ht="31.5" x14ac:dyDescent="0.25">
      <c r="A1420" s="192" t="s">
        <v>1890</v>
      </c>
      <c r="B1420" s="248"/>
      <c r="C1420" s="201" t="s">
        <v>883</v>
      </c>
      <c r="D1420" s="201" t="s">
        <v>884</v>
      </c>
      <c r="E1420" s="201" t="s">
        <v>903</v>
      </c>
      <c r="F1420" s="186"/>
      <c r="G1420" s="250">
        <f t="shared" si="330"/>
        <v>478.1</v>
      </c>
      <c r="H1420" s="250">
        <f t="shared" si="330"/>
        <v>473.6</v>
      </c>
      <c r="I1420" s="185">
        <f t="shared" si="329"/>
        <v>99.058774314996867</v>
      </c>
    </row>
    <row r="1421" spans="1:9" ht="31.5" x14ac:dyDescent="0.25">
      <c r="A1421" s="192" t="s">
        <v>926</v>
      </c>
      <c r="B1421" s="248"/>
      <c r="C1421" s="201" t="s">
        <v>883</v>
      </c>
      <c r="D1421" s="201" t="s">
        <v>884</v>
      </c>
      <c r="E1421" s="201" t="s">
        <v>927</v>
      </c>
      <c r="F1421" s="186"/>
      <c r="G1421" s="250">
        <f>SUM(G1422)</f>
        <v>478.1</v>
      </c>
      <c r="H1421" s="250">
        <f>SUM(H1422)</f>
        <v>473.6</v>
      </c>
      <c r="I1421" s="185">
        <f t="shared" si="329"/>
        <v>99.058774314996867</v>
      </c>
    </row>
    <row r="1422" spans="1:9" ht="47.25" x14ac:dyDescent="0.25">
      <c r="A1422" s="192" t="s">
        <v>943</v>
      </c>
      <c r="B1422" s="248"/>
      <c r="C1422" s="201" t="s">
        <v>883</v>
      </c>
      <c r="D1422" s="201" t="s">
        <v>884</v>
      </c>
      <c r="E1422" s="201" t="s">
        <v>944</v>
      </c>
      <c r="F1422" s="186"/>
      <c r="G1422" s="250">
        <f>SUM(G1423:G1424)</f>
        <v>478.1</v>
      </c>
      <c r="H1422" s="250">
        <f t="shared" ref="H1422" si="331">SUM(H1423:H1424)</f>
        <v>473.6</v>
      </c>
      <c r="I1422" s="185">
        <f t="shared" si="329"/>
        <v>99.058774314996867</v>
      </c>
    </row>
    <row r="1423" spans="1:9" x14ac:dyDescent="0.25">
      <c r="A1423" s="192" t="s">
        <v>881</v>
      </c>
      <c r="B1423" s="248"/>
      <c r="C1423" s="201" t="s">
        <v>883</v>
      </c>
      <c r="D1423" s="201" t="s">
        <v>884</v>
      </c>
      <c r="E1423" s="201" t="s">
        <v>944</v>
      </c>
      <c r="F1423" s="186">
        <v>300</v>
      </c>
      <c r="G1423" s="250">
        <v>331.3</v>
      </c>
      <c r="H1423" s="250">
        <v>329.8</v>
      </c>
      <c r="I1423" s="185">
        <f t="shared" si="329"/>
        <v>99.547238152731666</v>
      </c>
    </row>
    <row r="1424" spans="1:9" ht="31.5" x14ac:dyDescent="0.25">
      <c r="A1424" s="192" t="s">
        <v>945</v>
      </c>
      <c r="B1424" s="248"/>
      <c r="C1424" s="201" t="s">
        <v>883</v>
      </c>
      <c r="D1424" s="201" t="s">
        <v>884</v>
      </c>
      <c r="E1424" s="201" t="s">
        <v>944</v>
      </c>
      <c r="F1424" s="186">
        <v>600</v>
      </c>
      <c r="G1424" s="250">
        <v>146.80000000000001</v>
      </c>
      <c r="H1424" s="250">
        <v>143.80000000000001</v>
      </c>
      <c r="I1424" s="185">
        <f t="shared" si="329"/>
        <v>97.956403269754759</v>
      </c>
    </row>
    <row r="1425" spans="1:9" x14ac:dyDescent="0.25">
      <c r="A1425" s="187" t="s">
        <v>1891</v>
      </c>
      <c r="B1425" s="248"/>
      <c r="C1425" s="201"/>
      <c r="D1425" s="201"/>
      <c r="E1425" s="201"/>
      <c r="F1425" s="186"/>
      <c r="G1425" s="250"/>
      <c r="H1425" s="190"/>
      <c r="I1425" s="185"/>
    </row>
    <row r="1426" spans="1:9" x14ac:dyDescent="0.25">
      <c r="A1426" s="187" t="s">
        <v>1719</v>
      </c>
      <c r="B1426" s="189"/>
      <c r="C1426" s="188"/>
      <c r="D1426" s="188"/>
      <c r="E1426" s="188"/>
      <c r="F1426" s="188"/>
      <c r="G1426" s="190">
        <f>SUM(G6+G32+G51+G535+G575+G1238+G798)+G920</f>
        <v>5977765.0999999996</v>
      </c>
      <c r="H1426" s="190">
        <f>SUM(H6+H32+H51+H535+H575+H1238+H798)+H920+H1425</f>
        <v>5884773.0000000009</v>
      </c>
      <c r="I1426" s="199">
        <f t="shared" si="329"/>
        <v>98.444366775134768</v>
      </c>
    </row>
    <row r="1427" spans="1:9" x14ac:dyDescent="0.25">
      <c r="H1427" s="183"/>
      <c r="I1427" s="183"/>
    </row>
  </sheetData>
  <mergeCells count="3">
    <mergeCell ref="A4:A5"/>
    <mergeCell ref="B4:F4"/>
    <mergeCell ref="I4:I5"/>
  </mergeCells>
  <pageMargins left="0.51181102362204722" right="0.11811023622047245" top="0" bottom="0" header="0" footer="0"/>
  <pageSetup paperSize="9" scale="74" fitToHeight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F2" sqref="F2"/>
    </sheetView>
  </sheetViews>
  <sheetFormatPr defaultRowHeight="15.75" x14ac:dyDescent="0.25"/>
  <cols>
    <col min="1" max="1" width="55.5703125" style="258" customWidth="1"/>
    <col min="2" max="2" width="12.42578125" style="259" customWidth="1"/>
    <col min="3" max="3" width="12.140625" style="259" customWidth="1"/>
    <col min="4" max="6" width="16.28515625" style="259" customWidth="1"/>
    <col min="7" max="16384" width="9.140625" style="259"/>
  </cols>
  <sheetData>
    <row r="1" spans="1:6" x14ac:dyDescent="0.25">
      <c r="C1" s="260"/>
      <c r="E1" s="260"/>
      <c r="F1" s="46" t="s">
        <v>1909</v>
      </c>
    </row>
    <row r="2" spans="1:6" x14ac:dyDescent="0.25">
      <c r="C2" s="260"/>
      <c r="E2" s="260"/>
      <c r="F2" s="45" t="s">
        <v>1908</v>
      </c>
    </row>
    <row r="3" spans="1:6" ht="46.5" customHeight="1" x14ac:dyDescent="0.25">
      <c r="A3" s="324" t="s">
        <v>1892</v>
      </c>
      <c r="B3" s="325"/>
      <c r="C3" s="325"/>
      <c r="D3" s="326"/>
      <c r="E3" s="326"/>
      <c r="F3" s="326"/>
    </row>
    <row r="4" spans="1:6" x14ac:dyDescent="0.25">
      <c r="D4" s="32"/>
      <c r="E4" s="32"/>
      <c r="F4" s="32" t="s">
        <v>95</v>
      </c>
    </row>
    <row r="5" spans="1:6" ht="47.25" x14ac:dyDescent="0.25">
      <c r="A5" s="261" t="s">
        <v>96</v>
      </c>
      <c r="B5" s="262" t="s">
        <v>870</v>
      </c>
      <c r="C5" s="262" t="s">
        <v>871</v>
      </c>
      <c r="D5" s="185" t="s">
        <v>872</v>
      </c>
      <c r="E5" s="185" t="s">
        <v>873</v>
      </c>
      <c r="F5" s="186" t="s">
        <v>874</v>
      </c>
    </row>
    <row r="6" spans="1:6" s="267" customFormat="1" x14ac:dyDescent="0.25">
      <c r="A6" s="263" t="s">
        <v>1733</v>
      </c>
      <c r="B6" s="264" t="s">
        <v>893</v>
      </c>
      <c r="C6" s="264" t="s">
        <v>1806</v>
      </c>
      <c r="D6" s="265">
        <v>265224.69999999995</v>
      </c>
      <c r="E6" s="265">
        <v>259526.09999999998</v>
      </c>
      <c r="F6" s="266">
        <f>SUM(E6/D6*100)</f>
        <v>97.851406750577922</v>
      </c>
    </row>
    <row r="7" spans="1:6" ht="47.25" x14ac:dyDescent="0.25">
      <c r="A7" s="268" t="s">
        <v>1741</v>
      </c>
      <c r="B7" s="269" t="s">
        <v>893</v>
      </c>
      <c r="C7" s="269" t="s">
        <v>976</v>
      </c>
      <c r="D7" s="266">
        <v>3786.2</v>
      </c>
      <c r="E7" s="266">
        <v>3786.2</v>
      </c>
      <c r="F7" s="266">
        <f t="shared" ref="F7:F52" si="0">SUM(E7/D7*100)</f>
        <v>100</v>
      </c>
    </row>
    <row r="8" spans="1:6" ht="63" x14ac:dyDescent="0.25">
      <c r="A8" s="268" t="s">
        <v>1893</v>
      </c>
      <c r="B8" s="269" t="s">
        <v>893</v>
      </c>
      <c r="C8" s="269" t="s">
        <v>884</v>
      </c>
      <c r="D8" s="266">
        <v>18023.699999999997</v>
      </c>
      <c r="E8" s="266">
        <v>17711.599999999999</v>
      </c>
      <c r="F8" s="266">
        <f t="shared" si="0"/>
        <v>98.268391062878322</v>
      </c>
    </row>
    <row r="9" spans="1:6" ht="63" x14ac:dyDescent="0.25">
      <c r="A9" s="268" t="s">
        <v>1894</v>
      </c>
      <c r="B9" s="269" t="s">
        <v>893</v>
      </c>
      <c r="C9" s="269" t="s">
        <v>901</v>
      </c>
      <c r="D9" s="266">
        <v>133340.1</v>
      </c>
      <c r="E9" s="266">
        <v>133324.79999999999</v>
      </c>
      <c r="F9" s="266">
        <f t="shared" si="0"/>
        <v>99.988525582326687</v>
      </c>
    </row>
    <row r="10" spans="1:6" x14ac:dyDescent="0.25">
      <c r="A10" s="268" t="s">
        <v>1745</v>
      </c>
      <c r="B10" s="269" t="s">
        <v>893</v>
      </c>
      <c r="C10" s="269" t="s">
        <v>909</v>
      </c>
      <c r="D10" s="266">
        <v>23.4</v>
      </c>
      <c r="E10" s="266">
        <v>17</v>
      </c>
      <c r="F10" s="266">
        <f t="shared" si="0"/>
        <v>72.649572649572661</v>
      </c>
    </row>
    <row r="11" spans="1:6" ht="47.25" x14ac:dyDescent="0.25">
      <c r="A11" s="268" t="s">
        <v>1740</v>
      </c>
      <c r="B11" s="269" t="s">
        <v>893</v>
      </c>
      <c r="C11" s="269" t="s">
        <v>913</v>
      </c>
      <c r="D11" s="266">
        <v>36136.1</v>
      </c>
      <c r="E11" s="266">
        <v>36126.399999999994</v>
      </c>
      <c r="F11" s="266">
        <f t="shared" si="0"/>
        <v>99.973157036868926</v>
      </c>
    </row>
    <row r="12" spans="1:6" x14ac:dyDescent="0.25">
      <c r="A12" s="268" t="s">
        <v>1747</v>
      </c>
      <c r="B12" s="269" t="s">
        <v>893</v>
      </c>
      <c r="C12" s="269" t="s">
        <v>892</v>
      </c>
      <c r="D12" s="266">
        <v>322.8</v>
      </c>
      <c r="E12" s="266">
        <v>322.8</v>
      </c>
      <c r="F12" s="266">
        <f t="shared" si="0"/>
        <v>100</v>
      </c>
    </row>
    <row r="13" spans="1:6" x14ac:dyDescent="0.25">
      <c r="A13" s="268" t="s">
        <v>1825</v>
      </c>
      <c r="B13" s="269" t="s">
        <v>893</v>
      </c>
      <c r="C13" s="269" t="s">
        <v>1137</v>
      </c>
      <c r="D13" s="266">
        <v>500</v>
      </c>
      <c r="E13" s="266">
        <v>0</v>
      </c>
      <c r="F13" s="266">
        <f t="shared" si="0"/>
        <v>0</v>
      </c>
    </row>
    <row r="14" spans="1:6" x14ac:dyDescent="0.25">
      <c r="A14" s="268" t="s">
        <v>1735</v>
      </c>
      <c r="B14" s="269" t="s">
        <v>893</v>
      </c>
      <c r="C14" s="269" t="s">
        <v>1634</v>
      </c>
      <c r="D14" s="266">
        <v>73092.399999999994</v>
      </c>
      <c r="E14" s="266">
        <v>68237.3</v>
      </c>
      <c r="F14" s="266">
        <f t="shared" si="0"/>
        <v>93.35758574078838</v>
      </c>
    </row>
    <row r="15" spans="1:6" s="267" customFormat="1" ht="31.5" x14ac:dyDescent="0.25">
      <c r="A15" s="263" t="s">
        <v>1750</v>
      </c>
      <c r="B15" s="264" t="s">
        <v>884</v>
      </c>
      <c r="C15" s="264" t="s">
        <v>1806</v>
      </c>
      <c r="D15" s="265">
        <v>29431.200000000001</v>
      </c>
      <c r="E15" s="265">
        <v>28624.5</v>
      </c>
      <c r="F15" s="266">
        <f t="shared" si="0"/>
        <v>97.259031232161789</v>
      </c>
    </row>
    <row r="16" spans="1:6" x14ac:dyDescent="0.25">
      <c r="A16" s="268" t="s">
        <v>1751</v>
      </c>
      <c r="B16" s="269" t="s">
        <v>884</v>
      </c>
      <c r="C16" s="269" t="s">
        <v>901</v>
      </c>
      <c r="D16" s="266">
        <v>5543.8</v>
      </c>
      <c r="E16" s="266">
        <v>5543.8</v>
      </c>
      <c r="F16" s="266">
        <f t="shared" si="0"/>
        <v>100</v>
      </c>
    </row>
    <row r="17" spans="1:6" x14ac:dyDescent="0.25">
      <c r="A17" s="268" t="s">
        <v>1752</v>
      </c>
      <c r="B17" s="269" t="s">
        <v>884</v>
      </c>
      <c r="C17" s="269" t="s">
        <v>1023</v>
      </c>
      <c r="D17" s="266">
        <v>20532.7</v>
      </c>
      <c r="E17" s="266">
        <v>20361.100000000002</v>
      </c>
      <c r="F17" s="266">
        <f t="shared" si="0"/>
        <v>99.164259936588962</v>
      </c>
    </row>
    <row r="18" spans="1:6" ht="47.25" x14ac:dyDescent="0.25">
      <c r="A18" s="203" t="s">
        <v>1753</v>
      </c>
      <c r="B18" s="269" t="s">
        <v>884</v>
      </c>
      <c r="C18" s="269" t="s">
        <v>883</v>
      </c>
      <c r="D18" s="266">
        <v>3354.7000000000003</v>
      </c>
      <c r="E18" s="266">
        <v>2719.6</v>
      </c>
      <c r="F18" s="266">
        <f t="shared" si="0"/>
        <v>81.068351864548234</v>
      </c>
    </row>
    <row r="19" spans="1:6" s="267" customFormat="1" x14ac:dyDescent="0.25">
      <c r="A19" s="263" t="s">
        <v>1754</v>
      </c>
      <c r="B19" s="264" t="s">
        <v>901</v>
      </c>
      <c r="C19" s="264" t="s">
        <v>1806</v>
      </c>
      <c r="D19" s="265">
        <v>522806.4</v>
      </c>
      <c r="E19" s="265">
        <v>517386.4</v>
      </c>
      <c r="F19" s="266">
        <f t="shared" si="0"/>
        <v>98.963287366030713</v>
      </c>
    </row>
    <row r="20" spans="1:6" x14ac:dyDescent="0.25">
      <c r="A20" s="268" t="s">
        <v>1755</v>
      </c>
      <c r="B20" s="269" t="s">
        <v>901</v>
      </c>
      <c r="C20" s="269" t="s">
        <v>1035</v>
      </c>
      <c r="D20" s="266">
        <v>238365.09999999998</v>
      </c>
      <c r="E20" s="266">
        <v>234955.10000000003</v>
      </c>
      <c r="F20" s="266">
        <f t="shared" si="0"/>
        <v>98.569421446344307</v>
      </c>
    </row>
    <row r="21" spans="1:6" x14ac:dyDescent="0.25">
      <c r="A21" s="268" t="s">
        <v>1895</v>
      </c>
      <c r="B21" s="269" t="s">
        <v>901</v>
      </c>
      <c r="C21" s="269" t="s">
        <v>1023</v>
      </c>
      <c r="D21" s="266">
        <v>260755.4</v>
      </c>
      <c r="E21" s="266">
        <v>258964.9</v>
      </c>
      <c r="F21" s="266">
        <f t="shared" si="0"/>
        <v>99.313341161870468</v>
      </c>
    </row>
    <row r="22" spans="1:6" x14ac:dyDescent="0.25">
      <c r="A22" s="268" t="s">
        <v>1758</v>
      </c>
      <c r="B22" s="269" t="s">
        <v>901</v>
      </c>
      <c r="C22" s="269" t="s">
        <v>983</v>
      </c>
      <c r="D22" s="266">
        <v>23685.9</v>
      </c>
      <c r="E22" s="266">
        <v>23466.400000000001</v>
      </c>
      <c r="F22" s="266">
        <f t="shared" si="0"/>
        <v>99.073288327654851</v>
      </c>
    </row>
    <row r="23" spans="1:6" ht="14.25" customHeight="1" x14ac:dyDescent="0.25">
      <c r="A23" s="263" t="s">
        <v>1767</v>
      </c>
      <c r="B23" s="264" t="s">
        <v>909</v>
      </c>
      <c r="C23" s="264" t="s">
        <v>1806</v>
      </c>
      <c r="D23" s="265">
        <v>577352.6</v>
      </c>
      <c r="E23" s="265">
        <v>518098.29999999993</v>
      </c>
      <c r="F23" s="266">
        <f t="shared" si="0"/>
        <v>89.736895616301013</v>
      </c>
    </row>
    <row r="24" spans="1:6" x14ac:dyDescent="0.25">
      <c r="A24" s="268" t="s">
        <v>1768</v>
      </c>
      <c r="B24" s="269" t="s">
        <v>909</v>
      </c>
      <c r="C24" s="269" t="s">
        <v>893</v>
      </c>
      <c r="D24" s="266">
        <v>197493.8</v>
      </c>
      <c r="E24" s="266">
        <v>143585.59999999998</v>
      </c>
      <c r="F24" s="266">
        <f t="shared" si="0"/>
        <v>72.70385196902383</v>
      </c>
    </row>
    <row r="25" spans="1:6" x14ac:dyDescent="0.25">
      <c r="A25" s="268" t="s">
        <v>1772</v>
      </c>
      <c r="B25" s="269" t="s">
        <v>909</v>
      </c>
      <c r="C25" s="269" t="s">
        <v>976</v>
      </c>
      <c r="D25" s="266">
        <v>98289.799999999988</v>
      </c>
      <c r="E25" s="266">
        <v>96657.4</v>
      </c>
      <c r="F25" s="266">
        <f t="shared" si="0"/>
        <v>98.339196946173473</v>
      </c>
    </row>
    <row r="26" spans="1:6" x14ac:dyDescent="0.25">
      <c r="A26" s="268" t="s">
        <v>1773</v>
      </c>
      <c r="B26" s="269" t="s">
        <v>909</v>
      </c>
      <c r="C26" s="269" t="s">
        <v>884</v>
      </c>
      <c r="D26" s="266">
        <v>226665.80000000002</v>
      </c>
      <c r="E26" s="266">
        <v>224020.8</v>
      </c>
      <c r="F26" s="266">
        <f t="shared" si="0"/>
        <v>98.8330837735556</v>
      </c>
    </row>
    <row r="27" spans="1:6" ht="31.5" x14ac:dyDescent="0.25">
      <c r="A27" s="268" t="s">
        <v>1782</v>
      </c>
      <c r="B27" s="269" t="s">
        <v>909</v>
      </c>
      <c r="C27" s="269" t="s">
        <v>909</v>
      </c>
      <c r="D27" s="266">
        <v>54903.199999999997</v>
      </c>
      <c r="E27" s="266">
        <v>53834.499999999993</v>
      </c>
      <c r="F27" s="266">
        <f t="shared" si="0"/>
        <v>98.053483221378713</v>
      </c>
    </row>
    <row r="28" spans="1:6" s="267" customFormat="1" x14ac:dyDescent="0.25">
      <c r="A28" s="263" t="s">
        <v>1896</v>
      </c>
      <c r="B28" s="264" t="s">
        <v>913</v>
      </c>
      <c r="C28" s="264" t="s">
        <v>1806</v>
      </c>
      <c r="D28" s="265">
        <v>10070.4</v>
      </c>
      <c r="E28" s="265">
        <v>10070.4</v>
      </c>
      <c r="F28" s="266">
        <f t="shared" si="0"/>
        <v>100</v>
      </c>
    </row>
    <row r="29" spans="1:6" ht="31.5" x14ac:dyDescent="0.25">
      <c r="A29" s="268" t="s">
        <v>1788</v>
      </c>
      <c r="B29" s="269" t="s">
        <v>913</v>
      </c>
      <c r="C29" s="269" t="s">
        <v>884</v>
      </c>
      <c r="D29" s="266">
        <v>8419.7999999999993</v>
      </c>
      <c r="E29" s="266">
        <v>8419.7999999999993</v>
      </c>
      <c r="F29" s="266">
        <f t="shared" si="0"/>
        <v>100</v>
      </c>
    </row>
    <row r="30" spans="1:6" x14ac:dyDescent="0.25">
      <c r="A30" s="268" t="s">
        <v>1789</v>
      </c>
      <c r="B30" s="269" t="s">
        <v>913</v>
      </c>
      <c r="C30" s="269" t="s">
        <v>909</v>
      </c>
      <c r="D30" s="266">
        <v>1650.6</v>
      </c>
      <c r="E30" s="266">
        <v>1650.6</v>
      </c>
      <c r="F30" s="266">
        <f t="shared" si="0"/>
        <v>100</v>
      </c>
    </row>
    <row r="31" spans="1:6" s="267" customFormat="1" x14ac:dyDescent="0.25">
      <c r="A31" s="263" t="s">
        <v>1736</v>
      </c>
      <c r="B31" s="264" t="s">
        <v>892</v>
      </c>
      <c r="C31" s="264" t="s">
        <v>1806</v>
      </c>
      <c r="D31" s="265">
        <v>2810997.5999999996</v>
      </c>
      <c r="E31" s="265">
        <v>2797488.0000000005</v>
      </c>
      <c r="F31" s="266">
        <f t="shared" si="0"/>
        <v>99.519401937589734</v>
      </c>
    </row>
    <row r="32" spans="1:6" x14ac:dyDescent="0.25">
      <c r="A32" s="268" t="s">
        <v>1851</v>
      </c>
      <c r="B32" s="269" t="s">
        <v>892</v>
      </c>
      <c r="C32" s="269" t="s">
        <v>893</v>
      </c>
      <c r="D32" s="266">
        <v>991421.1</v>
      </c>
      <c r="E32" s="266">
        <v>988012</v>
      </c>
      <c r="F32" s="266">
        <f t="shared" si="0"/>
        <v>99.656140059960393</v>
      </c>
    </row>
    <row r="33" spans="1:6" x14ac:dyDescent="0.25">
      <c r="A33" s="268" t="s">
        <v>1791</v>
      </c>
      <c r="B33" s="269" t="s">
        <v>892</v>
      </c>
      <c r="C33" s="269" t="s">
        <v>976</v>
      </c>
      <c r="D33" s="266">
        <v>1485162.7</v>
      </c>
      <c r="E33" s="266">
        <v>1475468.7</v>
      </c>
      <c r="F33" s="266">
        <f t="shared" si="0"/>
        <v>99.347276901042562</v>
      </c>
    </row>
    <row r="34" spans="1:6" x14ac:dyDescent="0.25">
      <c r="A34" s="268" t="s">
        <v>1869</v>
      </c>
      <c r="B34" s="269" t="s">
        <v>892</v>
      </c>
      <c r="C34" s="269" t="s">
        <v>884</v>
      </c>
      <c r="D34" s="266">
        <v>237251.6</v>
      </c>
      <c r="E34" s="266">
        <v>237434.6</v>
      </c>
      <c r="F34" s="266">
        <f t="shared" si="0"/>
        <v>100.07713330489658</v>
      </c>
    </row>
    <row r="35" spans="1:6" ht="31.5" x14ac:dyDescent="0.25">
      <c r="A35" s="203" t="s">
        <v>1737</v>
      </c>
      <c r="B35" s="269" t="s">
        <v>892</v>
      </c>
      <c r="C35" s="269" t="s">
        <v>909</v>
      </c>
      <c r="D35" s="270">
        <v>433.9</v>
      </c>
      <c r="E35" s="270">
        <v>433.9</v>
      </c>
      <c r="F35" s="266">
        <f t="shared" si="0"/>
        <v>100</v>
      </c>
    </row>
    <row r="36" spans="1:6" x14ac:dyDescent="0.25">
      <c r="A36" s="268" t="s">
        <v>1897</v>
      </c>
      <c r="B36" s="269" t="s">
        <v>892</v>
      </c>
      <c r="C36" s="269" t="s">
        <v>892</v>
      </c>
      <c r="D36" s="266">
        <v>26936</v>
      </c>
      <c r="E36" s="266">
        <v>26920.200000000004</v>
      </c>
      <c r="F36" s="266">
        <f t="shared" si="0"/>
        <v>99.941342441342456</v>
      </c>
    </row>
    <row r="37" spans="1:6" x14ac:dyDescent="0.25">
      <c r="A37" s="268" t="s">
        <v>1792</v>
      </c>
      <c r="B37" s="269" t="s">
        <v>892</v>
      </c>
      <c r="C37" s="269" t="s">
        <v>1023</v>
      </c>
      <c r="D37" s="266">
        <v>69792.3</v>
      </c>
      <c r="E37" s="266">
        <v>69218.600000000006</v>
      </c>
      <c r="F37" s="266">
        <f t="shared" si="0"/>
        <v>99.177989548990368</v>
      </c>
    </row>
    <row r="38" spans="1:6" s="267" customFormat="1" x14ac:dyDescent="0.25">
      <c r="A38" s="263" t="s">
        <v>1898</v>
      </c>
      <c r="B38" s="264" t="s">
        <v>1035</v>
      </c>
      <c r="C38" s="264" t="s">
        <v>1806</v>
      </c>
      <c r="D38" s="265">
        <v>202495.69999999998</v>
      </c>
      <c r="E38" s="265">
        <v>201911.9</v>
      </c>
      <c r="F38" s="266">
        <f t="shared" si="0"/>
        <v>99.711697581726426</v>
      </c>
    </row>
    <row r="39" spans="1:6" x14ac:dyDescent="0.25">
      <c r="A39" s="268" t="s">
        <v>1899</v>
      </c>
      <c r="B39" s="269" t="s">
        <v>1035</v>
      </c>
      <c r="C39" s="269" t="s">
        <v>893</v>
      </c>
      <c r="D39" s="266">
        <v>154053.59999999998</v>
      </c>
      <c r="E39" s="266">
        <v>153568.9</v>
      </c>
      <c r="F39" s="266">
        <f t="shared" si="0"/>
        <v>99.685369248105872</v>
      </c>
    </row>
    <row r="40" spans="1:6" x14ac:dyDescent="0.25">
      <c r="A40" s="268" t="s">
        <v>1900</v>
      </c>
      <c r="B40" s="269" t="s">
        <v>1035</v>
      </c>
      <c r="C40" s="269" t="s">
        <v>901</v>
      </c>
      <c r="D40" s="266">
        <v>48442.1</v>
      </c>
      <c r="E40" s="266">
        <v>48343</v>
      </c>
      <c r="F40" s="266">
        <f t="shared" si="0"/>
        <v>99.795425879555182</v>
      </c>
    </row>
    <row r="41" spans="1:6" s="267" customFormat="1" x14ac:dyDescent="0.25">
      <c r="A41" s="263" t="s">
        <v>1795</v>
      </c>
      <c r="B41" s="264" t="s">
        <v>883</v>
      </c>
      <c r="C41" s="264" t="s">
        <v>1806</v>
      </c>
      <c r="D41" s="265">
        <v>1357660.2</v>
      </c>
      <c r="E41" s="265">
        <v>1350047.2000000002</v>
      </c>
      <c r="F41" s="266">
        <f t="shared" si="0"/>
        <v>99.439255860928995</v>
      </c>
    </row>
    <row r="42" spans="1:6" x14ac:dyDescent="0.25">
      <c r="A42" s="268" t="s">
        <v>1834</v>
      </c>
      <c r="B42" s="269" t="s">
        <v>883</v>
      </c>
      <c r="C42" s="269" t="s">
        <v>893</v>
      </c>
      <c r="D42" s="266">
        <v>12980.3</v>
      </c>
      <c r="E42" s="266">
        <v>12899.4</v>
      </c>
      <c r="F42" s="266">
        <f t="shared" si="0"/>
        <v>99.376747840958984</v>
      </c>
    </row>
    <row r="43" spans="1:6" x14ac:dyDescent="0.25">
      <c r="A43" s="268" t="s">
        <v>1835</v>
      </c>
      <c r="B43" s="269" t="s">
        <v>883</v>
      </c>
      <c r="C43" s="269" t="s">
        <v>976</v>
      </c>
      <c r="D43" s="266">
        <v>89594.400000000009</v>
      </c>
      <c r="E43" s="266">
        <v>89131</v>
      </c>
      <c r="F43" s="266">
        <f t="shared" si="0"/>
        <v>99.482780173760858</v>
      </c>
    </row>
    <row r="44" spans="1:6" x14ac:dyDescent="0.25">
      <c r="A44" s="268" t="s">
        <v>1796</v>
      </c>
      <c r="B44" s="269" t="s">
        <v>883</v>
      </c>
      <c r="C44" s="269" t="s">
        <v>884</v>
      </c>
      <c r="D44" s="266">
        <v>843002.1</v>
      </c>
      <c r="E44" s="266">
        <v>837571.2</v>
      </c>
      <c r="F44" s="266">
        <f t="shared" si="0"/>
        <v>99.355766729406724</v>
      </c>
    </row>
    <row r="45" spans="1:6" x14ac:dyDescent="0.25">
      <c r="A45" s="268" t="s">
        <v>1801</v>
      </c>
      <c r="B45" s="269" t="s">
        <v>883</v>
      </c>
      <c r="C45" s="269" t="s">
        <v>901</v>
      </c>
      <c r="D45" s="266">
        <v>364445.5</v>
      </c>
      <c r="E45" s="266">
        <v>362836</v>
      </c>
      <c r="F45" s="266">
        <f t="shared" si="0"/>
        <v>99.558370181549776</v>
      </c>
    </row>
    <row r="46" spans="1:6" x14ac:dyDescent="0.25">
      <c r="A46" s="268" t="s">
        <v>1803</v>
      </c>
      <c r="B46" s="269" t="s">
        <v>883</v>
      </c>
      <c r="C46" s="269" t="s">
        <v>913</v>
      </c>
      <c r="D46" s="266">
        <v>47637.9</v>
      </c>
      <c r="E46" s="266">
        <v>47609.599999999999</v>
      </c>
      <c r="F46" s="266">
        <f t="shared" si="0"/>
        <v>99.940593519025811</v>
      </c>
    </row>
    <row r="47" spans="1:6" s="267" customFormat="1" x14ac:dyDescent="0.25">
      <c r="A47" s="263" t="s">
        <v>1805</v>
      </c>
      <c r="B47" s="264" t="s">
        <v>1137</v>
      </c>
      <c r="C47" s="264" t="s">
        <v>1806</v>
      </c>
      <c r="D47" s="265">
        <v>201726.29999999996</v>
      </c>
      <c r="E47" s="265">
        <v>201620.19999999995</v>
      </c>
      <c r="F47" s="266">
        <f t="shared" si="0"/>
        <v>99.947403982524833</v>
      </c>
    </row>
    <row r="48" spans="1:6" x14ac:dyDescent="0.25">
      <c r="A48" s="268" t="s">
        <v>1807</v>
      </c>
      <c r="B48" s="269" t="s">
        <v>1137</v>
      </c>
      <c r="C48" s="269" t="s">
        <v>893</v>
      </c>
      <c r="D48" s="266">
        <v>174526.09999999998</v>
      </c>
      <c r="E48" s="266">
        <v>174511.49999999997</v>
      </c>
      <c r="F48" s="266">
        <f t="shared" si="0"/>
        <v>99.991634489053496</v>
      </c>
    </row>
    <row r="49" spans="1:6" x14ac:dyDescent="0.25">
      <c r="A49" s="268" t="s">
        <v>1811</v>
      </c>
      <c r="B49" s="269" t="s">
        <v>1137</v>
      </c>
      <c r="C49" s="269" t="s">
        <v>976</v>
      </c>
      <c r="D49" s="266">
        <v>9417.2999999999993</v>
      </c>
      <c r="E49" s="266">
        <v>9417.2999999999993</v>
      </c>
      <c r="F49" s="266">
        <f t="shared" si="0"/>
        <v>100</v>
      </c>
    </row>
    <row r="50" spans="1:6" ht="13.5" customHeight="1" x14ac:dyDescent="0.25">
      <c r="A50" s="268" t="s">
        <v>1847</v>
      </c>
      <c r="B50" s="269" t="s">
        <v>1137</v>
      </c>
      <c r="C50" s="269" t="s">
        <v>884</v>
      </c>
      <c r="D50" s="266">
        <v>5784.4</v>
      </c>
      <c r="E50" s="266">
        <v>5784.4</v>
      </c>
      <c r="F50" s="266">
        <f t="shared" si="0"/>
        <v>100</v>
      </c>
    </row>
    <row r="51" spans="1:6" ht="31.5" x14ac:dyDescent="0.25">
      <c r="A51" s="268" t="s">
        <v>1822</v>
      </c>
      <c r="B51" s="269" t="s">
        <v>1137</v>
      </c>
      <c r="C51" s="269" t="s">
        <v>909</v>
      </c>
      <c r="D51" s="266">
        <v>11998.499999999998</v>
      </c>
      <c r="E51" s="266">
        <v>11907</v>
      </c>
      <c r="F51" s="266">
        <f t="shared" si="0"/>
        <v>99.237404675584457</v>
      </c>
    </row>
    <row r="52" spans="1:6" s="267" customFormat="1" ht="20.25" customHeight="1" x14ac:dyDescent="0.25">
      <c r="A52" s="263" t="s">
        <v>1719</v>
      </c>
      <c r="B52" s="271"/>
      <c r="C52" s="271"/>
      <c r="D52" s="272">
        <v>5977765.0999999996</v>
      </c>
      <c r="E52" s="272">
        <v>5884773.0000000009</v>
      </c>
      <c r="F52" s="265">
        <f t="shared" si="0"/>
        <v>98.444366775134768</v>
      </c>
    </row>
  </sheetData>
  <mergeCells count="1">
    <mergeCell ref="A3:F3"/>
  </mergeCells>
  <conditionalFormatting sqref="D6:D51 E33 E18 E15 E35:E36 F6:F52">
    <cfRule type="cellIs" dxfId="1" priority="2" operator="lessThan">
      <formula>0</formula>
    </cfRule>
  </conditionalFormatting>
  <conditionalFormatting sqref="E6:E14 E34 E37:E51 E19:E32 E16:E17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65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workbookViewId="0">
      <selection activeCell="D2" sqref="D2"/>
    </sheetView>
  </sheetViews>
  <sheetFormatPr defaultRowHeight="15.75" x14ac:dyDescent="0.25"/>
  <cols>
    <col min="1" max="1" width="54.85546875" style="29" customWidth="1"/>
    <col min="2" max="2" width="16.7109375" style="29" customWidth="1"/>
    <col min="3" max="3" width="14.7109375" style="29" customWidth="1"/>
    <col min="4" max="4" width="17" style="29" customWidth="1"/>
    <col min="5" max="256" width="9.140625" style="29"/>
    <col min="257" max="257" width="54.85546875" style="29" customWidth="1"/>
    <col min="258" max="260" width="14.7109375" style="29" customWidth="1"/>
    <col min="261" max="512" width="9.140625" style="29"/>
    <col min="513" max="513" width="54.85546875" style="29" customWidth="1"/>
    <col min="514" max="516" width="14.7109375" style="29" customWidth="1"/>
    <col min="517" max="768" width="9.140625" style="29"/>
    <col min="769" max="769" width="54.85546875" style="29" customWidth="1"/>
    <col min="770" max="772" width="14.7109375" style="29" customWidth="1"/>
    <col min="773" max="1024" width="9.140625" style="29"/>
    <col min="1025" max="1025" width="54.85546875" style="29" customWidth="1"/>
    <col min="1026" max="1028" width="14.7109375" style="29" customWidth="1"/>
    <col min="1029" max="1280" width="9.140625" style="29"/>
    <col min="1281" max="1281" width="54.85546875" style="29" customWidth="1"/>
    <col min="1282" max="1284" width="14.7109375" style="29" customWidth="1"/>
    <col min="1285" max="1536" width="9.140625" style="29"/>
    <col min="1537" max="1537" width="54.85546875" style="29" customWidth="1"/>
    <col min="1538" max="1540" width="14.7109375" style="29" customWidth="1"/>
    <col min="1541" max="1792" width="9.140625" style="29"/>
    <col min="1793" max="1793" width="54.85546875" style="29" customWidth="1"/>
    <col min="1794" max="1796" width="14.7109375" style="29" customWidth="1"/>
    <col min="1797" max="2048" width="9.140625" style="29"/>
    <col min="2049" max="2049" width="54.85546875" style="29" customWidth="1"/>
    <col min="2050" max="2052" width="14.7109375" style="29" customWidth="1"/>
    <col min="2053" max="2304" width="9.140625" style="29"/>
    <col min="2305" max="2305" width="54.85546875" style="29" customWidth="1"/>
    <col min="2306" max="2308" width="14.7109375" style="29" customWidth="1"/>
    <col min="2309" max="2560" width="9.140625" style="29"/>
    <col min="2561" max="2561" width="54.85546875" style="29" customWidth="1"/>
    <col min="2562" max="2564" width="14.7109375" style="29" customWidth="1"/>
    <col min="2565" max="2816" width="9.140625" style="29"/>
    <col min="2817" max="2817" width="54.85546875" style="29" customWidth="1"/>
    <col min="2818" max="2820" width="14.7109375" style="29" customWidth="1"/>
    <col min="2821" max="3072" width="9.140625" style="29"/>
    <col min="3073" max="3073" width="54.85546875" style="29" customWidth="1"/>
    <col min="3074" max="3076" width="14.7109375" style="29" customWidth="1"/>
    <col min="3077" max="3328" width="9.140625" style="29"/>
    <col min="3329" max="3329" width="54.85546875" style="29" customWidth="1"/>
    <col min="3330" max="3332" width="14.7109375" style="29" customWidth="1"/>
    <col min="3333" max="3584" width="9.140625" style="29"/>
    <col min="3585" max="3585" width="54.85546875" style="29" customWidth="1"/>
    <col min="3586" max="3588" width="14.7109375" style="29" customWidth="1"/>
    <col min="3589" max="3840" width="9.140625" style="29"/>
    <col min="3841" max="3841" width="54.85546875" style="29" customWidth="1"/>
    <col min="3842" max="3844" width="14.7109375" style="29" customWidth="1"/>
    <col min="3845" max="4096" width="9.140625" style="29"/>
    <col min="4097" max="4097" width="54.85546875" style="29" customWidth="1"/>
    <col min="4098" max="4100" width="14.7109375" style="29" customWidth="1"/>
    <col min="4101" max="4352" width="9.140625" style="29"/>
    <col min="4353" max="4353" width="54.85546875" style="29" customWidth="1"/>
    <col min="4354" max="4356" width="14.7109375" style="29" customWidth="1"/>
    <col min="4357" max="4608" width="9.140625" style="29"/>
    <col min="4609" max="4609" width="54.85546875" style="29" customWidth="1"/>
    <col min="4610" max="4612" width="14.7109375" style="29" customWidth="1"/>
    <col min="4613" max="4864" width="9.140625" style="29"/>
    <col min="4865" max="4865" width="54.85546875" style="29" customWidth="1"/>
    <col min="4866" max="4868" width="14.7109375" style="29" customWidth="1"/>
    <col min="4869" max="5120" width="9.140625" style="29"/>
    <col min="5121" max="5121" width="54.85546875" style="29" customWidth="1"/>
    <col min="5122" max="5124" width="14.7109375" style="29" customWidth="1"/>
    <col min="5125" max="5376" width="9.140625" style="29"/>
    <col min="5377" max="5377" width="54.85546875" style="29" customWidth="1"/>
    <col min="5378" max="5380" width="14.7109375" style="29" customWidth="1"/>
    <col min="5381" max="5632" width="9.140625" style="29"/>
    <col min="5633" max="5633" width="54.85546875" style="29" customWidth="1"/>
    <col min="5634" max="5636" width="14.7109375" style="29" customWidth="1"/>
    <col min="5637" max="5888" width="9.140625" style="29"/>
    <col min="5889" max="5889" width="54.85546875" style="29" customWidth="1"/>
    <col min="5890" max="5892" width="14.7109375" style="29" customWidth="1"/>
    <col min="5893" max="6144" width="9.140625" style="29"/>
    <col min="6145" max="6145" width="54.85546875" style="29" customWidth="1"/>
    <col min="6146" max="6148" width="14.7109375" style="29" customWidth="1"/>
    <col min="6149" max="6400" width="9.140625" style="29"/>
    <col min="6401" max="6401" width="54.85546875" style="29" customWidth="1"/>
    <col min="6402" max="6404" width="14.7109375" style="29" customWidth="1"/>
    <col min="6405" max="6656" width="9.140625" style="29"/>
    <col min="6657" max="6657" width="54.85546875" style="29" customWidth="1"/>
    <col min="6658" max="6660" width="14.7109375" style="29" customWidth="1"/>
    <col min="6661" max="6912" width="9.140625" style="29"/>
    <col min="6913" max="6913" width="54.85546875" style="29" customWidth="1"/>
    <col min="6914" max="6916" width="14.7109375" style="29" customWidth="1"/>
    <col min="6917" max="7168" width="9.140625" style="29"/>
    <col min="7169" max="7169" width="54.85546875" style="29" customWidth="1"/>
    <col min="7170" max="7172" width="14.7109375" style="29" customWidth="1"/>
    <col min="7173" max="7424" width="9.140625" style="29"/>
    <col min="7425" max="7425" width="54.85546875" style="29" customWidth="1"/>
    <col min="7426" max="7428" width="14.7109375" style="29" customWidth="1"/>
    <col min="7429" max="7680" width="9.140625" style="29"/>
    <col min="7681" max="7681" width="54.85546875" style="29" customWidth="1"/>
    <col min="7682" max="7684" width="14.7109375" style="29" customWidth="1"/>
    <col min="7685" max="7936" width="9.140625" style="29"/>
    <col min="7937" max="7937" width="54.85546875" style="29" customWidth="1"/>
    <col min="7938" max="7940" width="14.7109375" style="29" customWidth="1"/>
    <col min="7941" max="8192" width="9.140625" style="29"/>
    <col min="8193" max="8193" width="54.85546875" style="29" customWidth="1"/>
    <col min="8194" max="8196" width="14.7109375" style="29" customWidth="1"/>
    <col min="8197" max="8448" width="9.140625" style="29"/>
    <col min="8449" max="8449" width="54.85546875" style="29" customWidth="1"/>
    <col min="8450" max="8452" width="14.7109375" style="29" customWidth="1"/>
    <col min="8453" max="8704" width="9.140625" style="29"/>
    <col min="8705" max="8705" width="54.85546875" style="29" customWidth="1"/>
    <col min="8706" max="8708" width="14.7109375" style="29" customWidth="1"/>
    <col min="8709" max="8960" width="9.140625" style="29"/>
    <col min="8961" max="8961" width="54.85546875" style="29" customWidth="1"/>
    <col min="8962" max="8964" width="14.7109375" style="29" customWidth="1"/>
    <col min="8965" max="9216" width="9.140625" style="29"/>
    <col min="9217" max="9217" width="54.85546875" style="29" customWidth="1"/>
    <col min="9218" max="9220" width="14.7109375" style="29" customWidth="1"/>
    <col min="9221" max="9472" width="9.140625" style="29"/>
    <col min="9473" max="9473" width="54.85546875" style="29" customWidth="1"/>
    <col min="9474" max="9476" width="14.7109375" style="29" customWidth="1"/>
    <col min="9477" max="9728" width="9.140625" style="29"/>
    <col min="9729" max="9729" width="54.85546875" style="29" customWidth="1"/>
    <col min="9730" max="9732" width="14.7109375" style="29" customWidth="1"/>
    <col min="9733" max="9984" width="9.140625" style="29"/>
    <col min="9985" max="9985" width="54.85546875" style="29" customWidth="1"/>
    <col min="9986" max="9988" width="14.7109375" style="29" customWidth="1"/>
    <col min="9989" max="10240" width="9.140625" style="29"/>
    <col min="10241" max="10241" width="54.85546875" style="29" customWidth="1"/>
    <col min="10242" max="10244" width="14.7109375" style="29" customWidth="1"/>
    <col min="10245" max="10496" width="9.140625" style="29"/>
    <col min="10497" max="10497" width="54.85546875" style="29" customWidth="1"/>
    <col min="10498" max="10500" width="14.7109375" style="29" customWidth="1"/>
    <col min="10501" max="10752" width="9.140625" style="29"/>
    <col min="10753" max="10753" width="54.85546875" style="29" customWidth="1"/>
    <col min="10754" max="10756" width="14.7109375" style="29" customWidth="1"/>
    <col min="10757" max="11008" width="9.140625" style="29"/>
    <col min="11009" max="11009" width="54.85546875" style="29" customWidth="1"/>
    <col min="11010" max="11012" width="14.7109375" style="29" customWidth="1"/>
    <col min="11013" max="11264" width="9.140625" style="29"/>
    <col min="11265" max="11265" width="54.85546875" style="29" customWidth="1"/>
    <col min="11266" max="11268" width="14.7109375" style="29" customWidth="1"/>
    <col min="11269" max="11520" width="9.140625" style="29"/>
    <col min="11521" max="11521" width="54.85546875" style="29" customWidth="1"/>
    <col min="11522" max="11524" width="14.7109375" style="29" customWidth="1"/>
    <col min="11525" max="11776" width="9.140625" style="29"/>
    <col min="11777" max="11777" width="54.85546875" style="29" customWidth="1"/>
    <col min="11778" max="11780" width="14.7109375" style="29" customWidth="1"/>
    <col min="11781" max="12032" width="9.140625" style="29"/>
    <col min="12033" max="12033" width="54.85546875" style="29" customWidth="1"/>
    <col min="12034" max="12036" width="14.7109375" style="29" customWidth="1"/>
    <col min="12037" max="12288" width="9.140625" style="29"/>
    <col min="12289" max="12289" width="54.85546875" style="29" customWidth="1"/>
    <col min="12290" max="12292" width="14.7109375" style="29" customWidth="1"/>
    <col min="12293" max="12544" width="9.140625" style="29"/>
    <col min="12545" max="12545" width="54.85546875" style="29" customWidth="1"/>
    <col min="12546" max="12548" width="14.7109375" style="29" customWidth="1"/>
    <col min="12549" max="12800" width="9.140625" style="29"/>
    <col min="12801" max="12801" width="54.85546875" style="29" customWidth="1"/>
    <col min="12802" max="12804" width="14.7109375" style="29" customWidth="1"/>
    <col min="12805" max="13056" width="9.140625" style="29"/>
    <col min="13057" max="13057" width="54.85546875" style="29" customWidth="1"/>
    <col min="13058" max="13060" width="14.7109375" style="29" customWidth="1"/>
    <col min="13061" max="13312" width="9.140625" style="29"/>
    <col min="13313" max="13313" width="54.85546875" style="29" customWidth="1"/>
    <col min="13314" max="13316" width="14.7109375" style="29" customWidth="1"/>
    <col min="13317" max="13568" width="9.140625" style="29"/>
    <col min="13569" max="13569" width="54.85546875" style="29" customWidth="1"/>
    <col min="13570" max="13572" width="14.7109375" style="29" customWidth="1"/>
    <col min="13573" max="13824" width="9.140625" style="29"/>
    <col min="13825" max="13825" width="54.85546875" style="29" customWidth="1"/>
    <col min="13826" max="13828" width="14.7109375" style="29" customWidth="1"/>
    <col min="13829" max="14080" width="9.140625" style="29"/>
    <col min="14081" max="14081" width="54.85546875" style="29" customWidth="1"/>
    <col min="14082" max="14084" width="14.7109375" style="29" customWidth="1"/>
    <col min="14085" max="14336" width="9.140625" style="29"/>
    <col min="14337" max="14337" width="54.85546875" style="29" customWidth="1"/>
    <col min="14338" max="14340" width="14.7109375" style="29" customWidth="1"/>
    <col min="14341" max="14592" width="9.140625" style="29"/>
    <col min="14593" max="14593" width="54.85546875" style="29" customWidth="1"/>
    <col min="14594" max="14596" width="14.7109375" style="29" customWidth="1"/>
    <col min="14597" max="14848" width="9.140625" style="29"/>
    <col min="14849" max="14849" width="54.85546875" style="29" customWidth="1"/>
    <col min="14850" max="14852" width="14.7109375" style="29" customWidth="1"/>
    <col min="14853" max="15104" width="9.140625" style="29"/>
    <col min="15105" max="15105" width="54.85546875" style="29" customWidth="1"/>
    <col min="15106" max="15108" width="14.7109375" style="29" customWidth="1"/>
    <col min="15109" max="15360" width="9.140625" style="29"/>
    <col min="15361" max="15361" width="54.85546875" style="29" customWidth="1"/>
    <col min="15362" max="15364" width="14.7109375" style="29" customWidth="1"/>
    <col min="15365" max="15616" width="9.140625" style="29"/>
    <col min="15617" max="15617" width="54.85546875" style="29" customWidth="1"/>
    <col min="15618" max="15620" width="14.7109375" style="29" customWidth="1"/>
    <col min="15621" max="15872" width="9.140625" style="29"/>
    <col min="15873" max="15873" width="54.85546875" style="29" customWidth="1"/>
    <col min="15874" max="15876" width="14.7109375" style="29" customWidth="1"/>
    <col min="15877" max="16128" width="9.140625" style="29"/>
    <col min="16129" max="16129" width="54.85546875" style="29" customWidth="1"/>
    <col min="16130" max="16132" width="14.7109375" style="29" customWidth="1"/>
    <col min="16133" max="16384" width="9.140625" style="29"/>
  </cols>
  <sheetData>
    <row r="1" spans="1:4" x14ac:dyDescent="0.25">
      <c r="C1" s="30"/>
      <c r="D1" s="274" t="s">
        <v>93</v>
      </c>
    </row>
    <row r="2" spans="1:4" x14ac:dyDescent="0.25">
      <c r="C2" s="30"/>
      <c r="D2" s="274" t="s">
        <v>1908</v>
      </c>
    </row>
    <row r="4" spans="1:4" x14ac:dyDescent="0.25">
      <c r="A4" s="329" t="s">
        <v>1904</v>
      </c>
      <c r="B4" s="329"/>
      <c r="C4" s="324"/>
      <c r="D4" s="324"/>
    </row>
    <row r="5" spans="1:4" x14ac:dyDescent="0.25">
      <c r="A5" s="31"/>
      <c r="B5" s="31"/>
    </row>
    <row r="6" spans="1:4" x14ac:dyDescent="0.25">
      <c r="A6" s="327" t="s">
        <v>94</v>
      </c>
      <c r="B6" s="327"/>
      <c r="C6" s="328"/>
      <c r="D6" s="328"/>
    </row>
    <row r="7" spans="1:4" x14ac:dyDescent="0.25">
      <c r="D7" s="32" t="s">
        <v>95</v>
      </c>
    </row>
    <row r="8" spans="1:4" ht="31.5" x14ac:dyDescent="0.25">
      <c r="A8" s="33" t="s">
        <v>96</v>
      </c>
      <c r="B8" s="34" t="s">
        <v>1906</v>
      </c>
      <c r="C8" s="34" t="s">
        <v>1907</v>
      </c>
      <c r="D8" s="34" t="s">
        <v>97</v>
      </c>
    </row>
    <row r="9" spans="1:4" ht="47.25" x14ac:dyDescent="0.25">
      <c r="A9" s="35" t="s">
        <v>98</v>
      </c>
      <c r="B9" s="36">
        <f>SUM(B10-B11)</f>
        <v>0</v>
      </c>
      <c r="C9" s="36">
        <f>SUM(C10-C11)</f>
        <v>0</v>
      </c>
      <c r="D9" s="36" t="s">
        <v>1905</v>
      </c>
    </row>
    <row r="10" spans="1:4" x14ac:dyDescent="0.25">
      <c r="A10" s="37" t="s">
        <v>99</v>
      </c>
      <c r="B10" s="36"/>
      <c r="C10" s="36"/>
      <c r="D10" s="36"/>
    </row>
    <row r="11" spans="1:4" x14ac:dyDescent="0.25">
      <c r="A11" s="37" t="s">
        <v>100</v>
      </c>
      <c r="B11" s="36"/>
      <c r="C11" s="36"/>
      <c r="D11" s="36"/>
    </row>
    <row r="12" spans="1:4" ht="31.5" x14ac:dyDescent="0.25">
      <c r="A12" s="35" t="s">
        <v>101</v>
      </c>
      <c r="B12" s="36">
        <f>SUM(B14-B15)</f>
        <v>0</v>
      </c>
      <c r="C12" s="36">
        <f>SUM(C14-C15)</f>
        <v>0</v>
      </c>
      <c r="D12" s="36" t="s">
        <v>1905</v>
      </c>
    </row>
    <row r="13" spans="1:4" x14ac:dyDescent="0.25">
      <c r="A13" s="38"/>
      <c r="B13" s="36"/>
      <c r="C13" s="36"/>
      <c r="D13" s="36"/>
    </row>
    <row r="14" spans="1:4" x14ac:dyDescent="0.25">
      <c r="A14" s="37" t="s">
        <v>99</v>
      </c>
      <c r="B14" s="36"/>
      <c r="C14" s="36"/>
      <c r="D14" s="36"/>
    </row>
    <row r="15" spans="1:4" x14ac:dyDescent="0.25">
      <c r="A15" s="37" t="s">
        <v>100</v>
      </c>
      <c r="B15" s="36">
        <v>0</v>
      </c>
      <c r="C15" s="36">
        <v>0</v>
      </c>
      <c r="D15" s="36"/>
    </row>
    <row r="16" spans="1:4" x14ac:dyDescent="0.25">
      <c r="A16" s="39" t="s">
        <v>102</v>
      </c>
      <c r="B16" s="36">
        <f>SUM(B17-B18)</f>
        <v>0</v>
      </c>
      <c r="C16" s="36">
        <f>SUM(C17-C18)</f>
        <v>0</v>
      </c>
      <c r="D16" s="36" t="s">
        <v>1905</v>
      </c>
    </row>
    <row r="17" spans="1:4" x14ac:dyDescent="0.25">
      <c r="A17" s="37" t="s">
        <v>99</v>
      </c>
      <c r="B17" s="36">
        <f>SUM(B10+B14)</f>
        <v>0</v>
      </c>
      <c r="C17" s="36">
        <f>SUM(C10+C14)</f>
        <v>0</v>
      </c>
      <c r="D17" s="36"/>
    </row>
    <row r="18" spans="1:4" x14ac:dyDescent="0.25">
      <c r="A18" s="37" t="s">
        <v>100</v>
      </c>
      <c r="B18" s="36">
        <v>0</v>
      </c>
      <c r="C18" s="36">
        <v>0</v>
      </c>
      <c r="D18" s="36"/>
    </row>
    <row r="20" spans="1:4" ht="23.25" x14ac:dyDescent="0.25">
      <c r="A20" s="40"/>
      <c r="B20" s="40"/>
    </row>
  </sheetData>
  <mergeCells count="2">
    <mergeCell ref="A6:D6"/>
    <mergeCell ref="A4:D4"/>
  </mergeCells>
  <pageMargins left="0.70866141732283472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opLeftCell="A2" workbookViewId="0">
      <selection activeCell="B29" sqref="B29"/>
    </sheetView>
  </sheetViews>
  <sheetFormatPr defaultRowHeight="15.75" x14ac:dyDescent="0.25"/>
  <cols>
    <col min="1" max="1" width="28.7109375" style="41" customWidth="1"/>
    <col min="2" max="2" width="60.28515625" style="42" customWidth="1"/>
    <col min="3" max="3" width="13.5703125" style="42" customWidth="1"/>
    <col min="4" max="4" width="13.5703125" style="44" customWidth="1"/>
    <col min="5" max="252" width="9.140625" style="44"/>
    <col min="253" max="253" width="27.5703125" style="44" customWidth="1"/>
    <col min="254" max="254" width="51.7109375" style="44" customWidth="1"/>
    <col min="255" max="255" width="0" style="44" hidden="1" customWidth="1"/>
    <col min="256" max="256" width="14.7109375" style="44" customWidth="1"/>
    <col min="257" max="258" width="0" style="44" hidden="1" customWidth="1"/>
    <col min="259" max="260" width="12.85546875" style="44" customWidth="1"/>
    <col min="261" max="508" width="9.140625" style="44"/>
    <col min="509" max="509" width="27.5703125" style="44" customWidth="1"/>
    <col min="510" max="510" width="51.7109375" style="44" customWidth="1"/>
    <col min="511" max="511" width="0" style="44" hidden="1" customWidth="1"/>
    <col min="512" max="512" width="14.7109375" style="44" customWidth="1"/>
    <col min="513" max="514" width="0" style="44" hidden="1" customWidth="1"/>
    <col min="515" max="516" width="12.85546875" style="44" customWidth="1"/>
    <col min="517" max="764" width="9.140625" style="44"/>
    <col min="765" max="765" width="27.5703125" style="44" customWidth="1"/>
    <col min="766" max="766" width="51.7109375" style="44" customWidth="1"/>
    <col min="767" max="767" width="0" style="44" hidden="1" customWidth="1"/>
    <col min="768" max="768" width="14.7109375" style="44" customWidth="1"/>
    <col min="769" max="770" width="0" style="44" hidden="1" customWidth="1"/>
    <col min="771" max="772" width="12.85546875" style="44" customWidth="1"/>
    <col min="773" max="1020" width="9.140625" style="44"/>
    <col min="1021" max="1021" width="27.5703125" style="44" customWidth="1"/>
    <col min="1022" max="1022" width="51.7109375" style="44" customWidth="1"/>
    <col min="1023" max="1023" width="0" style="44" hidden="1" customWidth="1"/>
    <col min="1024" max="1024" width="14.7109375" style="44" customWidth="1"/>
    <col min="1025" max="1026" width="0" style="44" hidden="1" customWidth="1"/>
    <col min="1027" max="1028" width="12.85546875" style="44" customWidth="1"/>
    <col min="1029" max="1276" width="9.140625" style="44"/>
    <col min="1277" max="1277" width="27.5703125" style="44" customWidth="1"/>
    <col min="1278" max="1278" width="51.7109375" style="44" customWidth="1"/>
    <col min="1279" max="1279" width="0" style="44" hidden="1" customWidth="1"/>
    <col min="1280" max="1280" width="14.7109375" style="44" customWidth="1"/>
    <col min="1281" max="1282" width="0" style="44" hidden="1" customWidth="1"/>
    <col min="1283" max="1284" width="12.85546875" style="44" customWidth="1"/>
    <col min="1285" max="1532" width="9.140625" style="44"/>
    <col min="1533" max="1533" width="27.5703125" style="44" customWidth="1"/>
    <col min="1534" max="1534" width="51.7109375" style="44" customWidth="1"/>
    <col min="1535" max="1535" width="0" style="44" hidden="1" customWidth="1"/>
    <col min="1536" max="1536" width="14.7109375" style="44" customWidth="1"/>
    <col min="1537" max="1538" width="0" style="44" hidden="1" customWidth="1"/>
    <col min="1539" max="1540" width="12.85546875" style="44" customWidth="1"/>
    <col min="1541" max="1788" width="9.140625" style="44"/>
    <col min="1789" max="1789" width="27.5703125" style="44" customWidth="1"/>
    <col min="1790" max="1790" width="51.7109375" style="44" customWidth="1"/>
    <col min="1791" max="1791" width="0" style="44" hidden="1" customWidth="1"/>
    <col min="1792" max="1792" width="14.7109375" style="44" customWidth="1"/>
    <col min="1793" max="1794" width="0" style="44" hidden="1" customWidth="1"/>
    <col min="1795" max="1796" width="12.85546875" style="44" customWidth="1"/>
    <col min="1797" max="2044" width="9.140625" style="44"/>
    <col min="2045" max="2045" width="27.5703125" style="44" customWidth="1"/>
    <col min="2046" max="2046" width="51.7109375" style="44" customWidth="1"/>
    <col min="2047" max="2047" width="0" style="44" hidden="1" customWidth="1"/>
    <col min="2048" max="2048" width="14.7109375" style="44" customWidth="1"/>
    <col min="2049" max="2050" width="0" style="44" hidden="1" customWidth="1"/>
    <col min="2051" max="2052" width="12.85546875" style="44" customWidth="1"/>
    <col min="2053" max="2300" width="9.140625" style="44"/>
    <col min="2301" max="2301" width="27.5703125" style="44" customWidth="1"/>
    <col min="2302" max="2302" width="51.7109375" style="44" customWidth="1"/>
    <col min="2303" max="2303" width="0" style="44" hidden="1" customWidth="1"/>
    <col min="2304" max="2304" width="14.7109375" style="44" customWidth="1"/>
    <col min="2305" max="2306" width="0" style="44" hidden="1" customWidth="1"/>
    <col min="2307" max="2308" width="12.85546875" style="44" customWidth="1"/>
    <col min="2309" max="2556" width="9.140625" style="44"/>
    <col min="2557" max="2557" width="27.5703125" style="44" customWidth="1"/>
    <col min="2558" max="2558" width="51.7109375" style="44" customWidth="1"/>
    <col min="2559" max="2559" width="0" style="44" hidden="1" customWidth="1"/>
    <col min="2560" max="2560" width="14.7109375" style="44" customWidth="1"/>
    <col min="2561" max="2562" width="0" style="44" hidden="1" customWidth="1"/>
    <col min="2563" max="2564" width="12.85546875" style="44" customWidth="1"/>
    <col min="2565" max="2812" width="9.140625" style="44"/>
    <col min="2813" max="2813" width="27.5703125" style="44" customWidth="1"/>
    <col min="2814" max="2814" width="51.7109375" style="44" customWidth="1"/>
    <col min="2815" max="2815" width="0" style="44" hidden="1" customWidth="1"/>
    <col min="2816" max="2816" width="14.7109375" style="44" customWidth="1"/>
    <col min="2817" max="2818" width="0" style="44" hidden="1" customWidth="1"/>
    <col min="2819" max="2820" width="12.85546875" style="44" customWidth="1"/>
    <col min="2821" max="3068" width="9.140625" style="44"/>
    <col min="3069" max="3069" width="27.5703125" style="44" customWidth="1"/>
    <col min="3070" max="3070" width="51.7109375" style="44" customWidth="1"/>
    <col min="3071" max="3071" width="0" style="44" hidden="1" customWidth="1"/>
    <col min="3072" max="3072" width="14.7109375" style="44" customWidth="1"/>
    <col min="3073" max="3074" width="0" style="44" hidden="1" customWidth="1"/>
    <col min="3075" max="3076" width="12.85546875" style="44" customWidth="1"/>
    <col min="3077" max="3324" width="9.140625" style="44"/>
    <col min="3325" max="3325" width="27.5703125" style="44" customWidth="1"/>
    <col min="3326" max="3326" width="51.7109375" style="44" customWidth="1"/>
    <col min="3327" max="3327" width="0" style="44" hidden="1" customWidth="1"/>
    <col min="3328" max="3328" width="14.7109375" style="44" customWidth="1"/>
    <col min="3329" max="3330" width="0" style="44" hidden="1" customWidth="1"/>
    <col min="3331" max="3332" width="12.85546875" style="44" customWidth="1"/>
    <col min="3333" max="3580" width="9.140625" style="44"/>
    <col min="3581" max="3581" width="27.5703125" style="44" customWidth="1"/>
    <col min="3582" max="3582" width="51.7109375" style="44" customWidth="1"/>
    <col min="3583" max="3583" width="0" style="44" hidden="1" customWidth="1"/>
    <col min="3584" max="3584" width="14.7109375" style="44" customWidth="1"/>
    <col min="3585" max="3586" width="0" style="44" hidden="1" customWidth="1"/>
    <col min="3587" max="3588" width="12.85546875" style="44" customWidth="1"/>
    <col min="3589" max="3836" width="9.140625" style="44"/>
    <col min="3837" max="3837" width="27.5703125" style="44" customWidth="1"/>
    <col min="3838" max="3838" width="51.7109375" style="44" customWidth="1"/>
    <col min="3839" max="3839" width="0" style="44" hidden="1" customWidth="1"/>
    <col min="3840" max="3840" width="14.7109375" style="44" customWidth="1"/>
    <col min="3841" max="3842" width="0" style="44" hidden="1" customWidth="1"/>
    <col min="3843" max="3844" width="12.85546875" style="44" customWidth="1"/>
    <col min="3845" max="4092" width="9.140625" style="44"/>
    <col min="4093" max="4093" width="27.5703125" style="44" customWidth="1"/>
    <col min="4094" max="4094" width="51.7109375" style="44" customWidth="1"/>
    <col min="4095" max="4095" width="0" style="44" hidden="1" customWidth="1"/>
    <col min="4096" max="4096" width="14.7109375" style="44" customWidth="1"/>
    <col min="4097" max="4098" width="0" style="44" hidden="1" customWidth="1"/>
    <col min="4099" max="4100" width="12.85546875" style="44" customWidth="1"/>
    <col min="4101" max="4348" width="9.140625" style="44"/>
    <col min="4349" max="4349" width="27.5703125" style="44" customWidth="1"/>
    <col min="4350" max="4350" width="51.7109375" style="44" customWidth="1"/>
    <col min="4351" max="4351" width="0" style="44" hidden="1" customWidth="1"/>
    <col min="4352" max="4352" width="14.7109375" style="44" customWidth="1"/>
    <col min="4353" max="4354" width="0" style="44" hidden="1" customWidth="1"/>
    <col min="4355" max="4356" width="12.85546875" style="44" customWidth="1"/>
    <col min="4357" max="4604" width="9.140625" style="44"/>
    <col min="4605" max="4605" width="27.5703125" style="44" customWidth="1"/>
    <col min="4606" max="4606" width="51.7109375" style="44" customWidth="1"/>
    <col min="4607" max="4607" width="0" style="44" hidden="1" customWidth="1"/>
    <col min="4608" max="4608" width="14.7109375" style="44" customWidth="1"/>
    <col min="4609" max="4610" width="0" style="44" hidden="1" customWidth="1"/>
    <col min="4611" max="4612" width="12.85546875" style="44" customWidth="1"/>
    <col min="4613" max="4860" width="9.140625" style="44"/>
    <col min="4861" max="4861" width="27.5703125" style="44" customWidth="1"/>
    <col min="4862" max="4862" width="51.7109375" style="44" customWidth="1"/>
    <col min="4863" max="4863" width="0" style="44" hidden="1" customWidth="1"/>
    <col min="4864" max="4864" width="14.7109375" style="44" customWidth="1"/>
    <col min="4865" max="4866" width="0" style="44" hidden="1" customWidth="1"/>
    <col min="4867" max="4868" width="12.85546875" style="44" customWidth="1"/>
    <col min="4869" max="5116" width="9.140625" style="44"/>
    <col min="5117" max="5117" width="27.5703125" style="44" customWidth="1"/>
    <col min="5118" max="5118" width="51.7109375" style="44" customWidth="1"/>
    <col min="5119" max="5119" width="0" style="44" hidden="1" customWidth="1"/>
    <col min="5120" max="5120" width="14.7109375" style="44" customWidth="1"/>
    <col min="5121" max="5122" width="0" style="44" hidden="1" customWidth="1"/>
    <col min="5123" max="5124" width="12.85546875" style="44" customWidth="1"/>
    <col min="5125" max="5372" width="9.140625" style="44"/>
    <col min="5373" max="5373" width="27.5703125" style="44" customWidth="1"/>
    <col min="5374" max="5374" width="51.7109375" style="44" customWidth="1"/>
    <col min="5375" max="5375" width="0" style="44" hidden="1" customWidth="1"/>
    <col min="5376" max="5376" width="14.7109375" style="44" customWidth="1"/>
    <col min="5377" max="5378" width="0" style="44" hidden="1" customWidth="1"/>
    <col min="5379" max="5380" width="12.85546875" style="44" customWidth="1"/>
    <col min="5381" max="5628" width="9.140625" style="44"/>
    <col min="5629" max="5629" width="27.5703125" style="44" customWidth="1"/>
    <col min="5630" max="5630" width="51.7109375" style="44" customWidth="1"/>
    <col min="5631" max="5631" width="0" style="44" hidden="1" customWidth="1"/>
    <col min="5632" max="5632" width="14.7109375" style="44" customWidth="1"/>
    <col min="5633" max="5634" width="0" style="44" hidden="1" customWidth="1"/>
    <col min="5635" max="5636" width="12.85546875" style="44" customWidth="1"/>
    <col min="5637" max="5884" width="9.140625" style="44"/>
    <col min="5885" max="5885" width="27.5703125" style="44" customWidth="1"/>
    <col min="5886" max="5886" width="51.7109375" style="44" customWidth="1"/>
    <col min="5887" max="5887" width="0" style="44" hidden="1" customWidth="1"/>
    <col min="5888" max="5888" width="14.7109375" style="44" customWidth="1"/>
    <col min="5889" max="5890" width="0" style="44" hidden="1" customWidth="1"/>
    <col min="5891" max="5892" width="12.85546875" style="44" customWidth="1"/>
    <col min="5893" max="6140" width="9.140625" style="44"/>
    <col min="6141" max="6141" width="27.5703125" style="44" customWidth="1"/>
    <col min="6142" max="6142" width="51.7109375" style="44" customWidth="1"/>
    <col min="6143" max="6143" width="0" style="44" hidden="1" customWidth="1"/>
    <col min="6144" max="6144" width="14.7109375" style="44" customWidth="1"/>
    <col min="6145" max="6146" width="0" style="44" hidden="1" customWidth="1"/>
    <col min="6147" max="6148" width="12.85546875" style="44" customWidth="1"/>
    <col min="6149" max="6396" width="9.140625" style="44"/>
    <col min="6397" max="6397" width="27.5703125" style="44" customWidth="1"/>
    <col min="6398" max="6398" width="51.7109375" style="44" customWidth="1"/>
    <col min="6399" max="6399" width="0" style="44" hidden="1" customWidth="1"/>
    <col min="6400" max="6400" width="14.7109375" style="44" customWidth="1"/>
    <col min="6401" max="6402" width="0" style="44" hidden="1" customWidth="1"/>
    <col min="6403" max="6404" width="12.85546875" style="44" customWidth="1"/>
    <col min="6405" max="6652" width="9.140625" style="44"/>
    <col min="6653" max="6653" width="27.5703125" style="44" customWidth="1"/>
    <col min="6654" max="6654" width="51.7109375" style="44" customWidth="1"/>
    <col min="6655" max="6655" width="0" style="44" hidden="1" customWidth="1"/>
    <col min="6656" max="6656" width="14.7109375" style="44" customWidth="1"/>
    <col min="6657" max="6658" width="0" style="44" hidden="1" customWidth="1"/>
    <col min="6659" max="6660" width="12.85546875" style="44" customWidth="1"/>
    <col min="6661" max="6908" width="9.140625" style="44"/>
    <col min="6909" max="6909" width="27.5703125" style="44" customWidth="1"/>
    <col min="6910" max="6910" width="51.7109375" style="44" customWidth="1"/>
    <col min="6911" max="6911" width="0" style="44" hidden="1" customWidth="1"/>
    <col min="6912" max="6912" width="14.7109375" style="44" customWidth="1"/>
    <col min="6913" max="6914" width="0" style="44" hidden="1" customWidth="1"/>
    <col min="6915" max="6916" width="12.85546875" style="44" customWidth="1"/>
    <col min="6917" max="7164" width="9.140625" style="44"/>
    <col min="7165" max="7165" width="27.5703125" style="44" customWidth="1"/>
    <col min="7166" max="7166" width="51.7109375" style="44" customWidth="1"/>
    <col min="7167" max="7167" width="0" style="44" hidden="1" customWidth="1"/>
    <col min="7168" max="7168" width="14.7109375" style="44" customWidth="1"/>
    <col min="7169" max="7170" width="0" style="44" hidden="1" customWidth="1"/>
    <col min="7171" max="7172" width="12.85546875" style="44" customWidth="1"/>
    <col min="7173" max="7420" width="9.140625" style="44"/>
    <col min="7421" max="7421" width="27.5703125" style="44" customWidth="1"/>
    <col min="7422" max="7422" width="51.7109375" style="44" customWidth="1"/>
    <col min="7423" max="7423" width="0" style="44" hidden="1" customWidth="1"/>
    <col min="7424" max="7424" width="14.7109375" style="44" customWidth="1"/>
    <col min="7425" max="7426" width="0" style="44" hidden="1" customWidth="1"/>
    <col min="7427" max="7428" width="12.85546875" style="44" customWidth="1"/>
    <col min="7429" max="7676" width="9.140625" style="44"/>
    <col min="7677" max="7677" width="27.5703125" style="44" customWidth="1"/>
    <col min="7678" max="7678" width="51.7109375" style="44" customWidth="1"/>
    <col min="7679" max="7679" width="0" style="44" hidden="1" customWidth="1"/>
    <col min="7680" max="7680" width="14.7109375" style="44" customWidth="1"/>
    <col min="7681" max="7682" width="0" style="44" hidden="1" customWidth="1"/>
    <col min="7683" max="7684" width="12.85546875" style="44" customWidth="1"/>
    <col min="7685" max="7932" width="9.140625" style="44"/>
    <col min="7933" max="7933" width="27.5703125" style="44" customWidth="1"/>
    <col min="7934" max="7934" width="51.7109375" style="44" customWidth="1"/>
    <col min="7935" max="7935" width="0" style="44" hidden="1" customWidth="1"/>
    <col min="7936" max="7936" width="14.7109375" style="44" customWidth="1"/>
    <col min="7937" max="7938" width="0" style="44" hidden="1" customWidth="1"/>
    <col min="7939" max="7940" width="12.85546875" style="44" customWidth="1"/>
    <col min="7941" max="8188" width="9.140625" style="44"/>
    <col min="8189" max="8189" width="27.5703125" style="44" customWidth="1"/>
    <col min="8190" max="8190" width="51.7109375" style="44" customWidth="1"/>
    <col min="8191" max="8191" width="0" style="44" hidden="1" customWidth="1"/>
    <col min="8192" max="8192" width="14.7109375" style="44" customWidth="1"/>
    <col min="8193" max="8194" width="0" style="44" hidden="1" customWidth="1"/>
    <col min="8195" max="8196" width="12.85546875" style="44" customWidth="1"/>
    <col min="8197" max="8444" width="9.140625" style="44"/>
    <col min="8445" max="8445" width="27.5703125" style="44" customWidth="1"/>
    <col min="8446" max="8446" width="51.7109375" style="44" customWidth="1"/>
    <col min="8447" max="8447" width="0" style="44" hidden="1" customWidth="1"/>
    <col min="8448" max="8448" width="14.7109375" style="44" customWidth="1"/>
    <col min="8449" max="8450" width="0" style="44" hidden="1" customWidth="1"/>
    <col min="8451" max="8452" width="12.85546875" style="44" customWidth="1"/>
    <col min="8453" max="8700" width="9.140625" style="44"/>
    <col min="8701" max="8701" width="27.5703125" style="44" customWidth="1"/>
    <col min="8702" max="8702" width="51.7109375" style="44" customWidth="1"/>
    <col min="8703" max="8703" width="0" style="44" hidden="1" customWidth="1"/>
    <col min="8704" max="8704" width="14.7109375" style="44" customWidth="1"/>
    <col min="8705" max="8706" width="0" style="44" hidden="1" customWidth="1"/>
    <col min="8707" max="8708" width="12.85546875" style="44" customWidth="1"/>
    <col min="8709" max="8956" width="9.140625" style="44"/>
    <col min="8957" max="8957" width="27.5703125" style="44" customWidth="1"/>
    <col min="8958" max="8958" width="51.7109375" style="44" customWidth="1"/>
    <col min="8959" max="8959" width="0" style="44" hidden="1" customWidth="1"/>
    <col min="8960" max="8960" width="14.7109375" style="44" customWidth="1"/>
    <col min="8961" max="8962" width="0" style="44" hidden="1" customWidth="1"/>
    <col min="8963" max="8964" width="12.85546875" style="44" customWidth="1"/>
    <col min="8965" max="9212" width="9.140625" style="44"/>
    <col min="9213" max="9213" width="27.5703125" style="44" customWidth="1"/>
    <col min="9214" max="9214" width="51.7109375" style="44" customWidth="1"/>
    <col min="9215" max="9215" width="0" style="44" hidden="1" customWidth="1"/>
    <col min="9216" max="9216" width="14.7109375" style="44" customWidth="1"/>
    <col min="9217" max="9218" width="0" style="44" hidden="1" customWidth="1"/>
    <col min="9219" max="9220" width="12.85546875" style="44" customWidth="1"/>
    <col min="9221" max="9468" width="9.140625" style="44"/>
    <col min="9469" max="9469" width="27.5703125" style="44" customWidth="1"/>
    <col min="9470" max="9470" width="51.7109375" style="44" customWidth="1"/>
    <col min="9471" max="9471" width="0" style="44" hidden="1" customWidth="1"/>
    <col min="9472" max="9472" width="14.7109375" style="44" customWidth="1"/>
    <col min="9473" max="9474" width="0" style="44" hidden="1" customWidth="1"/>
    <col min="9475" max="9476" width="12.85546875" style="44" customWidth="1"/>
    <col min="9477" max="9724" width="9.140625" style="44"/>
    <col min="9725" max="9725" width="27.5703125" style="44" customWidth="1"/>
    <col min="9726" max="9726" width="51.7109375" style="44" customWidth="1"/>
    <col min="9727" max="9727" width="0" style="44" hidden="1" customWidth="1"/>
    <col min="9728" max="9728" width="14.7109375" style="44" customWidth="1"/>
    <col min="9729" max="9730" width="0" style="44" hidden="1" customWidth="1"/>
    <col min="9731" max="9732" width="12.85546875" style="44" customWidth="1"/>
    <col min="9733" max="9980" width="9.140625" style="44"/>
    <col min="9981" max="9981" width="27.5703125" style="44" customWidth="1"/>
    <col min="9982" max="9982" width="51.7109375" style="44" customWidth="1"/>
    <col min="9983" max="9983" width="0" style="44" hidden="1" customWidth="1"/>
    <col min="9984" max="9984" width="14.7109375" style="44" customWidth="1"/>
    <col min="9985" max="9986" width="0" style="44" hidden="1" customWidth="1"/>
    <col min="9987" max="9988" width="12.85546875" style="44" customWidth="1"/>
    <col min="9989" max="10236" width="9.140625" style="44"/>
    <col min="10237" max="10237" width="27.5703125" style="44" customWidth="1"/>
    <col min="10238" max="10238" width="51.7109375" style="44" customWidth="1"/>
    <col min="10239" max="10239" width="0" style="44" hidden="1" customWidth="1"/>
    <col min="10240" max="10240" width="14.7109375" style="44" customWidth="1"/>
    <col min="10241" max="10242" width="0" style="44" hidden="1" customWidth="1"/>
    <col min="10243" max="10244" width="12.85546875" style="44" customWidth="1"/>
    <col min="10245" max="10492" width="9.140625" style="44"/>
    <col min="10493" max="10493" width="27.5703125" style="44" customWidth="1"/>
    <col min="10494" max="10494" width="51.7109375" style="44" customWidth="1"/>
    <col min="10495" max="10495" width="0" style="44" hidden="1" customWidth="1"/>
    <col min="10496" max="10496" width="14.7109375" style="44" customWidth="1"/>
    <col min="10497" max="10498" width="0" style="44" hidden="1" customWidth="1"/>
    <col min="10499" max="10500" width="12.85546875" style="44" customWidth="1"/>
    <col min="10501" max="10748" width="9.140625" style="44"/>
    <col min="10749" max="10749" width="27.5703125" style="44" customWidth="1"/>
    <col min="10750" max="10750" width="51.7109375" style="44" customWidth="1"/>
    <col min="10751" max="10751" width="0" style="44" hidden="1" customWidth="1"/>
    <col min="10752" max="10752" width="14.7109375" style="44" customWidth="1"/>
    <col min="10753" max="10754" width="0" style="44" hidden="1" customWidth="1"/>
    <col min="10755" max="10756" width="12.85546875" style="44" customWidth="1"/>
    <col min="10757" max="11004" width="9.140625" style="44"/>
    <col min="11005" max="11005" width="27.5703125" style="44" customWidth="1"/>
    <col min="11006" max="11006" width="51.7109375" style="44" customWidth="1"/>
    <col min="11007" max="11007" width="0" style="44" hidden="1" customWidth="1"/>
    <col min="11008" max="11008" width="14.7109375" style="44" customWidth="1"/>
    <col min="11009" max="11010" width="0" style="44" hidden="1" customWidth="1"/>
    <col min="11011" max="11012" width="12.85546875" style="44" customWidth="1"/>
    <col min="11013" max="11260" width="9.140625" style="44"/>
    <col min="11261" max="11261" width="27.5703125" style="44" customWidth="1"/>
    <col min="11262" max="11262" width="51.7109375" style="44" customWidth="1"/>
    <col min="11263" max="11263" width="0" style="44" hidden="1" customWidth="1"/>
    <col min="11264" max="11264" width="14.7109375" style="44" customWidth="1"/>
    <col min="11265" max="11266" width="0" style="44" hidden="1" customWidth="1"/>
    <col min="11267" max="11268" width="12.85546875" style="44" customWidth="1"/>
    <col min="11269" max="11516" width="9.140625" style="44"/>
    <col min="11517" max="11517" width="27.5703125" style="44" customWidth="1"/>
    <col min="11518" max="11518" width="51.7109375" style="44" customWidth="1"/>
    <col min="11519" max="11519" width="0" style="44" hidden="1" customWidth="1"/>
    <col min="11520" max="11520" width="14.7109375" style="44" customWidth="1"/>
    <col min="11521" max="11522" width="0" style="44" hidden="1" customWidth="1"/>
    <col min="11523" max="11524" width="12.85546875" style="44" customWidth="1"/>
    <col min="11525" max="11772" width="9.140625" style="44"/>
    <col min="11773" max="11773" width="27.5703125" style="44" customWidth="1"/>
    <col min="11774" max="11774" width="51.7109375" style="44" customWidth="1"/>
    <col min="11775" max="11775" width="0" style="44" hidden="1" customWidth="1"/>
    <col min="11776" max="11776" width="14.7109375" style="44" customWidth="1"/>
    <col min="11777" max="11778" width="0" style="44" hidden="1" customWidth="1"/>
    <col min="11779" max="11780" width="12.85546875" style="44" customWidth="1"/>
    <col min="11781" max="12028" width="9.140625" style="44"/>
    <col min="12029" max="12029" width="27.5703125" style="44" customWidth="1"/>
    <col min="12030" max="12030" width="51.7109375" style="44" customWidth="1"/>
    <col min="12031" max="12031" width="0" style="44" hidden="1" customWidth="1"/>
    <col min="12032" max="12032" width="14.7109375" style="44" customWidth="1"/>
    <col min="12033" max="12034" width="0" style="44" hidden="1" customWidth="1"/>
    <col min="12035" max="12036" width="12.85546875" style="44" customWidth="1"/>
    <col min="12037" max="12284" width="9.140625" style="44"/>
    <col min="12285" max="12285" width="27.5703125" style="44" customWidth="1"/>
    <col min="12286" max="12286" width="51.7109375" style="44" customWidth="1"/>
    <col min="12287" max="12287" width="0" style="44" hidden="1" customWidth="1"/>
    <col min="12288" max="12288" width="14.7109375" style="44" customWidth="1"/>
    <col min="12289" max="12290" width="0" style="44" hidden="1" customWidth="1"/>
    <col min="12291" max="12292" width="12.85546875" style="44" customWidth="1"/>
    <col min="12293" max="12540" width="9.140625" style="44"/>
    <col min="12541" max="12541" width="27.5703125" style="44" customWidth="1"/>
    <col min="12542" max="12542" width="51.7109375" style="44" customWidth="1"/>
    <col min="12543" max="12543" width="0" style="44" hidden="1" customWidth="1"/>
    <col min="12544" max="12544" width="14.7109375" style="44" customWidth="1"/>
    <col min="12545" max="12546" width="0" style="44" hidden="1" customWidth="1"/>
    <col min="12547" max="12548" width="12.85546875" style="44" customWidth="1"/>
    <col min="12549" max="12796" width="9.140625" style="44"/>
    <col min="12797" max="12797" width="27.5703125" style="44" customWidth="1"/>
    <col min="12798" max="12798" width="51.7109375" style="44" customWidth="1"/>
    <col min="12799" max="12799" width="0" style="44" hidden="1" customWidth="1"/>
    <col min="12800" max="12800" width="14.7109375" style="44" customWidth="1"/>
    <col min="12801" max="12802" width="0" style="44" hidden="1" customWidth="1"/>
    <col min="12803" max="12804" width="12.85546875" style="44" customWidth="1"/>
    <col min="12805" max="13052" width="9.140625" style="44"/>
    <col min="13053" max="13053" width="27.5703125" style="44" customWidth="1"/>
    <col min="13054" max="13054" width="51.7109375" style="44" customWidth="1"/>
    <col min="13055" max="13055" width="0" style="44" hidden="1" customWidth="1"/>
    <col min="13056" max="13056" width="14.7109375" style="44" customWidth="1"/>
    <col min="13057" max="13058" width="0" style="44" hidden="1" customWidth="1"/>
    <col min="13059" max="13060" width="12.85546875" style="44" customWidth="1"/>
    <col min="13061" max="13308" width="9.140625" style="44"/>
    <col min="13309" max="13309" width="27.5703125" style="44" customWidth="1"/>
    <col min="13310" max="13310" width="51.7109375" style="44" customWidth="1"/>
    <col min="13311" max="13311" width="0" style="44" hidden="1" customWidth="1"/>
    <col min="13312" max="13312" width="14.7109375" style="44" customWidth="1"/>
    <col min="13313" max="13314" width="0" style="44" hidden="1" customWidth="1"/>
    <col min="13315" max="13316" width="12.85546875" style="44" customWidth="1"/>
    <col min="13317" max="13564" width="9.140625" style="44"/>
    <col min="13565" max="13565" width="27.5703125" style="44" customWidth="1"/>
    <col min="13566" max="13566" width="51.7109375" style="44" customWidth="1"/>
    <col min="13567" max="13567" width="0" style="44" hidden="1" customWidth="1"/>
    <col min="13568" max="13568" width="14.7109375" style="44" customWidth="1"/>
    <col min="13569" max="13570" width="0" style="44" hidden="1" customWidth="1"/>
    <col min="13571" max="13572" width="12.85546875" style="44" customWidth="1"/>
    <col min="13573" max="13820" width="9.140625" style="44"/>
    <col min="13821" max="13821" width="27.5703125" style="44" customWidth="1"/>
    <col min="13822" max="13822" width="51.7109375" style="44" customWidth="1"/>
    <col min="13823" max="13823" width="0" style="44" hidden="1" customWidth="1"/>
    <col min="13824" max="13824" width="14.7109375" style="44" customWidth="1"/>
    <col min="13825" max="13826" width="0" style="44" hidden="1" customWidth="1"/>
    <col min="13827" max="13828" width="12.85546875" style="44" customWidth="1"/>
    <col min="13829" max="14076" width="9.140625" style="44"/>
    <col min="14077" max="14077" width="27.5703125" style="44" customWidth="1"/>
    <col min="14078" max="14078" width="51.7109375" style="44" customWidth="1"/>
    <col min="14079" max="14079" width="0" style="44" hidden="1" customWidth="1"/>
    <col min="14080" max="14080" width="14.7109375" style="44" customWidth="1"/>
    <col min="14081" max="14082" width="0" style="44" hidden="1" customWidth="1"/>
    <col min="14083" max="14084" width="12.85546875" style="44" customWidth="1"/>
    <col min="14085" max="14332" width="9.140625" style="44"/>
    <col min="14333" max="14333" width="27.5703125" style="44" customWidth="1"/>
    <col min="14334" max="14334" width="51.7109375" style="44" customWidth="1"/>
    <col min="14335" max="14335" width="0" style="44" hidden="1" customWidth="1"/>
    <col min="14336" max="14336" width="14.7109375" style="44" customWidth="1"/>
    <col min="14337" max="14338" width="0" style="44" hidden="1" customWidth="1"/>
    <col min="14339" max="14340" width="12.85546875" style="44" customWidth="1"/>
    <col min="14341" max="14588" width="9.140625" style="44"/>
    <col min="14589" max="14589" width="27.5703125" style="44" customWidth="1"/>
    <col min="14590" max="14590" width="51.7109375" style="44" customWidth="1"/>
    <col min="14591" max="14591" width="0" style="44" hidden="1" customWidth="1"/>
    <col min="14592" max="14592" width="14.7109375" style="44" customWidth="1"/>
    <col min="14593" max="14594" width="0" style="44" hidden="1" customWidth="1"/>
    <col min="14595" max="14596" width="12.85546875" style="44" customWidth="1"/>
    <col min="14597" max="14844" width="9.140625" style="44"/>
    <col min="14845" max="14845" width="27.5703125" style="44" customWidth="1"/>
    <col min="14846" max="14846" width="51.7109375" style="44" customWidth="1"/>
    <col min="14847" max="14847" width="0" style="44" hidden="1" customWidth="1"/>
    <col min="14848" max="14848" width="14.7109375" style="44" customWidth="1"/>
    <col min="14849" max="14850" width="0" style="44" hidden="1" customWidth="1"/>
    <col min="14851" max="14852" width="12.85546875" style="44" customWidth="1"/>
    <col min="14853" max="15100" width="9.140625" style="44"/>
    <col min="15101" max="15101" width="27.5703125" style="44" customWidth="1"/>
    <col min="15102" max="15102" width="51.7109375" style="44" customWidth="1"/>
    <col min="15103" max="15103" width="0" style="44" hidden="1" customWidth="1"/>
    <col min="15104" max="15104" width="14.7109375" style="44" customWidth="1"/>
    <col min="15105" max="15106" width="0" style="44" hidden="1" customWidth="1"/>
    <col min="15107" max="15108" width="12.85546875" style="44" customWidth="1"/>
    <col min="15109" max="15356" width="9.140625" style="44"/>
    <col min="15357" max="15357" width="27.5703125" style="44" customWidth="1"/>
    <col min="15358" max="15358" width="51.7109375" style="44" customWidth="1"/>
    <col min="15359" max="15359" width="0" style="44" hidden="1" customWidth="1"/>
    <col min="15360" max="15360" width="14.7109375" style="44" customWidth="1"/>
    <col min="15361" max="15362" width="0" style="44" hidden="1" customWidth="1"/>
    <col min="15363" max="15364" width="12.85546875" style="44" customWidth="1"/>
    <col min="15365" max="15612" width="9.140625" style="44"/>
    <col min="15613" max="15613" width="27.5703125" style="44" customWidth="1"/>
    <col min="15614" max="15614" width="51.7109375" style="44" customWidth="1"/>
    <col min="15615" max="15615" width="0" style="44" hidden="1" customWidth="1"/>
    <col min="15616" max="15616" width="14.7109375" style="44" customWidth="1"/>
    <col min="15617" max="15618" width="0" style="44" hidden="1" customWidth="1"/>
    <col min="15619" max="15620" width="12.85546875" style="44" customWidth="1"/>
    <col min="15621" max="15868" width="9.140625" style="44"/>
    <col min="15869" max="15869" width="27.5703125" style="44" customWidth="1"/>
    <col min="15870" max="15870" width="51.7109375" style="44" customWidth="1"/>
    <col min="15871" max="15871" width="0" style="44" hidden="1" customWidth="1"/>
    <col min="15872" max="15872" width="14.7109375" style="44" customWidth="1"/>
    <col min="15873" max="15874" width="0" style="44" hidden="1" customWidth="1"/>
    <col min="15875" max="15876" width="12.85546875" style="44" customWidth="1"/>
    <col min="15877" max="16124" width="9.140625" style="44"/>
    <col min="16125" max="16125" width="27.5703125" style="44" customWidth="1"/>
    <col min="16126" max="16126" width="51.7109375" style="44" customWidth="1"/>
    <col min="16127" max="16127" width="0" style="44" hidden="1" customWidth="1"/>
    <col min="16128" max="16128" width="14.7109375" style="44" customWidth="1"/>
    <col min="16129" max="16130" width="0" style="44" hidden="1" customWidth="1"/>
    <col min="16131" max="16132" width="12.85546875" style="44" customWidth="1"/>
    <col min="16133" max="16384" width="9.140625" style="44"/>
  </cols>
  <sheetData>
    <row r="1" spans="1:4" hidden="1" x14ac:dyDescent="0.25">
      <c r="C1" s="43" t="s">
        <v>103</v>
      </c>
    </row>
    <row r="2" spans="1:4" ht="18" customHeight="1" x14ac:dyDescent="0.25">
      <c r="B2" s="45"/>
      <c r="C2" s="45"/>
      <c r="D2" s="46" t="s">
        <v>104</v>
      </c>
    </row>
    <row r="3" spans="1:4" ht="18" customHeight="1" x14ac:dyDescent="0.25">
      <c r="B3" s="45"/>
      <c r="C3" s="45"/>
      <c r="D3" s="45" t="s">
        <v>1908</v>
      </c>
    </row>
    <row r="4" spans="1:4" ht="50.25" customHeight="1" x14ac:dyDescent="0.25">
      <c r="A4" s="330" t="s">
        <v>1903</v>
      </c>
      <c r="B4" s="330"/>
      <c r="C4" s="330"/>
    </row>
    <row r="5" spans="1:4" s="42" customFormat="1" x14ac:dyDescent="0.25">
      <c r="A5" s="41"/>
      <c r="D5" s="32" t="s">
        <v>105</v>
      </c>
    </row>
    <row r="6" spans="1:4" s="42" customFormat="1" ht="12.75" customHeight="1" x14ac:dyDescent="0.25">
      <c r="A6" s="331" t="s">
        <v>106</v>
      </c>
      <c r="B6" s="334" t="s">
        <v>107</v>
      </c>
      <c r="C6" s="331" t="s">
        <v>838</v>
      </c>
      <c r="D6" s="337" t="s">
        <v>866</v>
      </c>
    </row>
    <row r="7" spans="1:4" s="42" customFormat="1" ht="11.25" customHeight="1" x14ac:dyDescent="0.25">
      <c r="A7" s="332"/>
      <c r="B7" s="335"/>
      <c r="C7" s="332"/>
      <c r="D7" s="338"/>
    </row>
    <row r="8" spans="1:4" s="47" customFormat="1" ht="43.5" customHeight="1" x14ac:dyDescent="0.25">
      <c r="A8" s="333"/>
      <c r="B8" s="336"/>
      <c r="C8" s="333"/>
      <c r="D8" s="339"/>
    </row>
    <row r="9" spans="1:4" ht="31.5" x14ac:dyDescent="0.25">
      <c r="A9" s="280" t="s">
        <v>840</v>
      </c>
      <c r="B9" s="230" t="s">
        <v>108</v>
      </c>
      <c r="C9" s="168">
        <v>70843.199999999997</v>
      </c>
      <c r="D9" s="287">
        <f>D21</f>
        <v>-88000.3</v>
      </c>
    </row>
    <row r="10" spans="1:4" ht="31.5" hidden="1" x14ac:dyDescent="0.25">
      <c r="A10" s="280" t="s">
        <v>841</v>
      </c>
      <c r="B10" s="281" t="s">
        <v>109</v>
      </c>
      <c r="C10" s="278">
        <f>SUM(C11-C13)</f>
        <v>0</v>
      </c>
      <c r="D10" s="279">
        <f>SUM(D11-D13)</f>
        <v>0</v>
      </c>
    </row>
    <row r="11" spans="1:4" ht="31.5" hidden="1" x14ac:dyDescent="0.25">
      <c r="A11" s="280" t="s">
        <v>842</v>
      </c>
      <c r="B11" s="282" t="s">
        <v>110</v>
      </c>
      <c r="C11" s="278">
        <f>SUM(C12)</f>
        <v>0</v>
      </c>
      <c r="D11" s="279">
        <f>SUM(D12)</f>
        <v>0</v>
      </c>
    </row>
    <row r="12" spans="1:4" ht="36.75" hidden="1" customHeight="1" x14ac:dyDescent="0.25">
      <c r="A12" s="280" t="s">
        <v>843</v>
      </c>
      <c r="B12" s="230" t="s">
        <v>111</v>
      </c>
      <c r="C12" s="278">
        <v>0</v>
      </c>
      <c r="D12" s="279">
        <v>0</v>
      </c>
    </row>
    <row r="13" spans="1:4" ht="31.5" hidden="1" x14ac:dyDescent="0.25">
      <c r="A13" s="280" t="s">
        <v>844</v>
      </c>
      <c r="B13" s="283" t="s">
        <v>112</v>
      </c>
      <c r="C13" s="278">
        <f>SUM(C14)</f>
        <v>0</v>
      </c>
      <c r="D13" s="279">
        <f>SUM(D14)</f>
        <v>0</v>
      </c>
    </row>
    <row r="14" spans="1:4" ht="31.5" hidden="1" x14ac:dyDescent="0.25">
      <c r="A14" s="280" t="s">
        <v>845</v>
      </c>
      <c r="B14" s="230" t="s">
        <v>77</v>
      </c>
      <c r="C14" s="278">
        <v>0</v>
      </c>
      <c r="D14" s="279">
        <v>0</v>
      </c>
    </row>
    <row r="15" spans="1:4" ht="31.5" hidden="1" x14ac:dyDescent="0.25">
      <c r="A15" s="280" t="s">
        <v>846</v>
      </c>
      <c r="B15" s="283" t="s">
        <v>847</v>
      </c>
      <c r="C15" s="278">
        <f>SUM(C16)</f>
        <v>0</v>
      </c>
      <c r="D15" s="279">
        <f>SUM(D16)</f>
        <v>0</v>
      </c>
    </row>
    <row r="16" spans="1:4" ht="47.25" hidden="1" x14ac:dyDescent="0.25">
      <c r="A16" s="280" t="s">
        <v>848</v>
      </c>
      <c r="B16" s="284" t="s">
        <v>849</v>
      </c>
      <c r="C16" s="278">
        <f>SUM(C17)-C19</f>
        <v>0</v>
      </c>
      <c r="D16" s="279">
        <f>SUM(D17)-D19</f>
        <v>0</v>
      </c>
    </row>
    <row r="17" spans="1:4" ht="47.25" hidden="1" x14ac:dyDescent="0.25">
      <c r="A17" s="280" t="s">
        <v>113</v>
      </c>
      <c r="B17" s="284" t="s">
        <v>114</v>
      </c>
      <c r="C17" s="278">
        <v>0</v>
      </c>
      <c r="D17" s="279">
        <v>0</v>
      </c>
    </row>
    <row r="18" spans="1:4" ht="47.25" hidden="1" x14ac:dyDescent="0.25">
      <c r="A18" s="280" t="s">
        <v>115</v>
      </c>
      <c r="B18" s="284" t="s">
        <v>116</v>
      </c>
      <c r="C18" s="278">
        <v>0</v>
      </c>
      <c r="D18" s="279">
        <v>0</v>
      </c>
    </row>
    <row r="19" spans="1:4" ht="47.25" hidden="1" x14ac:dyDescent="0.25">
      <c r="A19" s="280" t="s">
        <v>850</v>
      </c>
      <c r="B19" s="285" t="s">
        <v>851</v>
      </c>
      <c r="C19" s="278">
        <f>SUM(C20)</f>
        <v>0</v>
      </c>
      <c r="D19" s="279">
        <f>SUM(D20)</f>
        <v>0</v>
      </c>
    </row>
    <row r="20" spans="1:4" ht="47.25" hidden="1" x14ac:dyDescent="0.25">
      <c r="A20" s="280" t="s">
        <v>852</v>
      </c>
      <c r="B20" s="230" t="s">
        <v>853</v>
      </c>
      <c r="C20" s="278">
        <v>0</v>
      </c>
      <c r="D20" s="279">
        <v>0</v>
      </c>
    </row>
    <row r="21" spans="1:4" ht="31.5" x14ac:dyDescent="0.25">
      <c r="A21" s="280" t="s">
        <v>854</v>
      </c>
      <c r="B21" s="230" t="s">
        <v>117</v>
      </c>
      <c r="C21" s="168">
        <v>70843.199999999997</v>
      </c>
      <c r="D21" s="286">
        <f>D22+D26</f>
        <v>-88000.3</v>
      </c>
    </row>
    <row r="22" spans="1:4" ht="18.75" customHeight="1" x14ac:dyDescent="0.25">
      <c r="A22" s="280" t="s">
        <v>855</v>
      </c>
      <c r="B22" s="230" t="s">
        <v>856</v>
      </c>
      <c r="C22" s="167">
        <f t="shared" ref="C22:D24" si="0">SUM(C23)</f>
        <v>0</v>
      </c>
      <c r="D22" s="167">
        <f t="shared" si="0"/>
        <v>-158843.5</v>
      </c>
    </row>
    <row r="23" spans="1:4" ht="18.75" customHeight="1" x14ac:dyDescent="0.25">
      <c r="A23" s="166" t="s">
        <v>857</v>
      </c>
      <c r="B23" s="150" t="s">
        <v>858</v>
      </c>
      <c r="C23" s="167">
        <f t="shared" si="0"/>
        <v>0</v>
      </c>
      <c r="D23" s="167">
        <f t="shared" si="0"/>
        <v>-158843.5</v>
      </c>
    </row>
    <row r="24" spans="1:4" ht="31.5" x14ac:dyDescent="0.25">
      <c r="A24" s="166" t="s">
        <v>859</v>
      </c>
      <c r="B24" s="150" t="s">
        <v>860</v>
      </c>
      <c r="C24" s="167">
        <f t="shared" si="0"/>
        <v>0</v>
      </c>
      <c r="D24" s="167">
        <f t="shared" si="0"/>
        <v>-158843.5</v>
      </c>
    </row>
    <row r="25" spans="1:4" ht="31.5" x14ac:dyDescent="0.25">
      <c r="A25" s="166" t="s">
        <v>861</v>
      </c>
      <c r="B25" s="150" t="s">
        <v>862</v>
      </c>
      <c r="C25" s="167">
        <v>0</v>
      </c>
      <c r="D25" s="167">
        <v>-158843.5</v>
      </c>
    </row>
    <row r="26" spans="1:4" ht="17.25" customHeight="1" x14ac:dyDescent="0.25">
      <c r="A26" s="166" t="s">
        <v>863</v>
      </c>
      <c r="B26" s="150" t="s">
        <v>1911</v>
      </c>
      <c r="C26" s="167">
        <f t="shared" ref="C26:D27" si="1">SUM(C27)</f>
        <v>70843.199999999997</v>
      </c>
      <c r="D26" s="167">
        <f t="shared" si="1"/>
        <v>70843.199999999997</v>
      </c>
    </row>
    <row r="27" spans="1:4" ht="31.5" x14ac:dyDescent="0.25">
      <c r="A27" s="166" t="s">
        <v>1910</v>
      </c>
      <c r="B27" s="150" t="s">
        <v>118</v>
      </c>
      <c r="C27" s="167">
        <f t="shared" si="1"/>
        <v>70843.199999999997</v>
      </c>
      <c r="D27" s="167">
        <f t="shared" si="1"/>
        <v>70843.199999999997</v>
      </c>
    </row>
    <row r="28" spans="1:4" ht="31.5" x14ac:dyDescent="0.25">
      <c r="A28" s="166" t="s">
        <v>864</v>
      </c>
      <c r="B28" s="150" t="s">
        <v>119</v>
      </c>
      <c r="C28" s="168">
        <v>70843.199999999997</v>
      </c>
      <c r="D28" s="169">
        <v>70843.199999999997</v>
      </c>
    </row>
    <row r="29" spans="1:4" ht="31.5" x14ac:dyDescent="0.25">
      <c r="A29" s="170" t="s">
        <v>1912</v>
      </c>
      <c r="B29" s="173" t="s">
        <v>1913</v>
      </c>
      <c r="C29" s="171">
        <v>0</v>
      </c>
      <c r="D29" s="172">
        <v>0</v>
      </c>
    </row>
    <row r="30" spans="1:4" ht="31.5" x14ac:dyDescent="0.25">
      <c r="A30" s="170" t="s">
        <v>865</v>
      </c>
      <c r="B30" s="173" t="s">
        <v>120</v>
      </c>
      <c r="C30" s="171">
        <v>0</v>
      </c>
      <c r="D30" s="172">
        <v>0</v>
      </c>
    </row>
  </sheetData>
  <mergeCells count="5">
    <mergeCell ref="A4:C4"/>
    <mergeCell ref="A6:A8"/>
    <mergeCell ref="B6:B8"/>
    <mergeCell ref="C6:C8"/>
    <mergeCell ref="D6:D8"/>
  </mergeCells>
  <pageMargins left="0.70866141732283472" right="0.31496062992125984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1 % норматив</vt:lpstr>
      <vt:lpstr>2 Перечень ГАД </vt:lpstr>
      <vt:lpstr>3 ГАИ </vt:lpstr>
      <vt:lpstr>4 Доходы </vt:lpstr>
      <vt:lpstr>5 Программы</vt:lpstr>
      <vt:lpstr>6 Ведомст</vt:lpstr>
      <vt:lpstr>7 Раздел, подр</vt:lpstr>
      <vt:lpstr>8 Прогр. заимств</vt:lpstr>
      <vt:lpstr>9 Источн</vt:lpstr>
      <vt:lpstr>'1 % норматив'!Заголовки_для_печати</vt:lpstr>
      <vt:lpstr>'2 Перечень ГАД '!Заголовки_для_печати</vt:lpstr>
      <vt:lpstr>'4 Доходы '!Заголовки_для_печати</vt:lpstr>
      <vt:lpstr>'5 Программы'!Заголовки_для_печати</vt:lpstr>
      <vt:lpstr>'6 Ведомст'!Заголовки_для_печати</vt:lpstr>
      <vt:lpstr>'7 Раздел, подр'!Заголовки_для_печати</vt:lpstr>
      <vt:lpstr>'1 % норматив'!Область_печати</vt:lpstr>
      <vt:lpstr>'2 Перечень ГАД '!Область_печати</vt:lpstr>
      <vt:lpstr>'3 ГАИ '!Область_печати</vt:lpstr>
      <vt:lpstr>'4 Доходы '!Область_печати</vt:lpstr>
      <vt:lpstr>'5 Программы'!Область_печати</vt:lpstr>
      <vt:lpstr>'6 Ведомст'!Область_печати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2022-03-17T09:53:29Z</cp:lastPrinted>
  <dcterms:created xsi:type="dcterms:W3CDTF">2020-11-11T10:22:58Z</dcterms:created>
  <dcterms:modified xsi:type="dcterms:W3CDTF">2022-03-17T09:54:23Z</dcterms:modified>
</cp:coreProperties>
</file>