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перемещ" sheetId="1" r:id="rId1"/>
  </sheets>
  <definedNames>
    <definedName name="_PBuh_" localSheetId="0">#REF!</definedName>
    <definedName name="_PBuh_">#REF!</definedName>
    <definedName name="_PRuk_" localSheetId="0">#REF!</definedName>
    <definedName name="_PRuk_">#REF!</definedName>
    <definedName name="_xlnm.Print_Titles" localSheetId="0">перемещ!$4:$4</definedName>
  </definedNames>
  <calcPr calcId="145621"/>
</workbook>
</file>

<file path=xl/calcChain.xml><?xml version="1.0" encoding="utf-8"?>
<calcChain xmlns="http://schemas.openxmlformats.org/spreadsheetml/2006/main">
  <c r="D47" i="1" l="1"/>
  <c r="D29" i="1"/>
  <c r="D40" i="1" l="1"/>
  <c r="F23" i="1"/>
  <c r="D23" i="1"/>
  <c r="D18" i="1"/>
  <c r="E50" i="1" l="1"/>
  <c r="E49" i="1"/>
  <c r="E47" i="1"/>
  <c r="F46" i="1"/>
  <c r="D46" i="1"/>
  <c r="C46" i="1"/>
  <c r="E45" i="1"/>
  <c r="E44" i="1"/>
  <c r="E43" i="1"/>
  <c r="E42" i="1"/>
  <c r="E41" i="1"/>
  <c r="F39" i="1"/>
  <c r="E40" i="1"/>
  <c r="C39" i="1"/>
  <c r="E38" i="1"/>
  <c r="E37" i="1"/>
  <c r="F36" i="1"/>
  <c r="D36" i="1"/>
  <c r="C36" i="1"/>
  <c r="E35" i="1"/>
  <c r="E34" i="1"/>
  <c r="E33" i="1"/>
  <c r="E32" i="1"/>
  <c r="E31" i="1"/>
  <c r="E29" i="1"/>
  <c r="E27" i="1"/>
  <c r="F26" i="1"/>
  <c r="D26" i="1"/>
  <c r="C26" i="1"/>
  <c r="E25" i="1"/>
  <c r="D24" i="1"/>
  <c r="C24" i="1"/>
  <c r="F22" i="1"/>
  <c r="E23" i="1"/>
  <c r="D22" i="1"/>
  <c r="C22" i="1"/>
  <c r="D17" i="1"/>
  <c r="F17" i="1"/>
  <c r="C17" i="1"/>
  <c r="E16" i="1"/>
  <c r="F15" i="1"/>
  <c r="D15" i="1"/>
  <c r="C15" i="1"/>
  <c r="E14" i="1"/>
  <c r="E13" i="1"/>
  <c r="E12" i="1"/>
  <c r="E11" i="1"/>
  <c r="F10" i="1"/>
  <c r="F6" i="1" s="1"/>
  <c r="D7" i="1"/>
  <c r="E7" i="1" s="1"/>
  <c r="C6" i="1"/>
  <c r="E36" i="1" l="1"/>
  <c r="E22" i="1"/>
  <c r="F51" i="1"/>
  <c r="C51" i="1"/>
  <c r="E15" i="1"/>
  <c r="E46" i="1"/>
  <c r="E17" i="1"/>
  <c r="E24" i="1"/>
  <c r="E26" i="1"/>
  <c r="E18" i="1"/>
  <c r="D39" i="1"/>
  <c r="E39" i="1" s="1"/>
  <c r="D6" i="1"/>
  <c r="E6" i="1" l="1"/>
  <c r="D51" i="1"/>
  <c r="E51" i="1" s="1"/>
</calcChain>
</file>

<file path=xl/sharedStrings.xml><?xml version="1.0" encoding="utf-8"?>
<sst xmlns="http://schemas.openxmlformats.org/spreadsheetml/2006/main" count="76" uniqueCount="66">
  <si>
    <t>тыс. рублей</t>
  </si>
  <si>
    <t xml:space="preserve"> Раз дел</t>
  </si>
  <si>
    <t>Наименование разделов/ ГРБС</t>
  </si>
  <si>
    <t>Уточненный бюджет на 2022 год</t>
  </si>
  <si>
    <t>Ассигнования на 2022 год</t>
  </si>
  <si>
    <t>Отклонение</t>
  </si>
  <si>
    <t>проверка (скрыть)</t>
  </si>
  <si>
    <t>Пояснение</t>
  </si>
  <si>
    <t>1</t>
  </si>
  <si>
    <t>0100</t>
  </si>
  <si>
    <t>Общегосударственные вопросы, в том числе</t>
  </si>
  <si>
    <t>Администрация МГО</t>
  </si>
  <si>
    <t>Уменьшение ассигнований в сумме 24320,5 тыс. рублей, в том числе:</t>
  </si>
  <si>
    <t>-в сумме 120,5 тыс. рублей перераспределение  между разделами, в соответствии с  бюджетной классификацией,  расходов по повышению квалификации на раздел 0700</t>
  </si>
  <si>
    <t xml:space="preserve">-в сумме 24200,0 тыс.рублей с фонда оплаты труда с последующим восстановлением на софинансирование с областным бюджетом по  проведению работ по ремонту автомобильной дороги "Объездная дорога Тургоякского шоссе" </t>
  </si>
  <si>
    <t>Увеличение расходов в сумме 1232,3 тыс.рублей на расходы по содержанию и ремонту муниципального  имущества с раздела  0500</t>
  </si>
  <si>
    <t>Собрание депутатов МГО</t>
  </si>
  <si>
    <t>Контрольно-счетная палата МГО</t>
  </si>
  <si>
    <t>Финансовое управление  Администрации МГО</t>
  </si>
  <si>
    <t>в т.ч.</t>
  </si>
  <si>
    <t xml:space="preserve"> резервный фонд Администрации МГО</t>
  </si>
  <si>
    <t>0300</t>
  </si>
  <si>
    <t>Национальная безопасность и правоохранительная деятельность, в том числе</t>
  </si>
  <si>
    <r>
      <t xml:space="preserve">Администрация МГО </t>
    </r>
    <r>
      <rPr>
        <i/>
        <sz val="12"/>
        <rFont val="Times New Roman"/>
        <family val="1"/>
        <charset val="204"/>
      </rPr>
      <t>(в том числе Управление ГО и ЧС, отдел ЗАГС)</t>
    </r>
  </si>
  <si>
    <t>0400</t>
  </si>
  <si>
    <t>Национальная экономика, в том числе</t>
  </si>
  <si>
    <r>
      <t>Администрация</t>
    </r>
    <r>
      <rPr>
        <i/>
        <sz val="12"/>
        <rFont val="Times New Roman"/>
        <family val="1"/>
        <charset val="204"/>
      </rPr>
      <t xml:space="preserve"> МГО (в том числе  МКУ "Комитет по строительству", Управление ЖКХ, энергетики и транспорта (транспорт)).</t>
    </r>
  </si>
  <si>
    <t>Увеличение (перемещение) ассигнований  в сумме 5591,2 тыс. рублей, в том числе:</t>
  </si>
  <si>
    <t>в сумме 1791,2 тыс. рублей на доставку троллейбусов, автобусов  из г. Москвы с разделов 0100,0500</t>
  </si>
  <si>
    <t>-в сумме 886,1 тыс. рублей на технологическое присоединение к сетям электроснабжения в целях освещения остановок, с раздела 0500</t>
  </si>
  <si>
    <t>0500</t>
  </si>
  <si>
    <t>Жилищно-коммунальное хоз-во, в том числе</t>
  </si>
  <si>
    <r>
      <t>Администрация</t>
    </r>
    <r>
      <rPr>
        <i/>
        <sz val="12"/>
        <rFont val="Times New Roman"/>
        <family val="1"/>
        <charset val="204"/>
      </rPr>
      <t xml:space="preserve"> МГО (в том числе  МКУ "Комитет по строительству", Управление ЖКХ, энергетики и транспорта)</t>
    </r>
  </si>
  <si>
    <t>0600</t>
  </si>
  <si>
    <t>Охрана  окружающей  среды, в том числе</t>
  </si>
  <si>
    <r>
      <t xml:space="preserve">Администрация МГО </t>
    </r>
    <r>
      <rPr>
        <i/>
        <sz val="12"/>
        <rFont val="Times New Roman"/>
        <family val="1"/>
        <charset val="204"/>
      </rPr>
      <t>(в том числе МКУ "УЭП", МКУ "Комитет по строительству")</t>
    </r>
  </si>
  <si>
    <t>0700</t>
  </si>
  <si>
    <t>Образование, в том числе</t>
  </si>
  <si>
    <t>Управление образования Администрации МГО</t>
  </si>
  <si>
    <r>
      <t xml:space="preserve">Управление культуры Администрации МГО </t>
    </r>
    <r>
      <rPr>
        <i/>
        <sz val="12"/>
        <rFont val="Times New Roman"/>
        <family val="1"/>
        <charset val="204"/>
      </rPr>
      <t>(муз.школы)</t>
    </r>
  </si>
  <si>
    <t>Управление социальной защиты населения Администрации МГО</t>
  </si>
  <si>
    <t>Увеличение ассигнований (перераспределение)  в сумме 47,0 тыс. рублей между разделами, в соответствии с  бюджетной классификацией,  расходов по повышению квалификации  с раздела 1000</t>
  </si>
  <si>
    <t>Увеличение ассигнований (перераспределение)  в сумме 120,5 тыс. рублей между разделами, в соответствии с  бюджетной классификацией,  расходов по повышению квалификации  с раздела 0100</t>
  </si>
  <si>
    <t>Управление ФКиС АМГО</t>
  </si>
  <si>
    <t>0800</t>
  </si>
  <si>
    <t>Культура,  в том числе</t>
  </si>
  <si>
    <t>Управление культуры Администрации МГО</t>
  </si>
  <si>
    <t>Уменьшение (перемещение) ассигнований в сумме 244,7 тыс. рублей, перераспределение  между учреждениями Управления Культуры Администрации МГО на раздел 0700</t>
  </si>
  <si>
    <t>1000</t>
  </si>
  <si>
    <t>Социальная политика, в том числе</t>
  </si>
  <si>
    <r>
      <t>Управление социальной защиты населения Администрации МГО (</t>
    </r>
    <r>
      <rPr>
        <i/>
        <sz val="12"/>
        <rFont val="Times New Roman"/>
        <family val="1"/>
        <charset val="204"/>
      </rPr>
      <t>в том числе содержание аппарата,  учреждений социального обслуживания населения, детские дома, пособия, пенсии, компенсации и т.д.)</t>
    </r>
  </si>
  <si>
    <t>Уменьшение ассигнований (перераспределение)  в сумме 47,0 тыс. рублей между разделами, в соответствии с  бюджетной классификацией,  расходов по повышению квалификации  на раздел 0700</t>
  </si>
  <si>
    <t>Уменьшение (перемещение) ассигнований в сумме 66,6 тыс. рублей на софинансирование расходов по предоставлению субсидий молодым семьям с расходов по  содержанию имущества с раздела 0113</t>
  </si>
  <si>
    <r>
      <t xml:space="preserve">Финансовое управление Администрации МГО  </t>
    </r>
    <r>
      <rPr>
        <i/>
        <sz val="12"/>
        <rFont val="Times New Roman"/>
        <family val="1"/>
        <charset val="204"/>
      </rPr>
      <t>(в том числе резерв на з/плату, испол.листы)</t>
    </r>
  </si>
  <si>
    <t>1100</t>
  </si>
  <si>
    <t>Физическая культура и спорт, в том числе</t>
  </si>
  <si>
    <r>
      <t xml:space="preserve">Администрация МГО </t>
    </r>
    <r>
      <rPr>
        <i/>
        <sz val="12"/>
        <rFont val="Times New Roman"/>
        <family val="1"/>
        <charset val="204"/>
      </rPr>
      <t xml:space="preserve">(в том числе МКУ "Комитет по строительству") </t>
    </r>
  </si>
  <si>
    <t>Уменьшение ассигнований в сумме 2500,0 тыс. рублей с объекта капитального строительства "ФОК на стадионе в южной части г. Миасса" с последующим восстановлением на раздел 0400</t>
  </si>
  <si>
    <t>ВСЕГО</t>
  </si>
  <si>
    <t xml:space="preserve"> Изменение сводной бюджетной росписи (перемещения), проведенные в рамках полномочий Финансового управления Администрации МГО и главных распорядителей бюджетных средств   (после принятия решения Собранием депутатов МГО от 24.12.2021г. № 2 по состоянию на 01.03.2022 года)</t>
  </si>
  <si>
    <t>Уменьшение (перемещение) ассигнований в сумме 23551,9 тыс. рублей с расходов по содержанию, приобретению имущества, с объектов капитального строительства с последующим восстановлением  на раздел 0400</t>
  </si>
  <si>
    <t>-в сумме 46275,7 тыс.рублей на софинансирование с областным бюджетом по  проведению работ по ремонту автомобильной дороги "Объездная дорога Тургоякского шоссе" с разделов 0100 и 0500</t>
  </si>
  <si>
    <t>Приложение 4 к реестру</t>
  </si>
  <si>
    <t>Увеличение (перемещение) ассигнований в сумме 244,7 тыс. рублей, перераспределение  между учреждениями Управления Культуры Администрации МГО на содержание помещения расположенного по адресу ул.Ленина 3 с раздела 0800</t>
  </si>
  <si>
    <t>Уменьшение (перемещение) ассигнований в сумме 891,9 тыс. рублей на Управление по физической культуре и спорту в связи с разделением объекта: нежилого здания  расположенного по адресу ул.Вернадского ,д.1а , на раздел 1100</t>
  </si>
  <si>
    <t>Увеличение ассигнований (перераспредление) в сумме 891,9 тыс. рублей с Управления Культуры Администрации МГО в связи с разделением объекта: нежилого здания  расположенного по адресу ул.Вернадского ,д.1а с раздела 0700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</si>
</sst>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color theme="1"/>
      <name val="Times New Roman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4" fillId="0" borderId="0"/>
    <xf numFmtId="0" fontId="15" fillId="0" borderId="0"/>
    <xf numFmtId="0" fontId="16" fillId="0" borderId="0"/>
    <xf numFmtId="0" fontId="14" fillId="0" borderId="0"/>
    <xf numFmtId="0" fontId="16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8" fillId="0" borderId="0"/>
    <xf numFmtId="0" fontId="2" fillId="0" borderId="0" applyFont="0" applyFill="0" applyBorder="0" applyAlignment="0" applyProtection="0"/>
  </cellStyleXfs>
  <cellXfs count="96">
    <xf numFmtId="0" fontId="0" fillId="0" borderId="0" xfId="0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justify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right" vertical="center" wrapText="1"/>
    </xf>
    <xf numFmtId="0" fontId="3" fillId="0" borderId="0" xfId="0" applyFont="1"/>
    <xf numFmtId="49" fontId="7" fillId="0" borderId="0" xfId="0" applyNumberFormat="1" applyFont="1" applyAlignment="1">
      <alignment horizontal="center"/>
    </xf>
    <xf numFmtId="164" fontId="5" fillId="2" borderId="0" xfId="0" applyNumberFormat="1" applyFont="1" applyFill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Fill="1"/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justify" vertical="center" wrapText="1"/>
    </xf>
    <xf numFmtId="49" fontId="5" fillId="2" borderId="1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/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justify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justify" vertical="center" wrapText="1"/>
    </xf>
    <xf numFmtId="49" fontId="5" fillId="0" borderId="1" xfId="0" applyNumberFormat="1" applyFont="1" applyFill="1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justify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top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justify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7" xfId="0" applyFont="1" applyFill="1" applyBorder="1" applyAlignment="1">
      <alignment horizontal="justify" vertical="center" wrapText="1"/>
    </xf>
    <xf numFmtId="49" fontId="7" fillId="0" borderId="8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justify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top" wrapText="1"/>
    </xf>
    <xf numFmtId="164" fontId="3" fillId="2" borderId="2" xfId="0" applyNumberFormat="1" applyFont="1" applyFill="1" applyBorder="1" applyAlignment="1">
      <alignment horizontal="center" vertical="top"/>
    </xf>
    <xf numFmtId="0" fontId="10" fillId="0" borderId="0" xfId="0" applyFont="1" applyFill="1"/>
    <xf numFmtId="49" fontId="7" fillId="0" borderId="1" xfId="0" applyNumberFormat="1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justify" vertical="center"/>
    </xf>
    <xf numFmtId="164" fontId="13" fillId="0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justify" vertical="center" wrapText="1"/>
    </xf>
    <xf numFmtId="0" fontId="3" fillId="0" borderId="0" xfId="0" applyFont="1" applyAlignment="1">
      <alignment horizontal="justify"/>
    </xf>
    <xf numFmtId="0" fontId="4" fillId="0" borderId="0" xfId="0" applyFont="1"/>
    <xf numFmtId="0" fontId="3" fillId="0" borderId="0" xfId="0" applyFont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justify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16">
    <cellStyle name="Normal" xfId="1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5 2" xfId="7"/>
    <cellStyle name="Обычный 5 3" xfId="8"/>
    <cellStyle name="Обычный 6" xfId="9"/>
    <cellStyle name="Обычный 6 2" xfId="10"/>
    <cellStyle name="Обычный 7" xfId="11"/>
    <cellStyle name="Обычный 7 2" xfId="12"/>
    <cellStyle name="Обычный 7 3" xfId="13"/>
    <cellStyle name="Обычный 8" xfId="14"/>
    <cellStyle name="Финансовый 2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tabSelected="1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J10" sqref="J10"/>
    </sheetView>
  </sheetViews>
  <sheetFormatPr defaultColWidth="14.42578125" defaultRowHeight="15.75" x14ac:dyDescent="0.25"/>
  <cols>
    <col min="1" max="1" width="5.5703125" style="1" customWidth="1"/>
    <col min="2" max="2" width="46.7109375" style="2" customWidth="1"/>
    <col min="3" max="3" width="14" style="3" customWidth="1"/>
    <col min="4" max="4" width="15.140625" style="4" customWidth="1"/>
    <col min="5" max="5" width="13.140625" style="3" customWidth="1"/>
    <col min="6" max="6" width="11.7109375" style="5" hidden="1" customWidth="1"/>
    <col min="7" max="7" width="59.140625" style="75" customWidth="1"/>
    <col min="8" max="151" width="9.140625" style="7" customWidth="1"/>
    <col min="152" max="152" width="60.42578125" style="7" customWidth="1"/>
    <col min="153" max="153" width="0" style="7" hidden="1" customWidth="1"/>
    <col min="154" max="154" width="14.7109375" style="7" customWidth="1"/>
    <col min="155" max="155" width="14.5703125" style="7" customWidth="1"/>
    <col min="156" max="156" width="0" style="7" hidden="1" customWidth="1"/>
    <col min="157" max="157" width="14.5703125" style="7" customWidth="1"/>
    <col min="158" max="158" width="15" style="7" customWidth="1"/>
    <col min="159" max="160" width="14.5703125" style="7" customWidth="1"/>
    <col min="161" max="16384" width="14.42578125" style="7"/>
  </cols>
  <sheetData>
    <row r="1" spans="1:7" x14ac:dyDescent="0.25">
      <c r="G1" s="6" t="s">
        <v>62</v>
      </c>
    </row>
    <row r="2" spans="1:7" x14ac:dyDescent="0.25">
      <c r="A2" s="94" t="s">
        <v>59</v>
      </c>
      <c r="B2" s="94"/>
      <c r="C2" s="94"/>
      <c r="D2" s="94"/>
      <c r="E2" s="94"/>
      <c r="F2" s="94"/>
      <c r="G2" s="95"/>
    </row>
    <row r="3" spans="1:7" x14ac:dyDescent="0.25">
      <c r="A3" s="8"/>
      <c r="G3" s="9" t="s">
        <v>0</v>
      </c>
    </row>
    <row r="4" spans="1:7" s="16" customFormat="1" ht="47.25" x14ac:dyDescent="0.25">
      <c r="A4" s="10" t="s">
        <v>1</v>
      </c>
      <c r="B4" s="11" t="s">
        <v>2</v>
      </c>
      <c r="C4" s="12" t="s">
        <v>3</v>
      </c>
      <c r="D4" s="13" t="s">
        <v>4</v>
      </c>
      <c r="E4" s="12" t="s">
        <v>5</v>
      </c>
      <c r="F4" s="14" t="s">
        <v>6</v>
      </c>
      <c r="G4" s="15" t="s">
        <v>7</v>
      </c>
    </row>
    <row r="5" spans="1:7" s="22" customFormat="1" x14ac:dyDescent="0.25">
      <c r="A5" s="17" t="s">
        <v>8</v>
      </c>
      <c r="B5" s="18">
        <v>2</v>
      </c>
      <c r="C5" s="19">
        <v>3</v>
      </c>
      <c r="D5" s="20">
        <v>4</v>
      </c>
      <c r="E5" s="19">
        <v>5</v>
      </c>
      <c r="F5" s="21"/>
      <c r="G5" s="15">
        <v>6</v>
      </c>
    </row>
    <row r="6" spans="1:7" s="22" customFormat="1" ht="31.5" x14ac:dyDescent="0.25">
      <c r="A6" s="23" t="s">
        <v>9</v>
      </c>
      <c r="B6" s="24" t="s">
        <v>10</v>
      </c>
      <c r="C6" s="25">
        <f>SUM(C7:C14)-C14</f>
        <v>262078.5</v>
      </c>
      <c r="D6" s="26">
        <f>SUM(D7:D14)-D14</f>
        <v>238990.3</v>
      </c>
      <c r="E6" s="26">
        <f t="shared" ref="E6:E26" si="0">D6-C6</f>
        <v>-23088.200000000012</v>
      </c>
      <c r="F6" s="27">
        <f>SUM(F7:F10)</f>
        <v>-23088.2</v>
      </c>
      <c r="G6" s="28"/>
    </row>
    <row r="7" spans="1:7" s="22" customFormat="1" ht="30" x14ac:dyDescent="0.25">
      <c r="A7" s="81"/>
      <c r="B7" s="82" t="s">
        <v>11</v>
      </c>
      <c r="C7" s="92">
        <v>188095</v>
      </c>
      <c r="D7" s="79">
        <f>161613+3393.8</f>
        <v>165006.79999999999</v>
      </c>
      <c r="E7" s="79">
        <f t="shared" si="0"/>
        <v>-23088.200000000012</v>
      </c>
      <c r="F7" s="31"/>
      <c r="G7" s="32" t="s">
        <v>12</v>
      </c>
    </row>
    <row r="8" spans="1:7" s="22" customFormat="1" ht="45" x14ac:dyDescent="0.25">
      <c r="A8" s="81"/>
      <c r="B8" s="91"/>
      <c r="C8" s="90"/>
      <c r="D8" s="93"/>
      <c r="E8" s="90"/>
      <c r="F8" s="31">
        <v>-120.5</v>
      </c>
      <c r="G8" s="33" t="s">
        <v>13</v>
      </c>
    </row>
    <row r="9" spans="1:7" s="22" customFormat="1" ht="75" x14ac:dyDescent="0.25">
      <c r="A9" s="81"/>
      <c r="B9" s="91"/>
      <c r="C9" s="90"/>
      <c r="D9" s="93"/>
      <c r="E9" s="90"/>
      <c r="F9" s="31">
        <v>-24200</v>
      </c>
      <c r="G9" s="33" t="s">
        <v>14</v>
      </c>
    </row>
    <row r="10" spans="1:7" s="22" customFormat="1" ht="45" x14ac:dyDescent="0.25">
      <c r="A10" s="81"/>
      <c r="B10" s="91"/>
      <c r="C10" s="90"/>
      <c r="D10" s="93"/>
      <c r="E10" s="90"/>
      <c r="F10" s="31">
        <f>-3151.7-24.6-480-4.7+3393.8+1499.5</f>
        <v>1232.3000000000006</v>
      </c>
      <c r="G10" s="32" t="s">
        <v>15</v>
      </c>
    </row>
    <row r="11" spans="1:7" s="22" customFormat="1" x14ac:dyDescent="0.25">
      <c r="A11" s="81"/>
      <c r="B11" s="34" t="s">
        <v>16</v>
      </c>
      <c r="C11" s="12">
        <v>25080.9</v>
      </c>
      <c r="D11" s="13">
        <v>25080.9</v>
      </c>
      <c r="E11" s="35">
        <f t="shared" si="0"/>
        <v>0</v>
      </c>
      <c r="F11" s="36"/>
      <c r="G11" s="32"/>
    </row>
    <row r="12" spans="1:7" s="22" customFormat="1" x14ac:dyDescent="0.25">
      <c r="A12" s="81"/>
      <c r="B12" s="34" t="s">
        <v>17</v>
      </c>
      <c r="C12" s="12">
        <v>9107.5</v>
      </c>
      <c r="D12" s="13">
        <v>9107.5</v>
      </c>
      <c r="E12" s="35">
        <f t="shared" si="0"/>
        <v>0</v>
      </c>
      <c r="F12" s="36"/>
      <c r="G12" s="32"/>
    </row>
    <row r="13" spans="1:7" s="38" customFormat="1" ht="31.5" x14ac:dyDescent="0.25">
      <c r="A13" s="81"/>
      <c r="B13" s="34" t="s">
        <v>18</v>
      </c>
      <c r="C13" s="37">
        <v>39795.1</v>
      </c>
      <c r="D13" s="35">
        <v>39795.1</v>
      </c>
      <c r="E13" s="35">
        <f t="shared" si="0"/>
        <v>0</v>
      </c>
      <c r="F13" s="36"/>
      <c r="G13" s="32"/>
    </row>
    <row r="14" spans="1:7" s="16" customFormat="1" ht="31.5" x14ac:dyDescent="0.25">
      <c r="A14" s="39" t="s">
        <v>19</v>
      </c>
      <c r="B14" s="40" t="s">
        <v>20</v>
      </c>
      <c r="C14" s="31">
        <v>1000</v>
      </c>
      <c r="D14" s="31">
        <v>1000</v>
      </c>
      <c r="E14" s="31">
        <f t="shared" si="0"/>
        <v>0</v>
      </c>
      <c r="F14" s="41"/>
      <c r="G14" s="42"/>
    </row>
    <row r="15" spans="1:7" s="16" customFormat="1" ht="47.25" x14ac:dyDescent="0.25">
      <c r="A15" s="23" t="s">
        <v>21</v>
      </c>
      <c r="B15" s="24" t="s">
        <v>22</v>
      </c>
      <c r="C15" s="25">
        <f>C16</f>
        <v>33214.1</v>
      </c>
      <c r="D15" s="25">
        <f>D16</f>
        <v>33214.1</v>
      </c>
      <c r="E15" s="25">
        <f t="shared" si="0"/>
        <v>0</v>
      </c>
      <c r="F15" s="43">
        <f>SUM(F16)</f>
        <v>0</v>
      </c>
      <c r="G15" s="44"/>
    </row>
    <row r="16" spans="1:7" s="16" customFormat="1" ht="31.5" x14ac:dyDescent="0.25">
      <c r="A16" s="23"/>
      <c r="B16" s="34" t="s">
        <v>23</v>
      </c>
      <c r="C16" s="37">
        <v>33214.1</v>
      </c>
      <c r="D16" s="35">
        <v>33214.1</v>
      </c>
      <c r="E16" s="25">
        <f t="shared" si="0"/>
        <v>0</v>
      </c>
      <c r="F16" s="36"/>
      <c r="G16" s="32"/>
    </row>
    <row r="17" spans="1:7" s="16" customFormat="1" x14ac:dyDescent="0.25">
      <c r="A17" s="23" t="s">
        <v>24</v>
      </c>
      <c r="B17" s="24" t="s">
        <v>25</v>
      </c>
      <c r="C17" s="25">
        <f>C18</f>
        <v>574524</v>
      </c>
      <c r="D17" s="25">
        <f>D18</f>
        <v>623477</v>
      </c>
      <c r="E17" s="25">
        <f t="shared" si="0"/>
        <v>48953</v>
      </c>
      <c r="F17" s="27">
        <f>SUM(F18:F21)</f>
        <v>48952.999999999993</v>
      </c>
      <c r="G17" s="45"/>
    </row>
    <row r="18" spans="1:7" s="16" customFormat="1" ht="30" x14ac:dyDescent="0.25">
      <c r="A18" s="89"/>
      <c r="B18" s="82" t="s">
        <v>26</v>
      </c>
      <c r="C18" s="92">
        <v>574524</v>
      </c>
      <c r="D18" s="79">
        <f>627573.8+169100-173196.8</f>
        <v>623477</v>
      </c>
      <c r="E18" s="92">
        <f t="shared" si="0"/>
        <v>48953</v>
      </c>
      <c r="F18" s="36"/>
      <c r="G18" s="46" t="s">
        <v>27</v>
      </c>
    </row>
    <row r="19" spans="1:7" s="16" customFormat="1" ht="30" x14ac:dyDescent="0.25">
      <c r="A19" s="90"/>
      <c r="B19" s="91"/>
      <c r="C19" s="90"/>
      <c r="D19" s="93"/>
      <c r="E19" s="90"/>
      <c r="F19" s="36">
        <v>1791.2</v>
      </c>
      <c r="G19" s="46" t="s">
        <v>28</v>
      </c>
    </row>
    <row r="20" spans="1:7" s="16" customFormat="1" ht="60" x14ac:dyDescent="0.25">
      <c r="A20" s="90"/>
      <c r="B20" s="91"/>
      <c r="C20" s="90"/>
      <c r="D20" s="93"/>
      <c r="E20" s="90"/>
      <c r="F20" s="36">
        <v>46275.7</v>
      </c>
      <c r="G20" s="33" t="s">
        <v>61</v>
      </c>
    </row>
    <row r="21" spans="1:7" s="16" customFormat="1" ht="45" x14ac:dyDescent="0.25">
      <c r="A21" s="84"/>
      <c r="B21" s="91"/>
      <c r="C21" s="90"/>
      <c r="D21" s="93"/>
      <c r="E21" s="90"/>
      <c r="F21" s="36">
        <v>886.1</v>
      </c>
      <c r="G21" s="47" t="s">
        <v>29</v>
      </c>
    </row>
    <row r="22" spans="1:7" s="22" customFormat="1" ht="31.5" x14ac:dyDescent="0.25">
      <c r="A22" s="23" t="s">
        <v>30</v>
      </c>
      <c r="B22" s="24" t="s">
        <v>31</v>
      </c>
      <c r="C22" s="26">
        <f>C23</f>
        <v>883629.7</v>
      </c>
      <c r="D22" s="26">
        <f>D23</f>
        <v>860077.8</v>
      </c>
      <c r="E22" s="25">
        <f t="shared" si="0"/>
        <v>-23551.899999999907</v>
      </c>
      <c r="F22" s="43">
        <f>SUM(F23:F23)</f>
        <v>-23551.9</v>
      </c>
      <c r="G22" s="45"/>
    </row>
    <row r="23" spans="1:7" s="16" customFormat="1" ht="60" x14ac:dyDescent="0.25">
      <c r="A23" s="48"/>
      <c r="B23" s="49" t="s">
        <v>32</v>
      </c>
      <c r="C23" s="58">
        <v>883629.7</v>
      </c>
      <c r="D23" s="58">
        <f>917448.4-57370.6</f>
        <v>860077.8</v>
      </c>
      <c r="E23" s="30">
        <f t="shared" si="0"/>
        <v>-23551.899999999907</v>
      </c>
      <c r="F23" s="50">
        <f>-23556.7+4.8</f>
        <v>-23551.9</v>
      </c>
      <c r="G23" s="47" t="s">
        <v>60</v>
      </c>
    </row>
    <row r="24" spans="1:7" s="22" customFormat="1" x14ac:dyDescent="0.25">
      <c r="A24" s="23" t="s">
        <v>33</v>
      </c>
      <c r="B24" s="24" t="s">
        <v>34</v>
      </c>
      <c r="C24" s="25">
        <f>C25</f>
        <v>20182</v>
      </c>
      <c r="D24" s="25">
        <f>D25</f>
        <v>20182</v>
      </c>
      <c r="E24" s="25">
        <f t="shared" si="0"/>
        <v>0</v>
      </c>
      <c r="F24" s="43"/>
      <c r="G24" s="51"/>
    </row>
    <row r="25" spans="1:7" s="16" customFormat="1" ht="47.25" x14ac:dyDescent="0.25">
      <c r="A25" s="52"/>
      <c r="B25" s="53" t="s">
        <v>35</v>
      </c>
      <c r="C25" s="37">
        <v>20182</v>
      </c>
      <c r="D25" s="35">
        <v>20182</v>
      </c>
      <c r="E25" s="37">
        <f t="shared" si="0"/>
        <v>0</v>
      </c>
      <c r="F25" s="54"/>
      <c r="G25" s="46"/>
    </row>
    <row r="26" spans="1:7" s="22" customFormat="1" x14ac:dyDescent="0.25">
      <c r="A26" s="23" t="s">
        <v>36</v>
      </c>
      <c r="B26" s="24" t="s">
        <v>37</v>
      </c>
      <c r="C26" s="25">
        <f>C27+C29+C31+C32+C33+C34+C35</f>
        <v>3643529.2</v>
      </c>
      <c r="D26" s="25">
        <f>D27+D29+D31+D32+D33+D34+D35</f>
        <v>3643049.5</v>
      </c>
      <c r="E26" s="25">
        <f t="shared" si="0"/>
        <v>-479.70000000018626</v>
      </c>
      <c r="F26" s="27">
        <f>SUM(F28:F35)</f>
        <v>-479.70000000000005</v>
      </c>
      <c r="G26" s="55"/>
    </row>
    <row r="27" spans="1:7" s="22" customFormat="1" x14ac:dyDescent="0.25">
      <c r="A27" s="86"/>
      <c r="B27" s="87" t="s">
        <v>38</v>
      </c>
      <c r="C27" s="79">
        <v>2714746.8</v>
      </c>
      <c r="D27" s="79">
        <v>2714746.8</v>
      </c>
      <c r="E27" s="79">
        <f>SUM(D27-C27)</f>
        <v>0</v>
      </c>
      <c r="F27" s="56"/>
      <c r="G27" s="46"/>
    </row>
    <row r="28" spans="1:7" s="22" customFormat="1" x14ac:dyDescent="0.25">
      <c r="A28" s="86"/>
      <c r="B28" s="88"/>
      <c r="C28" s="80"/>
      <c r="D28" s="80"/>
      <c r="E28" s="80"/>
      <c r="F28" s="31"/>
      <c r="G28" s="32"/>
    </row>
    <row r="29" spans="1:7" s="59" customFormat="1" ht="60" x14ac:dyDescent="0.25">
      <c r="A29" s="86"/>
      <c r="B29" s="82" t="s">
        <v>39</v>
      </c>
      <c r="C29" s="79">
        <v>105927.6</v>
      </c>
      <c r="D29" s="79">
        <f>106172.3-891.9</f>
        <v>105280.40000000001</v>
      </c>
      <c r="E29" s="79">
        <f t="shared" ref="E29:E35" si="1">SUM(D29-C29)</f>
        <v>-647.19999999999709</v>
      </c>
      <c r="F29" s="31">
        <v>244.7</v>
      </c>
      <c r="G29" s="32" t="s">
        <v>63</v>
      </c>
    </row>
    <row r="30" spans="1:7" s="59" customFormat="1" ht="75" x14ac:dyDescent="0.25">
      <c r="A30" s="86"/>
      <c r="B30" s="83"/>
      <c r="C30" s="84"/>
      <c r="D30" s="84"/>
      <c r="E30" s="84"/>
      <c r="F30" s="31">
        <v>-891.9</v>
      </c>
      <c r="G30" s="32" t="s">
        <v>64</v>
      </c>
    </row>
    <row r="31" spans="1:7" s="22" customFormat="1" ht="60" x14ac:dyDescent="0.25">
      <c r="A31" s="86"/>
      <c r="B31" s="57" t="s">
        <v>40</v>
      </c>
      <c r="C31" s="58"/>
      <c r="D31" s="58">
        <v>47</v>
      </c>
      <c r="E31" s="58">
        <f t="shared" si="1"/>
        <v>47</v>
      </c>
      <c r="F31" s="31">
        <v>47</v>
      </c>
      <c r="G31" s="32" t="s">
        <v>41</v>
      </c>
    </row>
    <row r="32" spans="1:7" s="16" customFormat="1" ht="60" x14ac:dyDescent="0.25">
      <c r="A32" s="86"/>
      <c r="B32" s="57" t="s">
        <v>11</v>
      </c>
      <c r="C32" s="58">
        <v>822704.8</v>
      </c>
      <c r="D32" s="58">
        <v>822825.3</v>
      </c>
      <c r="E32" s="58">
        <f t="shared" si="1"/>
        <v>120.5</v>
      </c>
      <c r="F32" s="31">
        <v>120.5</v>
      </c>
      <c r="G32" s="32" t="s">
        <v>42</v>
      </c>
    </row>
    <row r="33" spans="1:7" s="16" customFormat="1" ht="14.25" customHeight="1" x14ac:dyDescent="0.25">
      <c r="A33" s="86"/>
      <c r="B33" s="60" t="s">
        <v>16</v>
      </c>
      <c r="C33" s="35">
        <v>50</v>
      </c>
      <c r="D33" s="35">
        <v>50</v>
      </c>
      <c r="E33" s="58">
        <f t="shared" si="1"/>
        <v>0</v>
      </c>
      <c r="F33" s="36"/>
      <c r="G33" s="32"/>
    </row>
    <row r="34" spans="1:7" s="16" customFormat="1" hidden="1" x14ac:dyDescent="0.25">
      <c r="A34" s="86"/>
      <c r="B34" s="60" t="s">
        <v>43</v>
      </c>
      <c r="C34" s="35"/>
      <c r="D34" s="35"/>
      <c r="E34" s="58">
        <f t="shared" si="1"/>
        <v>0</v>
      </c>
      <c r="F34" s="36"/>
      <c r="G34" s="32"/>
    </row>
    <row r="35" spans="1:7" s="16" customFormat="1" ht="31.5" x14ac:dyDescent="0.25">
      <c r="A35" s="61"/>
      <c r="B35" s="60" t="s">
        <v>18</v>
      </c>
      <c r="C35" s="35">
        <v>100</v>
      </c>
      <c r="D35" s="35">
        <v>100</v>
      </c>
      <c r="E35" s="58">
        <f t="shared" si="1"/>
        <v>0</v>
      </c>
      <c r="F35" s="36"/>
      <c r="G35" s="32"/>
    </row>
    <row r="36" spans="1:7" s="22" customFormat="1" x14ac:dyDescent="0.25">
      <c r="A36" s="62" t="s">
        <v>44</v>
      </c>
      <c r="B36" s="24" t="s">
        <v>45</v>
      </c>
      <c r="C36" s="26">
        <f>C37+C38</f>
        <v>215640.6</v>
      </c>
      <c r="D36" s="26">
        <f>D37+D38</f>
        <v>215395.9</v>
      </c>
      <c r="E36" s="25">
        <f t="shared" ref="E36:E47" si="2">D36-C36</f>
        <v>-244.70000000001164</v>
      </c>
      <c r="F36" s="27">
        <f>SUM(F37:F38)</f>
        <v>-244.7</v>
      </c>
      <c r="G36" s="63"/>
    </row>
    <row r="37" spans="1:7" s="16" customFormat="1" ht="45" x14ac:dyDescent="0.25">
      <c r="A37" s="52"/>
      <c r="B37" s="34" t="s">
        <v>46</v>
      </c>
      <c r="C37" s="35">
        <v>214140.6</v>
      </c>
      <c r="D37" s="35">
        <v>213895.9</v>
      </c>
      <c r="E37" s="37">
        <f t="shared" si="2"/>
        <v>-244.70000000001164</v>
      </c>
      <c r="F37" s="31">
        <v>-244.7</v>
      </c>
      <c r="G37" s="32" t="s">
        <v>47</v>
      </c>
    </row>
    <row r="38" spans="1:7" s="16" customFormat="1" x14ac:dyDescent="0.25">
      <c r="A38" s="64"/>
      <c r="B38" s="57" t="s">
        <v>11</v>
      </c>
      <c r="C38" s="35">
        <v>1500</v>
      </c>
      <c r="D38" s="35">
        <v>1500</v>
      </c>
      <c r="E38" s="37">
        <f t="shared" si="2"/>
        <v>0</v>
      </c>
      <c r="F38" s="65"/>
      <c r="G38" s="66"/>
    </row>
    <row r="39" spans="1:7" s="22" customFormat="1" x14ac:dyDescent="0.25">
      <c r="A39" s="23" t="s">
        <v>48</v>
      </c>
      <c r="B39" s="24" t="s">
        <v>49</v>
      </c>
      <c r="C39" s="26">
        <f>C40+C41+ C42+C43+C45+C44</f>
        <v>1301768.2</v>
      </c>
      <c r="D39" s="26">
        <f>D40+D41+D42+D43+D45+D44</f>
        <v>1301787.7999999998</v>
      </c>
      <c r="E39" s="26">
        <f t="shared" si="2"/>
        <v>19.599999999860302</v>
      </c>
      <c r="F39" s="27">
        <f>SUM(F40:F45)</f>
        <v>19.599999999999994</v>
      </c>
      <c r="G39" s="45"/>
    </row>
    <row r="40" spans="1:7" s="22" customFormat="1" ht="94.5" x14ac:dyDescent="0.25">
      <c r="A40" s="81"/>
      <c r="B40" s="29" t="s">
        <v>50</v>
      </c>
      <c r="C40" s="58">
        <v>1136464.6000000001</v>
      </c>
      <c r="D40" s="58">
        <f>1137854.7+201.8-590.8-1048.1</f>
        <v>1136417.5999999999</v>
      </c>
      <c r="E40" s="58">
        <f t="shared" si="2"/>
        <v>-47.000000000232831</v>
      </c>
      <c r="F40" s="36">
        <v>-47</v>
      </c>
      <c r="G40" s="32" t="s">
        <v>51</v>
      </c>
    </row>
    <row r="41" spans="1:7" s="22" customFormat="1" ht="31.5" x14ac:dyDescent="0.25">
      <c r="A41" s="81"/>
      <c r="B41" s="67" t="s">
        <v>38</v>
      </c>
      <c r="C41" s="68">
        <v>85625.9</v>
      </c>
      <c r="D41" s="68">
        <v>85625.9</v>
      </c>
      <c r="E41" s="68">
        <f t="shared" si="2"/>
        <v>0</v>
      </c>
      <c r="F41" s="36"/>
      <c r="G41" s="46"/>
    </row>
    <row r="42" spans="1:7" s="22" customFormat="1" ht="60" x14ac:dyDescent="0.25">
      <c r="A42" s="81"/>
      <c r="B42" s="34" t="s">
        <v>11</v>
      </c>
      <c r="C42" s="35">
        <v>77395</v>
      </c>
      <c r="D42" s="35">
        <v>77461.600000000006</v>
      </c>
      <c r="E42" s="35">
        <f t="shared" si="2"/>
        <v>66.600000000005821</v>
      </c>
      <c r="F42" s="36">
        <v>66.599999999999994</v>
      </c>
      <c r="G42" s="46" t="s">
        <v>52</v>
      </c>
    </row>
    <row r="43" spans="1:7" s="22" customFormat="1" x14ac:dyDescent="0.25">
      <c r="A43" s="81"/>
      <c r="B43" s="34" t="s">
        <v>46</v>
      </c>
      <c r="C43" s="35">
        <v>482.7</v>
      </c>
      <c r="D43" s="35">
        <v>482.7</v>
      </c>
      <c r="E43" s="35">
        <f t="shared" si="2"/>
        <v>0</v>
      </c>
      <c r="F43" s="36"/>
      <c r="G43" s="51"/>
    </row>
    <row r="44" spans="1:7" s="69" customFormat="1" ht="47.25" x14ac:dyDescent="0.25">
      <c r="A44" s="81"/>
      <c r="B44" s="34" t="s">
        <v>53</v>
      </c>
      <c r="C44" s="37">
        <v>1500</v>
      </c>
      <c r="D44" s="35">
        <v>1500</v>
      </c>
      <c r="E44" s="35">
        <f t="shared" si="2"/>
        <v>0</v>
      </c>
      <c r="F44" s="36"/>
      <c r="G44" s="51"/>
    </row>
    <row r="45" spans="1:7" s="69" customFormat="1" x14ac:dyDescent="0.25">
      <c r="A45" s="81"/>
      <c r="B45" s="34" t="s">
        <v>43</v>
      </c>
      <c r="C45" s="35">
        <v>300</v>
      </c>
      <c r="D45" s="35">
        <v>300</v>
      </c>
      <c r="E45" s="35">
        <f t="shared" si="2"/>
        <v>0</v>
      </c>
      <c r="F45" s="41"/>
      <c r="G45" s="63"/>
    </row>
    <row r="46" spans="1:7" s="69" customFormat="1" x14ac:dyDescent="0.25">
      <c r="A46" s="23" t="s">
        <v>54</v>
      </c>
      <c r="B46" s="24" t="s">
        <v>55</v>
      </c>
      <c r="C46" s="26">
        <f>C47+C49+C50</f>
        <v>343291.6</v>
      </c>
      <c r="D46" s="26">
        <f>D47+D49+D50</f>
        <v>341683.5</v>
      </c>
      <c r="E46" s="26">
        <f t="shared" si="2"/>
        <v>-1608.0999999999767</v>
      </c>
      <c r="F46" s="27">
        <f>SUM(F47:F50)</f>
        <v>-1608.1</v>
      </c>
      <c r="G46" s="45"/>
    </row>
    <row r="47" spans="1:7" s="22" customFormat="1" ht="60" x14ac:dyDescent="0.25">
      <c r="A47" s="81"/>
      <c r="B47" s="82" t="s">
        <v>56</v>
      </c>
      <c r="C47" s="79">
        <v>115000</v>
      </c>
      <c r="D47" s="79">
        <f>112500+891.9</f>
        <v>113391.9</v>
      </c>
      <c r="E47" s="79">
        <f t="shared" si="2"/>
        <v>-1608.1000000000058</v>
      </c>
      <c r="F47" s="36">
        <v>-2500</v>
      </c>
      <c r="G47" s="32" t="s">
        <v>57</v>
      </c>
    </row>
    <row r="48" spans="1:7" s="22" customFormat="1" ht="75" x14ac:dyDescent="0.25">
      <c r="A48" s="81"/>
      <c r="B48" s="83"/>
      <c r="C48" s="84"/>
      <c r="D48" s="85"/>
      <c r="E48" s="84"/>
      <c r="F48" s="36">
        <v>891.9</v>
      </c>
      <c r="G48" s="32" t="s">
        <v>65</v>
      </c>
    </row>
    <row r="49" spans="1:7" s="16" customFormat="1" ht="31.5" x14ac:dyDescent="0.25">
      <c r="A49" s="81"/>
      <c r="B49" s="34" t="s">
        <v>38</v>
      </c>
      <c r="C49" s="35">
        <v>2853.8</v>
      </c>
      <c r="D49" s="35">
        <v>2853.8</v>
      </c>
      <c r="E49" s="35">
        <f>D49-C49</f>
        <v>0</v>
      </c>
      <c r="F49" s="36"/>
      <c r="G49" s="32"/>
    </row>
    <row r="50" spans="1:7" s="16" customFormat="1" x14ac:dyDescent="0.25">
      <c r="A50" s="81"/>
      <c r="B50" s="34" t="s">
        <v>43</v>
      </c>
      <c r="C50" s="35">
        <v>225437.8</v>
      </c>
      <c r="D50" s="35">
        <v>225437.8</v>
      </c>
      <c r="E50" s="35">
        <f>D50-C50</f>
        <v>0</v>
      </c>
      <c r="F50" s="36"/>
      <c r="G50" s="32"/>
    </row>
    <row r="51" spans="1:7" s="22" customFormat="1" x14ac:dyDescent="0.25">
      <c r="A51" s="70"/>
      <c r="B51" s="71" t="s">
        <v>58</v>
      </c>
      <c r="C51" s="26">
        <f>C6+C15+C17+C22+C24+C26+C36+C39+C46</f>
        <v>7277857.8999999994</v>
      </c>
      <c r="D51" s="26">
        <f>D6+D15+D17+D22+D24+D26+D36+D39+D46</f>
        <v>7277857.9000000004</v>
      </c>
      <c r="E51" s="25">
        <f>D51-C51</f>
        <v>0</v>
      </c>
      <c r="F51" s="72">
        <f>SUM(F6+F15+F17+F22+F24+F26+F36+F39+F46)</f>
        <v>-9.5496943686157465E-12</v>
      </c>
      <c r="G51" s="73"/>
    </row>
    <row r="52" spans="1:7" x14ac:dyDescent="0.25">
      <c r="E52" s="4"/>
      <c r="F52" s="74"/>
    </row>
    <row r="58" spans="1:7" s="78" customFormat="1" x14ac:dyDescent="0.25">
      <c r="A58" s="7"/>
      <c r="B58" s="76"/>
      <c r="C58" s="7"/>
      <c r="D58" s="7"/>
      <c r="E58" s="7"/>
      <c r="F58" s="77"/>
      <c r="G58" s="75"/>
    </row>
  </sheetData>
  <mergeCells count="26">
    <mergeCell ref="A2:G2"/>
    <mergeCell ref="A7:A13"/>
    <mergeCell ref="B7:B10"/>
    <mergeCell ref="C7:C10"/>
    <mergeCell ref="D7:D10"/>
    <mergeCell ref="E7:E10"/>
    <mergeCell ref="A18:A21"/>
    <mergeCell ref="B18:B21"/>
    <mergeCell ref="C18:C21"/>
    <mergeCell ref="D18:D21"/>
    <mergeCell ref="E18:E21"/>
    <mergeCell ref="E27:E28"/>
    <mergeCell ref="A47:A50"/>
    <mergeCell ref="B47:B48"/>
    <mergeCell ref="C47:C48"/>
    <mergeCell ref="D47:D48"/>
    <mergeCell ref="E47:E48"/>
    <mergeCell ref="A40:A45"/>
    <mergeCell ref="A27:A34"/>
    <mergeCell ref="B27:B28"/>
    <mergeCell ref="C27:C28"/>
    <mergeCell ref="D27:D28"/>
    <mergeCell ref="B29:B30"/>
    <mergeCell ref="C29:C30"/>
    <mergeCell ref="D29:D30"/>
    <mergeCell ref="E29:E30"/>
  </mergeCells>
  <pageMargins left="0.70866141732283472" right="0" top="0.55118110236220474" bottom="0" header="0.31496062992125984" footer="0.31496062992125984"/>
  <pageSetup paperSize="9"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перемещ</vt:lpstr>
      <vt:lpstr>перемещ!Заголовки_для_печати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 Халявина</dc:creator>
  <cp:lastModifiedBy>Мария Молчанова</cp:lastModifiedBy>
  <cp:lastPrinted>2022-03-02T05:54:59Z</cp:lastPrinted>
  <dcterms:created xsi:type="dcterms:W3CDTF">2022-02-28T10:56:39Z</dcterms:created>
  <dcterms:modified xsi:type="dcterms:W3CDTF">2022-03-02T06:49:38Z</dcterms:modified>
</cp:coreProperties>
</file>