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665" windowWidth="20730" windowHeight="75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Ведомственная!$A$1:$I$1430</definedName>
    <definedName name="_xlnm.Print_Area" localSheetId="0">Программы!$A$1:$H$1018</definedName>
  </definedNames>
  <calcPr calcId="125725"/>
</workbook>
</file>

<file path=xl/calcChain.xml><?xml version="1.0" encoding="utf-8"?>
<calcChain xmlns="http://schemas.openxmlformats.org/spreadsheetml/2006/main">
  <c r="G495" i="1"/>
  <c r="G493"/>
  <c r="G787" l="1"/>
  <c r="G137"/>
  <c r="G70"/>
  <c r="G486" i="2" l="1"/>
  <c r="G485" s="1"/>
  <c r="H486"/>
  <c r="H485" s="1"/>
  <c r="F486"/>
  <c r="F485" s="1"/>
  <c r="H1413" i="1"/>
  <c r="G723" i="2" l="1"/>
  <c r="G722" s="1"/>
  <c r="H723"/>
  <c r="H722" s="1"/>
  <c r="F723"/>
  <c r="F722" s="1"/>
  <c r="G44" i="1" l="1"/>
  <c r="G41"/>
  <c r="G553" i="2" l="1"/>
  <c r="H553"/>
  <c r="F553"/>
  <c r="G1112" i="1"/>
  <c r="G1111" s="1"/>
  <c r="G1110" s="1"/>
  <c r="G1190"/>
  <c r="F890" i="2" l="1"/>
  <c r="F889" s="1"/>
  <c r="G796" i="1"/>
  <c r="G60" l="1"/>
  <c r="H60"/>
  <c r="H70"/>
  <c r="G470" i="2" l="1"/>
  <c r="G469" s="1"/>
  <c r="H470"/>
  <c r="H469" s="1"/>
  <c r="F470"/>
  <c r="F469" s="1"/>
  <c r="H1352" i="1"/>
  <c r="I1352"/>
  <c r="G1352"/>
  <c r="G15" l="1"/>
  <c r="G19"/>
  <c r="H403" l="1"/>
  <c r="I403"/>
  <c r="G161" i="2"/>
  <c r="H161"/>
  <c r="G171"/>
  <c r="H171"/>
  <c r="G918"/>
  <c r="G917" s="1"/>
  <c r="H918"/>
  <c r="H917" s="1"/>
  <c r="F918"/>
  <c r="F917" s="1"/>
  <c r="H546" i="1"/>
  <c r="I546"/>
  <c r="J546"/>
  <c r="J542" s="1"/>
  <c r="K546"/>
  <c r="K542" s="1"/>
  <c r="L546"/>
  <c r="L542" s="1"/>
  <c r="G546"/>
  <c r="G423" l="1"/>
  <c r="G411"/>
  <c r="G366"/>
  <c r="G300"/>
  <c r="G246"/>
  <c r="G114"/>
  <c r="G320"/>
  <c r="G225"/>
  <c r="G122"/>
  <c r="G104"/>
  <c r="G102"/>
  <c r="G99"/>
  <c r="G71"/>
  <c r="G23" l="1"/>
  <c r="G944" i="2" l="1"/>
  <c r="H944"/>
  <c r="F944"/>
  <c r="G503" i="1"/>
  <c r="G502" s="1"/>
  <c r="G501" s="1"/>
  <c r="G302" i="2" l="1"/>
  <c r="H302"/>
  <c r="F302"/>
  <c r="G456" i="1" l="1"/>
  <c r="G330" i="2"/>
  <c r="G329" s="1"/>
  <c r="H330"/>
  <c r="H329" s="1"/>
  <c r="F330"/>
  <c r="F329" s="1"/>
  <c r="G328"/>
  <c r="G327" s="1"/>
  <c r="H328"/>
  <c r="H327" s="1"/>
  <c r="F328"/>
  <c r="F327" s="1"/>
  <c r="H371" i="1"/>
  <c r="I371"/>
  <c r="G371"/>
  <c r="H369"/>
  <c r="I369"/>
  <c r="G369"/>
  <c r="G360"/>
  <c r="H219"/>
  <c r="I219"/>
  <c r="J219"/>
  <c r="K219"/>
  <c r="L219"/>
  <c r="I368" l="1"/>
  <c r="G368"/>
  <c r="H368"/>
  <c r="H326" i="2"/>
  <c r="G326"/>
  <c r="F326"/>
  <c r="F161"/>
  <c r="G73" i="1"/>
  <c r="G160" i="2"/>
  <c r="G159" s="1"/>
  <c r="H160"/>
  <c r="H159" s="1"/>
  <c r="F160"/>
  <c r="H61" i="1"/>
  <c r="I61"/>
  <c r="G61"/>
  <c r="F159" i="2" l="1"/>
  <c r="G745"/>
  <c r="H745"/>
  <c r="F745"/>
  <c r="F744" s="1"/>
  <c r="H922" i="1" l="1"/>
  <c r="I922"/>
  <c r="G922"/>
  <c r="F171" i="2" l="1"/>
  <c r="G283" i="1"/>
  <c r="G336" i="2" l="1"/>
  <c r="H336"/>
  <c r="F336"/>
  <c r="G302" i="1"/>
  <c r="G301" s="1"/>
  <c r="I301"/>
  <c r="H301"/>
  <c r="G488" i="2" l="1"/>
  <c r="H488"/>
  <c r="F488"/>
  <c r="G1273" i="1"/>
  <c r="G1272" s="1"/>
  <c r="G1271" s="1"/>
  <c r="G1270" s="1"/>
  <c r="H1272"/>
  <c r="H1271" s="1"/>
  <c r="H1270" s="1"/>
  <c r="I1272"/>
  <c r="I1271" s="1"/>
  <c r="I1270" s="1"/>
  <c r="J1003" l="1"/>
  <c r="K1003"/>
  <c r="L1003"/>
  <c r="F561" i="2"/>
  <c r="G561"/>
  <c r="H561"/>
  <c r="G560"/>
  <c r="H560"/>
  <c r="F560"/>
  <c r="F559" l="1"/>
  <c r="H559"/>
  <c r="G559"/>
  <c r="H1011" i="1" l="1"/>
  <c r="I1011"/>
  <c r="G1011"/>
  <c r="G957" i="2"/>
  <c r="H957"/>
  <c r="F957"/>
  <c r="H800" i="1"/>
  <c r="H799" s="1"/>
  <c r="H798" s="1"/>
  <c r="I800"/>
  <c r="H956" i="2" s="1"/>
  <c r="G800" i="1"/>
  <c r="F956" i="2" s="1"/>
  <c r="G943"/>
  <c r="H943"/>
  <c r="F943"/>
  <c r="H723" i="1"/>
  <c r="I723"/>
  <c r="G723"/>
  <c r="I799" l="1"/>
  <c r="I798" s="1"/>
  <c r="H954" i="2" s="1"/>
  <c r="G954"/>
  <c r="G799" i="1"/>
  <c r="G956" i="2"/>
  <c r="G955"/>
  <c r="G266" i="1"/>
  <c r="H955" i="2" l="1"/>
  <c r="F955"/>
  <c r="G798" i="1"/>
  <c r="F954" i="2" l="1"/>
  <c r="G499" i="1" l="1"/>
  <c r="G1005" i="2" l="1"/>
  <c r="G1004" s="1"/>
  <c r="H1005"/>
  <c r="H1004" s="1"/>
  <c r="F1005"/>
  <c r="F1004" s="1"/>
  <c r="F1007"/>
  <c r="F1006" s="1"/>
  <c r="G1007"/>
  <c r="G1006" s="1"/>
  <c r="H1007"/>
  <c r="H1006" s="1"/>
  <c r="F852" l="1"/>
  <c r="G852"/>
  <c r="H852"/>
  <c r="F362"/>
  <c r="G362"/>
  <c r="H362"/>
  <c r="G365"/>
  <c r="H365"/>
  <c r="F365"/>
  <c r="H1126" i="1" l="1"/>
  <c r="G364" i="2" s="1"/>
  <c r="I1126" i="1"/>
  <c r="H364" i="2" s="1"/>
  <c r="G1126" i="1"/>
  <c r="F364" i="2" s="1"/>
  <c r="H1123" i="1"/>
  <c r="G361" i="2" s="1"/>
  <c r="I1123" i="1"/>
  <c r="H361" i="2" s="1"/>
  <c r="G1123" i="1"/>
  <c r="F361" i="2" s="1"/>
  <c r="I1122" i="1" l="1"/>
  <c r="H360" i="2" s="1"/>
  <c r="H1122" i="1"/>
  <c r="G1122"/>
  <c r="F360" i="2" s="1"/>
  <c r="H617" i="1"/>
  <c r="I617"/>
  <c r="G617"/>
  <c r="G360" i="2" l="1"/>
  <c r="F471" l="1"/>
  <c r="G472"/>
  <c r="H472"/>
  <c r="F472"/>
  <c r="I1354" i="1"/>
  <c r="H471" i="2" s="1"/>
  <c r="H1354" i="1"/>
  <c r="G471" i="2" s="1"/>
  <c r="G287" l="1"/>
  <c r="H287"/>
  <c r="F287"/>
  <c r="H453" i="1"/>
  <c r="H452" s="1"/>
  <c r="H451" s="1"/>
  <c r="I453"/>
  <c r="I452" s="1"/>
  <c r="I451" s="1"/>
  <c r="G453"/>
  <c r="G452" s="1"/>
  <c r="G451" s="1"/>
  <c r="G234" l="1"/>
  <c r="G356" l="1"/>
  <c r="G354"/>
  <c r="G352"/>
  <c r="G350"/>
  <c r="G348"/>
  <c r="G346"/>
  <c r="G344"/>
  <c r="G342"/>
  <c r="F226" i="2" l="1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F238"/>
  <c r="G238"/>
  <c r="H238"/>
  <c r="F239"/>
  <c r="G239"/>
  <c r="H239"/>
  <c r="F240"/>
  <c r="G240"/>
  <c r="H240"/>
  <c r="F241"/>
  <c r="G241"/>
  <c r="H241"/>
  <c r="G986" l="1"/>
  <c r="H986"/>
  <c r="F986"/>
  <c r="F480"/>
  <c r="G480"/>
  <c r="H480"/>
  <c r="G479"/>
  <c r="G478" s="1"/>
  <c r="G477" s="1"/>
  <c r="H479"/>
  <c r="H478" s="1"/>
  <c r="H477" s="1"/>
  <c r="F479"/>
  <c r="H1359" i="1"/>
  <c r="H1358" s="1"/>
  <c r="I1359"/>
  <c r="I1358" s="1"/>
  <c r="G1359"/>
  <c r="G1358" s="1"/>
  <c r="G442" i="2"/>
  <c r="G441" s="1"/>
  <c r="H442"/>
  <c r="H441" s="1"/>
  <c r="F442"/>
  <c r="F441" s="1"/>
  <c r="G1333" i="1"/>
  <c r="F434" i="2"/>
  <c r="G434"/>
  <c r="H434"/>
  <c r="G433"/>
  <c r="H433"/>
  <c r="F433"/>
  <c r="F478" l="1"/>
  <c r="F477" s="1"/>
  <c r="F432"/>
  <c r="F431" s="1"/>
  <c r="H432"/>
  <c r="H431" s="1"/>
  <c r="G432"/>
  <c r="G431" s="1"/>
  <c r="J1322" i="1" l="1"/>
  <c r="K1322"/>
  <c r="L1322"/>
  <c r="H1324"/>
  <c r="H1323" s="1"/>
  <c r="H1322" s="1"/>
  <c r="I1324"/>
  <c r="I1323" s="1"/>
  <c r="I1322" s="1"/>
  <c r="G1324"/>
  <c r="G1323" s="1"/>
  <c r="G1322" s="1"/>
  <c r="F673" i="2"/>
  <c r="F672"/>
  <c r="H1279" i="1"/>
  <c r="I1279"/>
  <c r="G1279"/>
  <c r="H866" l="1"/>
  <c r="I866"/>
  <c r="G866"/>
  <c r="H413" l="1"/>
  <c r="I413"/>
  <c r="G413"/>
  <c r="G335" i="2"/>
  <c r="H335"/>
  <c r="F335"/>
  <c r="H193" i="1"/>
  <c r="H192" s="1"/>
  <c r="I193"/>
  <c r="I192" s="1"/>
  <c r="G193"/>
  <c r="G192" s="1"/>
  <c r="H135"/>
  <c r="I135"/>
  <c r="G135"/>
  <c r="G994" i="2" l="1"/>
  <c r="G993" s="1"/>
  <c r="H994"/>
  <c r="H993" s="1"/>
  <c r="F994"/>
  <c r="F993" s="1"/>
  <c r="G982"/>
  <c r="H982"/>
  <c r="F982"/>
  <c r="H138" i="1"/>
  <c r="I138"/>
  <c r="G138"/>
  <c r="F790" i="2" l="1"/>
  <c r="G790"/>
  <c r="H790"/>
  <c r="F792"/>
  <c r="G792"/>
  <c r="H792"/>
  <c r="G213"/>
  <c r="H213"/>
  <c r="F217"/>
  <c r="G217"/>
  <c r="H217"/>
  <c r="F219"/>
  <c r="G219"/>
  <c r="H219"/>
  <c r="F221"/>
  <c r="G221"/>
  <c r="H221"/>
  <c r="F223"/>
  <c r="G223"/>
  <c r="H223"/>
  <c r="F225"/>
  <c r="G225"/>
  <c r="H225"/>
  <c r="G215"/>
  <c r="H215"/>
  <c r="F215"/>
  <c r="H340" i="1"/>
  <c r="G224" i="2" s="1"/>
  <c r="I340" i="1"/>
  <c r="H224" i="2" s="1"/>
  <c r="G340" i="1"/>
  <c r="H338"/>
  <c r="G222" i="2" s="1"/>
  <c r="I338" i="1"/>
  <c r="H222" i="2" s="1"/>
  <c r="G338" i="1"/>
  <c r="F222" i="2" s="1"/>
  <c r="H336" i="1"/>
  <c r="G220" i="2" s="1"/>
  <c r="I336" i="1"/>
  <c r="H220" i="2" s="1"/>
  <c r="G336" i="1"/>
  <c r="F220" i="2" s="1"/>
  <c r="H334" i="1"/>
  <c r="G218" i="2" s="1"/>
  <c r="I334" i="1"/>
  <c r="H218" i="2" s="1"/>
  <c r="G334" i="1"/>
  <c r="F218" i="2" s="1"/>
  <c r="H332" i="1"/>
  <c r="G216" i="2" s="1"/>
  <c r="I332" i="1"/>
  <c r="H216" i="2" s="1"/>
  <c r="G332" i="1"/>
  <c r="F216" i="2" s="1"/>
  <c r="H330" i="1"/>
  <c r="G214" i="2" s="1"/>
  <c r="I330" i="1"/>
  <c r="H214" i="2" s="1"/>
  <c r="G330" i="1"/>
  <c r="F214" i="2" s="1"/>
  <c r="H875" i="1"/>
  <c r="G789" i="2" s="1"/>
  <c r="I875" i="1"/>
  <c r="H789" i="2" s="1"/>
  <c r="G875" i="1"/>
  <c r="F789" i="2" s="1"/>
  <c r="H877" i="1"/>
  <c r="G791" i="2" s="1"/>
  <c r="I877" i="1"/>
  <c r="H791" i="2" s="1"/>
  <c r="G877" i="1"/>
  <c r="F791" i="2" s="1"/>
  <c r="F224" l="1"/>
  <c r="G329" i="1"/>
  <c r="F213" i="2" s="1"/>
  <c r="H874" i="1"/>
  <c r="G788" i="2" s="1"/>
  <c r="I874" i="1"/>
  <c r="H788" i="2" s="1"/>
  <c r="G874" i="1"/>
  <c r="F788" i="2" s="1"/>
  <c r="G1004" i="1" l="1"/>
  <c r="G460" i="2"/>
  <c r="G459" s="1"/>
  <c r="H460"/>
  <c r="H459" s="1"/>
  <c r="F460"/>
  <c r="F459" s="1"/>
  <c r="H1344" i="1"/>
  <c r="I1344"/>
  <c r="G1344"/>
  <c r="G1012" i="2"/>
  <c r="G1011" s="1"/>
  <c r="G1010" s="1"/>
  <c r="H1012"/>
  <c r="H1011" s="1"/>
  <c r="H1010" s="1"/>
  <c r="F1012"/>
  <c r="F1011" s="1"/>
  <c r="F1010" s="1"/>
  <c r="G86"/>
  <c r="H86"/>
  <c r="F86"/>
  <c r="I767" i="1"/>
  <c r="H767"/>
  <c r="G767"/>
  <c r="H141" l="1"/>
  <c r="H140" s="1"/>
  <c r="H134" s="1"/>
  <c r="I141"/>
  <c r="I140" s="1"/>
  <c r="I134" s="1"/>
  <c r="G141"/>
  <c r="G140" s="1"/>
  <c r="G134" s="1"/>
  <c r="G1017" i="2" l="1"/>
  <c r="H1429" i="1"/>
  <c r="E57" i="3"/>
  <c r="F319" i="2" l="1"/>
  <c r="G319"/>
  <c r="H319"/>
  <c r="H190" i="1"/>
  <c r="H189" s="1"/>
  <c r="H188" s="1"/>
  <c r="I190"/>
  <c r="I189" s="1"/>
  <c r="I188" s="1"/>
  <c r="G190"/>
  <c r="G189" s="1"/>
  <c r="G188" s="1"/>
  <c r="G489" l="1"/>
  <c r="H104" l="1"/>
  <c r="H102"/>
  <c r="I110" l="1"/>
  <c r="I489"/>
  <c r="H489"/>
  <c r="G569" i="2" l="1"/>
  <c r="H569"/>
  <c r="G570"/>
  <c r="H570"/>
  <c r="I1067" i="1"/>
  <c r="H1067"/>
  <c r="G1067"/>
  <c r="H1016"/>
  <c r="I1016"/>
  <c r="I434"/>
  <c r="H148" l="1"/>
  <c r="H217" l="1"/>
  <c r="I217"/>
  <c r="G719" i="2" l="1"/>
  <c r="G718" s="1"/>
  <c r="H719"/>
  <c r="H718" s="1"/>
  <c r="F719"/>
  <c r="F718" s="1"/>
  <c r="G1193" i="1"/>
  <c r="G710" i="2"/>
  <c r="H710"/>
  <c r="F710"/>
  <c r="G556"/>
  <c r="H556"/>
  <c r="F556"/>
  <c r="G558"/>
  <c r="H558"/>
  <c r="F558"/>
  <c r="F557"/>
  <c r="G557"/>
  <c r="H557"/>
  <c r="I1221" i="1"/>
  <c r="H1221"/>
  <c r="G1221"/>
  <c r="I1183"/>
  <c r="I1182" s="1"/>
  <c r="H1183"/>
  <c r="H1182" s="1"/>
  <c r="G1182"/>
  <c r="G938" i="2"/>
  <c r="G937" s="1"/>
  <c r="G936" s="1"/>
  <c r="H938"/>
  <c r="H937" s="1"/>
  <c r="H936" s="1"/>
  <c r="F938"/>
  <c r="F937" s="1"/>
  <c r="F936" s="1"/>
  <c r="I1081" i="1"/>
  <c r="I1080" s="1"/>
  <c r="H1081"/>
  <c r="H1080" s="1"/>
  <c r="G1081"/>
  <c r="G1080" s="1"/>
  <c r="G864" i="2" l="1"/>
  <c r="G863" s="1"/>
  <c r="H864"/>
  <c r="H863" s="1"/>
  <c r="F864"/>
  <c r="F863" s="1"/>
  <c r="G781" i="1"/>
  <c r="G780" s="1"/>
  <c r="G779" s="1"/>
  <c r="H781"/>
  <c r="I781"/>
  <c r="G751" i="2" l="1"/>
  <c r="G750" s="1"/>
  <c r="H751"/>
  <c r="H750" s="1"/>
  <c r="F751"/>
  <c r="F750" s="1"/>
  <c r="H868" i="1" l="1"/>
  <c r="I868"/>
  <c r="G868"/>
  <c r="G753" i="2"/>
  <c r="G752" s="1"/>
  <c r="H753"/>
  <c r="H752" s="1"/>
  <c r="F753"/>
  <c r="F752" s="1"/>
  <c r="G761"/>
  <c r="G760" s="1"/>
  <c r="H761"/>
  <c r="H760" s="1"/>
  <c r="F761"/>
  <c r="F760" s="1"/>
  <c r="I860" i="1"/>
  <c r="H860"/>
  <c r="G860"/>
  <c r="G868" i="2" l="1"/>
  <c r="H868"/>
  <c r="F868"/>
  <c r="I198" i="1"/>
  <c r="I197" s="1"/>
  <c r="I196" s="1"/>
  <c r="I195" s="1"/>
  <c r="H198"/>
  <c r="H197" s="1"/>
  <c r="H196" s="1"/>
  <c r="H195" s="1"/>
  <c r="G198"/>
  <c r="G197" s="1"/>
  <c r="G196" s="1"/>
  <c r="G195" s="1"/>
  <c r="G202"/>
  <c r="G201" s="1"/>
  <c r="G446" i="2" l="1"/>
  <c r="H446"/>
  <c r="F446"/>
  <c r="G411"/>
  <c r="G410" s="1"/>
  <c r="H411"/>
  <c r="H410" s="1"/>
  <c r="F411"/>
  <c r="F410" s="1"/>
  <c r="G418"/>
  <c r="H418"/>
  <c r="G419"/>
  <c r="H419"/>
  <c r="F419"/>
  <c r="F418"/>
  <c r="G416"/>
  <c r="G415" s="1"/>
  <c r="H416"/>
  <c r="H415" s="1"/>
  <c r="F416"/>
  <c r="F415" s="1"/>
  <c r="F414"/>
  <c r="G414"/>
  <c r="H414"/>
  <c r="G413"/>
  <c r="H413"/>
  <c r="F413"/>
  <c r="J1440" i="1"/>
  <c r="K1440"/>
  <c r="L1440"/>
  <c r="H1379"/>
  <c r="I1379"/>
  <c r="H1385"/>
  <c r="I1385"/>
  <c r="H1383"/>
  <c r="I1383"/>
  <c r="G1385"/>
  <c r="G1383"/>
  <c r="I1335"/>
  <c r="H1335"/>
  <c r="G1335"/>
  <c r="G371" i="2"/>
  <c r="G370" s="1"/>
  <c r="H371"/>
  <c r="H370" s="1"/>
  <c r="F371"/>
  <c r="F370" s="1"/>
  <c r="I1292" i="1"/>
  <c r="H1292"/>
  <c r="G1292"/>
  <c r="I1378" l="1"/>
  <c r="H1378"/>
  <c r="H417" i="2"/>
  <c r="F412"/>
  <c r="G412"/>
  <c r="F417"/>
  <c r="G417"/>
  <c r="H412"/>
  <c r="J1438" i="1"/>
  <c r="K1438"/>
  <c r="L1438"/>
  <c r="F409" i="2" l="1"/>
  <c r="H409"/>
  <c r="G409"/>
  <c r="H949" l="1"/>
  <c r="G521"/>
  <c r="G520" s="1"/>
  <c r="H521"/>
  <c r="H520" s="1"/>
  <c r="F521"/>
  <c r="F520" s="1"/>
  <c r="G353"/>
  <c r="H353"/>
  <c r="F353"/>
  <c r="G351" l="1"/>
  <c r="G352"/>
  <c r="F351"/>
  <c r="F352"/>
  <c r="H351"/>
  <c r="H352"/>
  <c r="G273"/>
  <c r="G272" s="1"/>
  <c r="G271" s="1"/>
  <c r="H273"/>
  <c r="H272" s="1"/>
  <c r="H271" s="1"/>
  <c r="H307" i="1"/>
  <c r="I307"/>
  <c r="G307"/>
  <c r="H488"/>
  <c r="H487" s="1"/>
  <c r="I488"/>
  <c r="I487" s="1"/>
  <c r="G904" i="2" l="1"/>
  <c r="G903" s="1"/>
  <c r="H904"/>
  <c r="H903" s="1"/>
  <c r="F904"/>
  <c r="F903" s="1"/>
  <c r="H577" i="1"/>
  <c r="H576" s="1"/>
  <c r="H575" s="1"/>
  <c r="H574" s="1"/>
  <c r="I577"/>
  <c r="I576" s="1"/>
  <c r="I575" s="1"/>
  <c r="G577"/>
  <c r="G576" s="1"/>
  <c r="G575" s="1"/>
  <c r="G574" s="1"/>
  <c r="I574" l="1"/>
  <c r="F56" i="3"/>
  <c r="F55" s="1"/>
  <c r="D56"/>
  <c r="D55" s="1"/>
  <c r="E56"/>
  <c r="E55" s="1"/>
  <c r="H193" i="2" l="1"/>
  <c r="G193"/>
  <c r="F193"/>
  <c r="H164" i="1"/>
  <c r="H163" s="1"/>
  <c r="H162" s="1"/>
  <c r="I164"/>
  <c r="I163" s="1"/>
  <c r="I162" s="1"/>
  <c r="G164"/>
  <c r="G163" s="1"/>
  <c r="G162" s="1"/>
  <c r="J145" l="1"/>
  <c r="K145"/>
  <c r="L145"/>
  <c r="H171" l="1"/>
  <c r="I171"/>
  <c r="G171"/>
  <c r="G445" i="2" l="1"/>
  <c r="H445"/>
  <c r="F445"/>
  <c r="G444"/>
  <c r="G443" s="1"/>
  <c r="H444"/>
  <c r="H443" s="1"/>
  <c r="F444"/>
  <c r="F443" s="1"/>
  <c r="H1256" i="1"/>
  <c r="H1255" s="1"/>
  <c r="I1256"/>
  <c r="I1255" s="1"/>
  <c r="G1256"/>
  <c r="G1255" s="1"/>
  <c r="G987" i="2" l="1"/>
  <c r="H987"/>
  <c r="F987"/>
  <c r="H34" i="1"/>
  <c r="H33" s="1"/>
  <c r="H32" s="1"/>
  <c r="H31" s="1"/>
  <c r="I34"/>
  <c r="I33" s="1"/>
  <c r="I32" s="1"/>
  <c r="I31" s="1"/>
  <c r="G34"/>
  <c r="G33" s="1"/>
  <c r="G32" s="1"/>
  <c r="G31" l="1"/>
  <c r="G603"/>
  <c r="H603"/>
  <c r="I603"/>
  <c r="H891" l="1"/>
  <c r="I891"/>
  <c r="G891"/>
  <c r="H880"/>
  <c r="I880"/>
  <c r="G880"/>
  <c r="H864"/>
  <c r="I864"/>
  <c r="G864"/>
  <c r="H862"/>
  <c r="I862"/>
  <c r="G862"/>
  <c r="I902"/>
  <c r="I901" s="1"/>
  <c r="H902"/>
  <c r="H901" s="1"/>
  <c r="G902"/>
  <c r="G901" s="1"/>
  <c r="H1096"/>
  <c r="I1096"/>
  <c r="G1096"/>
  <c r="G1095" s="1"/>
  <c r="G98" l="1"/>
  <c r="G308" i="2" l="1"/>
  <c r="H308"/>
  <c r="F308"/>
  <c r="G199"/>
  <c r="H199"/>
  <c r="F199"/>
  <c r="H449" i="1"/>
  <c r="H448" s="1"/>
  <c r="H447" s="1"/>
  <c r="I449"/>
  <c r="I448" s="1"/>
  <c r="I447" s="1"/>
  <c r="G449"/>
  <c r="G448" s="1"/>
  <c r="G447" s="1"/>
  <c r="H458"/>
  <c r="H455" s="1"/>
  <c r="I458"/>
  <c r="I455" s="1"/>
  <c r="G458"/>
  <c r="G455" s="1"/>
  <c r="G621" i="2" l="1"/>
  <c r="G620" s="1"/>
  <c r="H621"/>
  <c r="H620" s="1"/>
  <c r="F621"/>
  <c r="F620" s="1"/>
  <c r="G565" l="1"/>
  <c r="G564" s="1"/>
  <c r="H565"/>
  <c r="H564" s="1"/>
  <c r="F565"/>
  <c r="F564" s="1"/>
  <c r="H1014" i="1"/>
  <c r="I1014"/>
  <c r="G1014"/>
  <c r="G839" i="2" l="1"/>
  <c r="G838" s="1"/>
  <c r="H839"/>
  <c r="H838" s="1"/>
  <c r="F839"/>
  <c r="F838" s="1"/>
  <c r="G691" i="1"/>
  <c r="F156" i="2" l="1"/>
  <c r="G445" i="1"/>
  <c r="G444" s="1"/>
  <c r="F587" i="2"/>
  <c r="G728" l="1"/>
  <c r="H728"/>
  <c r="F728"/>
  <c r="G714"/>
  <c r="H714"/>
  <c r="F714"/>
  <c r="H1118" i="1"/>
  <c r="H1117" s="1"/>
  <c r="I1118"/>
  <c r="I1117" s="1"/>
  <c r="G1118"/>
  <c r="G1117" s="1"/>
  <c r="H1115"/>
  <c r="I1115"/>
  <c r="G1115"/>
  <c r="G580" i="2"/>
  <c r="H580"/>
  <c r="F580"/>
  <c r="H1137" i="1"/>
  <c r="I1137"/>
  <c r="G1137"/>
  <c r="G579" i="2"/>
  <c r="H579"/>
  <c r="F579"/>
  <c r="F570"/>
  <c r="F569"/>
  <c r="G568"/>
  <c r="H568"/>
  <c r="G1016" i="1"/>
  <c r="G636" i="2"/>
  <c r="H636"/>
  <c r="F636"/>
  <c r="H952" i="1"/>
  <c r="I952"/>
  <c r="G952"/>
  <c r="G1015" i="2"/>
  <c r="H1015"/>
  <c r="F1016"/>
  <c r="F1015" s="1"/>
  <c r="H1114" i="1" l="1"/>
  <c r="H1109" s="1"/>
  <c r="H1108" s="1"/>
  <c r="G1114"/>
  <c r="G1109" s="1"/>
  <c r="G1108" s="1"/>
  <c r="I1114"/>
  <c r="I1109" s="1"/>
  <c r="I1108" s="1"/>
  <c r="F568" i="2"/>
  <c r="G818"/>
  <c r="G817" s="1"/>
  <c r="G816" s="1"/>
  <c r="H818"/>
  <c r="H817" s="1"/>
  <c r="H816" s="1"/>
  <c r="F818"/>
  <c r="F817" s="1"/>
  <c r="F816" s="1"/>
  <c r="G804"/>
  <c r="H804"/>
  <c r="F804"/>
  <c r="H884" i="1"/>
  <c r="I884"/>
  <c r="G884"/>
  <c r="G784" i="2"/>
  <c r="H784"/>
  <c r="G785"/>
  <c r="H785"/>
  <c r="F785"/>
  <c r="F784"/>
  <c r="H905" i="1"/>
  <c r="I905"/>
  <c r="G905"/>
  <c r="H758"/>
  <c r="H757" s="1"/>
  <c r="I758"/>
  <c r="I757" s="1"/>
  <c r="G758"/>
  <c r="G757" s="1"/>
  <c r="G184"/>
  <c r="G783" i="2" l="1"/>
  <c r="G782" s="1"/>
  <c r="H783"/>
  <c r="H782" s="1"/>
  <c r="F783"/>
  <c r="F782" s="1"/>
  <c r="G101" i="1" l="1"/>
  <c r="G114" i="2" l="1"/>
  <c r="H114"/>
  <c r="F114"/>
  <c r="G94"/>
  <c r="H94"/>
  <c r="F94"/>
  <c r="G27"/>
  <c r="H27"/>
  <c r="F27"/>
  <c r="G881"/>
  <c r="H881"/>
  <c r="F881"/>
  <c r="H588" i="1"/>
  <c r="I588"/>
  <c r="G588"/>
  <c r="H586"/>
  <c r="I586"/>
  <c r="G586"/>
  <c r="H584"/>
  <c r="I584"/>
  <c r="J584"/>
  <c r="K584"/>
  <c r="L584"/>
  <c r="G584"/>
  <c r="H582"/>
  <c r="I582"/>
  <c r="J582"/>
  <c r="K582"/>
  <c r="L582"/>
  <c r="G582"/>
  <c r="G581" l="1"/>
  <c r="G423" i="2" l="1"/>
  <c r="G422" s="1"/>
  <c r="H423"/>
  <c r="H422" s="1"/>
  <c r="F423"/>
  <c r="F422" s="1"/>
  <c r="G425"/>
  <c r="G424" s="1"/>
  <c r="H425"/>
  <c r="H424" s="1"/>
  <c r="F425"/>
  <c r="F424" s="1"/>
  <c r="H1391" i="1"/>
  <c r="I1391"/>
  <c r="G1391"/>
  <c r="H1389"/>
  <c r="I1389"/>
  <c r="G1389"/>
  <c r="G629" i="2"/>
  <c r="H629"/>
  <c r="F629"/>
  <c r="H1227" i="1"/>
  <c r="H1226" s="1"/>
  <c r="I1227"/>
  <c r="I1226" s="1"/>
  <c r="G1227"/>
  <c r="G1226" s="1"/>
  <c r="H421" i="2" l="1"/>
  <c r="I1388" i="1"/>
  <c r="F421" i="2"/>
  <c r="G421"/>
  <c r="G1388" i="1"/>
  <c r="H1388"/>
  <c r="G614" i="2" l="1"/>
  <c r="H614"/>
  <c r="F614"/>
  <c r="H1093" i="1"/>
  <c r="H1092" s="1"/>
  <c r="I1093"/>
  <c r="I1092" s="1"/>
  <c r="G1093"/>
  <c r="G1092" s="1"/>
  <c r="G613" i="2"/>
  <c r="H613"/>
  <c r="F613"/>
  <c r="H1041" i="1"/>
  <c r="I1041"/>
  <c r="G1041"/>
  <c r="G610" i="2"/>
  <c r="G609" s="1"/>
  <c r="H610"/>
  <c r="H609" s="1"/>
  <c r="F610"/>
  <c r="F609" s="1"/>
  <c r="H1039" i="1"/>
  <c r="I1039"/>
  <c r="G1039"/>
  <c r="G593" i="2"/>
  <c r="H593"/>
  <c r="F593"/>
  <c r="G586"/>
  <c r="H586"/>
  <c r="F586"/>
  <c r="F575"/>
  <c r="G575"/>
  <c r="H575"/>
  <c r="G576"/>
  <c r="H576"/>
  <c r="F576"/>
  <c r="H1030" i="1"/>
  <c r="I1030"/>
  <c r="G1030"/>
  <c r="H1025"/>
  <c r="I1025"/>
  <c r="G1025"/>
  <c r="H1019"/>
  <c r="I1019"/>
  <c r="G1019"/>
  <c r="G530" i="2"/>
  <c r="G529" s="1"/>
  <c r="H530"/>
  <c r="H529" s="1"/>
  <c r="F530"/>
  <c r="F529" s="1"/>
  <c r="G999" i="1"/>
  <c r="H993"/>
  <c r="I993"/>
  <c r="G993"/>
  <c r="H1038" l="1"/>
  <c r="G1038"/>
  <c r="I1038"/>
  <c r="F574" i="2"/>
  <c r="H574"/>
  <c r="G574"/>
  <c r="G612" l="1"/>
  <c r="H612"/>
  <c r="F612"/>
  <c r="J945" i="1"/>
  <c r="K945"/>
  <c r="L945"/>
  <c r="H946"/>
  <c r="H945" s="1"/>
  <c r="I946"/>
  <c r="I945" s="1"/>
  <c r="G946"/>
  <c r="G945" s="1"/>
  <c r="G592" i="2"/>
  <c r="G591" s="1"/>
  <c r="H592"/>
  <c r="H591" s="1"/>
  <c r="F592"/>
  <c r="F591" s="1"/>
  <c r="H937" i="1"/>
  <c r="I937"/>
  <c r="G937"/>
  <c r="G942" i="2"/>
  <c r="H942"/>
  <c r="F942"/>
  <c r="G611" l="1"/>
  <c r="G608" s="1"/>
  <c r="F611"/>
  <c r="F608" s="1"/>
  <c r="H611"/>
  <c r="H608" s="1"/>
  <c r="G513" l="1"/>
  <c r="G512" s="1"/>
  <c r="G511" s="1"/>
  <c r="H513"/>
  <c r="H512" s="1"/>
  <c r="H511" s="1"/>
  <c r="F513"/>
  <c r="F512" s="1"/>
  <c r="F511" s="1"/>
  <c r="H389" i="1" l="1"/>
  <c r="I389"/>
  <c r="G390"/>
  <c r="G389" s="1"/>
  <c r="G503" i="2"/>
  <c r="G502" s="1"/>
  <c r="H503"/>
  <c r="H502" s="1"/>
  <c r="F503"/>
  <c r="F502" s="1"/>
  <c r="G380" i="1"/>
  <c r="G263" i="2"/>
  <c r="H263"/>
  <c r="F263"/>
  <c r="G210"/>
  <c r="H210"/>
  <c r="F210"/>
  <c r="G210" i="1"/>
  <c r="G209" s="1"/>
  <c r="G915" i="2" l="1"/>
  <c r="H915"/>
  <c r="F915"/>
  <c r="G141"/>
  <c r="H141"/>
  <c r="F141"/>
  <c r="H442" i="1"/>
  <c r="H441" s="1"/>
  <c r="I442"/>
  <c r="I441" s="1"/>
  <c r="H461"/>
  <c r="H460" s="1"/>
  <c r="I461"/>
  <c r="I460" s="1"/>
  <c r="H567"/>
  <c r="H566" s="1"/>
  <c r="H565" s="1"/>
  <c r="I567"/>
  <c r="I566" s="1"/>
  <c r="I565" s="1"/>
  <c r="G567"/>
  <c r="G566" s="1"/>
  <c r="G565" s="1"/>
  <c r="H953" i="2" l="1"/>
  <c r="I440" i="1"/>
  <c r="F38" i="3" s="1"/>
  <c r="G953" i="2"/>
  <c r="H440" i="1"/>
  <c r="E38" i="3" s="1"/>
  <c r="G442" i="1"/>
  <c r="G441" s="1"/>
  <c r="G461"/>
  <c r="G460" s="1"/>
  <c r="F953" i="2" l="1"/>
  <c r="G440" i="1"/>
  <c r="D38" i="3" s="1"/>
  <c r="J244" i="1" l="1"/>
  <c r="K244"/>
  <c r="L244"/>
  <c r="F947" i="2"/>
  <c r="F946" s="1"/>
  <c r="G946"/>
  <c r="H946"/>
  <c r="G263" i="1"/>
  <c r="G297" i="2"/>
  <c r="G296" s="1"/>
  <c r="H297"/>
  <c r="H296" s="1"/>
  <c r="G295"/>
  <c r="G294" s="1"/>
  <c r="H295"/>
  <c r="H294" s="1"/>
  <c r="F295"/>
  <c r="F294" s="1"/>
  <c r="F297"/>
  <c r="F296" s="1"/>
  <c r="H251" i="1"/>
  <c r="I251"/>
  <c r="G251"/>
  <c r="H253"/>
  <c r="I253"/>
  <c r="G253"/>
  <c r="G1009" i="2" l="1"/>
  <c r="G1008" s="1"/>
  <c r="H1009"/>
  <c r="H1008" s="1"/>
  <c r="F1009"/>
  <c r="F1008" s="1"/>
  <c r="H755" i="1"/>
  <c r="I755"/>
  <c r="G755"/>
  <c r="H753"/>
  <c r="I753"/>
  <c r="G753"/>
  <c r="I752" l="1"/>
  <c r="G752"/>
  <c r="H752"/>
  <c r="G488"/>
  <c r="G487" s="1"/>
  <c r="F273" i="2" l="1"/>
  <c r="F272" s="1"/>
  <c r="F271" s="1"/>
  <c r="G255" l="1"/>
  <c r="G254" s="1"/>
  <c r="H255"/>
  <c r="H254" s="1"/>
  <c r="F255"/>
  <c r="F254" s="1"/>
  <c r="G219" i="1"/>
  <c r="G217" s="1"/>
  <c r="G458" i="2" l="1"/>
  <c r="H458"/>
  <c r="F458"/>
  <c r="H1252" i="1"/>
  <c r="H1251" s="1"/>
  <c r="I1252"/>
  <c r="I1251" s="1"/>
  <c r="I1250" s="1"/>
  <c r="G1252"/>
  <c r="G1251" s="1"/>
  <c r="H1250" l="1"/>
  <c r="G1250"/>
  <c r="G807" i="2" l="1"/>
  <c r="H807"/>
  <c r="F807"/>
  <c r="H886" i="1"/>
  <c r="I886"/>
  <c r="G886"/>
  <c r="G809" i="2" l="1"/>
  <c r="G808" s="1"/>
  <c r="H809"/>
  <c r="H808" s="1"/>
  <c r="F809"/>
  <c r="F808" s="1"/>
  <c r="G889" i="1"/>
  <c r="G121" i="2" l="1"/>
  <c r="H121"/>
  <c r="F121"/>
  <c r="G164" l="1"/>
  <c r="H164"/>
  <c r="F164"/>
  <c r="G885" l="1"/>
  <c r="G884" s="1"/>
  <c r="H885"/>
  <c r="H884" s="1"/>
  <c r="F884"/>
  <c r="G74" l="1"/>
  <c r="H74"/>
  <c r="F74"/>
  <c r="G75"/>
  <c r="H75"/>
  <c r="F75"/>
  <c r="H1426" i="1"/>
  <c r="I1426"/>
  <c r="G1426"/>
  <c r="G510" i="2" l="1"/>
  <c r="G509" s="1"/>
  <c r="H510"/>
  <c r="H509" s="1"/>
  <c r="F510"/>
  <c r="F509" s="1"/>
  <c r="H387" i="1"/>
  <c r="I387"/>
  <c r="G387"/>
  <c r="G211" i="2"/>
  <c r="H211"/>
  <c r="F211"/>
  <c r="I327" i="1"/>
  <c r="G327"/>
  <c r="G320" i="2"/>
  <c r="H320"/>
  <c r="F320"/>
  <c r="G527"/>
  <c r="G526" s="1"/>
  <c r="H527"/>
  <c r="H526" s="1"/>
  <c r="F527"/>
  <c r="F526" s="1"/>
  <c r="I438" i="1"/>
  <c r="I437" s="1"/>
  <c r="I436" s="1"/>
  <c r="G438"/>
  <c r="G437" s="1"/>
  <c r="G436" s="1"/>
  <c r="H438"/>
  <c r="H437" s="1"/>
  <c r="H436" s="1"/>
  <c r="G341" i="2" l="1"/>
  <c r="G340" s="1"/>
  <c r="H341"/>
  <c r="H340" s="1"/>
  <c r="F341"/>
  <c r="F340" s="1"/>
  <c r="H275" i="1"/>
  <c r="I275"/>
  <c r="G275"/>
  <c r="G662" i="2" l="1"/>
  <c r="H662"/>
  <c r="G663"/>
  <c r="H663"/>
  <c r="F663"/>
  <c r="F662"/>
  <c r="H1066" i="1"/>
  <c r="I1066"/>
  <c r="G1066"/>
  <c r="G654" i="2"/>
  <c r="G653" s="1"/>
  <c r="F654"/>
  <c r="F653" s="1"/>
  <c r="H654"/>
  <c r="H653" s="1"/>
  <c r="H1062" i="1"/>
  <c r="G1062"/>
  <c r="F661" i="2" l="1"/>
  <c r="F660" s="1"/>
  <c r="H661"/>
  <c r="H660" s="1"/>
  <c r="G661"/>
  <c r="G660" s="1"/>
  <c r="I1062" i="1"/>
  <c r="F567" i="2" l="1"/>
  <c r="F566" s="1"/>
  <c r="H1163" i="1"/>
  <c r="I1163"/>
  <c r="G1164"/>
  <c r="G1163" s="1"/>
  <c r="G566" i="2"/>
  <c r="H566"/>
  <c r="F324" l="1"/>
  <c r="G512" i="1"/>
  <c r="G511" s="1"/>
  <c r="G510" s="1"/>
  <c r="J57" l="1"/>
  <c r="J56"/>
  <c r="J55"/>
  <c r="J539"/>
  <c r="G801" i="2" l="1"/>
  <c r="G800" s="1"/>
  <c r="H801"/>
  <c r="H800" s="1"/>
  <c r="F801"/>
  <c r="F800" s="1"/>
  <c r="G806"/>
  <c r="G805" s="1"/>
  <c r="H806"/>
  <c r="H805" s="1"/>
  <c r="F806"/>
  <c r="G797"/>
  <c r="G796" s="1"/>
  <c r="H797"/>
  <c r="H796" s="1"/>
  <c r="F797"/>
  <c r="F796" s="1"/>
  <c r="H882" i="1"/>
  <c r="H879" s="1"/>
  <c r="I882"/>
  <c r="I879" s="1"/>
  <c r="G882"/>
  <c r="G879" s="1"/>
  <c r="F805" i="2" l="1"/>
  <c r="G759"/>
  <c r="G758" s="1"/>
  <c r="H759"/>
  <c r="H758" s="1"/>
  <c r="F759"/>
  <c r="F758" s="1"/>
  <c r="G824" l="1"/>
  <c r="G823" s="1"/>
  <c r="G822" s="1"/>
  <c r="H824"/>
  <c r="H823" s="1"/>
  <c r="H822" s="1"/>
  <c r="G799"/>
  <c r="G798" s="1"/>
  <c r="H799"/>
  <c r="H798" s="1"/>
  <c r="F799"/>
  <c r="F798" s="1"/>
  <c r="G795"/>
  <c r="G794" s="1"/>
  <c r="G793" s="1"/>
  <c r="H795"/>
  <c r="H794" s="1"/>
  <c r="H793" s="1"/>
  <c r="F795"/>
  <c r="F794" s="1"/>
  <c r="F793" s="1"/>
  <c r="H757"/>
  <c r="H756" s="1"/>
  <c r="H755"/>
  <c r="H754" s="1"/>
  <c r="H749"/>
  <c r="H748" s="1"/>
  <c r="G757"/>
  <c r="G756" s="1"/>
  <c r="G755"/>
  <c r="G754" s="1"/>
  <c r="G749"/>
  <c r="G748" s="1"/>
  <c r="F757"/>
  <c r="F756" s="1"/>
  <c r="F755"/>
  <c r="F754" s="1"/>
  <c r="F749"/>
  <c r="F748" s="1"/>
  <c r="F781"/>
  <c r="G781"/>
  <c r="H781"/>
  <c r="F766"/>
  <c r="G766"/>
  <c r="H766"/>
  <c r="I904" i="1" l="1"/>
  <c r="I1441" s="1"/>
  <c r="I896"/>
  <c r="I895" s="1"/>
  <c r="H896"/>
  <c r="H895" s="1"/>
  <c r="I893"/>
  <c r="I873" s="1"/>
  <c r="H893"/>
  <c r="H873" s="1"/>
  <c r="G893"/>
  <c r="G873" s="1"/>
  <c r="I870"/>
  <c r="I859" s="1"/>
  <c r="H870"/>
  <c r="H859" s="1"/>
  <c r="G870"/>
  <c r="G859" s="1"/>
  <c r="F803" i="2"/>
  <c r="F802" s="1"/>
  <c r="F787" s="1"/>
  <c r="H780"/>
  <c r="G780"/>
  <c r="F780"/>
  <c r="H779"/>
  <c r="G779"/>
  <c r="F779"/>
  <c r="H765"/>
  <c r="G765"/>
  <c r="F765"/>
  <c r="H764"/>
  <c r="G764"/>
  <c r="F764"/>
  <c r="H763"/>
  <c r="G763"/>
  <c r="F763"/>
  <c r="H858" i="1" l="1"/>
  <c r="G858"/>
  <c r="I858"/>
  <c r="I900"/>
  <c r="I899" s="1"/>
  <c r="I898" s="1"/>
  <c r="F778" i="2"/>
  <c r="F777" s="1"/>
  <c r="H872" i="1"/>
  <c r="I872"/>
  <c r="H762" i="2"/>
  <c r="H747" s="1"/>
  <c r="G778"/>
  <c r="G777" s="1"/>
  <c r="H778"/>
  <c r="H777" s="1"/>
  <c r="F762"/>
  <c r="F747" s="1"/>
  <c r="G762"/>
  <c r="G747" s="1"/>
  <c r="H904" i="1"/>
  <c r="G904"/>
  <c r="G844"/>
  <c r="G843" s="1"/>
  <c r="G896"/>
  <c r="G895" s="1"/>
  <c r="G872" s="1"/>
  <c r="F824" i="2"/>
  <c r="F823" s="1"/>
  <c r="F822" s="1"/>
  <c r="G822" i="1"/>
  <c r="G821" s="1"/>
  <c r="G838"/>
  <c r="H838"/>
  <c r="H837" s="1"/>
  <c r="I838"/>
  <c r="I837" s="1"/>
  <c r="H822"/>
  <c r="H821" s="1"/>
  <c r="I822"/>
  <c r="I821" s="1"/>
  <c r="I857" l="1"/>
  <c r="H857"/>
  <c r="G900"/>
  <c r="G899" s="1"/>
  <c r="G898" s="1"/>
  <c r="G1441"/>
  <c r="H900"/>
  <c r="H899" s="1"/>
  <c r="H898" s="1"/>
  <c r="H1441"/>
  <c r="G857"/>
  <c r="H595" i="2" l="1"/>
  <c r="H594" s="1"/>
  <c r="G595"/>
  <c r="G594" s="1"/>
  <c r="F595"/>
  <c r="F594" s="1"/>
  <c r="H1166" i="1"/>
  <c r="I1166"/>
  <c r="G1166"/>
  <c r="G585" i="2"/>
  <c r="G584" s="1"/>
  <c r="H585"/>
  <c r="H584" s="1"/>
  <c r="F585"/>
  <c r="F584" s="1"/>
  <c r="G709"/>
  <c r="G708" s="1"/>
  <c r="H709"/>
  <c r="H708" s="1"/>
  <c r="F709"/>
  <c r="F708" s="1"/>
  <c r="G721"/>
  <c r="G720" s="1"/>
  <c r="G717" s="1"/>
  <c r="H721"/>
  <c r="H720" s="1"/>
  <c r="H717" s="1"/>
  <c r="F721"/>
  <c r="F720" s="1"/>
  <c r="F717" s="1"/>
  <c r="I1195" i="1"/>
  <c r="I1192" s="1"/>
  <c r="H1195"/>
  <c r="H1192" s="1"/>
  <c r="G1195"/>
  <c r="G1192" s="1"/>
  <c r="G578" i="2"/>
  <c r="G577" s="1"/>
  <c r="H578"/>
  <c r="H577" s="1"/>
  <c r="F578"/>
  <c r="F577" s="1"/>
  <c r="G698"/>
  <c r="G697" s="1"/>
  <c r="H698"/>
  <c r="H697" s="1"/>
  <c r="F698"/>
  <c r="F697" s="1"/>
  <c r="G659"/>
  <c r="G658" s="1"/>
  <c r="G657" s="1"/>
  <c r="H659"/>
  <c r="H658" s="1"/>
  <c r="H657" s="1"/>
  <c r="F659"/>
  <c r="F658" s="1"/>
  <c r="F657" s="1"/>
  <c r="H1106" i="1"/>
  <c r="H1105" s="1"/>
  <c r="I1106"/>
  <c r="I1105" s="1"/>
  <c r="G1106"/>
  <c r="G1105" s="1"/>
  <c r="I1099"/>
  <c r="I1098" s="1"/>
  <c r="H1099"/>
  <c r="H1098" s="1"/>
  <c r="G1099"/>
  <c r="G1098" s="1"/>
  <c r="G703" i="2"/>
  <c r="G702" s="1"/>
  <c r="G701" s="1"/>
  <c r="H703"/>
  <c r="H702" s="1"/>
  <c r="H701" s="1"/>
  <c r="F703"/>
  <c r="F702" s="1"/>
  <c r="F701" s="1"/>
  <c r="H1078" i="1"/>
  <c r="H1077" s="1"/>
  <c r="H1076" s="1"/>
  <c r="I1078"/>
  <c r="I1077" s="1"/>
  <c r="I1076" s="1"/>
  <c r="G1078"/>
  <c r="G1077" s="1"/>
  <c r="G1076" s="1"/>
  <c r="G692" i="2"/>
  <c r="G691" s="1"/>
  <c r="H692"/>
  <c r="H691" s="1"/>
  <c r="F692"/>
  <c r="F691" s="1"/>
  <c r="I1074" i="1"/>
  <c r="I1071" s="1"/>
  <c r="H1074"/>
  <c r="H1071" s="1"/>
  <c r="G1074"/>
  <c r="G1071" s="1"/>
  <c r="G589" i="2"/>
  <c r="H589"/>
  <c r="F590"/>
  <c r="F589"/>
  <c r="F583"/>
  <c r="F582"/>
  <c r="G555"/>
  <c r="G554" s="1"/>
  <c r="H555"/>
  <c r="H554" s="1"/>
  <c r="F555"/>
  <c r="F554" s="1"/>
  <c r="I1027" i="1"/>
  <c r="H1027"/>
  <c r="G1027"/>
  <c r="H583" i="2"/>
  <c r="G1022" i="1"/>
  <c r="H1008"/>
  <c r="I1008"/>
  <c r="G1008"/>
  <c r="G538" i="2"/>
  <c r="H538"/>
  <c r="F538"/>
  <c r="I999" i="1"/>
  <c r="I998" s="1"/>
  <c r="H999"/>
  <c r="H998" s="1"/>
  <c r="G998"/>
  <c r="G870" i="2"/>
  <c r="H870"/>
  <c r="F870"/>
  <c r="G700"/>
  <c r="G699" s="1"/>
  <c r="H700"/>
  <c r="H699" s="1"/>
  <c r="F700"/>
  <c r="G694"/>
  <c r="G693" s="1"/>
  <c r="H694"/>
  <c r="H693" s="1"/>
  <c r="F694"/>
  <c r="F693" s="1"/>
  <c r="I979" i="1"/>
  <c r="I976" s="1"/>
  <c r="H979"/>
  <c r="H976" s="1"/>
  <c r="G979"/>
  <c r="G976" s="1"/>
  <c r="I988"/>
  <c r="I987" s="1"/>
  <c r="I986" s="1"/>
  <c r="I985" s="1"/>
  <c r="H988"/>
  <c r="H987" s="1"/>
  <c r="H986" s="1"/>
  <c r="H985" s="1"/>
  <c r="G988"/>
  <c r="G987" s="1"/>
  <c r="G986" s="1"/>
  <c r="G985" s="1"/>
  <c r="I983"/>
  <c r="I982" s="1"/>
  <c r="I981" s="1"/>
  <c r="H983"/>
  <c r="H982" s="1"/>
  <c r="H981" s="1"/>
  <c r="G983"/>
  <c r="G982" s="1"/>
  <c r="G981" s="1"/>
  <c r="G1003" l="1"/>
  <c r="G1104"/>
  <c r="H696" i="2"/>
  <c r="H695" s="1"/>
  <c r="I1104" i="1"/>
  <c r="H1104"/>
  <c r="G696" i="2"/>
  <c r="G695" s="1"/>
  <c r="G582"/>
  <c r="G1070" i="1"/>
  <c r="I1070"/>
  <c r="H1070"/>
  <c r="F699" i="2"/>
  <c r="F696" s="1"/>
  <c r="F695" s="1"/>
  <c r="F581"/>
  <c r="F588"/>
  <c r="G583"/>
  <c r="I1022" i="1"/>
  <c r="H582" i="2"/>
  <c r="H581" s="1"/>
  <c r="H590"/>
  <c r="H588" s="1"/>
  <c r="G590"/>
  <c r="G588" s="1"/>
  <c r="H1022" i="1"/>
  <c r="I975"/>
  <c r="H975"/>
  <c r="G975"/>
  <c r="G581" i="2" l="1"/>
  <c r="G572" l="1"/>
  <c r="H572"/>
  <c r="G573"/>
  <c r="H573"/>
  <c r="F573"/>
  <c r="F572"/>
  <c r="G571" l="1"/>
  <c r="H571"/>
  <c r="F571"/>
  <c r="I934" i="1"/>
  <c r="H934"/>
  <c r="G934"/>
  <c r="G866" i="2" l="1"/>
  <c r="G865" s="1"/>
  <c r="H866"/>
  <c r="H865" s="1"/>
  <c r="F866"/>
  <c r="F865" s="1"/>
  <c r="I783" i="1"/>
  <c r="I780" s="1"/>
  <c r="I779" s="1"/>
  <c r="H783"/>
  <c r="H780" s="1"/>
  <c r="H779" s="1"/>
  <c r="H212" i="2" l="1"/>
  <c r="H209" s="1"/>
  <c r="F212"/>
  <c r="F209" s="1"/>
  <c r="G212"/>
  <c r="G209" s="1"/>
  <c r="H327" i="1"/>
  <c r="F476" i="2"/>
  <c r="F475" s="1"/>
  <c r="G476"/>
  <c r="G475" s="1"/>
  <c r="H476"/>
  <c r="H475" s="1"/>
  <c r="I1356" i="1"/>
  <c r="I1351" s="1"/>
  <c r="H1356"/>
  <c r="H1351" s="1"/>
  <c r="I572" l="1"/>
  <c r="I571" s="1"/>
  <c r="I570" s="1"/>
  <c r="I569" s="1"/>
  <c r="I563"/>
  <c r="I562" s="1"/>
  <c r="I559"/>
  <c r="I557"/>
  <c r="I554"/>
  <c r="I550"/>
  <c r="I549" s="1"/>
  <c r="I548" s="1"/>
  <c r="I543"/>
  <c r="H572"/>
  <c r="H571" s="1"/>
  <c r="H570" s="1"/>
  <c r="H569" s="1"/>
  <c r="H563"/>
  <c r="H562" s="1"/>
  <c r="H559"/>
  <c r="H557"/>
  <c r="H554"/>
  <c r="H550"/>
  <c r="H549" s="1"/>
  <c r="H548" s="1"/>
  <c r="H543"/>
  <c r="I52"/>
  <c r="I50"/>
  <c r="I47"/>
  <c r="I43"/>
  <c r="I40"/>
  <c r="H541" l="1"/>
  <c r="H542"/>
  <c r="I542"/>
  <c r="I541" s="1"/>
  <c r="I46"/>
  <c r="I45" s="1"/>
  <c r="I553"/>
  <c r="I552" s="1"/>
  <c r="I39"/>
  <c r="I38" s="1"/>
  <c r="H553"/>
  <c r="H552" s="1"/>
  <c r="I540" l="1"/>
  <c r="I539" s="1"/>
  <c r="H540"/>
  <c r="H539" s="1"/>
  <c r="I37"/>
  <c r="H52"/>
  <c r="H50"/>
  <c r="H47"/>
  <c r="H43"/>
  <c r="H40"/>
  <c r="H39" l="1"/>
  <c r="H38" s="1"/>
  <c r="H46"/>
  <c r="H45" s="1"/>
  <c r="I1425"/>
  <c r="I1424" s="1"/>
  <c r="I1423" s="1"/>
  <c r="I1422" s="1"/>
  <c r="I1418"/>
  <c r="I1417" s="1"/>
  <c r="I1415"/>
  <c r="I1410"/>
  <c r="I1407"/>
  <c r="I1406" s="1"/>
  <c r="I1404"/>
  <c r="I1403" s="1"/>
  <c r="I1401"/>
  <c r="I1400" s="1"/>
  <c r="I1396"/>
  <c r="I1394"/>
  <c r="I1375"/>
  <c r="I1374" s="1"/>
  <c r="I1373" s="1"/>
  <c r="I1371"/>
  <c r="I1370" s="1"/>
  <c r="I1365"/>
  <c r="I1364" s="1"/>
  <c r="I1363" s="1"/>
  <c r="I1362" s="1"/>
  <c r="I1349"/>
  <c r="I1347"/>
  <c r="I1342"/>
  <c r="I1341" s="1"/>
  <c r="I1339"/>
  <c r="I1331"/>
  <c r="I1329"/>
  <c r="I1320"/>
  <c r="I1314"/>
  <c r="I1308"/>
  <c r="I1305"/>
  <c r="I1304" s="1"/>
  <c r="I1303" s="1"/>
  <c r="I1301"/>
  <c r="I1296"/>
  <c r="I1290"/>
  <c r="I1289" s="1"/>
  <c r="I1286"/>
  <c r="I1285" s="1"/>
  <c r="I1278"/>
  <c r="I1277" s="1"/>
  <c r="I1276" s="1"/>
  <c r="I1275" s="1"/>
  <c r="I1268"/>
  <c r="I1267" s="1"/>
  <c r="I1440" s="1"/>
  <c r="I1265"/>
  <c r="I1262"/>
  <c r="I1260"/>
  <c r="I1248"/>
  <c r="I1240"/>
  <c r="I1239" s="1"/>
  <c r="I1238" s="1"/>
  <c r="I1237" s="1"/>
  <c r="I1236" s="1"/>
  <c r="I1235" s="1"/>
  <c r="I1233"/>
  <c r="I1231" s="1"/>
  <c r="I1230" s="1"/>
  <c r="I1229" s="1"/>
  <c r="I1224"/>
  <c r="I1220" s="1"/>
  <c r="I1219" s="1"/>
  <c r="I1216"/>
  <c r="I1215" s="1"/>
  <c r="I1214" s="1"/>
  <c r="I1206"/>
  <c r="I1205" s="1"/>
  <c r="I1204" s="1"/>
  <c r="I1210"/>
  <c r="I1209" s="1"/>
  <c r="I1208" s="1"/>
  <c r="I1198"/>
  <c r="I1197" s="1"/>
  <c r="I1187"/>
  <c r="I1185"/>
  <c r="I1179"/>
  <c r="I1176"/>
  <c r="I1175" s="1"/>
  <c r="I1172"/>
  <c r="I1169"/>
  <c r="I1156"/>
  <c r="I1155" s="1"/>
  <c r="I1153"/>
  <c r="I1152" s="1"/>
  <c r="I1148"/>
  <c r="I1143"/>
  <c r="I1134"/>
  <c r="I1133" s="1"/>
  <c r="I1132" s="1"/>
  <c r="I1129"/>
  <c r="I1128" s="1"/>
  <c r="I1125"/>
  <c r="I1102"/>
  <c r="I1101" s="1"/>
  <c r="I1090"/>
  <c r="I1089" s="1"/>
  <c r="I1087"/>
  <c r="I1086" s="1"/>
  <c r="I1064"/>
  <c r="I1061" s="1"/>
  <c r="I1057"/>
  <c r="I1053"/>
  <c r="I1050"/>
  <c r="I1047"/>
  <c r="I1044"/>
  <c r="I1043" s="1"/>
  <c r="I1037" s="1"/>
  <c r="I1035"/>
  <c r="I1033"/>
  <c r="I1004"/>
  <c r="I1003" s="1"/>
  <c r="I997"/>
  <c r="I995"/>
  <c r="I992" s="1"/>
  <c r="I973"/>
  <c r="I971"/>
  <c r="I969"/>
  <c r="I965"/>
  <c r="I963"/>
  <c r="I960"/>
  <c r="I956"/>
  <c r="I949"/>
  <c r="I948" s="1"/>
  <c r="I944" s="1"/>
  <c r="I942"/>
  <c r="I940"/>
  <c r="I930"/>
  <c r="I929" s="1"/>
  <c r="I919"/>
  <c r="I917"/>
  <c r="I914"/>
  <c r="I911"/>
  <c r="I854"/>
  <c r="I853" s="1"/>
  <c r="I851"/>
  <c r="I850" s="1"/>
  <c r="I848"/>
  <c r="I847" s="1"/>
  <c r="I835"/>
  <c r="I834" s="1"/>
  <c r="I832"/>
  <c r="I831" s="1"/>
  <c r="I828"/>
  <c r="I827" s="1"/>
  <c r="I815"/>
  <c r="I814" s="1"/>
  <c r="I813" s="1"/>
  <c r="I812" s="1"/>
  <c r="I811" s="1"/>
  <c r="I810" s="1"/>
  <c r="I808"/>
  <c r="I807" s="1"/>
  <c r="I806" s="1"/>
  <c r="I805" s="1"/>
  <c r="I804" s="1"/>
  <c r="I803" s="1"/>
  <c r="I793"/>
  <c r="I791"/>
  <c r="I789"/>
  <c r="I786"/>
  <c r="I774"/>
  <c r="I773" s="1"/>
  <c r="I770"/>
  <c r="I769" s="1"/>
  <c r="I766" s="1"/>
  <c r="I763"/>
  <c r="I762" s="1"/>
  <c r="I750"/>
  <c r="I749" s="1"/>
  <c r="I748" s="1"/>
  <c r="I747" s="1"/>
  <c r="I746" s="1"/>
  <c r="I743"/>
  <c r="I742" s="1"/>
  <c r="I1442" s="1"/>
  <c r="I739"/>
  <c r="I736"/>
  <c r="I733"/>
  <c r="I728"/>
  <c r="I721"/>
  <c r="I717"/>
  <c r="I716" s="1"/>
  <c r="I715" s="1"/>
  <c r="I714" s="1"/>
  <c r="I712"/>
  <c r="I711" s="1"/>
  <c r="I710" s="1"/>
  <c r="I707"/>
  <c r="I706" s="1"/>
  <c r="I704"/>
  <c r="I703" s="1"/>
  <c r="I699"/>
  <c r="I698" s="1"/>
  <c r="I697" s="1"/>
  <c r="I694"/>
  <c r="I693" s="1"/>
  <c r="I689"/>
  <c r="I687"/>
  <c r="I685"/>
  <c r="I678"/>
  <c r="I675"/>
  <c r="I672"/>
  <c r="I669"/>
  <c r="I666"/>
  <c r="I662"/>
  <c r="I659"/>
  <c r="I656"/>
  <c r="I653"/>
  <c r="I650"/>
  <c r="I647"/>
  <c r="I644"/>
  <c r="I641"/>
  <c r="I638"/>
  <c r="I635"/>
  <c r="I632"/>
  <c r="I628"/>
  <c r="I627" s="1"/>
  <c r="I623"/>
  <c r="I622" s="1"/>
  <c r="I621" s="1"/>
  <c r="I616"/>
  <c r="I615" s="1"/>
  <c r="I614" s="1"/>
  <c r="I608"/>
  <c r="I607" s="1"/>
  <c r="I606" s="1"/>
  <c r="I602"/>
  <c r="I601" s="1"/>
  <c r="I600" s="1"/>
  <c r="I599" s="1"/>
  <c r="I598" s="1"/>
  <c r="I594"/>
  <c r="I593" s="1"/>
  <c r="I592" s="1"/>
  <c r="I591" s="1"/>
  <c r="I590" s="1"/>
  <c r="K541"/>
  <c r="I537"/>
  <c r="I536" s="1"/>
  <c r="I535" s="1"/>
  <c r="I533"/>
  <c r="I531"/>
  <c r="I527"/>
  <c r="I526" s="1"/>
  <c r="I524"/>
  <c r="I523" s="1"/>
  <c r="I522" s="1"/>
  <c r="I518"/>
  <c r="I516"/>
  <c r="I508"/>
  <c r="I507" s="1"/>
  <c r="I498"/>
  <c r="I497" s="1"/>
  <c r="I496" s="1"/>
  <c r="I494"/>
  <c r="I492"/>
  <c r="I483"/>
  <c r="I482" s="1"/>
  <c r="I481" s="1"/>
  <c r="I479"/>
  <c r="I478" s="1"/>
  <c r="I476"/>
  <c r="I475" s="1"/>
  <c r="I474" s="1"/>
  <c r="I470"/>
  <c r="I469" s="1"/>
  <c r="I468" s="1"/>
  <c r="I467" s="1"/>
  <c r="I465"/>
  <c r="I464" s="1"/>
  <c r="I463" s="1"/>
  <c r="I435" s="1"/>
  <c r="I433"/>
  <c r="I432" s="1"/>
  <c r="I428"/>
  <c r="I427" s="1"/>
  <c r="I421"/>
  <c r="I420" s="1"/>
  <c r="I419" s="1"/>
  <c r="I415"/>
  <c r="I412" s="1"/>
  <c r="I410"/>
  <c r="I409" s="1"/>
  <c r="I408" s="1"/>
  <c r="I406"/>
  <c r="I405" s="1"/>
  <c r="I401"/>
  <c r="I398"/>
  <c r="I397" s="1"/>
  <c r="I393"/>
  <c r="I392" s="1"/>
  <c r="I385"/>
  <c r="I383"/>
  <c r="I378"/>
  <c r="I376"/>
  <c r="I374"/>
  <c r="I365"/>
  <c r="I361"/>
  <c r="I358" s="1"/>
  <c r="I359"/>
  <c r="I324"/>
  <c r="I323" s="1"/>
  <c r="I321"/>
  <c r="I319" s="1"/>
  <c r="I316"/>
  <c r="I315" s="1"/>
  <c r="I314" s="1"/>
  <c r="I313" s="1"/>
  <c r="I310"/>
  <c r="I309" s="1"/>
  <c r="I305"/>
  <c r="I304" s="1"/>
  <c r="I299"/>
  <c r="I298" s="1"/>
  <c r="I297" s="1"/>
  <c r="I295"/>
  <c r="I293"/>
  <c r="I291" s="1"/>
  <c r="I287"/>
  <c r="I286" s="1"/>
  <c r="I283"/>
  <c r="I282" s="1"/>
  <c r="I279"/>
  <c r="I277"/>
  <c r="I268"/>
  <c r="I267" s="1"/>
  <c r="I265"/>
  <c r="I262" s="1"/>
  <c r="I260"/>
  <c r="I259" s="1"/>
  <c r="I257"/>
  <c r="I256" s="1"/>
  <c r="I255" s="1"/>
  <c r="I249"/>
  <c r="I247"/>
  <c r="I240"/>
  <c r="I239" s="1"/>
  <c r="I238" s="1"/>
  <c r="I236"/>
  <c r="I235"/>
  <c r="I233"/>
  <c r="I230"/>
  <c r="I227"/>
  <c r="I226" s="1"/>
  <c r="I224"/>
  <c r="I223" s="1"/>
  <c r="I215"/>
  <c r="I213" s="1"/>
  <c r="I207"/>
  <c r="I205"/>
  <c r="I186"/>
  <c r="I184"/>
  <c r="I181"/>
  <c r="I176"/>
  <c r="I174"/>
  <c r="I173" s="1"/>
  <c r="I170"/>
  <c r="I168"/>
  <c r="I167" s="1"/>
  <c r="I166" s="1"/>
  <c r="I156"/>
  <c r="I154"/>
  <c r="I153" s="1"/>
  <c r="I146"/>
  <c r="I145" s="1"/>
  <c r="I132"/>
  <c r="I131" s="1"/>
  <c r="I129"/>
  <c r="I128" s="1"/>
  <c r="I126"/>
  <c r="I124"/>
  <c r="I121"/>
  <c r="I120" s="1"/>
  <c r="I117"/>
  <c r="I116" s="1"/>
  <c r="I113"/>
  <c r="I112" s="1"/>
  <c r="I109"/>
  <c r="I108" s="1"/>
  <c r="I103"/>
  <c r="I101"/>
  <c r="I98"/>
  <c r="I95"/>
  <c r="I94" s="1"/>
  <c r="I91"/>
  <c r="I90" s="1"/>
  <c r="I89" s="1"/>
  <c r="I87"/>
  <c r="I86" s="1"/>
  <c r="I85" s="1"/>
  <c r="I83"/>
  <c r="I80"/>
  <c r="I76"/>
  <c r="I75" s="1"/>
  <c r="I69"/>
  <c r="I68" s="1"/>
  <c r="I65"/>
  <c r="I64" s="1"/>
  <c r="I59"/>
  <c r="I36"/>
  <c r="I27"/>
  <c r="I25"/>
  <c r="I22"/>
  <c r="I18"/>
  <c r="I14"/>
  <c r="I785" l="1"/>
  <c r="I778" s="1"/>
  <c r="I1409"/>
  <c r="I910"/>
  <c r="I58"/>
  <c r="I57" s="1"/>
  <c r="I79"/>
  <c r="I63" s="1"/>
  <c r="I720"/>
  <c r="I719" s="1"/>
  <c r="H363" i="2"/>
  <c r="H359" s="1"/>
  <c r="I1121" i="1"/>
  <c r="I580"/>
  <c r="I631"/>
  <c r="I626" s="1"/>
  <c r="I1439"/>
  <c r="I1328"/>
  <c r="I426"/>
  <c r="I364"/>
  <c r="I363" s="1"/>
  <c r="I204"/>
  <c r="I161"/>
  <c r="I160" s="1"/>
  <c r="F21" i="3" s="1"/>
  <c r="I21" i="1"/>
  <c r="I20" s="1"/>
  <c r="I1393"/>
  <c r="I1382" s="1"/>
  <c r="I1377" s="1"/>
  <c r="I1085"/>
  <c r="I1084" s="1"/>
  <c r="I1083" s="1"/>
  <c r="I684"/>
  <c r="I683" s="1"/>
  <c r="I682" s="1"/>
  <c r="I382"/>
  <c r="I373"/>
  <c r="I144"/>
  <c r="I1313"/>
  <c r="I1312" s="1"/>
  <c r="I1259"/>
  <c r="I1300"/>
  <c r="I1338"/>
  <c r="I1264"/>
  <c r="I1307"/>
  <c r="I1319"/>
  <c r="I1318" s="1"/>
  <c r="I1295"/>
  <c r="I1294" s="1"/>
  <c r="I1288" s="1"/>
  <c r="I1247"/>
  <c r="I1246" s="1"/>
  <c r="I222"/>
  <c r="I274"/>
  <c r="I1218"/>
  <c r="I1213" s="1"/>
  <c r="I486"/>
  <c r="I326"/>
  <c r="I1178"/>
  <c r="I1142"/>
  <c r="I1141" s="1"/>
  <c r="I515"/>
  <c r="I514" s="1"/>
  <c r="I506" s="1"/>
  <c r="I318"/>
  <c r="I1168"/>
  <c r="I1162" s="1"/>
  <c r="I183"/>
  <c r="I180" s="1"/>
  <c r="I179" s="1"/>
  <c r="I1369"/>
  <c r="I13"/>
  <c r="I12" s="1"/>
  <c r="I491"/>
  <c r="I490" s="1"/>
  <c r="I212"/>
  <c r="I123"/>
  <c r="I613"/>
  <c r="I605" s="1"/>
  <c r="I856"/>
  <c r="I951"/>
  <c r="H37"/>
  <c r="H36" s="1"/>
  <c r="I968"/>
  <c r="I967" s="1"/>
  <c r="I1346"/>
  <c r="I1399"/>
  <c r="I1398" s="1"/>
  <c r="I290"/>
  <c r="I289" s="1"/>
  <c r="I281" s="1"/>
  <c r="I1046"/>
  <c r="I1203"/>
  <c r="I702"/>
  <c r="I991"/>
  <c r="I473"/>
  <c r="I830"/>
  <c r="I820" s="1"/>
  <c r="I107"/>
  <c r="I97"/>
  <c r="I152"/>
  <c r="I151" s="1"/>
  <c r="I150" s="1"/>
  <c r="I400"/>
  <c r="I396" s="1"/>
  <c r="I395" s="1"/>
  <c r="I530"/>
  <c r="I529" s="1"/>
  <c r="I521" s="1"/>
  <c r="I520" s="1"/>
  <c r="I846"/>
  <c r="I939"/>
  <c r="I1032"/>
  <c r="I232"/>
  <c r="I229" s="1"/>
  <c r="I245"/>
  <c r="I244" s="1"/>
  <c r="I727"/>
  <c r="I726" s="1"/>
  <c r="I725" s="1"/>
  <c r="I761"/>
  <c r="I1232"/>
  <c r="I760" l="1"/>
  <c r="I1337"/>
  <c r="I1327" s="1"/>
  <c r="I273"/>
  <c r="I272" s="1"/>
  <c r="I271" s="1"/>
  <c r="I1438"/>
  <c r="I1443" s="1"/>
  <c r="I143"/>
  <c r="I93"/>
  <c r="I56" s="1"/>
  <c r="I928"/>
  <c r="I927" s="1"/>
  <c r="I926" s="1"/>
  <c r="I200"/>
  <c r="I1299"/>
  <c r="I1258"/>
  <c r="I1254" s="1"/>
  <c r="I1002"/>
  <c r="I1001" s="1"/>
  <c r="I485"/>
  <c r="I472" s="1"/>
  <c r="I909"/>
  <c r="I908" s="1"/>
  <c r="I1161"/>
  <c r="I1160" s="1"/>
  <c r="I1131"/>
  <c r="I1120" s="1"/>
  <c r="F39" i="3" s="1"/>
  <c r="I425" i="1"/>
  <c r="I418" s="1"/>
  <c r="I1202"/>
  <c r="I312"/>
  <c r="I1368"/>
  <c r="I1367" s="1"/>
  <c r="I11"/>
  <c r="I221"/>
  <c r="I681"/>
  <c r="I625" s="1"/>
  <c r="I505"/>
  <c r="I1298" l="1"/>
  <c r="I1284" s="1"/>
  <c r="F42" i="3" s="1"/>
  <c r="I990" i="1"/>
  <c r="F36" i="3" s="1"/>
  <c r="I270" i="1"/>
  <c r="I1245"/>
  <c r="I1244" s="1"/>
  <c r="I1243" s="1"/>
  <c r="I10"/>
  <c r="K12" s="1"/>
  <c r="I925"/>
  <c r="I924" s="1"/>
  <c r="K926" s="1"/>
  <c r="I178"/>
  <c r="I844"/>
  <c r="I843" s="1"/>
  <c r="I842" s="1"/>
  <c r="I819" s="1"/>
  <c r="I818" s="1"/>
  <c r="I817" s="1"/>
  <c r="I802" s="1"/>
  <c r="K818" s="1"/>
  <c r="H803" i="2"/>
  <c r="H802" s="1"/>
  <c r="H787" s="1"/>
  <c r="I597" i="1"/>
  <c r="I579" s="1"/>
  <c r="K599" s="1"/>
  <c r="H1425"/>
  <c r="H1424" s="1"/>
  <c r="H1423" s="1"/>
  <c r="H1422" s="1"/>
  <c r="H1418"/>
  <c r="H1417" s="1"/>
  <c r="H1415"/>
  <c r="H1410"/>
  <c r="H1407"/>
  <c r="H1406" s="1"/>
  <c r="H1404"/>
  <c r="H1403" s="1"/>
  <c r="H1401"/>
  <c r="H1400" s="1"/>
  <c r="H1396"/>
  <c r="H1394"/>
  <c r="H1375"/>
  <c r="H1374" s="1"/>
  <c r="H1373" s="1"/>
  <c r="H1371"/>
  <c r="H1370" s="1"/>
  <c r="H1365"/>
  <c r="H1364" s="1"/>
  <c r="H1363" s="1"/>
  <c r="H1362" s="1"/>
  <c r="H1349"/>
  <c r="H1347"/>
  <c r="H1342"/>
  <c r="H1341" s="1"/>
  <c r="H1339"/>
  <c r="H1331"/>
  <c r="H1329"/>
  <c r="H1320"/>
  <c r="H1314"/>
  <c r="H1308"/>
  <c r="H1305"/>
  <c r="H1304" s="1"/>
  <c r="H1303" s="1"/>
  <c r="H1301"/>
  <c r="H1296"/>
  <c r="H1290"/>
  <c r="H1289" s="1"/>
  <c r="H1286"/>
  <c r="H1285" s="1"/>
  <c r="H1278"/>
  <c r="H1277" s="1"/>
  <c r="H1276" s="1"/>
  <c r="H1275" s="1"/>
  <c r="H1268"/>
  <c r="H1267" s="1"/>
  <c r="H1440" s="1"/>
  <c r="H1265"/>
  <c r="H1262"/>
  <c r="H1260"/>
  <c r="H1248"/>
  <c r="H1240"/>
  <c r="H1239" s="1"/>
  <c r="H1238" s="1"/>
  <c r="H1237" s="1"/>
  <c r="H1236" s="1"/>
  <c r="H1235" s="1"/>
  <c r="H1233"/>
  <c r="H1231" s="1"/>
  <c r="H1230" s="1"/>
  <c r="H1229" s="1"/>
  <c r="H1224"/>
  <c r="H1220" s="1"/>
  <c r="H1219" s="1"/>
  <c r="H1216"/>
  <c r="H1215" s="1"/>
  <c r="H1214" s="1"/>
  <c r="H1206"/>
  <c r="H1205" s="1"/>
  <c r="H1204" s="1"/>
  <c r="H1210"/>
  <c r="H1209" s="1"/>
  <c r="H1208" s="1"/>
  <c r="H1198"/>
  <c r="H1197" s="1"/>
  <c r="H1187"/>
  <c r="H1185"/>
  <c r="H1179"/>
  <c r="H1176"/>
  <c r="H1175" s="1"/>
  <c r="H1172"/>
  <c r="H1169"/>
  <c r="H1156"/>
  <c r="H1155" s="1"/>
  <c r="H1153"/>
  <c r="H1152" s="1"/>
  <c r="H1148"/>
  <c r="H1143"/>
  <c r="H1134"/>
  <c r="H1133" s="1"/>
  <c r="H1132" s="1"/>
  <c r="H1129"/>
  <c r="H1128" s="1"/>
  <c r="H1125"/>
  <c r="H1102"/>
  <c r="H1101" s="1"/>
  <c r="H1090"/>
  <c r="H1089" s="1"/>
  <c r="H1087"/>
  <c r="H1086" s="1"/>
  <c r="H1064"/>
  <c r="H1061" s="1"/>
  <c r="H1057"/>
  <c r="H1053"/>
  <c r="H1050"/>
  <c r="H1047"/>
  <c r="H1044"/>
  <c r="H1043" s="1"/>
  <c r="H1037" s="1"/>
  <c r="H1035"/>
  <c r="H1033"/>
  <c r="H1004"/>
  <c r="H1003" s="1"/>
  <c r="H997"/>
  <c r="H995"/>
  <c r="H992" s="1"/>
  <c r="H973"/>
  <c r="H971"/>
  <c r="H969"/>
  <c r="H965"/>
  <c r="H963"/>
  <c r="H960"/>
  <c r="H956"/>
  <c r="H949"/>
  <c r="H948" s="1"/>
  <c r="H944" s="1"/>
  <c r="H942"/>
  <c r="H940"/>
  <c r="H930"/>
  <c r="H929" s="1"/>
  <c r="H919"/>
  <c r="H917"/>
  <c r="H914"/>
  <c r="H911"/>
  <c r="H854"/>
  <c r="H853" s="1"/>
  <c r="H851"/>
  <c r="H850" s="1"/>
  <c r="H848"/>
  <c r="H847" s="1"/>
  <c r="H835"/>
  <c r="H834" s="1"/>
  <c r="H832"/>
  <c r="H831" s="1"/>
  <c r="H828"/>
  <c r="H827" s="1"/>
  <c r="H815"/>
  <c r="H814" s="1"/>
  <c r="H813" s="1"/>
  <c r="H812" s="1"/>
  <c r="H811" s="1"/>
  <c r="H810" s="1"/>
  <c r="H808"/>
  <c r="H807" s="1"/>
  <c r="H806" s="1"/>
  <c r="H805" s="1"/>
  <c r="H804" s="1"/>
  <c r="H803" s="1"/>
  <c r="H793"/>
  <c r="H791"/>
  <c r="H789"/>
  <c r="H786"/>
  <c r="H774"/>
  <c r="H773" s="1"/>
  <c r="H770"/>
  <c r="H769" s="1"/>
  <c r="H766" s="1"/>
  <c r="H763"/>
  <c r="H762" s="1"/>
  <c r="H750"/>
  <c r="H749" s="1"/>
  <c r="H748" s="1"/>
  <c r="H747" s="1"/>
  <c r="H746" s="1"/>
  <c r="H743"/>
  <c r="H742" s="1"/>
  <c r="H1442" s="1"/>
  <c r="H739"/>
  <c r="H736"/>
  <c r="H733"/>
  <c r="H728"/>
  <c r="H721"/>
  <c r="H717"/>
  <c r="H716" s="1"/>
  <c r="H715" s="1"/>
  <c r="H714" s="1"/>
  <c r="H712"/>
  <c r="H711" s="1"/>
  <c r="H710" s="1"/>
  <c r="H707"/>
  <c r="H706" s="1"/>
  <c r="H704"/>
  <c r="H703" s="1"/>
  <c r="H699"/>
  <c r="H698" s="1"/>
  <c r="H697" s="1"/>
  <c r="H694"/>
  <c r="H693" s="1"/>
  <c r="H689"/>
  <c r="H687"/>
  <c r="H685"/>
  <c r="H678"/>
  <c r="H675"/>
  <c r="H672"/>
  <c r="H669"/>
  <c r="H666"/>
  <c r="H662"/>
  <c r="H659"/>
  <c r="H656"/>
  <c r="H653"/>
  <c r="H650"/>
  <c r="H647"/>
  <c r="H644"/>
  <c r="H641"/>
  <c r="H638"/>
  <c r="H635"/>
  <c r="H632"/>
  <c r="H628"/>
  <c r="H627" s="1"/>
  <c r="H623"/>
  <c r="H622" s="1"/>
  <c r="H621" s="1"/>
  <c r="H616"/>
  <c r="H615" s="1"/>
  <c r="H614" s="1"/>
  <c r="H608"/>
  <c r="H607" s="1"/>
  <c r="H606" s="1"/>
  <c r="H602"/>
  <c r="H601" s="1"/>
  <c r="H600" s="1"/>
  <c r="H599" s="1"/>
  <c r="H598" s="1"/>
  <c r="E45" i="3" s="1"/>
  <c r="H594" i="1"/>
  <c r="H593" s="1"/>
  <c r="H592" s="1"/>
  <c r="H591" s="1"/>
  <c r="H590" s="1"/>
  <c r="H537"/>
  <c r="H536" s="1"/>
  <c r="H535" s="1"/>
  <c r="H533"/>
  <c r="H531"/>
  <c r="H527"/>
  <c r="H526" s="1"/>
  <c r="H524"/>
  <c r="H523" s="1"/>
  <c r="H522" s="1"/>
  <c r="H518"/>
  <c r="H516"/>
  <c r="H508"/>
  <c r="H507" s="1"/>
  <c r="H498"/>
  <c r="H497" s="1"/>
  <c r="H496" s="1"/>
  <c r="H494"/>
  <c r="H492"/>
  <c r="H483"/>
  <c r="H482" s="1"/>
  <c r="H481" s="1"/>
  <c r="H479"/>
  <c r="H478" s="1"/>
  <c r="H476"/>
  <c r="H475" s="1"/>
  <c r="H474" s="1"/>
  <c r="H470"/>
  <c r="H469" s="1"/>
  <c r="H468" s="1"/>
  <c r="H467" s="1"/>
  <c r="H465"/>
  <c r="H464" s="1"/>
  <c r="H463" s="1"/>
  <c r="H435" s="1"/>
  <c r="H433"/>
  <c r="H432" s="1"/>
  <c r="H428"/>
  <c r="H427" s="1"/>
  <c r="H421"/>
  <c r="H420" s="1"/>
  <c r="H419" s="1"/>
  <c r="H415"/>
  <c r="H412" s="1"/>
  <c r="H410"/>
  <c r="H409" s="1"/>
  <c r="H408" s="1"/>
  <c r="H406"/>
  <c r="H405" s="1"/>
  <c r="H401"/>
  <c r="H398"/>
  <c r="H397" s="1"/>
  <c r="H393"/>
  <c r="H392" s="1"/>
  <c r="H385"/>
  <c r="H383"/>
  <c r="H378"/>
  <c r="H376"/>
  <c r="H374"/>
  <c r="H365"/>
  <c r="H361"/>
  <c r="H358" s="1"/>
  <c r="H359"/>
  <c r="H324"/>
  <c r="H323" s="1"/>
  <c r="H321"/>
  <c r="H319" s="1"/>
  <c r="H316"/>
  <c r="H315" s="1"/>
  <c r="H314" s="1"/>
  <c r="H313" s="1"/>
  <c r="H310"/>
  <c r="H309" s="1"/>
  <c r="H305"/>
  <c r="H304" s="1"/>
  <c r="H299"/>
  <c r="H298" s="1"/>
  <c r="H297" s="1"/>
  <c r="H295"/>
  <c r="H293"/>
  <c r="H291" s="1"/>
  <c r="H287"/>
  <c r="H286" s="1"/>
  <c r="H283"/>
  <c r="H282" s="1"/>
  <c r="H279"/>
  <c r="H277"/>
  <c r="H268"/>
  <c r="H267" s="1"/>
  <c r="H265"/>
  <c r="H262" s="1"/>
  <c r="H260"/>
  <c r="H259" s="1"/>
  <c r="H257"/>
  <c r="H256" s="1"/>
  <c r="H255" s="1"/>
  <c r="H249"/>
  <c r="H247"/>
  <c r="H240"/>
  <c r="H239" s="1"/>
  <c r="H238" s="1"/>
  <c r="H236"/>
  <c r="H235"/>
  <c r="H233"/>
  <c r="H230"/>
  <c r="H227"/>
  <c r="H226" s="1"/>
  <c r="H224"/>
  <c r="H223" s="1"/>
  <c r="H215"/>
  <c r="H213" s="1"/>
  <c r="H207"/>
  <c r="H205"/>
  <c r="H186"/>
  <c r="H184"/>
  <c r="H181"/>
  <c r="H176"/>
  <c r="H174"/>
  <c r="H173" s="1"/>
  <c r="H170"/>
  <c r="H168"/>
  <c r="H167" s="1"/>
  <c r="H166" s="1"/>
  <c r="H156"/>
  <c r="H154"/>
  <c r="H153" s="1"/>
  <c r="H146"/>
  <c r="H145" s="1"/>
  <c r="H132"/>
  <c r="H131" s="1"/>
  <c r="H129"/>
  <c r="H128" s="1"/>
  <c r="H126"/>
  <c r="H124"/>
  <c r="H121"/>
  <c r="H120" s="1"/>
  <c r="H117"/>
  <c r="H116" s="1"/>
  <c r="H113"/>
  <c r="H112" s="1"/>
  <c r="H109"/>
  <c r="H108" s="1"/>
  <c r="H103"/>
  <c r="H101"/>
  <c r="H98"/>
  <c r="H95"/>
  <c r="H94" s="1"/>
  <c r="H91"/>
  <c r="H90" s="1"/>
  <c r="H89" s="1"/>
  <c r="E15" i="3" s="1"/>
  <c r="H87" i="1"/>
  <c r="H86" s="1"/>
  <c r="H85" s="1"/>
  <c r="E13" i="3" s="1"/>
  <c r="H83" i="1"/>
  <c r="H80"/>
  <c r="H76"/>
  <c r="H75" s="1"/>
  <c r="H69"/>
  <c r="H68" s="1"/>
  <c r="H65"/>
  <c r="H64" s="1"/>
  <c r="H59"/>
  <c r="H27"/>
  <c r="H25"/>
  <c r="H22"/>
  <c r="H18"/>
  <c r="H14"/>
  <c r="F54" i="3"/>
  <c r="F53"/>
  <c r="F52"/>
  <c r="F49"/>
  <c r="F48"/>
  <c r="F47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14" i="2"/>
  <c r="H1013" s="1"/>
  <c r="H1003"/>
  <c r="H1002"/>
  <c r="H1000"/>
  <c r="H999"/>
  <c r="H998"/>
  <c r="H997"/>
  <c r="H996"/>
  <c r="H992"/>
  <c r="H991" s="1"/>
  <c r="H988"/>
  <c r="H985"/>
  <c r="H984"/>
  <c r="H983"/>
  <c r="H980"/>
  <c r="H979" s="1"/>
  <c r="H978"/>
  <c r="H977" s="1"/>
  <c r="H976"/>
  <c r="H975"/>
  <c r="H973"/>
  <c r="H972" s="1"/>
  <c r="H971"/>
  <c r="H970"/>
  <c r="H968"/>
  <c r="H967"/>
  <c r="H966"/>
  <c r="H964"/>
  <c r="H963" s="1"/>
  <c r="H962"/>
  <c r="H961" s="1"/>
  <c r="H960"/>
  <c r="H959" s="1"/>
  <c r="H952"/>
  <c r="H948"/>
  <c r="H945" s="1"/>
  <c r="H941"/>
  <c r="H935"/>
  <c r="H934" s="1"/>
  <c r="H933"/>
  <c r="H932" s="1"/>
  <c r="H928"/>
  <c r="H927" s="1"/>
  <c r="H926"/>
  <c r="H925" s="1"/>
  <c r="H924"/>
  <c r="H923" s="1"/>
  <c r="H921"/>
  <c r="H920"/>
  <c r="H919" s="1"/>
  <c r="H916"/>
  <c r="H914"/>
  <c r="H912"/>
  <c r="H911" s="1"/>
  <c r="H910"/>
  <c r="H909"/>
  <c r="H907"/>
  <c r="H906"/>
  <c r="H901"/>
  <c r="H900"/>
  <c r="H898"/>
  <c r="H897"/>
  <c r="H894"/>
  <c r="H893" s="1"/>
  <c r="H892" s="1"/>
  <c r="H891" s="1"/>
  <c r="H887"/>
  <c r="H886" s="1"/>
  <c r="H883"/>
  <c r="H882"/>
  <c r="H879"/>
  <c r="H878" s="1"/>
  <c r="H877"/>
  <c r="H876" s="1"/>
  <c r="H875"/>
  <c r="H874"/>
  <c r="H871"/>
  <c r="H869" s="1"/>
  <c r="H867"/>
  <c r="H859"/>
  <c r="H858" s="1"/>
  <c r="H857" s="1"/>
  <c r="H856" s="1"/>
  <c r="H855"/>
  <c r="H853" s="1"/>
  <c r="H851"/>
  <c r="H850"/>
  <c r="H845"/>
  <c r="H844" s="1"/>
  <c r="H843"/>
  <c r="H842"/>
  <c r="H837"/>
  <c r="H836" s="1"/>
  <c r="H835"/>
  <c r="H834" s="1"/>
  <c r="H833"/>
  <c r="H832" s="1"/>
  <c r="H830"/>
  <c r="H829" s="1"/>
  <c r="H828" s="1"/>
  <c r="H821"/>
  <c r="H820" s="1"/>
  <c r="H819" s="1"/>
  <c r="H815"/>
  <c r="H814" s="1"/>
  <c r="H813" s="1"/>
  <c r="H811"/>
  <c r="H810" s="1"/>
  <c r="H776"/>
  <c r="H775" s="1"/>
  <c r="H774" s="1"/>
  <c r="H773"/>
  <c r="H772" s="1"/>
  <c r="H771" s="1"/>
  <c r="H769"/>
  <c r="H768" s="1"/>
  <c r="H767" s="1"/>
  <c r="H743"/>
  <c r="H742"/>
  <c r="H740"/>
  <c r="H739" s="1"/>
  <c r="H738"/>
  <c r="H737"/>
  <c r="H735"/>
  <c r="H734"/>
  <c r="H730"/>
  <c r="H729"/>
  <c r="H727"/>
  <c r="H726"/>
  <c r="H716"/>
  <c r="H715"/>
  <c r="H712"/>
  <c r="H711" s="1"/>
  <c r="H707"/>
  <c r="H706"/>
  <c r="H690"/>
  <c r="H689"/>
  <c r="H688"/>
  <c r="H687"/>
  <c r="H686"/>
  <c r="H685"/>
  <c r="H682"/>
  <c r="H681"/>
  <c r="H680"/>
  <c r="H677"/>
  <c r="H676" s="1"/>
  <c r="H675" s="1"/>
  <c r="H674"/>
  <c r="H673"/>
  <c r="H672"/>
  <c r="H670"/>
  <c r="H669"/>
  <c r="H668"/>
  <c r="H667"/>
  <c r="H656"/>
  <c r="H655" s="1"/>
  <c r="H652" s="1"/>
  <c r="H651"/>
  <c r="H650"/>
  <c r="H648"/>
  <c r="H647"/>
  <c r="H646"/>
  <c r="H644"/>
  <c r="H643"/>
  <c r="H642"/>
  <c r="H640"/>
  <c r="H639"/>
  <c r="H638"/>
  <c r="H635"/>
  <c r="H634"/>
  <c r="H632"/>
  <c r="H631"/>
  <c r="H628"/>
  <c r="H627"/>
  <c r="H625"/>
  <c r="H624"/>
  <c r="H619"/>
  <c r="H618" s="1"/>
  <c r="H617"/>
  <c r="H606"/>
  <c r="H605" s="1"/>
  <c r="H604"/>
  <c r="H603" s="1"/>
  <c r="H602"/>
  <c r="H601" s="1"/>
  <c r="H600"/>
  <c r="H599" s="1"/>
  <c r="H598"/>
  <c r="H597" s="1"/>
  <c r="H563"/>
  <c r="H562" s="1"/>
  <c r="H552"/>
  <c r="H551"/>
  <c r="H550"/>
  <c r="H548"/>
  <c r="H547"/>
  <c r="H546"/>
  <c r="H544"/>
  <c r="H543"/>
  <c r="H537"/>
  <c r="H536" s="1"/>
  <c r="H535" s="1"/>
  <c r="H534"/>
  <c r="H533" s="1"/>
  <c r="H532"/>
  <c r="H524"/>
  <c r="H523" s="1"/>
  <c r="H522" s="1"/>
  <c r="H519"/>
  <c r="H518" s="1"/>
  <c r="H517" s="1"/>
  <c r="H516"/>
  <c r="H515" s="1"/>
  <c r="H514" s="1"/>
  <c r="H508"/>
  <c r="H507" s="1"/>
  <c r="H506"/>
  <c r="H505" s="1"/>
  <c r="H501"/>
  <c r="H500" s="1"/>
  <c r="H499"/>
  <c r="H498" s="1"/>
  <c r="H497"/>
  <c r="H496" s="1"/>
  <c r="H494"/>
  <c r="H493"/>
  <c r="H492"/>
  <c r="H489"/>
  <c r="H487" s="1"/>
  <c r="H484"/>
  <c r="H483"/>
  <c r="H474"/>
  <c r="H473" s="1"/>
  <c r="H468" s="1"/>
  <c r="H467"/>
  <c r="H466" s="1"/>
  <c r="H465"/>
  <c r="H464" s="1"/>
  <c r="H463"/>
  <c r="H462" s="1"/>
  <c r="H457"/>
  <c r="H456"/>
  <c r="H455" s="1"/>
  <c r="H452"/>
  <c r="H451" s="1"/>
  <c r="H450"/>
  <c r="H449" s="1"/>
  <c r="H440"/>
  <c r="H439" s="1"/>
  <c r="H438"/>
  <c r="H437" s="1"/>
  <c r="H430"/>
  <c r="H429" s="1"/>
  <c r="H428"/>
  <c r="H427" s="1"/>
  <c r="H406"/>
  <c r="H405" s="1"/>
  <c r="H404" s="1"/>
  <c r="H403" s="1"/>
  <c r="H402"/>
  <c r="H401"/>
  <c r="H400"/>
  <c r="H396"/>
  <c r="H395" s="1"/>
  <c r="H394" s="1"/>
  <c r="H393" s="1"/>
  <c r="H392"/>
  <c r="H391"/>
  <c r="H390"/>
  <c r="H387"/>
  <c r="H386" s="1"/>
  <c r="H385" s="1"/>
  <c r="H384"/>
  <c r="H383" s="1"/>
  <c r="H382" s="1"/>
  <c r="H379"/>
  <c r="H378" s="1"/>
  <c r="H377" s="1"/>
  <c r="H376" s="1"/>
  <c r="H375"/>
  <c r="H374" s="1"/>
  <c r="H373" s="1"/>
  <c r="H372" s="1"/>
  <c r="H369"/>
  <c r="H368" s="1"/>
  <c r="H367" s="1"/>
  <c r="H358"/>
  <c r="H357" s="1"/>
  <c r="H356"/>
  <c r="H355" s="1"/>
  <c r="H350"/>
  <c r="H349" s="1"/>
  <c r="H346"/>
  <c r="H345"/>
  <c r="H344" s="1"/>
  <c r="H343"/>
  <c r="H342" s="1"/>
  <c r="H334"/>
  <c r="H333"/>
  <c r="H325"/>
  <c r="H323"/>
  <c r="H322"/>
  <c r="H321"/>
  <c r="H318"/>
  <c r="H315"/>
  <c r="H312"/>
  <c r="H311" s="1"/>
  <c r="H310" s="1"/>
  <c r="H309"/>
  <c r="H307"/>
  <c r="H306"/>
  <c r="H304"/>
  <c r="H303"/>
  <c r="H293"/>
  <c r="H292" s="1"/>
  <c r="H291"/>
  <c r="H290" s="1"/>
  <c r="H299"/>
  <c r="H288"/>
  <c r="H286"/>
  <c r="H285"/>
  <c r="H282"/>
  <c r="H280"/>
  <c r="H279"/>
  <c r="H275"/>
  <c r="H274" s="1"/>
  <c r="H270"/>
  <c r="H269" s="1"/>
  <c r="H268"/>
  <c r="H267"/>
  <c r="H265"/>
  <c r="H264" s="1"/>
  <c r="H262" s="1"/>
  <c r="H260"/>
  <c r="H258" s="1"/>
  <c r="H257" s="1"/>
  <c r="H253"/>
  <c r="H252" s="1"/>
  <c r="H251"/>
  <c r="H250" s="1"/>
  <c r="H249"/>
  <c r="H246"/>
  <c r="H245" s="1"/>
  <c r="H244"/>
  <c r="H243" s="1"/>
  <c r="H207"/>
  <c r="H204"/>
  <c r="H203" s="1"/>
  <c r="H202" s="1"/>
  <c r="H201" s="1"/>
  <c r="H200"/>
  <c r="H198"/>
  <c r="H197"/>
  <c r="H195"/>
  <c r="H194" s="1"/>
  <c r="H192"/>
  <c r="H188"/>
  <c r="H187" s="1"/>
  <c r="H186"/>
  <c r="H185" s="1"/>
  <c r="H183"/>
  <c r="H182" s="1"/>
  <c r="H181"/>
  <c r="H180" s="1"/>
  <c r="H178"/>
  <c r="H177" s="1"/>
  <c r="H175"/>
  <c r="H174"/>
  <c r="H170"/>
  <c r="H169" s="1"/>
  <c r="H168" s="1"/>
  <c r="H167"/>
  <c r="H166" s="1"/>
  <c r="H165"/>
  <c r="H163" s="1"/>
  <c r="H158"/>
  <c r="H157"/>
  <c r="H155"/>
  <c r="H153"/>
  <c r="H152" s="1"/>
  <c r="H151"/>
  <c r="H150"/>
  <c r="H148"/>
  <c r="H147"/>
  <c r="H146"/>
  <c r="H144"/>
  <c r="H143" s="1"/>
  <c r="H140"/>
  <c r="H137"/>
  <c r="H136"/>
  <c r="H133"/>
  <c r="H131" s="1"/>
  <c r="H130"/>
  <c r="H129" s="1"/>
  <c r="H128" s="1"/>
  <c r="H127"/>
  <c r="H126" s="1"/>
  <c r="H124"/>
  <c r="H123" s="1"/>
  <c r="H122" s="1"/>
  <c r="H120"/>
  <c r="H119" s="1"/>
  <c r="H117"/>
  <c r="H116"/>
  <c r="H115"/>
  <c r="H113"/>
  <c r="H109"/>
  <c r="H108" s="1"/>
  <c r="H106"/>
  <c r="H105"/>
  <c r="H102"/>
  <c r="H100" s="1"/>
  <c r="H99"/>
  <c r="H98"/>
  <c r="H96"/>
  <c r="H95"/>
  <c r="H92"/>
  <c r="H91"/>
  <c r="H89"/>
  <c r="H88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14"/>
  <c r="G1013" s="1"/>
  <c r="G1003"/>
  <c r="G1002"/>
  <c r="G1000"/>
  <c r="G998"/>
  <c r="G997"/>
  <c r="G996"/>
  <c r="G992"/>
  <c r="G991" s="1"/>
  <c r="G988"/>
  <c r="G985"/>
  <c r="G984"/>
  <c r="G983"/>
  <c r="G980"/>
  <c r="G979" s="1"/>
  <c r="G978"/>
  <c r="G977" s="1"/>
  <c r="G976"/>
  <c r="G975"/>
  <c r="G973"/>
  <c r="G972" s="1"/>
  <c r="G971"/>
  <c r="G970"/>
  <c r="G968"/>
  <c r="G967"/>
  <c r="G966"/>
  <c r="G964"/>
  <c r="G963" s="1"/>
  <c r="G962"/>
  <c r="G961" s="1"/>
  <c r="G960"/>
  <c r="G959" s="1"/>
  <c r="G952"/>
  <c r="G949"/>
  <c r="G948" s="1"/>
  <c r="G945" s="1"/>
  <c r="G941"/>
  <c r="G935"/>
  <c r="G934" s="1"/>
  <c r="G933"/>
  <c r="G932" s="1"/>
  <c r="G928"/>
  <c r="G927" s="1"/>
  <c r="G926"/>
  <c r="G925" s="1"/>
  <c r="G924"/>
  <c r="G923" s="1"/>
  <c r="G921"/>
  <c r="G916"/>
  <c r="G914"/>
  <c r="G912"/>
  <c r="G911" s="1"/>
  <c r="G910"/>
  <c r="G909"/>
  <c r="G907"/>
  <c r="G906"/>
  <c r="G901"/>
  <c r="G900"/>
  <c r="G898"/>
  <c r="G897"/>
  <c r="G894"/>
  <c r="G893" s="1"/>
  <c r="G892" s="1"/>
  <c r="G891" s="1"/>
  <c r="G887"/>
  <c r="G886" s="1"/>
  <c r="G883"/>
  <c r="G882"/>
  <c r="G879"/>
  <c r="G878" s="1"/>
  <c r="G877"/>
  <c r="G876" s="1"/>
  <c r="G875"/>
  <c r="G874"/>
  <c r="G871"/>
  <c r="G869" s="1"/>
  <c r="G867"/>
  <c r="G859"/>
  <c r="G858" s="1"/>
  <c r="G857" s="1"/>
  <c r="G856" s="1"/>
  <c r="G855"/>
  <c r="G854" s="1"/>
  <c r="G851"/>
  <c r="G850"/>
  <c r="G845"/>
  <c r="G844" s="1"/>
  <c r="G843"/>
  <c r="G842"/>
  <c r="G837"/>
  <c r="G836" s="1"/>
  <c r="G835"/>
  <c r="G834" s="1"/>
  <c r="G833"/>
  <c r="G832" s="1"/>
  <c r="G830"/>
  <c r="G829" s="1"/>
  <c r="G828" s="1"/>
  <c r="G821"/>
  <c r="G820" s="1"/>
  <c r="G819" s="1"/>
  <c r="G815"/>
  <c r="G814" s="1"/>
  <c r="G813" s="1"/>
  <c r="G811"/>
  <c r="G810" s="1"/>
  <c r="G776"/>
  <c r="G775" s="1"/>
  <c r="G774" s="1"/>
  <c r="G773"/>
  <c r="G772" s="1"/>
  <c r="G771" s="1"/>
  <c r="G769"/>
  <c r="G768" s="1"/>
  <c r="G767" s="1"/>
  <c r="G743"/>
  <c r="G742"/>
  <c r="G740"/>
  <c r="G739" s="1"/>
  <c r="G738"/>
  <c r="G737"/>
  <c r="G735"/>
  <c r="G734"/>
  <c r="G730"/>
  <c r="G729"/>
  <c r="G727"/>
  <c r="G726"/>
  <c r="G716"/>
  <c r="G715"/>
  <c r="G712"/>
  <c r="G711" s="1"/>
  <c r="G707"/>
  <c r="G706"/>
  <c r="G690"/>
  <c r="G689"/>
  <c r="G688"/>
  <c r="G687"/>
  <c r="G686"/>
  <c r="G685"/>
  <c r="G682"/>
  <c r="G681"/>
  <c r="G680"/>
  <c r="G677"/>
  <c r="G676" s="1"/>
  <c r="G675" s="1"/>
  <c r="G674"/>
  <c r="G673"/>
  <c r="G672"/>
  <c r="G670"/>
  <c r="G669"/>
  <c r="G668"/>
  <c r="G667"/>
  <c r="G656"/>
  <c r="G655" s="1"/>
  <c r="G652" s="1"/>
  <c r="G651"/>
  <c r="G650"/>
  <c r="G648"/>
  <c r="G647"/>
  <c r="G646"/>
  <c r="G644"/>
  <c r="G643"/>
  <c r="G642"/>
  <c r="G640"/>
  <c r="G639"/>
  <c r="G638"/>
  <c r="G635"/>
  <c r="G634"/>
  <c r="G632"/>
  <c r="G631"/>
  <c r="G628"/>
  <c r="G627"/>
  <c r="G625"/>
  <c r="G624"/>
  <c r="G619"/>
  <c r="G618" s="1"/>
  <c r="G617"/>
  <c r="G606"/>
  <c r="G605" s="1"/>
  <c r="G604"/>
  <c r="G603" s="1"/>
  <c r="G602"/>
  <c r="G601" s="1"/>
  <c r="G600"/>
  <c r="G599" s="1"/>
  <c r="G598"/>
  <c r="G597" s="1"/>
  <c r="G563"/>
  <c r="G562" s="1"/>
  <c r="G552"/>
  <c r="G551"/>
  <c r="G550"/>
  <c r="G548"/>
  <c r="G547"/>
  <c r="G546"/>
  <c r="G544"/>
  <c r="G543"/>
  <c r="G537"/>
  <c r="G536" s="1"/>
  <c r="G535" s="1"/>
  <c r="G534"/>
  <c r="G533" s="1"/>
  <c r="G532"/>
  <c r="G524"/>
  <c r="G523" s="1"/>
  <c r="G522" s="1"/>
  <c r="G519"/>
  <c r="G518" s="1"/>
  <c r="G517" s="1"/>
  <c r="G516"/>
  <c r="G515" s="1"/>
  <c r="G514" s="1"/>
  <c r="G508"/>
  <c r="G507" s="1"/>
  <c r="G506"/>
  <c r="G505" s="1"/>
  <c r="G501"/>
  <c r="G500" s="1"/>
  <c r="G499"/>
  <c r="G498" s="1"/>
  <c r="G497"/>
  <c r="G496" s="1"/>
  <c r="G494"/>
  <c r="G493"/>
  <c r="G492"/>
  <c r="G489"/>
  <c r="G487" s="1"/>
  <c r="G484"/>
  <c r="G483"/>
  <c r="G474"/>
  <c r="G473" s="1"/>
  <c r="G468" s="1"/>
  <c r="G467"/>
  <c r="G466" s="1"/>
  <c r="G465"/>
  <c r="G464" s="1"/>
  <c r="G463"/>
  <c r="G462" s="1"/>
  <c r="G457"/>
  <c r="G456"/>
  <c r="G455" s="1"/>
  <c r="G452"/>
  <c r="G451" s="1"/>
  <c r="G450"/>
  <c r="G449" s="1"/>
  <c r="G440"/>
  <c r="G439" s="1"/>
  <c r="G438"/>
  <c r="G437" s="1"/>
  <c r="G430"/>
  <c r="G429" s="1"/>
  <c r="G428"/>
  <c r="G427" s="1"/>
  <c r="G406"/>
  <c r="G405" s="1"/>
  <c r="G404" s="1"/>
  <c r="G403" s="1"/>
  <c r="G402"/>
  <c r="G401"/>
  <c r="G400"/>
  <c r="G396"/>
  <c r="G395" s="1"/>
  <c r="G394" s="1"/>
  <c r="G393" s="1"/>
  <c r="G392"/>
  <c r="G391"/>
  <c r="G390"/>
  <c r="G387"/>
  <c r="G386" s="1"/>
  <c r="G385" s="1"/>
  <c r="G384"/>
  <c r="G383" s="1"/>
  <c r="G382" s="1"/>
  <c r="G379"/>
  <c r="G378" s="1"/>
  <c r="G377" s="1"/>
  <c r="G376" s="1"/>
  <c r="G375"/>
  <c r="G374" s="1"/>
  <c r="G373" s="1"/>
  <c r="G372" s="1"/>
  <c r="G369"/>
  <c r="G368" s="1"/>
  <c r="G367" s="1"/>
  <c r="G358"/>
  <c r="G357" s="1"/>
  <c r="G356"/>
  <c r="G355" s="1"/>
  <c r="G350"/>
  <c r="G349" s="1"/>
  <c r="G346"/>
  <c r="G345"/>
  <c r="G344" s="1"/>
  <c r="G343"/>
  <c r="G342" s="1"/>
  <c r="G334"/>
  <c r="G333"/>
  <c r="G325"/>
  <c r="G323"/>
  <c r="G322"/>
  <c r="G321"/>
  <c r="G318"/>
  <c r="G315"/>
  <c r="G312"/>
  <c r="G311" s="1"/>
  <c r="G310" s="1"/>
  <c r="G309"/>
  <c r="G307"/>
  <c r="G306"/>
  <c r="G304"/>
  <c r="G303"/>
  <c r="G293"/>
  <c r="G292" s="1"/>
  <c r="G291"/>
  <c r="G290" s="1"/>
  <c r="G299"/>
  <c r="G288"/>
  <c r="G286"/>
  <c r="G285"/>
  <c r="G282"/>
  <c r="G280"/>
  <c r="G279"/>
  <c r="G275"/>
  <c r="G274" s="1"/>
  <c r="G270"/>
  <c r="G269" s="1"/>
  <c r="G268"/>
  <c r="G267"/>
  <c r="G265"/>
  <c r="G264" s="1"/>
  <c r="G262" s="1"/>
  <c r="G260"/>
  <c r="G258" s="1"/>
  <c r="G257" s="1"/>
  <c r="G253"/>
  <c r="G252" s="1"/>
  <c r="G251"/>
  <c r="G250" s="1"/>
  <c r="G249"/>
  <c r="G246"/>
  <c r="G245" s="1"/>
  <c r="G244"/>
  <c r="G243" s="1"/>
  <c r="G207"/>
  <c r="G204"/>
  <c r="G203" s="1"/>
  <c r="G202" s="1"/>
  <c r="G201" s="1"/>
  <c r="G200"/>
  <c r="G198"/>
  <c r="G197"/>
  <c r="G195"/>
  <c r="G194" s="1"/>
  <c r="G192"/>
  <c r="G188"/>
  <c r="G187" s="1"/>
  <c r="G186"/>
  <c r="G185" s="1"/>
  <c r="G183"/>
  <c r="G182" s="1"/>
  <c r="G181"/>
  <c r="G180" s="1"/>
  <c r="G178"/>
  <c r="G177" s="1"/>
  <c r="G175"/>
  <c r="G174"/>
  <c r="G170"/>
  <c r="G169" s="1"/>
  <c r="G168" s="1"/>
  <c r="G167"/>
  <c r="G166" s="1"/>
  <c r="G165"/>
  <c r="G163" s="1"/>
  <c r="G158"/>
  <c r="G157"/>
  <c r="G155"/>
  <c r="G153"/>
  <c r="G152" s="1"/>
  <c r="G151"/>
  <c r="G150"/>
  <c r="G148"/>
  <c r="G147"/>
  <c r="G146"/>
  <c r="G144"/>
  <c r="G143" s="1"/>
  <c r="G140"/>
  <c r="G137"/>
  <c r="G136"/>
  <c r="G133"/>
  <c r="G132" s="1"/>
  <c r="G130"/>
  <c r="G129" s="1"/>
  <c r="G128" s="1"/>
  <c r="G127"/>
  <c r="G126" s="1"/>
  <c r="G124"/>
  <c r="G123" s="1"/>
  <c r="G122" s="1"/>
  <c r="G120"/>
  <c r="G119" s="1"/>
  <c r="G117"/>
  <c r="G116"/>
  <c r="G115"/>
  <c r="G113"/>
  <c r="G109"/>
  <c r="G108" s="1"/>
  <c r="G106"/>
  <c r="G105"/>
  <c r="G102"/>
  <c r="G100" s="1"/>
  <c r="G99"/>
  <c r="G98"/>
  <c r="G96"/>
  <c r="G95"/>
  <c r="G92"/>
  <c r="G91"/>
  <c r="G89"/>
  <c r="G88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1409" i="1" l="1"/>
  <c r="H785"/>
  <c r="H549" i="2"/>
  <c r="G549"/>
  <c r="H910" i="1"/>
  <c r="G301" i="2"/>
  <c r="H301"/>
  <c r="H58" i="1"/>
  <c r="H57" s="1"/>
  <c r="E10" i="3" s="1"/>
  <c r="G332" i="2"/>
  <c r="G331" s="1"/>
  <c r="H332"/>
  <c r="H331" s="1"/>
  <c r="H79" i="1"/>
  <c r="H63" s="1"/>
  <c r="E12" i="3" s="1"/>
  <c r="G940" i="2"/>
  <c r="G939" s="1"/>
  <c r="H940"/>
  <c r="H939" s="1"/>
  <c r="H720" i="1"/>
  <c r="H719" s="1"/>
  <c r="H849" i="2"/>
  <c r="H848" s="1"/>
  <c r="H847" s="1"/>
  <c r="G849"/>
  <c r="G848" s="1"/>
  <c r="G363"/>
  <c r="G359" s="1"/>
  <c r="H1121" i="1"/>
  <c r="I55"/>
  <c r="K57" s="1"/>
  <c r="H580"/>
  <c r="H454" i="2"/>
  <c r="H631" i="1"/>
  <c r="H626" s="1"/>
  <c r="G454" i="2"/>
  <c r="H1439" i="1"/>
  <c r="G862" i="2"/>
  <c r="G861" s="1"/>
  <c r="H862"/>
  <c r="H861" s="1"/>
  <c r="H436"/>
  <c r="G436"/>
  <c r="H1328" i="1"/>
  <c r="H426"/>
  <c r="H266" i="2"/>
  <c r="G266"/>
  <c r="G162"/>
  <c r="H364" i="1"/>
  <c r="H363" s="1"/>
  <c r="H162" i="2"/>
  <c r="I1283" i="1"/>
  <c r="H204"/>
  <c r="H184" i="2"/>
  <c r="G184"/>
  <c r="H161" i="1"/>
  <c r="H160" s="1"/>
  <c r="E21" i="3" s="1"/>
  <c r="F18"/>
  <c r="G206" i="2"/>
  <c r="G205" s="1"/>
  <c r="H206"/>
  <c r="H205" s="1"/>
  <c r="F37" i="3"/>
  <c r="F34" s="1"/>
  <c r="G981" i="2"/>
  <c r="H981"/>
  <c r="H21" i="1"/>
  <c r="H20" s="1"/>
  <c r="H615" i="2"/>
  <c r="H607" s="1"/>
  <c r="H1085" i="1"/>
  <c r="H1084" s="1"/>
  <c r="H1083" s="1"/>
  <c r="G615" i="2"/>
  <c r="G607" s="1"/>
  <c r="H684" i="1"/>
  <c r="H683" s="1"/>
  <c r="H682" s="1"/>
  <c r="G831" i="2"/>
  <c r="H831"/>
  <c r="H47"/>
  <c r="G951"/>
  <c r="G950" s="1"/>
  <c r="G47"/>
  <c r="H951"/>
  <c r="H950" s="1"/>
  <c r="G725"/>
  <c r="G724" s="1"/>
  <c r="H725"/>
  <c r="H724" s="1"/>
  <c r="H713"/>
  <c r="G713"/>
  <c r="H633"/>
  <c r="G633"/>
  <c r="G812"/>
  <c r="H812"/>
  <c r="H93"/>
  <c r="H112"/>
  <c r="H107" s="1"/>
  <c r="G112"/>
  <c r="G107" s="1"/>
  <c r="G93"/>
  <c r="H880"/>
  <c r="G25"/>
  <c r="H25"/>
  <c r="G880"/>
  <c r="G426"/>
  <c r="G420" s="1"/>
  <c r="G408" s="1"/>
  <c r="H426"/>
  <c r="H420" s="1"/>
  <c r="H408" s="1"/>
  <c r="H1393" i="1"/>
  <c r="H1382" s="1"/>
  <c r="H1377" s="1"/>
  <c r="H626" i="2"/>
  <c r="G626"/>
  <c r="H248"/>
  <c r="G248"/>
  <c r="G616"/>
  <c r="H616"/>
  <c r="H373" i="1"/>
  <c r="G504" i="2"/>
  <c r="F51" i="3"/>
  <c r="F50" s="1"/>
  <c r="H504" i="2"/>
  <c r="G495"/>
  <c r="H382" i="1"/>
  <c r="H495" i="2"/>
  <c r="H139"/>
  <c r="H138" s="1"/>
  <c r="G139"/>
  <c r="G138" s="1"/>
  <c r="H144" i="1"/>
  <c r="E19" i="3" s="1"/>
  <c r="G298" i="2"/>
  <c r="G289" s="1"/>
  <c r="H298"/>
  <c r="H289" s="1"/>
  <c r="G999"/>
  <c r="H1313" i="1"/>
  <c r="H1312" s="1"/>
  <c r="H1259"/>
  <c r="H1300"/>
  <c r="H1338"/>
  <c r="H1264"/>
  <c r="H1307"/>
  <c r="H1319"/>
  <c r="H1318" s="1"/>
  <c r="H1295"/>
  <c r="H1294" s="1"/>
  <c r="H1288" s="1"/>
  <c r="H1247"/>
  <c r="H1246" s="1"/>
  <c r="H222"/>
  <c r="G118" i="2"/>
  <c r="H778" i="1"/>
  <c r="H118" i="2"/>
  <c r="H274" i="1"/>
  <c r="G531" i="2"/>
  <c r="G528" s="1"/>
  <c r="G525" s="1"/>
  <c r="H531"/>
  <c r="H528" s="1"/>
  <c r="H525" s="1"/>
  <c r="H1218" i="1"/>
  <c r="H1213" s="1"/>
  <c r="G339" i="2"/>
  <c r="G338" s="1"/>
  <c r="H339"/>
  <c r="H338" s="1"/>
  <c r="H486" i="1"/>
  <c r="H13" i="2"/>
  <c r="H20"/>
  <c r="G13"/>
  <c r="G20"/>
  <c r="G10"/>
  <c r="H10"/>
  <c r="H326" i="1"/>
  <c r="H1178"/>
  <c r="G684" i="2"/>
  <c r="G683" s="1"/>
  <c r="H684"/>
  <c r="H683" s="1"/>
  <c r="G14"/>
  <c r="H856" i="1"/>
  <c r="G920" i="2"/>
  <c r="G919" s="1"/>
  <c r="H123" i="1"/>
  <c r="H290"/>
  <c r="H289" s="1"/>
  <c r="H281" s="1"/>
  <c r="E28" i="3" s="1"/>
  <c r="H515" i="1"/>
  <c r="H514" s="1"/>
  <c r="H506" s="1"/>
  <c r="H1032"/>
  <c r="H1346"/>
  <c r="H1369"/>
  <c r="H14" i="2"/>
  <c r="H951" i="1"/>
  <c r="H57" i="2"/>
  <c r="F31" i="3"/>
  <c r="H736" i="2"/>
  <c r="H72"/>
  <c r="H1399" i="1"/>
  <c r="H1398" s="1"/>
  <c r="G51" i="2"/>
  <c r="G57"/>
  <c r="G135"/>
  <c r="G134" s="1"/>
  <c r="G542"/>
  <c r="G841"/>
  <c r="G840" s="1"/>
  <c r="G896"/>
  <c r="H31"/>
  <c r="H51"/>
  <c r="H277"/>
  <c r="H905"/>
  <c r="H183" i="1"/>
  <c r="H180" s="1"/>
  <c r="H179" s="1"/>
  <c r="H245"/>
  <c r="H244" s="1"/>
  <c r="H400"/>
  <c r="H396" s="1"/>
  <c r="H761"/>
  <c r="H145" i="2"/>
  <c r="H908"/>
  <c r="G733"/>
  <c r="G899"/>
  <c r="H76"/>
  <c r="H82"/>
  <c r="H87"/>
  <c r="H132"/>
  <c r="H354"/>
  <c r="H366"/>
  <c r="H1203" i="1"/>
  <c r="H613"/>
  <c r="H605" s="1"/>
  <c r="E46" i="3" s="1"/>
  <c r="G34" i="2"/>
  <c r="G40"/>
  <c r="G66"/>
  <c r="G104"/>
  <c r="G103" s="1"/>
  <c r="G284"/>
  <c r="G283" s="1"/>
  <c r="H66"/>
  <c r="H284"/>
  <c r="H283" s="1"/>
  <c r="H389"/>
  <c r="H388" s="1"/>
  <c r="H381" s="1"/>
  <c r="H913"/>
  <c r="H1001"/>
  <c r="H968" i="1"/>
  <c r="H967" s="1"/>
  <c r="H991"/>
  <c r="H1142"/>
  <c r="H1141" s="1"/>
  <c r="H1168"/>
  <c r="H1162" s="1"/>
  <c r="H830"/>
  <c r="H820" s="1"/>
  <c r="G79" i="2"/>
  <c r="G931"/>
  <c r="G930" s="1"/>
  <c r="H702" i="1"/>
  <c r="H939"/>
  <c r="H40" i="2"/>
  <c r="H63"/>
  <c r="H90"/>
  <c r="H242"/>
  <c r="H208" s="1"/>
  <c r="H317"/>
  <c r="H314" s="1"/>
  <c r="H733"/>
  <c r="H896"/>
  <c r="H491" i="1"/>
  <c r="H490" s="1"/>
  <c r="H530"/>
  <c r="H529" s="1"/>
  <c r="H521" s="1"/>
  <c r="H520" s="1"/>
  <c r="H727"/>
  <c r="H726" s="1"/>
  <c r="H725" s="1"/>
  <c r="H1046"/>
  <c r="G31" i="2"/>
  <c r="G90"/>
  <c r="G637"/>
  <c r="G965"/>
  <c r="H135"/>
  <c r="H134" s="1"/>
  <c r="H149"/>
  <c r="H649"/>
  <c r="H705"/>
  <c r="H873"/>
  <c r="G145"/>
  <c r="H37"/>
  <c r="H44"/>
  <c r="H43" s="1"/>
  <c r="H85"/>
  <c r="H104"/>
  <c r="H103" s="1"/>
  <c r="H482"/>
  <c r="G63"/>
  <c r="G82"/>
  <c r="G87"/>
  <c r="H399"/>
  <c r="H398" s="1"/>
  <c r="H397" s="1"/>
  <c r="H542"/>
  <c r="H630"/>
  <c r="H641"/>
  <c r="H741"/>
  <c r="H854"/>
  <c r="H899"/>
  <c r="H965"/>
  <c r="G623"/>
  <c r="G873"/>
  <c r="H97"/>
  <c r="H154"/>
  <c r="H196"/>
  <c r="H305"/>
  <c r="F41" i="3"/>
  <c r="F44"/>
  <c r="G908" i="2"/>
  <c r="G913"/>
  <c r="H969"/>
  <c r="G969"/>
  <c r="H448"/>
  <c r="H173"/>
  <c r="H172" s="1"/>
  <c r="H491"/>
  <c r="H490" s="1"/>
  <c r="H623"/>
  <c r="H645"/>
  <c r="H666"/>
  <c r="H679"/>
  <c r="H678" s="1"/>
  <c r="H974"/>
  <c r="F22" i="3"/>
  <c r="H54" i="2"/>
  <c r="H69"/>
  <c r="H34"/>
  <c r="H60"/>
  <c r="H79"/>
  <c r="H545"/>
  <c r="H637"/>
  <c r="H841"/>
  <c r="H840" s="1"/>
  <c r="H995"/>
  <c r="F9" i="3"/>
  <c r="H671" i="2"/>
  <c r="H931"/>
  <c r="H930" s="1"/>
  <c r="F26" i="3"/>
  <c r="G72" i="2"/>
  <c r="G491"/>
  <c r="G490" s="1"/>
  <c r="G482"/>
  <c r="K540" i="1"/>
  <c r="G277" i="2"/>
  <c r="H473" i="1"/>
  <c r="G317" i="2"/>
  <c r="G314" s="1"/>
  <c r="H232" i="1"/>
  <c r="H229" s="1"/>
  <c r="H212"/>
  <c r="G179" i="2"/>
  <c r="G176" s="1"/>
  <c r="H152" i="1"/>
  <c r="H151" s="1"/>
  <c r="H150" s="1"/>
  <c r="G995" i="2"/>
  <c r="G149"/>
  <c r="H97" i="1"/>
  <c r="E14" i="3"/>
  <c r="H13" i="1"/>
  <c r="H12" s="1"/>
  <c r="E11" i="3" s="1"/>
  <c r="H107" i="1"/>
  <c r="E32" i="3"/>
  <c r="G131" i="2"/>
  <c r="G125" s="1"/>
  <c r="G69"/>
  <c r="G85"/>
  <c r="G242"/>
  <c r="G208" s="1"/>
  <c r="G354"/>
  <c r="G389"/>
  <c r="G388" s="1"/>
  <c r="G381" s="1"/>
  <c r="G448"/>
  <c r="G545"/>
  <c r="G645"/>
  <c r="G666"/>
  <c r="G705"/>
  <c r="G853"/>
  <c r="G974"/>
  <c r="H318" i="1"/>
  <c r="H846"/>
  <c r="G37" i="2"/>
  <c r="G44"/>
  <c r="G43" s="1"/>
  <c r="G54"/>
  <c r="G60"/>
  <c r="G76"/>
  <c r="G97"/>
  <c r="G196"/>
  <c r="G630"/>
  <c r="G641"/>
  <c r="G736"/>
  <c r="G741"/>
  <c r="G905"/>
  <c r="G1001"/>
  <c r="G770"/>
  <c r="G746" s="1"/>
  <c r="G191"/>
  <c r="G305"/>
  <c r="G399"/>
  <c r="G398" s="1"/>
  <c r="G397" s="1"/>
  <c r="G461"/>
  <c r="G596"/>
  <c r="G649"/>
  <c r="G671"/>
  <c r="G679"/>
  <c r="G678" s="1"/>
  <c r="G922"/>
  <c r="H1232" i="1"/>
  <c r="H179" i="2"/>
  <c r="H176" s="1"/>
  <c r="H191"/>
  <c r="H461"/>
  <c r="H125"/>
  <c r="H770"/>
  <c r="H746" s="1"/>
  <c r="H922"/>
  <c r="H596"/>
  <c r="G366"/>
  <c r="G173"/>
  <c r="G172" s="1"/>
  <c r="G154"/>
  <c r="G481" l="1"/>
  <c r="H481"/>
  <c r="H541"/>
  <c r="G541"/>
  <c r="H902"/>
  <c r="G902"/>
  <c r="H142"/>
  <c r="G142"/>
  <c r="H732"/>
  <c r="G732"/>
  <c r="H760" i="1"/>
  <c r="G958" i="2"/>
  <c r="H958"/>
  <c r="H395" i="1"/>
  <c r="E30" i="3" s="1"/>
  <c r="H1337" i="1"/>
  <c r="H1327" s="1"/>
  <c r="H24" i="2"/>
  <c r="G24"/>
  <c r="H273" i="1"/>
  <c r="H272" s="1"/>
  <c r="H271" s="1"/>
  <c r="E27" i="3" s="1"/>
  <c r="H1438" i="1"/>
  <c r="H1443" s="1"/>
  <c r="G337" i="2"/>
  <c r="H337"/>
  <c r="G300"/>
  <c r="H300"/>
  <c r="I1242" i="1"/>
  <c r="K1244" s="1"/>
  <c r="F58" i="3"/>
  <c r="H143" i="1"/>
  <c r="H93"/>
  <c r="H56" s="1"/>
  <c r="E23" i="3"/>
  <c r="H928" i="1"/>
  <c r="H927" s="1"/>
  <c r="H1299"/>
  <c r="H1258"/>
  <c r="H1254" s="1"/>
  <c r="H200"/>
  <c r="E24" i="3" s="1"/>
  <c r="H872" i="2"/>
  <c r="G872"/>
  <c r="H1002" i="1"/>
  <c r="H1001" s="1"/>
  <c r="H485"/>
  <c r="H472" s="1"/>
  <c r="H1161"/>
  <c r="H1160" s="1"/>
  <c r="E40" i="3" s="1"/>
  <c r="H786" i="2"/>
  <c r="H909" i="1"/>
  <c r="H908" s="1"/>
  <c r="E54" i="3" s="1"/>
  <c r="G704" i="2"/>
  <c r="H704"/>
  <c r="H1202" i="1"/>
  <c r="H1131"/>
  <c r="H1120" s="1"/>
  <c r="E39" i="3" s="1"/>
  <c r="E52"/>
  <c r="H681" i="1"/>
  <c r="H625" s="1"/>
  <c r="H425"/>
  <c r="E33" i="3" s="1"/>
  <c r="E31" s="1"/>
  <c r="H221" i="1"/>
  <c r="E25" i="3" s="1"/>
  <c r="H313" i="2"/>
  <c r="G276"/>
  <c r="H276"/>
  <c r="G827"/>
  <c r="H247"/>
  <c r="E53" i="3"/>
  <c r="G247" i="2"/>
  <c r="G261"/>
  <c r="G256" s="1"/>
  <c r="G895"/>
  <c r="H665"/>
  <c r="H664" s="1"/>
  <c r="G190"/>
  <c r="G189" s="1"/>
  <c r="H895"/>
  <c r="H190"/>
  <c r="H189" s="1"/>
  <c r="G622"/>
  <c r="H505" i="1"/>
  <c r="H11"/>
  <c r="H10" s="1"/>
  <c r="H50" i="2"/>
  <c r="G665"/>
  <c r="G664" s="1"/>
  <c r="H622"/>
  <c r="H827"/>
  <c r="H826" s="1"/>
  <c r="G50"/>
  <c r="H447"/>
  <c r="H435" s="1"/>
  <c r="H261"/>
  <c r="H256" s="1"/>
  <c r="H1368" i="1"/>
  <c r="H1367" s="1"/>
  <c r="E43" i="3" s="1"/>
  <c r="G313" i="2"/>
  <c r="H312" i="1"/>
  <c r="E29" i="3" s="1"/>
  <c r="G447" i="2"/>
  <c r="G435" s="1"/>
  <c r="E20" i="3"/>
  <c r="E18" s="1"/>
  <c r="G847" i="2"/>
  <c r="G540" l="1"/>
  <c r="G539" s="1"/>
  <c r="H540"/>
  <c r="H539" s="1"/>
  <c r="H1298" i="1"/>
  <c r="H1284" s="1"/>
  <c r="H990"/>
  <c r="E36" i="3" s="1"/>
  <c r="I1430" i="1"/>
  <c r="I1434" s="1"/>
  <c r="H1245"/>
  <c r="H1244" s="1"/>
  <c r="H1243" s="1"/>
  <c r="H178"/>
  <c r="E48" i="3"/>
  <c r="H731" i="2"/>
  <c r="E49" i="3"/>
  <c r="H844" i="1"/>
  <c r="H843" s="1"/>
  <c r="H842" s="1"/>
  <c r="H819" s="1"/>
  <c r="H818" s="1"/>
  <c r="E51" i="3" s="1"/>
  <c r="E50" s="1"/>
  <c r="G803" i="2"/>
  <c r="G802" s="1"/>
  <c r="G787" s="1"/>
  <c r="K11" i="1"/>
  <c r="E22" i="3"/>
  <c r="H418" i="1"/>
  <c r="G826" i="2"/>
  <c r="G825" s="1"/>
  <c r="H597" i="1"/>
  <c r="H579" s="1"/>
  <c r="K598" s="1"/>
  <c r="H926"/>
  <c r="H23" i="2"/>
  <c r="E47" i="3"/>
  <c r="E17"/>
  <c r="E9" s="1"/>
  <c r="H825" i="2"/>
  <c r="H380"/>
  <c r="G23"/>
  <c r="G380"/>
  <c r="E26" i="3"/>
  <c r="H270" i="1"/>
  <c r="H1018" i="2" l="1"/>
  <c r="F60" i="3"/>
  <c r="F61" s="1"/>
  <c r="H1020" i="2"/>
  <c r="E37" i="3"/>
  <c r="H925" i="1"/>
  <c r="H924" s="1"/>
  <c r="K925" s="1"/>
  <c r="E42" i="3"/>
  <c r="E41" s="1"/>
  <c r="H1283" i="1"/>
  <c r="E44" i="3"/>
  <c r="H817" i="1"/>
  <c r="H802" s="1"/>
  <c r="K817" s="1"/>
  <c r="H55"/>
  <c r="E35" i="3"/>
  <c r="H1242" i="1" l="1"/>
  <c r="K1243" s="1"/>
  <c r="E34" i="3"/>
  <c r="E58" s="1"/>
  <c r="H1021" i="2"/>
  <c r="G786"/>
  <c r="G731" s="1"/>
  <c r="G1018" s="1"/>
  <c r="K56" i="1"/>
  <c r="H1430" l="1"/>
  <c r="H1434" s="1"/>
  <c r="F270" i="2"/>
  <c r="F269" s="1"/>
  <c r="G403" i="1"/>
  <c r="G401" s="1"/>
  <c r="G1020" i="2" l="1"/>
  <c r="G1021" s="1"/>
  <c r="E60" i="3"/>
  <c r="E61" s="1"/>
  <c r="F375" i="2"/>
  <c r="F374" s="1"/>
  <c r="F373" s="1"/>
  <c r="F372" s="1"/>
  <c r="F369"/>
  <c r="F368" s="1"/>
  <c r="F367" s="1"/>
  <c r="G1296" i="1"/>
  <c r="G1290"/>
  <c r="G1289" s="1"/>
  <c r="G1295" l="1"/>
  <c r="G1294" s="1"/>
  <c r="G1288" s="1"/>
  <c r="F366" i="2"/>
  <c r="F244" l="1"/>
  <c r="F243" s="1"/>
  <c r="F246"/>
  <c r="F245" s="1"/>
  <c r="G361" i="1"/>
  <c r="G358" s="1"/>
  <c r="G326" l="1"/>
  <c r="F242" i="2"/>
  <c r="F208" s="1"/>
  <c r="G359" i="1"/>
  <c r="F167" i="2"/>
  <c r="F166" s="1"/>
  <c r="G321" i="1"/>
  <c r="G319" s="1"/>
  <c r="F265" i="2"/>
  <c r="F264" s="1"/>
  <c r="F262" s="1"/>
  <c r="G293" i="1"/>
  <c r="G291" s="1"/>
  <c r="F251" i="2"/>
  <c r="F250" s="1"/>
  <c r="G215" i="1"/>
  <c r="G213" s="1"/>
  <c r="F188" i="2"/>
  <c r="F187" s="1"/>
  <c r="G207" i="1"/>
  <c r="F997" i="2" l="1"/>
  <c r="F998"/>
  <c r="F996"/>
  <c r="F995" l="1"/>
  <c r="F949" l="1"/>
  <c r="G265" i="1"/>
  <c r="G262" s="1"/>
  <c r="F867" i="2"/>
  <c r="F350" l="1"/>
  <c r="F349" s="1"/>
  <c r="G410" i="1"/>
  <c r="G409" s="1"/>
  <c r="F534" i="2"/>
  <c r="F533" s="1"/>
  <c r="G465" i="1"/>
  <c r="G464" s="1"/>
  <c r="G463" s="1"/>
  <c r="G435" s="1"/>
  <c r="G393" l="1"/>
  <c r="F501" i="2"/>
  <c r="F500" s="1"/>
  <c r="F506"/>
  <c r="F508"/>
  <c r="F507" s="1"/>
  <c r="G378" i="1"/>
  <c r="G383"/>
  <c r="G385"/>
  <c r="F174" i="2"/>
  <c r="F322"/>
  <c r="F321"/>
  <c r="F345"/>
  <c r="F344" s="1"/>
  <c r="F343"/>
  <c r="F342" s="1"/>
  <c r="G279" i="1"/>
  <c r="G277"/>
  <c r="F127" i="2"/>
  <c r="F126" s="1"/>
  <c r="G230" i="1"/>
  <c r="F952" i="2"/>
  <c r="G132" i="1"/>
  <c r="G131" s="1"/>
  <c r="F334" i="2"/>
  <c r="F951" l="1"/>
  <c r="F950" s="1"/>
  <c r="G382" i="1"/>
  <c r="G274"/>
  <c r="F339" i="2"/>
  <c r="F338" s="1"/>
  <c r="G273" i="1" l="1"/>
  <c r="G272" s="1"/>
  <c r="F253" i="2"/>
  <c r="F252" s="1"/>
  <c r="F178" l="1"/>
  <c r="F177" s="1"/>
  <c r="G181" i="1"/>
  <c r="F312" i="2" l="1"/>
  <c r="F311" s="1"/>
  <c r="F310" s="1"/>
  <c r="G433" i="1"/>
  <c r="G432" s="1"/>
  <c r="G1438" s="1"/>
  <c r="F516" i="2" l="1"/>
  <c r="F515" s="1"/>
  <c r="F514" s="1"/>
  <c r="F505"/>
  <c r="F504" s="1"/>
  <c r="F499"/>
  <c r="F498" s="1"/>
  <c r="F497"/>
  <c r="F496" s="1"/>
  <c r="G392" i="1"/>
  <c r="G374"/>
  <c r="G376"/>
  <c r="G324"/>
  <c r="F165" i="2"/>
  <c r="F163" s="1"/>
  <c r="F162" s="1"/>
  <c r="G318" i="1"/>
  <c r="F519" i="2"/>
  <c r="F518" s="1"/>
  <c r="F517" s="1"/>
  <c r="F524"/>
  <c r="F523" s="1"/>
  <c r="F522" s="1"/>
  <c r="G305" i="1"/>
  <c r="G304" s="1"/>
  <c r="G310"/>
  <c r="G309" s="1"/>
  <c r="G287"/>
  <c r="F249" i="2"/>
  <c r="F248" s="1"/>
  <c r="F186"/>
  <c r="F185" s="1"/>
  <c r="F184" s="1"/>
  <c r="G205" i="1"/>
  <c r="G204" s="1"/>
  <c r="G212"/>
  <c r="G200" l="1"/>
  <c r="G373"/>
  <c r="F495" i="2"/>
  <c r="F247"/>
  <c r="F921"/>
  <c r="G121" i="1"/>
  <c r="F140" i="2"/>
  <c r="G95" i="1"/>
  <c r="G94" s="1"/>
  <c r="F139" i="2" l="1"/>
  <c r="F138" s="1"/>
  <c r="F489"/>
  <c r="F487" s="1"/>
  <c r="F291"/>
  <c r="F290" s="1"/>
  <c r="F293"/>
  <c r="F292" s="1"/>
  <c r="F299"/>
  <c r="F133"/>
  <c r="F132" s="1"/>
  <c r="G236" i="1"/>
  <c r="F298" i="2" l="1"/>
  <c r="F289" s="1"/>
  <c r="F102"/>
  <c r="F674" l="1"/>
  <c r="F670"/>
  <c r="G1148" i="1"/>
  <c r="G1143"/>
  <c r="F323" i="2" l="1"/>
  <c r="G365" i="1"/>
  <c r="G364" s="1"/>
  <c r="G257" l="1"/>
  <c r="G256" l="1"/>
  <c r="G255" s="1"/>
  <c r="F467" i="2"/>
  <c r="F466" s="1"/>
  <c r="F465"/>
  <c r="G1278" i="1"/>
  <c r="G1277" s="1"/>
  <c r="G1276" s="1"/>
  <c r="G1275" s="1"/>
  <c r="G750"/>
  <c r="G749" s="1"/>
  <c r="G594"/>
  <c r="G593" s="1"/>
  <c r="G592" s="1"/>
  <c r="G591" s="1"/>
  <c r="G590" s="1"/>
  <c r="G580" s="1"/>
  <c r="F671" i="2" l="1"/>
  <c r="F984" l="1"/>
  <c r="G91" i="1"/>
  <c r="G90" s="1"/>
  <c r="G89" s="1"/>
  <c r="D15" i="3" s="1"/>
  <c r="F1000" i="2" l="1"/>
  <c r="F1003"/>
  <c r="F727" l="1"/>
  <c r="F712"/>
  <c r="F711" s="1"/>
  <c r="F716"/>
  <c r="F682"/>
  <c r="F544"/>
  <c r="F667"/>
  <c r="G1240" i="1"/>
  <c r="G1239" s="1"/>
  <c r="G1238" s="1"/>
  <c r="G1237" s="1"/>
  <c r="G1236" s="1"/>
  <c r="G1235" s="1"/>
  <c r="G1185"/>
  <c r="G1187"/>
  <c r="G1134"/>
  <c r="G1133" s="1"/>
  <c r="G1132" s="1"/>
  <c r="G1156"/>
  <c r="F871" i="2" l="1"/>
  <c r="F869" s="1"/>
  <c r="F862" s="1"/>
  <c r="F968" l="1"/>
  <c r="G14" i="1"/>
  <c r="F275" i="2" l="1"/>
  <c r="G363" i="1" l="1"/>
  <c r="F669" i="2"/>
  <c r="F619"/>
  <c r="F618" s="1"/>
  <c r="G1044" i="1"/>
  <c r="G1043" s="1"/>
  <c r="G1037" s="1"/>
  <c r="F551" i="2"/>
  <c r="F617"/>
  <c r="G949" i="1"/>
  <c r="G948" s="1"/>
  <c r="G944" s="1"/>
  <c r="F547" i="2"/>
  <c r="F615" l="1"/>
  <c r="F607" s="1"/>
  <c r="F616"/>
  <c r="F1014" l="1"/>
  <c r="F1013" s="1"/>
  <c r="G268" i="1"/>
  <c r="G267" s="1"/>
  <c r="F430" i="2" l="1"/>
  <c r="F429" s="1"/>
  <c r="G1396" i="1"/>
  <c r="F456" i="2"/>
  <c r="G1262" i="1"/>
  <c r="F855" i="2" l="1"/>
  <c r="F853" l="1"/>
  <c r="F854"/>
  <c r="F916"/>
  <c r="F274" l="1"/>
  <c r="G486" i="1" l="1"/>
  <c r="F690" i="2" l="1"/>
  <c r="G1102" i="1"/>
  <c r="G1101" s="1"/>
  <c r="F773" i="2" l="1"/>
  <c r="F769"/>
  <c r="F387" l="1"/>
  <c r="F386" s="1"/>
  <c r="F385" s="1"/>
  <c r="G1415" i="1"/>
  <c r="G1305"/>
  <c r="G1304" s="1"/>
  <c r="G1303" l="1"/>
  <c r="F148" i="2" l="1"/>
  <c r="F146" l="1"/>
  <c r="F1002"/>
  <c r="F1001" s="1"/>
  <c r="F992"/>
  <c r="F991" s="1"/>
  <c r="F985"/>
  <c r="F983"/>
  <c r="F980"/>
  <c r="F979" s="1"/>
  <c r="F978"/>
  <c r="F977" s="1"/>
  <c r="F976"/>
  <c r="F975"/>
  <c r="F973"/>
  <c r="F972" s="1"/>
  <c r="F971"/>
  <c r="F970"/>
  <c r="F967"/>
  <c r="F966"/>
  <c r="F964"/>
  <c r="F963" s="1"/>
  <c r="F962"/>
  <c r="F961" s="1"/>
  <c r="F941"/>
  <c r="F935"/>
  <c r="F934" s="1"/>
  <c r="F933"/>
  <c r="F932" s="1"/>
  <c r="F926"/>
  <c r="F925" s="1"/>
  <c r="F924"/>
  <c r="F923" s="1"/>
  <c r="F920"/>
  <c r="F919" s="1"/>
  <c r="F914"/>
  <c r="F913" s="1"/>
  <c r="F912"/>
  <c r="F911" s="1"/>
  <c r="F910"/>
  <c r="F909"/>
  <c r="F907"/>
  <c r="F906"/>
  <c r="F901"/>
  <c r="F900"/>
  <c r="F898"/>
  <c r="F897"/>
  <c r="F894"/>
  <c r="F893" s="1"/>
  <c r="F892" s="1"/>
  <c r="F891" s="1"/>
  <c r="F883"/>
  <c r="F882"/>
  <c r="F879"/>
  <c r="F878" s="1"/>
  <c r="F877"/>
  <c r="F876" s="1"/>
  <c r="F875"/>
  <c r="F874"/>
  <c r="F859"/>
  <c r="F858" s="1"/>
  <c r="F857" s="1"/>
  <c r="F856" s="1"/>
  <c r="F851"/>
  <c r="F850"/>
  <c r="F843"/>
  <c r="F842"/>
  <c r="F837"/>
  <c r="F836" s="1"/>
  <c r="F835"/>
  <c r="F834" s="1"/>
  <c r="F833"/>
  <c r="F832" s="1"/>
  <c r="F830"/>
  <c r="F829" s="1"/>
  <c r="F828" s="1"/>
  <c r="F815"/>
  <c r="F814" s="1"/>
  <c r="F813" s="1"/>
  <c r="F811"/>
  <c r="F810" s="1"/>
  <c r="F743"/>
  <c r="F742"/>
  <c r="F740"/>
  <c r="F739" s="1"/>
  <c r="F738"/>
  <c r="F737"/>
  <c r="F735"/>
  <c r="F734"/>
  <c r="F730"/>
  <c r="F729"/>
  <c r="F715"/>
  <c r="F713" s="1"/>
  <c r="F707"/>
  <c r="F689"/>
  <c r="F688"/>
  <c r="F687"/>
  <c r="F686"/>
  <c r="F685"/>
  <c r="F680"/>
  <c r="F668"/>
  <c r="F666" s="1"/>
  <c r="F656"/>
  <c r="F655" s="1"/>
  <c r="F652" s="1"/>
  <c r="F651"/>
  <c r="F647"/>
  <c r="F648"/>
  <c r="F646"/>
  <c r="F644"/>
  <c r="F642"/>
  <c r="F639"/>
  <c r="F640"/>
  <c r="F638"/>
  <c r="F635"/>
  <c r="F634"/>
  <c r="F632"/>
  <c r="F631"/>
  <c r="F628"/>
  <c r="F625"/>
  <c r="F624"/>
  <c r="F606"/>
  <c r="F605" s="1"/>
  <c r="F602"/>
  <c r="F601" s="1"/>
  <c r="F600"/>
  <c r="F599" s="1"/>
  <c r="F598"/>
  <c r="F597" s="1"/>
  <c r="F563"/>
  <c r="F562" s="1"/>
  <c r="F552"/>
  <c r="F550"/>
  <c r="F548"/>
  <c r="F546"/>
  <c r="F543"/>
  <c r="F542" s="1"/>
  <c r="F537"/>
  <c r="F536" s="1"/>
  <c r="F535" s="1"/>
  <c r="F532"/>
  <c r="F493"/>
  <c r="F494"/>
  <c r="F492"/>
  <c r="F484"/>
  <c r="F483"/>
  <c r="F474"/>
  <c r="F473" s="1"/>
  <c r="F468" s="1"/>
  <c r="F464"/>
  <c r="F463"/>
  <c r="F462" s="1"/>
  <c r="F452"/>
  <c r="F451" s="1"/>
  <c r="F450"/>
  <c r="F449" s="1"/>
  <c r="F440"/>
  <c r="F439" s="1"/>
  <c r="F438"/>
  <c r="F437" s="1"/>
  <c r="F428"/>
  <c r="F427" s="1"/>
  <c r="F426" s="1"/>
  <c r="F420" s="1"/>
  <c r="F408" s="1"/>
  <c r="F406"/>
  <c r="F405" s="1"/>
  <c r="F404" s="1"/>
  <c r="F403" s="1"/>
  <c r="F401"/>
  <c r="F402"/>
  <c r="F400"/>
  <c r="F396"/>
  <c r="F395" s="1"/>
  <c r="F394" s="1"/>
  <c r="F393" s="1"/>
  <c r="F391"/>
  <c r="F392"/>
  <c r="F390"/>
  <c r="F384"/>
  <c r="F383" s="1"/>
  <c r="F382" s="1"/>
  <c r="F379"/>
  <c r="F378" s="1"/>
  <c r="F377" s="1"/>
  <c r="F376" s="1"/>
  <c r="F358"/>
  <c r="F357" s="1"/>
  <c r="F356"/>
  <c r="F355" s="1"/>
  <c r="F333"/>
  <c r="F332" s="1"/>
  <c r="F325"/>
  <c r="F318"/>
  <c r="F307"/>
  <c r="F309"/>
  <c r="F306"/>
  <c r="F304"/>
  <c r="F303"/>
  <c r="F286"/>
  <c r="F288"/>
  <c r="F285"/>
  <c r="F282"/>
  <c r="F280"/>
  <c r="F279"/>
  <c r="F268"/>
  <c r="F267"/>
  <c r="F260"/>
  <c r="F258" s="1"/>
  <c r="F257" s="1"/>
  <c r="F207"/>
  <c r="F204"/>
  <c r="F203" s="1"/>
  <c r="F202" s="1"/>
  <c r="F201" s="1"/>
  <c r="F198"/>
  <c r="F200"/>
  <c r="F197"/>
  <c r="F195"/>
  <c r="F194" s="1"/>
  <c r="F192"/>
  <c r="F183"/>
  <c r="F182" s="1"/>
  <c r="F181"/>
  <c r="F180" s="1"/>
  <c r="F175"/>
  <c r="F173" s="1"/>
  <c r="F170"/>
  <c r="F169" s="1"/>
  <c r="F157"/>
  <c r="F158"/>
  <c r="F155"/>
  <c r="F153"/>
  <c r="F152" s="1"/>
  <c r="F151"/>
  <c r="F150"/>
  <c r="F147"/>
  <c r="F144"/>
  <c r="F143" s="1"/>
  <c r="F137"/>
  <c r="F136"/>
  <c r="F130"/>
  <c r="F129" s="1"/>
  <c r="F128" s="1"/>
  <c r="F124"/>
  <c r="F123" s="1"/>
  <c r="F122" s="1"/>
  <c r="F115"/>
  <c r="F116"/>
  <c r="F117"/>
  <c r="F113"/>
  <c r="F109"/>
  <c r="F108" s="1"/>
  <c r="F106"/>
  <c r="F105"/>
  <c r="F99"/>
  <c r="F98"/>
  <c r="F96"/>
  <c r="F95"/>
  <c r="F92"/>
  <c r="F91"/>
  <c r="F89"/>
  <c r="F88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216" i="1"/>
  <c r="G1215" s="1"/>
  <c r="G1214" s="1"/>
  <c r="G1206"/>
  <c r="G1205" s="1"/>
  <c r="G1204" s="1"/>
  <c r="G1210"/>
  <c r="G1209" s="1"/>
  <c r="G1208" s="1"/>
  <c r="F726" i="2"/>
  <c r="G1179" i="1"/>
  <c r="G1176"/>
  <c r="G1175" s="1"/>
  <c r="F650" i="2"/>
  <c r="G1169" i="1"/>
  <c r="F681" i="2"/>
  <c r="F677"/>
  <c r="F676" s="1"/>
  <c r="F675" s="1"/>
  <c r="G1129" i="1"/>
  <c r="G1128" s="1"/>
  <c r="G1125"/>
  <c r="G1090"/>
  <c r="G1089" s="1"/>
  <c r="G1087"/>
  <c r="G1086" s="1"/>
  <c r="G1064"/>
  <c r="G1061" s="1"/>
  <c r="G1057"/>
  <c r="G1050"/>
  <c r="F627" i="2"/>
  <c r="F604"/>
  <c r="F603" s="1"/>
  <c r="G1033" i="1"/>
  <c r="G995"/>
  <c r="G992" s="1"/>
  <c r="G997"/>
  <c r="G930"/>
  <c r="G929" s="1"/>
  <c r="G940"/>
  <c r="G1198"/>
  <c r="G1197" s="1"/>
  <c r="G1178" s="1"/>
  <c r="G1265"/>
  <c r="G1268"/>
  <c r="G1267" s="1"/>
  <c r="G1440" s="1"/>
  <c r="G1260"/>
  <c r="G919"/>
  <c r="G917"/>
  <c r="G914"/>
  <c r="G911"/>
  <c r="G743"/>
  <c r="G742" s="1"/>
  <c r="G1442" s="1"/>
  <c r="G117"/>
  <c r="G116" s="1"/>
  <c r="G76"/>
  <c r="G75" s="1"/>
  <c r="G109"/>
  <c r="G108" s="1"/>
  <c r="G249"/>
  <c r="G247"/>
  <c r="F346" i="2"/>
  <c r="F960"/>
  <c r="F959" s="1"/>
  <c r="G1407" i="1"/>
  <c r="G1406" s="1"/>
  <c r="G1404"/>
  <c r="G1403" s="1"/>
  <c r="G1401"/>
  <c r="G1400" s="1"/>
  <c r="G1394"/>
  <c r="G1393" s="1"/>
  <c r="G1382" s="1"/>
  <c r="G470"/>
  <c r="G469" s="1"/>
  <c r="G468" s="1"/>
  <c r="G1418"/>
  <c r="G1417" s="1"/>
  <c r="G1410"/>
  <c r="G1365"/>
  <c r="G1364" s="1"/>
  <c r="G1363" s="1"/>
  <c r="G1362" s="1"/>
  <c r="G1349"/>
  <c r="G1347"/>
  <c r="G1342"/>
  <c r="G1341" s="1"/>
  <c r="G1339"/>
  <c r="G1329"/>
  <c r="G1248"/>
  <c r="F772" i="2"/>
  <c r="F771" s="1"/>
  <c r="F768"/>
  <c r="F767" s="1"/>
  <c r="G851" i="1"/>
  <c r="G850" s="1"/>
  <c r="G848"/>
  <c r="G847" s="1"/>
  <c r="F776" i="2"/>
  <c r="F775" s="1"/>
  <c r="F774" s="1"/>
  <c r="G832" i="1"/>
  <c r="G831" s="1"/>
  <c r="G828"/>
  <c r="G827" s="1"/>
  <c r="G793"/>
  <c r="G791"/>
  <c r="G789"/>
  <c r="G721"/>
  <c r="G483"/>
  <c r="G482" s="1"/>
  <c r="G481" s="1"/>
  <c r="G260"/>
  <c r="G259" s="1"/>
  <c r="G415"/>
  <c r="G412" s="1"/>
  <c r="G960"/>
  <c r="F17" i="2"/>
  <c r="G748" i="1"/>
  <c r="G747" s="1"/>
  <c r="G746" s="1"/>
  <c r="G623"/>
  <c r="G622" s="1"/>
  <c r="G621" s="1"/>
  <c r="G1425"/>
  <c r="G1424" s="1"/>
  <c r="G1423" s="1"/>
  <c r="G1422" s="1"/>
  <c r="G527"/>
  <c r="G526" s="1"/>
  <c r="G531"/>
  <c r="G1331"/>
  <c r="G176"/>
  <c r="G524"/>
  <c r="G523" s="1"/>
  <c r="G522" s="1"/>
  <c r="G533"/>
  <c r="G299"/>
  <c r="G22"/>
  <c r="G400"/>
  <c r="G312"/>
  <c r="G608"/>
  <c r="G607" s="1"/>
  <c r="G606" s="1"/>
  <c r="G398"/>
  <c r="G397" s="1"/>
  <c r="F120" i="2"/>
  <c r="F119" s="1"/>
  <c r="F988"/>
  <c r="G224" i="1"/>
  <c r="G223" s="1"/>
  <c r="G146"/>
  <c r="G145" s="1"/>
  <c r="G1371"/>
  <c r="G1370" s="1"/>
  <c r="G1286"/>
  <c r="G1285" s="1"/>
  <c r="G689"/>
  <c r="F948" i="2"/>
  <c r="F945" s="1"/>
  <c r="G1233" i="1"/>
  <c r="G1231" s="1"/>
  <c r="G1230" s="1"/>
  <c r="G1229" s="1"/>
  <c r="G476"/>
  <c r="G475" s="1"/>
  <c r="G474" s="1"/>
  <c r="G815"/>
  <c r="G814" s="1"/>
  <c r="G813" s="1"/>
  <c r="G812" s="1"/>
  <c r="G811" s="1"/>
  <c r="G810" s="1"/>
  <c r="G498"/>
  <c r="G497" s="1"/>
  <c r="G496" s="1"/>
  <c r="G421"/>
  <c r="G420" s="1"/>
  <c r="G419" s="1"/>
  <c r="G808"/>
  <c r="G807" s="1"/>
  <c r="G806" s="1"/>
  <c r="G805" s="1"/>
  <c r="G804" s="1"/>
  <c r="F15" i="2"/>
  <c r="G550" i="1"/>
  <c r="G549" s="1"/>
  <c r="G548" s="1"/>
  <c r="D16" i="3" s="1"/>
  <c r="G316" i="1"/>
  <c r="G315" s="1"/>
  <c r="G314" s="1"/>
  <c r="G313" s="1"/>
  <c r="G286"/>
  <c r="F928" i="2"/>
  <c r="F927" s="1"/>
  <c r="G129" i="1"/>
  <c r="G128" s="1"/>
  <c r="G27"/>
  <c r="G518"/>
  <c r="G282"/>
  <c r="G717"/>
  <c r="G716" s="1"/>
  <c r="G715" s="1"/>
  <c r="G714" s="1"/>
  <c r="F100" i="2"/>
  <c r="G678" i="1"/>
  <c r="F457" i="2"/>
  <c r="F455"/>
  <c r="G18" i="1"/>
  <c r="G13" s="1"/>
  <c r="G12" s="1"/>
  <c r="F887" i="2"/>
  <c r="F886" s="1"/>
  <c r="G704" i="1"/>
  <c r="G703" s="1"/>
  <c r="G1379"/>
  <c r="G1378" s="1"/>
  <c r="G1375"/>
  <c r="G1374" s="1"/>
  <c r="G1373" s="1"/>
  <c r="F131" i="2"/>
  <c r="G235" i="1"/>
  <c r="G728"/>
  <c r="F315" i="2"/>
  <c r="G537" i="1"/>
  <c r="G536" s="1"/>
  <c r="G535" s="1"/>
  <c r="G707"/>
  <c r="G706" s="1"/>
  <c r="G774"/>
  <c r="G773" s="1"/>
  <c r="G770"/>
  <c r="G769" s="1"/>
  <c r="G766" s="1"/>
  <c r="G763"/>
  <c r="G762" s="1"/>
  <c r="G739"/>
  <c r="G733"/>
  <c r="G736"/>
  <c r="G662"/>
  <c r="G659"/>
  <c r="G656"/>
  <c r="G653"/>
  <c r="G675"/>
  <c r="G672"/>
  <c r="G669"/>
  <c r="G666"/>
  <c r="G650"/>
  <c r="G647"/>
  <c r="G644"/>
  <c r="G641"/>
  <c r="G638"/>
  <c r="G635"/>
  <c r="G632"/>
  <c r="G628"/>
  <c r="G627" s="1"/>
  <c r="G408"/>
  <c r="G494"/>
  <c r="G492"/>
  <c r="G124"/>
  <c r="G83"/>
  <c r="G65"/>
  <c r="G64" s="1"/>
  <c r="G563"/>
  <c r="G562" s="1"/>
  <c r="G47"/>
  <c r="G956"/>
  <c r="G973"/>
  <c r="G971"/>
  <c r="G969"/>
  <c r="G942"/>
  <c r="G965"/>
  <c r="G963"/>
  <c r="G1301"/>
  <c r="G1308"/>
  <c r="G174"/>
  <c r="G173" s="1"/>
  <c r="G240"/>
  <c r="G239" s="1"/>
  <c r="G238" s="1"/>
  <c r="G154"/>
  <c r="G153" s="1"/>
  <c r="G508"/>
  <c r="G507" s="1"/>
  <c r="G428"/>
  <c r="G427" s="1"/>
  <c r="G426" s="1"/>
  <c r="G323"/>
  <c r="G295"/>
  <c r="G290" s="1"/>
  <c r="G186"/>
  <c r="G479"/>
  <c r="G478" s="1"/>
  <c r="G271"/>
  <c r="G233"/>
  <c r="G120"/>
  <c r="G113"/>
  <c r="G112" s="1"/>
  <c r="G87"/>
  <c r="G86" s="1"/>
  <c r="G85" s="1"/>
  <c r="D13" i="3" s="1"/>
  <c r="G80" i="1"/>
  <c r="G559"/>
  <c r="G557"/>
  <c r="G554"/>
  <c r="F845" i="2"/>
  <c r="F844" s="1"/>
  <c r="G1320" i="1"/>
  <c r="G1314"/>
  <c r="G50"/>
  <c r="G25"/>
  <c r="G786"/>
  <c r="G785" s="1"/>
  <c r="G712"/>
  <c r="G711" s="1"/>
  <c r="G710" s="1"/>
  <c r="G699"/>
  <c r="G698" s="1"/>
  <c r="G697" s="1"/>
  <c r="G694"/>
  <c r="G693" s="1"/>
  <c r="G687"/>
  <c r="G685"/>
  <c r="G616"/>
  <c r="G615" s="1"/>
  <c r="G614" s="1"/>
  <c r="G602"/>
  <c r="G601" s="1"/>
  <c r="G600" s="1"/>
  <c r="G599" s="1"/>
  <c r="G598" s="1"/>
  <c r="G516"/>
  <c r="G103"/>
  <c r="G52"/>
  <c r="G126"/>
  <c r="G40"/>
  <c r="G406"/>
  <c r="G405" s="1"/>
  <c r="G43"/>
  <c r="G156"/>
  <c r="G69"/>
  <c r="G68" s="1"/>
  <c r="G543"/>
  <c r="G542" s="1"/>
  <c r="G59"/>
  <c r="G58" s="1"/>
  <c r="G168"/>
  <c r="G167" s="1"/>
  <c r="G166" s="1"/>
  <c r="G227"/>
  <c r="G226" s="1"/>
  <c r="G1035"/>
  <c r="G1409" l="1"/>
  <c r="F549" i="2"/>
  <c r="F277"/>
  <c r="F301"/>
  <c r="G910" i="1"/>
  <c r="G79"/>
  <c r="G63" s="1"/>
  <c r="D12" i="3" s="1"/>
  <c r="G720" i="1"/>
  <c r="G719" s="1"/>
  <c r="F940" i="2"/>
  <c r="F939" s="1"/>
  <c r="F849"/>
  <c r="F848" s="1"/>
  <c r="F847" s="1"/>
  <c r="G1121" i="1"/>
  <c r="F363" i="2"/>
  <c r="F359" s="1"/>
  <c r="G803" i="1"/>
  <c r="F331" i="2"/>
  <c r="F454"/>
  <c r="G631" i="1"/>
  <c r="G626" s="1"/>
  <c r="F436" i="2"/>
  <c r="G1328" i="1"/>
  <c r="F626" i="2"/>
  <c r="F266"/>
  <c r="F206"/>
  <c r="F205" s="1"/>
  <c r="F981"/>
  <c r="G21" i="1"/>
  <c r="G20" s="1"/>
  <c r="F725" i="2"/>
  <c r="F724" s="1"/>
  <c r="G1085" i="1"/>
  <c r="G1084" s="1"/>
  <c r="G1083" s="1"/>
  <c r="G684"/>
  <c r="G683" s="1"/>
  <c r="G682" s="1"/>
  <c r="F831" i="2"/>
  <c r="F47"/>
  <c r="F633"/>
  <c r="F93"/>
  <c r="F112"/>
  <c r="F107" s="1"/>
  <c r="F25"/>
  <c r="F880"/>
  <c r="G144" i="1"/>
  <c r="D19" i="3" s="1"/>
  <c r="G222" i="1"/>
  <c r="G778"/>
  <c r="G1307"/>
  <c r="G1313"/>
  <c r="G1312" s="1"/>
  <c r="G1300"/>
  <c r="G1338"/>
  <c r="G1264"/>
  <c r="G1319"/>
  <c r="G1318" s="1"/>
  <c r="G1247"/>
  <c r="G1246" s="1"/>
  <c r="G1259"/>
  <c r="F118" i="2"/>
  <c r="F13"/>
  <c r="F20"/>
  <c r="F10"/>
  <c r="F684"/>
  <c r="F683" s="1"/>
  <c r="F861"/>
  <c r="G553" i="1"/>
  <c r="G552" s="1"/>
  <c r="G541"/>
  <c r="F125" i="2"/>
  <c r="G298" i="1"/>
  <c r="G297" s="1"/>
  <c r="G97"/>
  <c r="G57"/>
  <c r="D10" i="3" s="1"/>
  <c r="G46" i="1"/>
  <c r="G45" s="1"/>
  <c r="G39"/>
  <c r="G38" s="1"/>
  <c r="G170"/>
  <c r="G161" s="1"/>
  <c r="G160" s="1"/>
  <c r="D21" i="3" s="1"/>
  <c r="F531" i="2"/>
  <c r="F528" s="1"/>
  <c r="F525" s="1"/>
  <c r="F974"/>
  <c r="F168"/>
  <c r="G856" i="1"/>
  <c r="G530"/>
  <c r="G529" s="1"/>
  <c r="G521" s="1"/>
  <c r="G520" s="1"/>
  <c r="G107"/>
  <c r="G939"/>
  <c r="G1232"/>
  <c r="G245"/>
  <c r="G244" s="1"/>
  <c r="F14" i="2"/>
  <c r="F461"/>
  <c r="G183" i="1"/>
  <c r="G180" s="1"/>
  <c r="G179" s="1"/>
  <c r="G515"/>
  <c r="G473"/>
  <c r="F679" i="2"/>
  <c r="F678" s="1"/>
  <c r="G1369" i="1"/>
  <c r="F649" i="2"/>
  <c r="F965"/>
  <c r="G702" i="1"/>
  <c r="F90" i="2"/>
  <c r="F149"/>
  <c r="G1155" i="1"/>
  <c r="G1439" s="1"/>
  <c r="G1443" s="1"/>
  <c r="F908" i="2"/>
  <c r="F135"/>
  <c r="F134" s="1"/>
  <c r="F82"/>
  <c r="G123" i="1"/>
  <c r="G232"/>
  <c r="G229" s="1"/>
  <c r="G1153"/>
  <c r="G1152" s="1"/>
  <c r="F66" i="2"/>
  <c r="F305"/>
  <c r="F399"/>
  <c r="F398" s="1"/>
  <c r="F397" s="1"/>
  <c r="F44"/>
  <c r="F43" s="1"/>
  <c r="F51"/>
  <c r="F284"/>
  <c r="F283" s="1"/>
  <c r="F623"/>
  <c r="F922"/>
  <c r="F31"/>
  <c r="F37"/>
  <c r="F57"/>
  <c r="F63"/>
  <c r="F69"/>
  <c r="G1346" i="1"/>
  <c r="F34" i="2"/>
  <c r="F40"/>
  <c r="F79"/>
  <c r="F97"/>
  <c r="F54"/>
  <c r="F60"/>
  <c r="F179"/>
  <c r="F176" s="1"/>
  <c r="F931"/>
  <c r="F930" s="1"/>
  <c r="F969"/>
  <c r="F389"/>
  <c r="F388" s="1"/>
  <c r="F381" s="1"/>
  <c r="F191"/>
  <c r="F172"/>
  <c r="F72"/>
  <c r="F76"/>
  <c r="F87"/>
  <c r="F104"/>
  <c r="F103" s="1"/>
  <c r="F154"/>
  <c r="F196"/>
  <c r="F354"/>
  <c r="F337" s="1"/>
  <c r="F491"/>
  <c r="F490" s="1"/>
  <c r="F545"/>
  <c r="F541" s="1"/>
  <c r="F645"/>
  <c r="F665"/>
  <c r="F841"/>
  <c r="F840" s="1"/>
  <c r="G951" i="1"/>
  <c r="F448" i="2"/>
  <c r="G1032" i="1"/>
  <c r="G1047"/>
  <c r="G1377"/>
  <c r="G613"/>
  <c r="G605" s="1"/>
  <c r="G727"/>
  <c r="G726" s="1"/>
  <c r="G725" s="1"/>
  <c r="G1399"/>
  <c r="G1398" s="1"/>
  <c r="G1203"/>
  <c r="F770" i="2"/>
  <c r="F746" s="1"/>
  <c r="F899"/>
  <c r="F733"/>
  <c r="F905"/>
  <c r="F902" s="1"/>
  <c r="F317"/>
  <c r="F314" s="1"/>
  <c r="F85"/>
  <c r="F630"/>
  <c r="F637"/>
  <c r="F596"/>
  <c r="G467" i="1"/>
  <c r="G491"/>
  <c r="G490" s="1"/>
  <c r="G485" s="1"/>
  <c r="G835"/>
  <c r="G834" s="1"/>
  <c r="G830" s="1"/>
  <c r="G572"/>
  <c r="G571" s="1"/>
  <c r="G570" s="1"/>
  <c r="G569" s="1"/>
  <c r="G1172"/>
  <c r="G1168" s="1"/>
  <c r="G1162" s="1"/>
  <c r="F736" i="2"/>
  <c r="F741"/>
  <c r="G761" i="1"/>
  <c r="F706" i="2"/>
  <c r="F705" s="1"/>
  <c r="G152" i="1"/>
  <c r="G151" s="1"/>
  <c r="G150" s="1"/>
  <c r="G1142"/>
  <c r="F145" i="2"/>
  <c r="G968" i="1"/>
  <c r="G967" s="1"/>
  <c r="G289"/>
  <c r="G991"/>
  <c r="F482" i="2"/>
  <c r="F873"/>
  <c r="F896"/>
  <c r="D45" i="3"/>
  <c r="D32"/>
  <c r="G396" i="1"/>
  <c r="G395" s="1"/>
  <c r="F643" i="2"/>
  <c r="F641" s="1"/>
  <c r="G1053" i="1"/>
  <c r="F999" i="2"/>
  <c r="G1224" i="1"/>
  <c r="G1220" s="1"/>
  <c r="G1219" s="1"/>
  <c r="G854"/>
  <c r="G853" s="1"/>
  <c r="G846" s="1"/>
  <c r="F821" i="2"/>
  <c r="F820" s="1"/>
  <c r="F819" s="1"/>
  <c r="F481" l="1"/>
  <c r="F872"/>
  <c r="F142"/>
  <c r="F732"/>
  <c r="G1337" i="1"/>
  <c r="G1327" s="1"/>
  <c r="G760"/>
  <c r="D49" i="3" s="1"/>
  <c r="F958" i="2"/>
  <c r="F24"/>
  <c r="F300"/>
  <c r="G93" i="1"/>
  <c r="G56" s="1"/>
  <c r="G143"/>
  <c r="F812" i="2"/>
  <c r="F786" s="1"/>
  <c r="G1218" i="1"/>
  <c r="G1213" s="1"/>
  <c r="G1202" s="1"/>
  <c r="G928"/>
  <c r="G927" s="1"/>
  <c r="G1299"/>
  <c r="G1258"/>
  <c r="G1254" s="1"/>
  <c r="G1161"/>
  <c r="G1160" s="1"/>
  <c r="G514"/>
  <c r="G909"/>
  <c r="G908" s="1"/>
  <c r="D54" i="3" s="1"/>
  <c r="G837" i="1"/>
  <c r="G820" s="1"/>
  <c r="G842"/>
  <c r="F704" i="2"/>
  <c r="G281" i="1"/>
  <c r="D28" i="3" s="1"/>
  <c r="D30"/>
  <c r="F261" i="2"/>
  <c r="F256" s="1"/>
  <c r="G540" i="1"/>
  <c r="G539" s="1"/>
  <c r="F895" i="2"/>
  <c r="G221" i="1"/>
  <c r="D24" i="3"/>
  <c r="F313" i="2"/>
  <c r="G425" i="1"/>
  <c r="D33" i="3" s="1"/>
  <c r="D52"/>
  <c r="D23"/>
  <c r="G1141" i="1"/>
  <c r="G1046"/>
  <c r="G1002" s="1"/>
  <c r="D53" i="3"/>
  <c r="D46"/>
  <c r="F664" i="2"/>
  <c r="G681" i="1"/>
  <c r="G625" s="1"/>
  <c r="D14" i="3"/>
  <c r="F276" i="2"/>
  <c r="G1368" i="1"/>
  <c r="G1367" s="1"/>
  <c r="D43" i="3" s="1"/>
  <c r="F190" i="2"/>
  <c r="F189" s="1"/>
  <c r="F827"/>
  <c r="F826" s="1"/>
  <c r="F50"/>
  <c r="F447"/>
  <c r="F435" s="1"/>
  <c r="F622"/>
  <c r="F540" s="1"/>
  <c r="G11" i="1"/>
  <c r="D11" i="3"/>
  <c r="D27"/>
  <c r="G472" i="1"/>
  <c r="G1298" l="1"/>
  <c r="G1284" s="1"/>
  <c r="G1283" s="1"/>
  <c r="G1245"/>
  <c r="G1244" s="1"/>
  <c r="G1243" s="1"/>
  <c r="G10"/>
  <c r="K10" s="1"/>
  <c r="D40" i="3"/>
  <c r="K539" i="1"/>
  <c r="F539" i="2"/>
  <c r="G506" i="1"/>
  <c r="G505" s="1"/>
  <c r="G1001"/>
  <c r="F731" i="2"/>
  <c r="G819" i="1"/>
  <c r="G818" s="1"/>
  <c r="G817" s="1"/>
  <c r="D48" i="3"/>
  <c r="G1131" i="1"/>
  <c r="G1120" s="1"/>
  <c r="D39" i="3" s="1"/>
  <c r="G926" i="1"/>
  <c r="D35" i="3" s="1"/>
  <c r="F380" i="2"/>
  <c r="G178" i="1"/>
  <c r="D20" i="3"/>
  <c r="D18" s="1"/>
  <c r="D31"/>
  <c r="G418" i="1"/>
  <c r="D25" i="3"/>
  <c r="D22" s="1"/>
  <c r="D17"/>
  <c r="D9" s="1"/>
  <c r="G597" i="1"/>
  <c r="G579" s="1"/>
  <c r="K597" s="1"/>
  <c r="D47" i="3"/>
  <c r="G37" i="1"/>
  <c r="G36" s="1"/>
  <c r="K36" s="1"/>
  <c r="F23" i="2"/>
  <c r="D29" i="3"/>
  <c r="D26" s="1"/>
  <c r="G270" i="1"/>
  <c r="F825" i="2"/>
  <c r="G990" i="1" l="1"/>
  <c r="D36" i="3" s="1"/>
  <c r="F1018" i="2"/>
  <c r="D37" i="3"/>
  <c r="G1242" i="1"/>
  <c r="K1242" s="1"/>
  <c r="G802"/>
  <c r="K802" s="1"/>
  <c r="D44" i="3"/>
  <c r="D51"/>
  <c r="D50" s="1"/>
  <c r="D42"/>
  <c r="D41" s="1"/>
  <c r="G55" i="1"/>
  <c r="G925" l="1"/>
  <c r="G924" s="1"/>
  <c r="K924" s="1"/>
  <c r="D34" i="3"/>
  <c r="D58" s="1"/>
  <c r="K55" i="1"/>
  <c r="G1430" l="1"/>
  <c r="G1434" s="1"/>
  <c r="D60" i="3" l="1"/>
  <c r="D61" s="1"/>
  <c r="F1020" i="2"/>
  <c r="F1021" s="1"/>
</calcChain>
</file>

<file path=xl/sharedStrings.xml><?xml version="1.0" encoding="utf-8"?>
<sst xmlns="http://schemas.openxmlformats.org/spreadsheetml/2006/main" count="9520" uniqueCount="1064">
  <si>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</si>
  <si>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</si>
  <si>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</si>
  <si>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</si>
  <si>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</si>
  <si>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</si>
  <si>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</si>
  <si>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</si>
  <si>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</si>
  <si>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</si>
  <si>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</si>
  <si>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</si>
  <si>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</si>
  <si>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</si>
  <si>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</si>
  <si>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</si>
  <si>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</si>
  <si>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</si>
  <si>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</si>
  <si>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</si>
  <si>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</si>
  <si>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</si>
  <si>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</si>
  <si>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</si>
  <si>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</si>
  <si>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</si>
  <si>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</si>
  <si>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</si>
  <si>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</si>
  <si>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</si>
  <si>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</si>
  <si>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</si>
  <si>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</si>
  <si>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</si>
  <si>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</si>
  <si>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</si>
  <si>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</si>
  <si>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</si>
  <si>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</si>
  <si>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</si>
  <si>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</si>
  <si>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</si>
  <si>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</si>
  <si>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</si>
  <si>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</si>
  <si>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</si>
  <si>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</si>
  <si>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</si>
  <si>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</si>
  <si>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</si>
  <si>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</si>
  <si>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</si>
  <si>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</si>
  <si>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</si>
  <si>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</si>
  <si>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</si>
  <si>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</si>
  <si>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</si>
  <si>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</si>
  <si>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</si>
  <si>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</si>
  <si>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</si>
  <si>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</si>
  <si>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</si>
  <si>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</si>
  <si>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</si>
  <si>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</si>
  <si>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</si>
  <si>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</si>
  <si>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</si>
  <si>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</si>
  <si>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</si>
  <si>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</si>
  <si>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</si>
  <si>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</si>
  <si>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</si>
  <si>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</si>
  <si>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</si>
  <si>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</si>
  <si>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</si>
  <si>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</si>
  <si>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</si>
  <si>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</si>
  <si>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</si>
  <si>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</si>
  <si>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</si>
  <si>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</si>
  <si>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</si>
  <si>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</si>
  <si>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</si>
  <si>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</si>
  <si>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</si>
  <si>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</si>
  <si>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</si>
  <si>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</si>
  <si>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</si>
  <si>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</si>
  <si>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</si>
  <si>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</si>
  <si>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</si>
  <si>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</si>
  <si>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</si>
  <si>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</si>
  <si>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</si>
  <si>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</si>
  <si>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</si>
  <si>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</si>
  <si>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</si>
  <si>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</si>
  <si>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</si>
  <si>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</si>
  <si>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</si>
  <si>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</si>
  <si>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</si>
  <si>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</si>
  <si>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</si>
  <si>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</si>
  <si>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</si>
  <si>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</si>
  <si>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</si>
  <si>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</si>
  <si>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</si>
  <si>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</si>
  <si>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</si>
  <si>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</si>
  <si>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</si>
  <si>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</si>
  <si>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</si>
  <si>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</si>
  <si>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</si>
  <si>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</si>
  <si>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</si>
  <si>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</si>
  <si>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</si>
  <si>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</si>
  <si>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</si>
  <si>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</si>
  <si>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</si>
  <si>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</si>
  <si>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</si>
  <si>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</si>
  <si>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</si>
  <si>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</si>
  <si>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</si>
  <si>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</si>
  <si>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</si>
  <si>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</si>
  <si>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</si>
  <si>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</si>
  <si>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</si>
  <si>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</si>
  <si>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</si>
  <si>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</si>
  <si>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</si>
  <si>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</si>
  <si>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</si>
  <si>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</si>
  <si>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</si>
  <si>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</si>
  <si>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</si>
  <si>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</si>
  <si>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</si>
  <si>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</si>
  <si>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</si>
  <si>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</si>
  <si>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</si>
  <si>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</si>
  <si>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</si>
  <si>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</si>
  <si>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</si>
  <si>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</si>
  <si>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</si>
  <si>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</si>
  <si>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</si>
  <si>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</si>
  <si>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</si>
  <si>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</si>
  <si>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</si>
  <si>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</si>
  <si>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</si>
  <si>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</si>
  <si>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</si>
  <si>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</si>
  <si>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</si>
  <si>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</si>
  <si>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</si>
  <si>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</si>
  <si>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</si>
  <si>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</si>
  <si>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</si>
  <si>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</si>
  <si>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</si>
  <si>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</si>
  <si>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</si>
  <si>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</si>
  <si>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</si>
  <si>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</si>
  <si>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</si>
  <si>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</si>
  <si>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</si>
  <si>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</si>
  <si>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</si>
  <si>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</si>
  <si>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</si>
  <si>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</si>
  <si>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</si>
  <si>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</si>
  <si>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</si>
  <si>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</si>
  <si>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</si>
  <si>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</si>
  <si>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</si>
  <si>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</si>
  <si>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</si>
  <si>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</si>
  <si>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</si>
  <si>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</si>
  <si>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</si>
  <si>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</si>
  <si>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</si>
  <si>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</si>
  <si>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</si>
  <si>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</si>
  <si>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</si>
  <si>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</si>
  <si>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</si>
  <si>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</si>
  <si>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</si>
  <si>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</si>
  <si>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</si>
  <si>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</si>
  <si>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</si>
  <si>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</si>
  <si>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</si>
  <si>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</si>
  <si>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</si>
  <si>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</si>
  <si>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</si>
  <si>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</si>
  <si>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</si>
  <si>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</si>
  <si>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</si>
  <si>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</si>
  <si>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</si>
  <si>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</si>
  <si>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</si>
  <si>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</si>
  <si>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</si>
  <si>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</si>
  <si>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</si>
  <si>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</si>
  <si>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</si>
  <si>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</si>
  <si>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</si>
  <si>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</si>
  <si>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</si>
  <si>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</si>
  <si>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</si>
  <si>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</si>
  <si>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</si>
  <si>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</si>
  <si>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</si>
  <si>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</si>
  <si>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</si>
  <si>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</si>
  <si>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</si>
  <si>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</si>
  <si>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</si>
  <si>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</si>
  <si>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</si>
  <si>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</si>
  <si>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</si>
  <si>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</si>
  <si>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</si>
  <si>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</si>
  <si>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</si>
  <si>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</si>
  <si>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</si>
  <si>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</si>
  <si>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</si>
  <si>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</si>
  <si>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</si>
  <si>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</si>
  <si>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</si>
  <si>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</si>
  <si>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</si>
  <si>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</si>
  <si>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</si>
  <si>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</si>
  <si>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</si>
  <si>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</si>
  <si>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</si>
  <si>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</si>
  <si>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</si>
  <si>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</si>
  <si>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</si>
  <si>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</si>
  <si>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</si>
  <si>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</si>
  <si>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</si>
  <si>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</si>
  <si>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</si>
  <si>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</si>
  <si>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</si>
  <si>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</si>
  <si>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</si>
  <si>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</si>
  <si>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</si>
  <si>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</si>
  <si>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</si>
  <si>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</si>
  <si>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</si>
  <si>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</si>
  <si>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</si>
  <si>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</si>
  <si>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</si>
  <si>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</si>
  <si>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</si>
  <si>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</si>
  <si>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</si>
  <si>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</si>
  <si>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</si>
  <si>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</si>
  <si>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</si>
  <si>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</si>
  <si>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</si>
  <si>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</si>
  <si>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</si>
  <si>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</si>
  <si>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</si>
  <si>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</si>
  <si>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</si>
  <si>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</si>
  <si>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</si>
  <si>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</si>
  <si>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</si>
  <si>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</si>
  <si>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</si>
  <si>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</si>
  <si>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</si>
  <si>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</si>
  <si>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</si>
  <si>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</si>
  <si>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</si>
  <si>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</si>
  <si>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</si>
  <si>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</si>
  <si>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</si>
  <si>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</si>
  <si>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</si>
  <si>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</si>
  <si>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</si>
  <si>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</si>
  <si>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</si>
  <si>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</si>
  <si>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</si>
  <si>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</si>
  <si>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</si>
  <si>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</si>
  <si>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</si>
  <si>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</si>
  <si>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</si>
  <si>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</si>
  <si>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</si>
  <si>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</si>
  <si>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</si>
  <si>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</si>
  <si>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</si>
  <si>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</si>
  <si>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</si>
  <si>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</si>
  <si>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</si>
  <si>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</si>
  <si>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</si>
  <si>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</si>
  <si>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</si>
  <si>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</si>
  <si>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</si>
  <si>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</si>
  <si>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</si>
  <si>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</si>
  <si>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</si>
  <si>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</si>
  <si>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</si>
  <si>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</si>
  <si>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</si>
  <si>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</si>
  <si>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</si>
  <si>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</si>
  <si>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</si>
  <si>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</si>
  <si>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</si>
  <si>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</si>
  <si>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</si>
  <si>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</si>
  <si>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</si>
  <si>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</si>
  <si>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</si>
  <si>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</si>
  <si>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</si>
  <si>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</si>
  <si>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</si>
  <si>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</si>
  <si>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</si>
  <si>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</si>
  <si>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</si>
  <si>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</si>
  <si>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</si>
  <si>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</si>
  <si>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</si>
  <si>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</si>
  <si>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</si>
  <si>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</si>
  <si>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</si>
  <si>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</si>
  <si>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</si>
  <si>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</si>
  <si>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</si>
  <si>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</si>
  <si>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</si>
  <si>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</si>
  <si>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</si>
  <si>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</si>
  <si>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</si>
  <si>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</si>
  <si>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</si>
  <si>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</si>
  <si>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</si>
  <si>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</si>
  <si>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</si>
  <si>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</si>
  <si>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</si>
  <si>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</si>
  <si>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</si>
  <si>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</si>
  <si>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</si>
  <si>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</si>
  <si>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</si>
  <si>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</si>
  <si>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</si>
  <si>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</si>
  <si>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</si>
  <si>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</si>
  <si>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</si>
  <si>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</si>
  <si>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</si>
  <si>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</si>
  <si>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</si>
  <si>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</si>
  <si>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</si>
  <si>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</si>
  <si>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</si>
  <si>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</si>
  <si>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</si>
  <si>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</si>
  <si>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</si>
  <si>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</si>
  <si>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</si>
  <si>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</si>
  <si>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</si>
  <si>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</si>
  <si>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</si>
  <si>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</si>
  <si>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</si>
  <si>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</si>
  <si>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</si>
  <si>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</si>
  <si>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</si>
  <si>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</si>
  <si>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</si>
  <si>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</si>
  <si>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</si>
  <si>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</si>
  <si>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</si>
  <si>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</si>
  <si>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</si>
  <si>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</si>
  <si>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</si>
  <si>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</si>
  <si>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</si>
  <si>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</si>
  <si>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</si>
  <si>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</si>
  <si>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</si>
  <si>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</si>
  <si>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</si>
  <si>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</si>
  <si>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</si>
  <si>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</si>
  <si>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</si>
  <si>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</si>
  <si>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</si>
  <si>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</si>
  <si>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</si>
  <si>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</si>
  <si>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</si>
  <si>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</si>
  <si>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</si>
  <si>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</si>
  <si>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</si>
  <si>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</si>
  <si>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</si>
  <si>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</si>
  <si>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</si>
  <si>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</si>
  <si>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</si>
  <si>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</si>
  <si>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</si>
  <si>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</si>
  <si>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</si>
  <si>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</si>
  <si>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</si>
  <si>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</si>
  <si>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</si>
  <si>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</si>
  <si>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</si>
  <si>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</si>
  <si>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</si>
  <si>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</si>
  <si>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</si>
  <si>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</si>
  <si>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</si>
  <si>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</si>
  <si>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</si>
  <si>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</si>
  <si>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</si>
  <si>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</si>
  <si>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</si>
  <si>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</si>
  <si>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</si>
  <si>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</si>
  <si>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</si>
  <si>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</si>
  <si>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</si>
  <si>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</si>
  <si>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</si>
  <si>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</si>
  <si>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</si>
  <si>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</si>
  <si>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</si>
  <si>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</si>
  <si>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</si>
  <si>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</si>
  <si>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</si>
  <si>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</si>
  <si>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</si>
  <si>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</si>
  <si>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</si>
  <si>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</si>
  <si>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</si>
  <si>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</si>
  <si>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</si>
  <si>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</si>
  <si>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</si>
  <si>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</si>
  <si>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</si>
  <si>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</si>
  <si>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</si>
  <si>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</si>
  <si>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</si>
  <si>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</si>
  <si>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</si>
  <si>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</si>
  <si>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</si>
  <si>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</si>
  <si>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</si>
  <si>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</si>
  <si>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</si>
  <si>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</si>
  <si>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</si>
  <si>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</si>
  <si>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</si>
  <si>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</si>
  <si>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</si>
  <si>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</si>
  <si>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</si>
  <si>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</si>
  <si>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</si>
  <si>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</si>
  <si>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</si>
  <si>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</si>
  <si>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</si>
  <si>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</si>
  <si>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</si>
  <si>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</si>
  <si>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</si>
  <si>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</si>
  <si>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</si>
  <si>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</si>
  <si>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</si>
  <si>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</si>
  <si>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</si>
  <si>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</si>
  <si>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</si>
  <si>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</si>
  <si>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</si>
  <si>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</si>
  <si>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</si>
  <si>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</si>
  <si>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</si>
  <si>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</si>
  <si>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</si>
  <si>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</si>
  <si>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</si>
  <si>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</si>
  <si>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</si>
  <si>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</si>
  <si>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</si>
  <si>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</si>
  <si>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</si>
  <si>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</si>
  <si>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</si>
  <si>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</si>
  <si>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</si>
  <si>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</si>
  <si>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</si>
  <si>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</si>
  <si>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</si>
  <si>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</si>
  <si>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</si>
  <si>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</si>
  <si>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</si>
  <si>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</si>
  <si>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</si>
  <si>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</si>
  <si>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</si>
  <si>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</si>
  <si>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</si>
  <si>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</si>
  <si>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</si>
  <si>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</si>
  <si>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</si>
  <si>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</si>
  <si>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</si>
  <si>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</si>
  <si>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</si>
  <si>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</si>
  <si>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</si>
  <si>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</si>
  <si>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</si>
  <si>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</si>
  <si>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</si>
  <si>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</si>
  <si>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</si>
  <si>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</si>
  <si>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</si>
  <si>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</si>
  <si>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</si>
  <si>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</si>
  <si>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</si>
  <si>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</si>
  <si>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</si>
  <si>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</si>
  <si>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</si>
  <si>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</si>
  <si>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</si>
  <si>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</si>
  <si>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</si>
  <si>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</si>
  <si>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</si>
  <si>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</si>
  <si>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</si>
  <si>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</si>
  <si>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</si>
  <si>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</si>
  <si>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</si>
  <si>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</si>
  <si>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</si>
  <si>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</si>
  <si>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</si>
  <si>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</si>
  <si>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</si>
  <si>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</si>
  <si>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</si>
  <si>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</si>
  <si>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</si>
  <si>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</si>
  <si>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</si>
  <si>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</si>
  <si>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</si>
  <si>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</si>
  <si>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</si>
  <si>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</si>
  <si>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</si>
  <si>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</si>
  <si>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</si>
  <si>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</si>
  <si>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</si>
  <si>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</si>
  <si>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</si>
  <si>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</si>
  <si>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</si>
  <si>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</si>
  <si>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</si>
  <si>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</si>
  <si>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</si>
  <si>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</si>
  <si>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</si>
  <si>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</si>
  <si>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</si>
  <si>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</si>
  <si>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</si>
  <si>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</si>
  <si>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</si>
  <si>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</si>
  <si>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</si>
  <si>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</si>
  <si>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</si>
  <si>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</si>
  <si>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</si>
  <si>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</si>
  <si>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</si>
  <si>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</si>
  <si>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</si>
  <si>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</si>
  <si>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</si>
  <si>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</si>
  <si>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</si>
  <si>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</si>
  <si>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</si>
  <si>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</si>
  <si>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</si>
  <si>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</si>
  <si>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</si>
  <si>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</si>
  <si>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</si>
  <si>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</si>
  <si>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</si>
  <si>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</si>
  <si>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</si>
  <si>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</si>
  <si>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</si>
  <si>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</si>
  <si>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</si>
  <si>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</si>
  <si>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</si>
  <si>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</si>
  <si>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</si>
  <si>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</si>
  <si>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</si>
  <si>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</si>
  <si>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</si>
  <si>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</si>
  <si>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</si>
  <si>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</si>
  <si>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</si>
  <si>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</si>
  <si>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</si>
  <si>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</si>
  <si>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</si>
  <si>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</si>
  <si>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</si>
  <si>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</si>
  <si>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</si>
  <si>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</si>
  <si>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</si>
  <si>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</si>
  <si>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</si>
  <si>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</si>
  <si>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</si>
  <si>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</si>
  <si>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</si>
  <si>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</si>
  <si>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</si>
  <si>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</si>
  <si>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</si>
  <si>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</si>
  <si>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</si>
  <si>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</si>
  <si>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</si>
  <si>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</si>
  <si>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</si>
  <si>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</si>
  <si>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</si>
  <si>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</si>
  <si>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</si>
  <si>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</si>
  <si>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</si>
  <si>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</si>
  <si>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</si>
  <si>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</si>
  <si>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</si>
  <si>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</si>
  <si>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</si>
  <si>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</si>
  <si>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</si>
  <si>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</si>
  <si>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</si>
  <si>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</si>
  <si>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</si>
  <si>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</si>
  <si>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</si>
  <si>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</si>
  <si>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</si>
  <si>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</si>
  <si>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</si>
  <si>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</si>
  <si>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</si>
  <si>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</si>
  <si>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</si>
  <si>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</si>
  <si>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</si>
  <si>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</si>
  <si>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</si>
  <si>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</si>
  <si>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</si>
  <si>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</si>
  <si>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</si>
  <si>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</si>
  <si>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</si>
  <si>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</si>
  <si>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</si>
  <si>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</si>
  <si>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</si>
  <si>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</si>
  <si>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</si>
  <si>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</si>
  <si>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</si>
  <si>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</si>
  <si>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</si>
  <si>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</si>
  <si>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</si>
  <si>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</si>
  <si>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</si>
  <si>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</si>
  <si>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</si>
  <si>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</si>
  <si>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</si>
  <si>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</si>
  <si>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</si>
  <si>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</si>
  <si>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</si>
  <si>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</si>
  <si>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</si>
  <si>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</si>
  <si>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</si>
  <si>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</si>
  <si>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</si>
  <si>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</si>
  <si>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</si>
  <si>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</si>
  <si>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</si>
  <si>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</si>
  <si>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</si>
  <si>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</si>
  <si>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</si>
  <si>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</si>
  <si>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</si>
  <si>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</si>
  <si>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</si>
  <si>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</si>
  <si>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</si>
  <si>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</si>
  <si>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</si>
  <si>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</si>
  <si>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</si>
  <si>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</si>
  <si>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</si>
  <si>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</si>
  <si>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</si>
  <si>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</si>
  <si>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</si>
  <si>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</si>
  <si>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</si>
  <si>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</si>
  <si>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</si>
  <si>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</si>
  <si>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</si>
  <si>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</si>
  <si>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</si>
  <si>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</si>
  <si>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</si>
  <si>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</si>
  <si>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</si>
  <si>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</si>
  <si>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</si>
  <si>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</si>
  <si>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</si>
  <si>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</si>
  <si>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</si>
  <si>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</si>
  <si>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</si>
  <si>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</si>
  <si>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</si>
  <si>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</si>
  <si>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</si>
  <si>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</si>
  <si>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</si>
  <si>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</si>
  <si>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</si>
  <si>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</si>
  <si>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</si>
  <si>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</si>
  <si>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</si>
  <si>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</si>
  <si>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</si>
  <si>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</si>
  <si>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</si>
  <si>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</si>
  <si>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</si>
  <si>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</si>
  <si>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</si>
  <si>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</si>
  <si>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</si>
  <si>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</si>
  <si>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</si>
  <si>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</si>
  <si>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</si>
  <si>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</si>
  <si>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</si>
  <si>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</si>
  <si>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</si>
  <si>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</si>
  <si>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</si>
  <si>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</si>
  <si>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</si>
  <si>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</si>
  <si>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</si>
  <si>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</si>
  <si>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</si>
  <si>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</si>
  <si>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</si>
  <si>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</si>
  <si>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</si>
  <si>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</si>
  <si>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</si>
  <si>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</si>
  <si>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</si>
  <si>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</si>
  <si>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</si>
  <si>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</si>
  <si>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</si>
  <si>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</si>
  <si>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</si>
  <si>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</si>
  <si>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</si>
  <si>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</si>
  <si>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</si>
  <si>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</si>
  <si>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</si>
  <si>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</si>
  <si>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</si>
  <si>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</si>
  <si>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</si>
  <si>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</si>
  <si>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</si>
  <si>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</si>
  <si>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</si>
  <si>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</si>
  <si>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</si>
  <si>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</si>
  <si>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</si>
  <si>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</si>
  <si>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</si>
  <si>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</si>
  <si>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</si>
  <si>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</si>
  <si>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</si>
  <si>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</si>
  <si>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</si>
  <si>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</si>
  <si>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</si>
  <si>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</si>
  <si>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</si>
  <si>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</si>
  <si>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</si>
  <si>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</si>
  <si>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</si>
  <si>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</si>
  <si>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</si>
  <si>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</si>
  <si>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</si>
  <si>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</si>
  <si>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</si>
  <si>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</si>
  <si>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</si>
  <si>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</si>
  <si>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</si>
  <si>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</si>
  <si>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</si>
  <si>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</si>
  <si>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</si>
  <si>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</si>
  <si>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</si>
  <si>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</si>
  <si>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</si>
  <si>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</si>
  <si>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</si>
  <si>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</si>
  <si>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</si>
  <si>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</si>
  <si>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</si>
  <si>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</si>
  <si>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</si>
  <si>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</si>
  <si>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</si>
  <si>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</si>
  <si>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</si>
  <si>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</si>
  <si>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</si>
  <si>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</si>
  <si>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</si>
  <si>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</si>
  <si>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</si>
  <si>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</si>
  <si>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</si>
  <si>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</si>
  <si>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</si>
  <si>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</si>
  <si>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</si>
  <si>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</si>
  <si>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</si>
  <si>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</si>
  <si>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</si>
  <si>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</si>
  <si>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</si>
  <si>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</si>
  <si>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</si>
  <si>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</si>
  <si>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</si>
  <si>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</si>
  <si>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</si>
  <si>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</si>
  <si>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</si>
  <si>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</si>
  <si>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</si>
  <si>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</si>
  <si>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</si>
  <si>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</si>
  <si>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</si>
  <si>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</si>
  <si>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92 0 D4 00000</t>
  </si>
  <si>
    <t>Региональный проект "Информационная безопасность"</t>
  </si>
  <si>
    <t>Реализация регионального проекта "Информационная безопасность"</t>
  </si>
  <si>
    <t>92 0 D4 60340</t>
  </si>
  <si>
    <t>79 4 07 42156</t>
  </si>
  <si>
    <t>Обеспечение питанием обучающихся, охваченных подвозом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</si>
  <si>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</si>
  <si>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</si>
  <si>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Региональный проект 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</si>
  <si>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решений"</t>
  </si>
  <si>
    <t>Поощрение муниципальных управленческих команд в Челябинской области</t>
  </si>
  <si>
    <t>80 1 00 99220</t>
  </si>
  <si>
    <t>50 0 00 99220</t>
  </si>
  <si>
    <t>Строительство и реконструкция автомобильных дорог общего пользования местного значения за счет областного и местного бюджетов</t>
  </si>
  <si>
    <t>59 0 13 S6040</t>
  </si>
  <si>
    <t>64 1 G2 00000</t>
  </si>
  <si>
    <t>64 1 G2 43180</t>
  </si>
  <si>
    <t>64 1 G2 52690</t>
  </si>
  <si>
    <t>Государственная поддержка закупки контейнеров для раздельного накопления твердых коммунальных отходов за счет средств областного бюджета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</si>
  <si>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</si>
  <si>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85 0 00 99220</t>
  </si>
  <si>
    <t>69 7 A1 5454F</t>
  </si>
  <si>
    <t>Создание модельных муниципальных библиотек за счет средств резервного фонда Правительства Российской Федерации</t>
  </si>
  <si>
    <t>81 4 00 99220</t>
  </si>
  <si>
    <t>81 0 24 73400</t>
  </si>
  <si>
    <t>79 7 00 99220</t>
  </si>
  <si>
    <t>69 8 00 22010</t>
  </si>
  <si>
    <t>ПРИЛОЖЕНИЕ 5</t>
  </si>
  <si>
    <t>к Решению Собрания</t>
  </si>
  <si>
    <t>от 24.12.2021 г. №1</t>
  </si>
  <si>
    <t>ПРИЛОЖЕНИЕ 4</t>
  </si>
  <si>
    <t>ПРИЛОЖЕНИЕ 3</t>
  </si>
  <si>
    <t>от 24.12.2021 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</si>
</sst>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0" fontId="3" fillId="0" borderId="0" xfId="0" applyFont="1" applyFill="1" applyBorder="1"/>
    <xf numFmtId="49" fontId="15" fillId="0" borderId="0" xfId="0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2"/>
  <sheetViews>
    <sheetView zoomScaleNormal="100" workbookViewId="0">
      <selection activeCell="F5" sqref="F5"/>
    </sheetView>
  </sheetViews>
  <sheetFormatPr defaultRowHeight="15.7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>
      <c r="D1" s="38"/>
      <c r="E1" s="38"/>
      <c r="G1" s="38" t="s">
        <v>1062</v>
      </c>
    </row>
    <row r="2" spans="1:8">
      <c r="D2" s="38"/>
      <c r="E2" s="38"/>
      <c r="G2" s="38" t="s">
        <v>1059</v>
      </c>
    </row>
    <row r="3" spans="1:8">
      <c r="D3" s="38"/>
      <c r="E3" s="38"/>
      <c r="G3" s="38" t="s">
        <v>0</v>
      </c>
    </row>
    <row r="4" spans="1:8">
      <c r="D4" s="38"/>
      <c r="E4" s="38"/>
      <c r="G4" s="38" t="s">
        <v>1</v>
      </c>
    </row>
    <row r="5" spans="1:8">
      <c r="C5" s="42"/>
      <c r="D5" s="2"/>
      <c r="E5" s="2"/>
      <c r="G5" s="2" t="s">
        <v>1063</v>
      </c>
    </row>
    <row r="6" spans="1:8" ht="72.75" customHeight="1">
      <c r="A6" s="150" t="s">
        <v>876</v>
      </c>
      <c r="B6" s="150"/>
      <c r="C6" s="150"/>
      <c r="D6" s="150"/>
      <c r="E6" s="150"/>
      <c r="F6" s="150"/>
      <c r="G6" s="151"/>
      <c r="H6" s="151"/>
    </row>
    <row r="7" spans="1:8">
      <c r="A7" s="97"/>
      <c r="C7" s="42"/>
      <c r="D7" s="45"/>
      <c r="E7" s="45"/>
      <c r="F7" s="98"/>
      <c r="G7" s="98"/>
      <c r="H7" s="98" t="s">
        <v>500</v>
      </c>
    </row>
    <row r="8" spans="1:8" ht="63">
      <c r="A8" s="26" t="s">
        <v>154</v>
      </c>
      <c r="B8" s="46" t="s">
        <v>155</v>
      </c>
      <c r="C8" s="46" t="s">
        <v>156</v>
      </c>
      <c r="D8" s="46" t="s">
        <v>158</v>
      </c>
      <c r="E8" s="46" t="s">
        <v>159</v>
      </c>
      <c r="F8" s="30" t="s">
        <v>879</v>
      </c>
      <c r="G8" s="30" t="s">
        <v>880</v>
      </c>
      <c r="H8" s="30" t="s">
        <v>881</v>
      </c>
    </row>
    <row r="9" spans="1:8" s="51" customFormat="1" ht="31.5">
      <c r="A9" s="47" t="s">
        <v>504</v>
      </c>
      <c r="B9" s="54" t="s">
        <v>204</v>
      </c>
      <c r="C9" s="54"/>
      <c r="D9" s="64"/>
      <c r="E9" s="64"/>
      <c r="F9" s="33">
        <f>SUM(F11)</f>
        <v>33798.800000000003</v>
      </c>
      <c r="G9" s="33">
        <f>SUM(G11)</f>
        <v>36466.6</v>
      </c>
      <c r="H9" s="33">
        <f>SUM(H11)</f>
        <v>36466.6</v>
      </c>
    </row>
    <row r="10" spans="1:8" s="51" customFormat="1" ht="31.5">
      <c r="A10" s="26" t="s">
        <v>788</v>
      </c>
      <c r="B10" s="56" t="s">
        <v>786</v>
      </c>
      <c r="C10" s="54"/>
      <c r="D10" s="64"/>
      <c r="E10" s="64"/>
      <c r="F10" s="32">
        <f>SUM(F11)</f>
        <v>33798.800000000003</v>
      </c>
      <c r="G10" s="32">
        <f t="shared" ref="G10:H10" si="0">SUM(G11)</f>
        <v>36466.6</v>
      </c>
      <c r="H10" s="32">
        <f t="shared" si="0"/>
        <v>36466.6</v>
      </c>
    </row>
    <row r="11" spans="1:8" ht="47.25">
      <c r="A11" s="26" t="s">
        <v>390</v>
      </c>
      <c r="B11" s="77" t="s">
        <v>787</v>
      </c>
      <c r="C11" s="27"/>
      <c r="D11" s="27"/>
      <c r="E11" s="27"/>
      <c r="F11" s="32">
        <f>F12</f>
        <v>33798.800000000003</v>
      </c>
      <c r="G11" s="32">
        <f>G12</f>
        <v>36466.6</v>
      </c>
      <c r="H11" s="32">
        <f>H12</f>
        <v>36466.6</v>
      </c>
    </row>
    <row r="12" spans="1:8">
      <c r="A12" s="26" t="s">
        <v>37</v>
      </c>
      <c r="B12" s="77" t="s">
        <v>787</v>
      </c>
      <c r="C12" s="27" t="s">
        <v>94</v>
      </c>
      <c r="D12" s="27" t="s">
        <v>26</v>
      </c>
      <c r="E12" s="27" t="s">
        <v>49</v>
      </c>
      <c r="F12" s="32">
        <f>SUM(Ведомственная!G1207)</f>
        <v>33798.800000000003</v>
      </c>
      <c r="G12" s="32">
        <f>SUM(Ведомственная!H1207)</f>
        <v>36466.6</v>
      </c>
      <c r="H12" s="32">
        <f>SUM(Ведомственная!I1207)</f>
        <v>36466.6</v>
      </c>
    </row>
    <row r="13" spans="1:8" s="51" customFormat="1" ht="44.25" customHeight="1">
      <c r="A13" s="47" t="s">
        <v>505</v>
      </c>
      <c r="B13" s="99" t="s">
        <v>385</v>
      </c>
      <c r="C13" s="49"/>
      <c r="D13" s="48"/>
      <c r="E13" s="48"/>
      <c r="F13" s="50">
        <f>SUM(F21)</f>
        <v>29274.7</v>
      </c>
      <c r="G13" s="50">
        <f>SUM(G21)</f>
        <v>33588.699999999997</v>
      </c>
      <c r="H13" s="50">
        <f>SUM(H21)</f>
        <v>33588.699999999997</v>
      </c>
    </row>
    <row r="14" spans="1:8" ht="47.25" hidden="1">
      <c r="A14" s="26" t="s">
        <v>382</v>
      </c>
      <c r="B14" s="29" t="s">
        <v>439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>
      <c r="A15" s="26" t="s">
        <v>441</v>
      </c>
      <c r="B15" s="29" t="s">
        <v>440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>
      <c r="A16" s="26" t="s">
        <v>222</v>
      </c>
      <c r="B16" s="29" t="s">
        <v>440</v>
      </c>
      <c r="C16" s="46">
        <v>600</v>
      </c>
      <c r="D16" s="27" t="s">
        <v>108</v>
      </c>
      <c r="E16" s="27" t="s">
        <v>29</v>
      </c>
      <c r="F16" s="30"/>
      <c r="G16" s="30"/>
      <c r="H16" s="30"/>
    </row>
    <row r="17" spans="1:8" ht="94.5" hidden="1">
      <c r="A17" s="26" t="s">
        <v>471</v>
      </c>
      <c r="B17" s="29" t="s">
        <v>472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>
      <c r="A18" s="26" t="s">
        <v>47</v>
      </c>
      <c r="B18" s="29" t="s">
        <v>472</v>
      </c>
      <c r="C18" s="46">
        <v>200</v>
      </c>
      <c r="D18" s="27" t="s">
        <v>108</v>
      </c>
      <c r="E18" s="27" t="s">
        <v>29</v>
      </c>
      <c r="F18" s="30"/>
      <c r="G18" s="30"/>
      <c r="H18" s="30"/>
    </row>
    <row r="19" spans="1:8" ht="31.5" hidden="1">
      <c r="A19" s="26" t="s">
        <v>222</v>
      </c>
      <c r="B19" s="29" t="s">
        <v>472</v>
      </c>
      <c r="C19" s="46">
        <v>600</v>
      </c>
      <c r="D19" s="27" t="s">
        <v>108</v>
      </c>
      <c r="E19" s="27" t="s">
        <v>29</v>
      </c>
      <c r="F19" s="30"/>
      <c r="G19" s="30"/>
      <c r="H19" s="30"/>
    </row>
    <row r="20" spans="1:8" ht="31.5">
      <c r="A20" s="26" t="s">
        <v>791</v>
      </c>
      <c r="B20" s="29" t="s">
        <v>789</v>
      </c>
      <c r="C20" s="46"/>
      <c r="D20" s="27"/>
      <c r="E20" s="27"/>
      <c r="F20" s="30">
        <f>SUM(F21)</f>
        <v>29274.7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>
      <c r="A21" s="26" t="s">
        <v>391</v>
      </c>
      <c r="B21" s="77" t="s">
        <v>790</v>
      </c>
      <c r="C21" s="27"/>
      <c r="D21" s="27"/>
      <c r="E21" s="27"/>
      <c r="F21" s="32">
        <f>F22</f>
        <v>29274.7</v>
      </c>
      <c r="G21" s="32">
        <f>G22</f>
        <v>33588.699999999997</v>
      </c>
      <c r="H21" s="32">
        <f>H22</f>
        <v>33588.699999999997</v>
      </c>
    </row>
    <row r="22" spans="1:8">
      <c r="A22" s="26" t="s">
        <v>37</v>
      </c>
      <c r="B22" s="77" t="s">
        <v>790</v>
      </c>
      <c r="C22" s="27">
        <v>300</v>
      </c>
      <c r="D22" s="27" t="s">
        <v>26</v>
      </c>
      <c r="E22" s="27" t="s">
        <v>11</v>
      </c>
      <c r="F22" s="32">
        <f>SUM(Ведомственная!G1217)</f>
        <v>29274.7</v>
      </c>
      <c r="G22" s="32">
        <f>SUM(Ведомственная!H1217)</f>
        <v>33588.699999999997</v>
      </c>
      <c r="H22" s="32">
        <f>SUM(Ведомственная!I1217)</f>
        <v>33588.699999999997</v>
      </c>
    </row>
    <row r="23" spans="1:8" s="51" customFormat="1" ht="31.5">
      <c r="A23" s="47" t="s">
        <v>484</v>
      </c>
      <c r="B23" s="64" t="s">
        <v>349</v>
      </c>
      <c r="C23" s="64"/>
      <c r="D23" s="64"/>
      <c r="E23" s="64"/>
      <c r="F23" s="33">
        <f>SUM(F24)+F107+F50</f>
        <v>1180368.5</v>
      </c>
      <c r="G23" s="33">
        <f>SUM(G24)+G107+G50</f>
        <v>1215535.3999999999</v>
      </c>
      <c r="H23" s="33">
        <f>SUM(H24)+H107+H50</f>
        <v>1271959.0999999999</v>
      </c>
    </row>
    <row r="24" spans="1:8">
      <c r="A24" s="26" t="s">
        <v>392</v>
      </c>
      <c r="B24" s="35" t="s">
        <v>350</v>
      </c>
      <c r="C24" s="35"/>
      <c r="D24" s="35"/>
      <c r="E24" s="35"/>
      <c r="F24" s="32">
        <f>SUM(F25+F31+F34+F37+F40+F43+F47)</f>
        <v>355488.7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>
      <c r="A25" s="26" t="s">
        <v>375</v>
      </c>
      <c r="B25" s="56" t="s">
        <v>550</v>
      </c>
      <c r="C25" s="56"/>
      <c r="D25" s="35"/>
      <c r="E25" s="35"/>
      <c r="F25" s="32">
        <f>SUM(F26:F30)</f>
        <v>76984.100000000006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>
      <c r="A26" s="26" t="s">
        <v>46</v>
      </c>
      <c r="B26" s="56" t="s">
        <v>550</v>
      </c>
      <c r="C26" s="56">
        <v>100</v>
      </c>
      <c r="D26" s="35" t="s">
        <v>26</v>
      </c>
      <c r="E26" s="35" t="s">
        <v>11</v>
      </c>
      <c r="F26" s="32">
        <f>SUM(Ведомственная!G729)</f>
        <v>57494.6</v>
      </c>
      <c r="G26" s="32">
        <f>SUM(Ведомственная!H729)</f>
        <v>53847.3</v>
      </c>
      <c r="H26" s="32">
        <f>SUM(Ведомственная!I729)</f>
        <v>53847.3</v>
      </c>
    </row>
    <row r="27" spans="1:8" ht="31.5">
      <c r="A27" s="26" t="s">
        <v>47</v>
      </c>
      <c r="B27" s="56" t="s">
        <v>550</v>
      </c>
      <c r="C27" s="56">
        <v>200</v>
      </c>
      <c r="D27" s="35" t="s">
        <v>108</v>
      </c>
      <c r="E27" s="35" t="s">
        <v>164</v>
      </c>
      <c r="F27" s="32">
        <f>SUM(Ведомственная!G583)</f>
        <v>54.3</v>
      </c>
      <c r="G27" s="32">
        <f>SUM(Ведомственная!H583)</f>
        <v>0</v>
      </c>
      <c r="H27" s="32">
        <f>SUM(Ведомственная!I583)</f>
        <v>0</v>
      </c>
    </row>
    <row r="28" spans="1:8" ht="31.5">
      <c r="A28" s="26" t="s">
        <v>47</v>
      </c>
      <c r="B28" s="56" t="s">
        <v>550</v>
      </c>
      <c r="C28" s="56">
        <v>200</v>
      </c>
      <c r="D28" s="35" t="s">
        <v>26</v>
      </c>
      <c r="E28" s="35" t="s">
        <v>11</v>
      </c>
      <c r="F28" s="32">
        <f>SUM(Ведомственная!G730)</f>
        <v>18812.7</v>
      </c>
      <c r="G28" s="32">
        <f>SUM(Ведомственная!H730)</f>
        <v>19582.900000000001</v>
      </c>
      <c r="H28" s="32">
        <f>SUM(Ведомственная!I730)</f>
        <v>19988.7</v>
      </c>
    </row>
    <row r="29" spans="1:8">
      <c r="A29" s="26" t="s">
        <v>37</v>
      </c>
      <c r="B29" s="56" t="s">
        <v>550</v>
      </c>
      <c r="C29" s="56">
        <v>200</v>
      </c>
      <c r="D29" s="35" t="s">
        <v>26</v>
      </c>
      <c r="E29" s="35" t="s">
        <v>11</v>
      </c>
      <c r="F29" s="32">
        <f>SUM(Ведомственная!G731)</f>
        <v>199.5</v>
      </c>
      <c r="G29" s="32">
        <f>SUM(Ведомственная!H731)</f>
        <v>54.1</v>
      </c>
      <c r="H29" s="32">
        <f>SUM(Ведомственная!I731)</f>
        <v>54.1</v>
      </c>
    </row>
    <row r="30" spans="1:8">
      <c r="A30" s="26" t="s">
        <v>20</v>
      </c>
      <c r="B30" s="56" t="s">
        <v>550</v>
      </c>
      <c r="C30" s="56">
        <v>800</v>
      </c>
      <c r="D30" s="35" t="s">
        <v>26</v>
      </c>
      <c r="E30" s="35" t="s">
        <v>11</v>
      </c>
      <c r="F30" s="32">
        <f>SUM(Ведомственная!G732)</f>
        <v>423</v>
      </c>
      <c r="G30" s="32">
        <f>SUM(Ведомственная!H732)</f>
        <v>658.9</v>
      </c>
      <c r="H30" s="32">
        <f>SUM(Ведомственная!I732)</f>
        <v>656.9</v>
      </c>
    </row>
    <row r="31" spans="1:8" ht="31.5">
      <c r="A31" s="26" t="s">
        <v>380</v>
      </c>
      <c r="B31" s="56" t="s">
        <v>554</v>
      </c>
      <c r="C31" s="56"/>
      <c r="D31" s="35"/>
      <c r="E31" s="35"/>
      <c r="F31" s="32">
        <f>F32+F33</f>
        <v>7335.6</v>
      </c>
      <c r="G31" s="32">
        <f>G32+G33</f>
        <v>6102.0999999999995</v>
      </c>
      <c r="H31" s="32">
        <f>H32+H33</f>
        <v>6102.0999999999995</v>
      </c>
    </row>
    <row r="32" spans="1:8" ht="63">
      <c r="A32" s="26" t="s">
        <v>46</v>
      </c>
      <c r="B32" s="56" t="s">
        <v>554</v>
      </c>
      <c r="C32" s="56">
        <v>100</v>
      </c>
      <c r="D32" s="35" t="s">
        <v>26</v>
      </c>
      <c r="E32" s="35" t="s">
        <v>73</v>
      </c>
      <c r="F32" s="32">
        <f>SUM(Ведомственная!G764)</f>
        <v>7330</v>
      </c>
      <c r="G32" s="32">
        <f>SUM(Ведомственная!H764)</f>
        <v>5522.7</v>
      </c>
      <c r="H32" s="32">
        <f>SUM(Ведомственная!I764)</f>
        <v>5522.7</v>
      </c>
    </row>
    <row r="33" spans="1:8" ht="31.5">
      <c r="A33" s="26" t="s">
        <v>47</v>
      </c>
      <c r="B33" s="56" t="s">
        <v>554</v>
      </c>
      <c r="C33" s="56">
        <v>200</v>
      </c>
      <c r="D33" s="35" t="s">
        <v>26</v>
      </c>
      <c r="E33" s="35" t="s">
        <v>73</v>
      </c>
      <c r="F33" s="32">
        <f>SUM(Ведомственная!G765)</f>
        <v>5.6</v>
      </c>
      <c r="G33" s="32">
        <f>SUM(Ведомственная!H765)</f>
        <v>579.4</v>
      </c>
      <c r="H33" s="32">
        <f>SUM(Ведомственная!I765)</f>
        <v>579.4</v>
      </c>
    </row>
    <row r="34" spans="1:8" ht="94.5">
      <c r="A34" s="26" t="s">
        <v>378</v>
      </c>
      <c r="B34" s="56" t="s">
        <v>551</v>
      </c>
      <c r="C34" s="56"/>
      <c r="D34" s="35"/>
      <c r="E34" s="35"/>
      <c r="F34" s="32">
        <f>F35+F36</f>
        <v>93602</v>
      </c>
      <c r="G34" s="32">
        <f>G35+G36</f>
        <v>103869.3</v>
      </c>
      <c r="H34" s="32">
        <f>H35+H36</f>
        <v>105083.40000000001</v>
      </c>
    </row>
    <row r="35" spans="1:8" ht="31.5">
      <c r="A35" s="26" t="s">
        <v>47</v>
      </c>
      <c r="B35" s="56" t="s">
        <v>551</v>
      </c>
      <c r="C35" s="56">
        <v>200</v>
      </c>
      <c r="D35" s="35" t="s">
        <v>26</v>
      </c>
      <c r="E35" s="35" t="s">
        <v>11</v>
      </c>
      <c r="F35" s="32">
        <f>SUM(Ведомственная!G734)</f>
        <v>1325.2</v>
      </c>
      <c r="G35" s="32">
        <f>SUM(Ведомственная!H734)</f>
        <v>1534.7</v>
      </c>
      <c r="H35" s="32">
        <f>SUM(Ведомственная!I734)</f>
        <v>1552.6</v>
      </c>
    </row>
    <row r="36" spans="1:8">
      <c r="A36" s="26" t="s">
        <v>37</v>
      </c>
      <c r="B36" s="56" t="s">
        <v>551</v>
      </c>
      <c r="C36" s="56">
        <v>300</v>
      </c>
      <c r="D36" s="35" t="s">
        <v>26</v>
      </c>
      <c r="E36" s="35" t="s">
        <v>11</v>
      </c>
      <c r="F36" s="32">
        <f>SUM(Ведомственная!G735)</f>
        <v>92276.800000000003</v>
      </c>
      <c r="G36" s="32">
        <f>SUM(Ведомственная!H735)</f>
        <v>102334.6</v>
      </c>
      <c r="H36" s="32">
        <f>SUM(Ведомственная!I735)</f>
        <v>103530.8</v>
      </c>
    </row>
    <row r="37" spans="1:8" ht="31.5">
      <c r="A37" s="26" t="s">
        <v>376</v>
      </c>
      <c r="B37" s="56" t="s">
        <v>552</v>
      </c>
      <c r="C37" s="56"/>
      <c r="D37" s="35"/>
      <c r="E37" s="35"/>
      <c r="F37" s="32">
        <f>F38+F39</f>
        <v>59163.199999999997</v>
      </c>
      <c r="G37" s="32">
        <f>G38+G39</f>
        <v>60406.1</v>
      </c>
      <c r="H37" s="32">
        <f>H38+H39</f>
        <v>62822.3</v>
      </c>
    </row>
    <row r="38" spans="1:8" ht="31.5">
      <c r="A38" s="26" t="s">
        <v>47</v>
      </c>
      <c r="B38" s="56" t="s">
        <v>552</v>
      </c>
      <c r="C38" s="56">
        <v>200</v>
      </c>
      <c r="D38" s="35" t="s">
        <v>26</v>
      </c>
      <c r="E38" s="35" t="s">
        <v>11</v>
      </c>
      <c r="F38" s="32">
        <f>SUM(Ведомственная!G737)</f>
        <v>871.7</v>
      </c>
      <c r="G38" s="32">
        <f>SUM(Ведомственная!H737)</f>
        <v>897.5</v>
      </c>
      <c r="H38" s="32">
        <f>SUM(Ведомственная!I737)</f>
        <v>933.3</v>
      </c>
    </row>
    <row r="39" spans="1:8">
      <c r="A39" s="26" t="s">
        <v>37</v>
      </c>
      <c r="B39" s="56" t="s">
        <v>552</v>
      </c>
      <c r="C39" s="56">
        <v>300</v>
      </c>
      <c r="D39" s="35" t="s">
        <v>26</v>
      </c>
      <c r="E39" s="35" t="s">
        <v>11</v>
      </c>
      <c r="F39" s="32">
        <f>SUM(Ведомственная!G738)</f>
        <v>58291.5</v>
      </c>
      <c r="G39" s="32">
        <f>SUM(Ведомственная!H738)</f>
        <v>59508.6</v>
      </c>
      <c r="H39" s="32">
        <f>SUM(Ведомственная!I738)</f>
        <v>61889</v>
      </c>
    </row>
    <row r="40" spans="1:8" ht="63">
      <c r="A40" s="26" t="s">
        <v>379</v>
      </c>
      <c r="B40" s="56" t="s">
        <v>553</v>
      </c>
      <c r="C40" s="56"/>
      <c r="D40" s="35"/>
      <c r="E40" s="35"/>
      <c r="F40" s="32">
        <f>F41+F42</f>
        <v>25151</v>
      </c>
      <c r="G40" s="32">
        <f>G41+G42</f>
        <v>24805</v>
      </c>
      <c r="H40" s="32">
        <f>H41+H42</f>
        <v>25797.200000000001</v>
      </c>
    </row>
    <row r="41" spans="1:8" ht="31.5">
      <c r="A41" s="26" t="s">
        <v>47</v>
      </c>
      <c r="B41" s="56" t="s">
        <v>553</v>
      </c>
      <c r="C41" s="56">
        <v>200</v>
      </c>
      <c r="D41" s="35" t="s">
        <v>26</v>
      </c>
      <c r="E41" s="35" t="s">
        <v>11</v>
      </c>
      <c r="F41" s="32">
        <f>SUM(Ведомственная!G740)</f>
        <v>376.1</v>
      </c>
      <c r="G41" s="32">
        <f>SUM(Ведомственная!H740)</f>
        <v>369.2</v>
      </c>
      <c r="H41" s="32">
        <f>SUM(Ведомственная!I740)</f>
        <v>384</v>
      </c>
    </row>
    <row r="42" spans="1:8">
      <c r="A42" s="26" t="s">
        <v>37</v>
      </c>
      <c r="B42" s="56" t="s">
        <v>553</v>
      </c>
      <c r="C42" s="56">
        <v>300</v>
      </c>
      <c r="D42" s="35" t="s">
        <v>26</v>
      </c>
      <c r="E42" s="35" t="s">
        <v>11</v>
      </c>
      <c r="F42" s="32">
        <f>SUM(Ведомственная!G741)</f>
        <v>24774.9</v>
      </c>
      <c r="G42" s="32">
        <f>SUM(Ведомственная!H741)</f>
        <v>24435.8</v>
      </c>
      <c r="H42" s="32">
        <f>SUM(Ведомственная!I741)</f>
        <v>25413.200000000001</v>
      </c>
    </row>
    <row r="43" spans="1:8" ht="31.5">
      <c r="A43" s="26" t="s">
        <v>824</v>
      </c>
      <c r="B43" s="56" t="s">
        <v>559</v>
      </c>
      <c r="C43" s="56"/>
      <c r="D43" s="35"/>
      <c r="E43" s="35"/>
      <c r="F43" s="32">
        <f>SUM(F44)</f>
        <v>4599</v>
      </c>
      <c r="G43" s="32">
        <f>SUM(G44)</f>
        <v>4101.5</v>
      </c>
      <c r="H43" s="32">
        <f>SUM(H44)</f>
        <v>4101.5</v>
      </c>
    </row>
    <row r="44" spans="1:8" ht="47.25">
      <c r="A44" s="26" t="s">
        <v>377</v>
      </c>
      <c r="B44" s="56" t="s">
        <v>560</v>
      </c>
      <c r="C44" s="56"/>
      <c r="D44" s="35"/>
      <c r="E44" s="35"/>
      <c r="F44" s="32">
        <f>F45+F46</f>
        <v>4599</v>
      </c>
      <c r="G44" s="32">
        <f>G45+G46</f>
        <v>4101.5</v>
      </c>
      <c r="H44" s="32">
        <f>H45+H46</f>
        <v>4101.5</v>
      </c>
    </row>
    <row r="45" spans="1:8" ht="31.5">
      <c r="A45" s="26" t="s">
        <v>47</v>
      </c>
      <c r="B45" s="56" t="s">
        <v>560</v>
      </c>
      <c r="C45" s="56">
        <v>200</v>
      </c>
      <c r="D45" s="35" t="s">
        <v>26</v>
      </c>
      <c r="E45" s="35" t="s">
        <v>11</v>
      </c>
      <c r="F45" s="32">
        <f>SUM(Ведомственная!G744)</f>
        <v>64.5</v>
      </c>
      <c r="G45" s="32">
        <f>SUM(Ведомственная!H744)</f>
        <v>61.5</v>
      </c>
      <c r="H45" s="32">
        <f>SUM(Ведомственная!I744)</f>
        <v>61.5</v>
      </c>
    </row>
    <row r="46" spans="1:8">
      <c r="A46" s="26" t="s">
        <v>37</v>
      </c>
      <c r="B46" s="56" t="s">
        <v>560</v>
      </c>
      <c r="C46" s="56">
        <v>300</v>
      </c>
      <c r="D46" s="35" t="s">
        <v>26</v>
      </c>
      <c r="E46" s="35" t="s">
        <v>11</v>
      </c>
      <c r="F46" s="32">
        <f>SUM(Ведомственная!G745)</f>
        <v>4534.5</v>
      </c>
      <c r="G46" s="32">
        <f>SUM(Ведомственная!H745)</f>
        <v>4040</v>
      </c>
      <c r="H46" s="32">
        <f>SUM(Ведомственная!I745)</f>
        <v>4040</v>
      </c>
    </row>
    <row r="47" spans="1:8" ht="126">
      <c r="A47" s="26" t="s">
        <v>359</v>
      </c>
      <c r="B47" s="35" t="s">
        <v>533</v>
      </c>
      <c r="C47" s="56"/>
      <c r="D47" s="35"/>
      <c r="E47" s="35"/>
      <c r="F47" s="32">
        <f>SUM(F48:F49)</f>
        <v>88653.8</v>
      </c>
      <c r="G47" s="32">
        <f t="shared" ref="G47:H47" si="4">SUM(G48:G49)</f>
        <v>88810.5</v>
      </c>
      <c r="H47" s="32">
        <f t="shared" si="4"/>
        <v>92640</v>
      </c>
    </row>
    <row r="48" spans="1:8" ht="31.5">
      <c r="A48" s="26" t="s">
        <v>47</v>
      </c>
      <c r="B48" s="35" t="s">
        <v>533</v>
      </c>
      <c r="C48" s="56">
        <v>200</v>
      </c>
      <c r="D48" s="35" t="s">
        <v>26</v>
      </c>
      <c r="E48" s="35" t="s">
        <v>49</v>
      </c>
      <c r="F48" s="32">
        <f>SUM(Ведомственная!G629)</f>
        <v>24.8</v>
      </c>
      <c r="G48" s="32">
        <f>SUM(Ведомственная!H629)</f>
        <v>35.5</v>
      </c>
      <c r="H48" s="32">
        <f>SUM(Ведомственная!I629)</f>
        <v>36.799999999999997</v>
      </c>
    </row>
    <row r="49" spans="1:8">
      <c r="A49" s="26" t="s">
        <v>37</v>
      </c>
      <c r="B49" s="35" t="s">
        <v>533</v>
      </c>
      <c r="C49" s="56">
        <v>300</v>
      </c>
      <c r="D49" s="35" t="s">
        <v>26</v>
      </c>
      <c r="E49" s="35" t="s">
        <v>49</v>
      </c>
      <c r="F49" s="32">
        <f>SUM(Ведомственная!G630)</f>
        <v>88629</v>
      </c>
      <c r="G49" s="32">
        <f>SUM(Ведомственная!H630)</f>
        <v>88775</v>
      </c>
      <c r="H49" s="32">
        <f>SUM(Ведомственная!I630)</f>
        <v>92603.199999999997</v>
      </c>
    </row>
    <row r="50" spans="1:8" ht="31.5">
      <c r="A50" s="26" t="s">
        <v>360</v>
      </c>
      <c r="B50" s="35" t="s">
        <v>361</v>
      </c>
      <c r="C50" s="56"/>
      <c r="D50" s="35"/>
      <c r="E50" s="35"/>
      <c r="F50" s="32">
        <f>SUM(F51+F54+F57+F60+F63+F66+F69+F72+F76+F79+F82+F85+F87+F90+F93+F97+F100+F103)</f>
        <v>715042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>
      <c r="A51" s="26" t="s">
        <v>568</v>
      </c>
      <c r="B51" s="35" t="s">
        <v>534</v>
      </c>
      <c r="C51" s="56"/>
      <c r="D51" s="35"/>
      <c r="E51" s="35"/>
      <c r="F51" s="32">
        <f>F52+F53</f>
        <v>176011.3</v>
      </c>
      <c r="G51" s="32">
        <f>G52+G53</f>
        <v>198490.6</v>
      </c>
      <c r="H51" s="32">
        <f>H52+H53</f>
        <v>206430.19999999998</v>
      </c>
    </row>
    <row r="52" spans="1:8" ht="31.5">
      <c r="A52" s="26" t="s">
        <v>47</v>
      </c>
      <c r="B52" s="35" t="s">
        <v>534</v>
      </c>
      <c r="C52" s="56">
        <v>200</v>
      </c>
      <c r="D52" s="35" t="s">
        <v>26</v>
      </c>
      <c r="E52" s="35" t="s">
        <v>49</v>
      </c>
      <c r="F52" s="32">
        <f>SUM(Ведомственная!G633)</f>
        <v>2628.3</v>
      </c>
      <c r="G52" s="32">
        <f>SUM(Ведомственная!H633)</f>
        <v>2957.1</v>
      </c>
      <c r="H52" s="32">
        <f>SUM(Ведомственная!I633)</f>
        <v>3075.4</v>
      </c>
    </row>
    <row r="53" spans="1:8">
      <c r="A53" s="26" t="s">
        <v>37</v>
      </c>
      <c r="B53" s="35" t="s">
        <v>534</v>
      </c>
      <c r="C53" s="56">
        <v>300</v>
      </c>
      <c r="D53" s="35" t="s">
        <v>26</v>
      </c>
      <c r="E53" s="35" t="s">
        <v>49</v>
      </c>
      <c r="F53" s="32">
        <f>SUM(Ведомственная!G634)</f>
        <v>173383</v>
      </c>
      <c r="G53" s="32">
        <f>SUM(Ведомственная!H634)</f>
        <v>195533.5</v>
      </c>
      <c r="H53" s="32">
        <f>SUM(Ведомственная!I634)</f>
        <v>203354.8</v>
      </c>
    </row>
    <row r="54" spans="1:8" ht="47.25">
      <c r="A54" s="26" t="s">
        <v>362</v>
      </c>
      <c r="B54" s="35" t="s">
        <v>535</v>
      </c>
      <c r="C54" s="35"/>
      <c r="D54" s="35"/>
      <c r="E54" s="35"/>
      <c r="F54" s="32">
        <f>F55+F56</f>
        <v>8513.2999999999993</v>
      </c>
      <c r="G54" s="32">
        <f>G55+G56</f>
        <v>10124.9</v>
      </c>
      <c r="H54" s="32">
        <f>H55+H56</f>
        <v>10511.4</v>
      </c>
    </row>
    <row r="55" spans="1:8" ht="31.5">
      <c r="A55" s="26" t="s">
        <v>47</v>
      </c>
      <c r="B55" s="35" t="s">
        <v>535</v>
      </c>
      <c r="C55" s="35" t="s">
        <v>86</v>
      </c>
      <c r="D55" s="35" t="s">
        <v>26</v>
      </c>
      <c r="E55" s="35" t="s">
        <v>49</v>
      </c>
      <c r="F55" s="32">
        <f>SUM(Ведомственная!G636)</f>
        <v>145.30000000000001</v>
      </c>
      <c r="G55" s="32">
        <f>SUM(Ведомственная!H636)</f>
        <v>150.9</v>
      </c>
      <c r="H55" s="32">
        <f>SUM(Ведомственная!I636)</f>
        <v>156.5</v>
      </c>
    </row>
    <row r="56" spans="1:8">
      <c r="A56" s="26" t="s">
        <v>37</v>
      </c>
      <c r="B56" s="35" t="s">
        <v>535</v>
      </c>
      <c r="C56" s="35" t="s">
        <v>94</v>
      </c>
      <c r="D56" s="35" t="s">
        <v>26</v>
      </c>
      <c r="E56" s="35" t="s">
        <v>49</v>
      </c>
      <c r="F56" s="32">
        <f>SUM(Ведомственная!G637)</f>
        <v>8368</v>
      </c>
      <c r="G56" s="32">
        <f>SUM(Ведомственная!H637)</f>
        <v>9974</v>
      </c>
      <c r="H56" s="32">
        <f>SUM(Ведомственная!I637)</f>
        <v>10354.9</v>
      </c>
    </row>
    <row r="57" spans="1:8" ht="47.25">
      <c r="A57" s="26" t="s">
        <v>363</v>
      </c>
      <c r="B57" s="35" t="s">
        <v>536</v>
      </c>
      <c r="C57" s="35"/>
      <c r="D57" s="35"/>
      <c r="E57" s="35"/>
      <c r="F57" s="32">
        <f>F58+F59</f>
        <v>123075.5</v>
      </c>
      <c r="G57" s="32">
        <f>G58+G59</f>
        <v>134957.79999999999</v>
      </c>
      <c r="H57" s="32">
        <f>H58+H59</f>
        <v>140356.1</v>
      </c>
    </row>
    <row r="58" spans="1:8" ht="31.5">
      <c r="A58" s="26" t="s">
        <v>47</v>
      </c>
      <c r="B58" s="35" t="s">
        <v>536</v>
      </c>
      <c r="C58" s="35" t="s">
        <v>86</v>
      </c>
      <c r="D58" s="35" t="s">
        <v>26</v>
      </c>
      <c r="E58" s="35" t="s">
        <v>49</v>
      </c>
      <c r="F58" s="32">
        <f>SUM(Ведомственная!G639)</f>
        <v>1835.7</v>
      </c>
      <c r="G58" s="32">
        <f>SUM(Ведомственная!H639)</f>
        <v>2007.8</v>
      </c>
      <c r="H58" s="32">
        <f>SUM(Ведомственная!I639)</f>
        <v>2088.1999999999998</v>
      </c>
    </row>
    <row r="59" spans="1:8">
      <c r="A59" s="26" t="s">
        <v>37</v>
      </c>
      <c r="B59" s="35" t="s">
        <v>536</v>
      </c>
      <c r="C59" s="35" t="s">
        <v>94</v>
      </c>
      <c r="D59" s="35" t="s">
        <v>26</v>
      </c>
      <c r="E59" s="35" t="s">
        <v>49</v>
      </c>
      <c r="F59" s="32">
        <f>SUM(Ведомственная!G640)</f>
        <v>121239.8</v>
      </c>
      <c r="G59" s="32">
        <f>SUM(Ведомственная!H640)</f>
        <v>132950</v>
      </c>
      <c r="H59" s="32">
        <f>SUM(Ведомственная!I640)</f>
        <v>138267.9</v>
      </c>
    </row>
    <row r="60" spans="1:8" ht="63">
      <c r="A60" s="26" t="s">
        <v>364</v>
      </c>
      <c r="B60" s="35" t="s">
        <v>537</v>
      </c>
      <c r="C60" s="35"/>
      <c r="D60" s="35"/>
      <c r="E60" s="35"/>
      <c r="F60" s="32">
        <f>F61+F62</f>
        <v>339.79999999999995</v>
      </c>
      <c r="G60" s="32">
        <f>G61+G62</f>
        <v>367.90000000000003</v>
      </c>
      <c r="H60" s="32">
        <f>H61+H62</f>
        <v>382.6</v>
      </c>
    </row>
    <row r="61" spans="1:8" ht="31.5">
      <c r="A61" s="26" t="s">
        <v>47</v>
      </c>
      <c r="B61" s="35" t="s">
        <v>537</v>
      </c>
      <c r="C61" s="35" t="s">
        <v>86</v>
      </c>
      <c r="D61" s="35" t="s">
        <v>26</v>
      </c>
      <c r="E61" s="35" t="s">
        <v>49</v>
      </c>
      <c r="F61" s="32">
        <f>SUM(Ведомственная!G642)</f>
        <v>5.4</v>
      </c>
      <c r="G61" s="32">
        <f>SUM(Ведомственная!H642)</f>
        <v>5.6</v>
      </c>
      <c r="H61" s="32">
        <f>SUM(Ведомственная!I642)</f>
        <v>5.8</v>
      </c>
    </row>
    <row r="62" spans="1:8">
      <c r="A62" s="26" t="s">
        <v>37</v>
      </c>
      <c r="B62" s="35" t="s">
        <v>537</v>
      </c>
      <c r="C62" s="35" t="s">
        <v>94</v>
      </c>
      <c r="D62" s="35" t="s">
        <v>26</v>
      </c>
      <c r="E62" s="35" t="s">
        <v>49</v>
      </c>
      <c r="F62" s="32">
        <f>SUM(Ведомственная!G643)</f>
        <v>334.4</v>
      </c>
      <c r="G62" s="32">
        <f>SUM(Ведомственная!H643)</f>
        <v>362.3</v>
      </c>
      <c r="H62" s="32">
        <f>SUM(Ведомственная!I643)</f>
        <v>376.8</v>
      </c>
    </row>
    <row r="63" spans="1:8" ht="63">
      <c r="A63" s="26" t="s">
        <v>365</v>
      </c>
      <c r="B63" s="35" t="s">
        <v>538</v>
      </c>
      <c r="C63" s="35"/>
      <c r="D63" s="35"/>
      <c r="E63" s="35"/>
      <c r="F63" s="32">
        <f>F64+F65</f>
        <v>17.3</v>
      </c>
      <c r="G63" s="32">
        <f>G64+G65</f>
        <v>19.8</v>
      </c>
      <c r="H63" s="32">
        <f>H64+H65</f>
        <v>19.8</v>
      </c>
    </row>
    <row r="64" spans="1:8" ht="31.5">
      <c r="A64" s="26" t="s">
        <v>47</v>
      </c>
      <c r="B64" s="35" t="s">
        <v>538</v>
      </c>
      <c r="C64" s="35" t="s">
        <v>86</v>
      </c>
      <c r="D64" s="35" t="s">
        <v>26</v>
      </c>
      <c r="E64" s="35" t="s">
        <v>49</v>
      </c>
      <c r="F64" s="32">
        <f>SUM(Ведомственная!G645)</f>
        <v>0.3</v>
      </c>
      <c r="G64" s="32">
        <f>SUM(Ведомственная!H645)</f>
        <v>0.3</v>
      </c>
      <c r="H64" s="32">
        <f>SUM(Ведомственная!I645)</f>
        <v>0.3</v>
      </c>
    </row>
    <row r="65" spans="1:8">
      <c r="A65" s="26" t="s">
        <v>37</v>
      </c>
      <c r="B65" s="35" t="s">
        <v>538</v>
      </c>
      <c r="C65" s="35" t="s">
        <v>94</v>
      </c>
      <c r="D65" s="35" t="s">
        <v>26</v>
      </c>
      <c r="E65" s="35" t="s">
        <v>49</v>
      </c>
      <c r="F65" s="32">
        <f>SUM(Ведомственная!G646)</f>
        <v>17</v>
      </c>
      <c r="G65" s="32">
        <f>SUM(Ведомственная!H646)</f>
        <v>19.5</v>
      </c>
      <c r="H65" s="32">
        <f>SUM(Ведомственная!I646)</f>
        <v>19.5</v>
      </c>
    </row>
    <row r="66" spans="1:8" ht="63">
      <c r="A66" s="26" t="s">
        <v>366</v>
      </c>
      <c r="B66" s="35" t="s">
        <v>539</v>
      </c>
      <c r="C66" s="35"/>
      <c r="D66" s="35"/>
      <c r="E66" s="35"/>
      <c r="F66" s="32">
        <f>F67+F68</f>
        <v>7092.6</v>
      </c>
      <c r="G66" s="32">
        <f>G67+G68</f>
        <v>10094.5</v>
      </c>
      <c r="H66" s="32">
        <f>H67+H68</f>
        <v>11569.1</v>
      </c>
    </row>
    <row r="67" spans="1:8" ht="31.5">
      <c r="A67" s="26" t="s">
        <v>47</v>
      </c>
      <c r="B67" s="35" t="s">
        <v>539</v>
      </c>
      <c r="C67" s="35" t="s">
        <v>86</v>
      </c>
      <c r="D67" s="35" t="s">
        <v>26</v>
      </c>
      <c r="E67" s="35" t="s">
        <v>49</v>
      </c>
      <c r="F67" s="32">
        <f>SUM(Ведомственная!G648)</f>
        <v>742</v>
      </c>
      <c r="G67" s="32">
        <f>SUM(Ведомственная!H648)</f>
        <v>776.5</v>
      </c>
      <c r="H67" s="32">
        <f>SUM(Ведомственная!I648)</f>
        <v>819.7</v>
      </c>
    </row>
    <row r="68" spans="1:8">
      <c r="A68" s="26" t="s">
        <v>37</v>
      </c>
      <c r="B68" s="35" t="s">
        <v>539</v>
      </c>
      <c r="C68" s="35" t="s">
        <v>94</v>
      </c>
      <c r="D68" s="35" t="s">
        <v>26</v>
      </c>
      <c r="E68" s="35" t="s">
        <v>49</v>
      </c>
      <c r="F68" s="32">
        <f>SUM(Ведомственная!G649)</f>
        <v>6350.6</v>
      </c>
      <c r="G68" s="32">
        <f>SUM(Ведомственная!H649)</f>
        <v>9318</v>
      </c>
      <c r="H68" s="32">
        <f>SUM(Ведомственная!I649)</f>
        <v>10749.4</v>
      </c>
    </row>
    <row r="69" spans="1:8" ht="47.25">
      <c r="A69" s="26" t="s">
        <v>381</v>
      </c>
      <c r="B69" s="35" t="s">
        <v>540</v>
      </c>
      <c r="C69" s="35"/>
      <c r="D69" s="35"/>
      <c r="E69" s="35"/>
      <c r="F69" s="32">
        <f>F70+F71</f>
        <v>236887.80000000002</v>
      </c>
      <c r="G69" s="32">
        <f>G70+G71</f>
        <v>237424</v>
      </c>
      <c r="H69" s="32">
        <f>H70+H71</f>
        <v>268529.2</v>
      </c>
    </row>
    <row r="70" spans="1:8" ht="31.5">
      <c r="A70" s="26" t="s">
        <v>47</v>
      </c>
      <c r="B70" s="35" t="s">
        <v>540</v>
      </c>
      <c r="C70" s="35" t="s">
        <v>86</v>
      </c>
      <c r="D70" s="35" t="s">
        <v>26</v>
      </c>
      <c r="E70" s="35" t="s">
        <v>49</v>
      </c>
      <c r="F70" s="32">
        <f>SUM(Ведомственная!G651)</f>
        <v>3897.1</v>
      </c>
      <c r="G70" s="32">
        <f>SUM(Ведомственная!H651)</f>
        <v>3534.7</v>
      </c>
      <c r="H70" s="32">
        <f>SUM(Ведомственная!I651)</f>
        <v>3997.8</v>
      </c>
    </row>
    <row r="71" spans="1:8">
      <c r="A71" s="26" t="s">
        <v>37</v>
      </c>
      <c r="B71" s="35" t="s">
        <v>540</v>
      </c>
      <c r="C71" s="35" t="s">
        <v>94</v>
      </c>
      <c r="D71" s="35" t="s">
        <v>26</v>
      </c>
      <c r="E71" s="35" t="s">
        <v>49</v>
      </c>
      <c r="F71" s="32">
        <f>SUM(Ведомственная!G652)</f>
        <v>232990.7</v>
      </c>
      <c r="G71" s="32">
        <f>SUM(Ведомственная!H652)</f>
        <v>233889.3</v>
      </c>
      <c r="H71" s="32">
        <f>SUM(Ведомственная!I652)</f>
        <v>264531.40000000002</v>
      </c>
    </row>
    <row r="72" spans="1:8" ht="47.25">
      <c r="A72" s="26" t="s">
        <v>372</v>
      </c>
      <c r="B72" s="35" t="s">
        <v>541</v>
      </c>
      <c r="C72" s="35"/>
      <c r="D72" s="35"/>
      <c r="E72" s="35"/>
      <c r="F72" s="32">
        <f>SUM(F73:F75)</f>
        <v>9789.9000000000015</v>
      </c>
      <c r="G72" s="32">
        <f>SUM(G73:G75)</f>
        <v>10389.5</v>
      </c>
      <c r="H72" s="32">
        <f>SUM(H73:H75)</f>
        <v>10805.1</v>
      </c>
    </row>
    <row r="73" spans="1:8" ht="31.5">
      <c r="A73" s="26" t="s">
        <v>47</v>
      </c>
      <c r="B73" s="35" t="s">
        <v>541</v>
      </c>
      <c r="C73" s="35" t="s">
        <v>86</v>
      </c>
      <c r="D73" s="35" t="s">
        <v>26</v>
      </c>
      <c r="E73" s="35" t="s">
        <v>49</v>
      </c>
      <c r="F73" s="32">
        <f>SUM(Ведомственная!G654)</f>
        <v>52.2</v>
      </c>
      <c r="G73" s="32">
        <f>SUM(Ведомственная!H654)</f>
        <v>54.3</v>
      </c>
      <c r="H73" s="32">
        <f>SUM(Ведомственная!I654)</f>
        <v>56.3</v>
      </c>
    </row>
    <row r="74" spans="1:8">
      <c r="A74" s="26" t="s">
        <v>37</v>
      </c>
      <c r="B74" s="35" t="s">
        <v>541</v>
      </c>
      <c r="C74" s="35" t="s">
        <v>94</v>
      </c>
      <c r="D74" s="35" t="s">
        <v>26</v>
      </c>
      <c r="E74" s="35" t="s">
        <v>49</v>
      </c>
      <c r="F74" s="32">
        <f>SUM(Ведомственная!G655+Ведомственная!G1211+Ведомственная!G1427)</f>
        <v>9197</v>
      </c>
      <c r="G74" s="32">
        <f>SUM(Ведомственная!H655+Ведомственная!H1211+Ведомственная!H1427)</f>
        <v>9734.1</v>
      </c>
      <c r="H74" s="32">
        <f>SUM(Ведомственная!I655+Ведомственная!I1211+Ведомственная!I1427)</f>
        <v>10091.700000000001</v>
      </c>
    </row>
    <row r="75" spans="1:8" ht="31.5">
      <c r="A75" s="26" t="s">
        <v>116</v>
      </c>
      <c r="B75" s="35" t="s">
        <v>541</v>
      </c>
      <c r="C75" s="35" t="s">
        <v>117</v>
      </c>
      <c r="D75" s="35" t="s">
        <v>26</v>
      </c>
      <c r="E75" s="35" t="s">
        <v>49</v>
      </c>
      <c r="F75" s="32">
        <f>SUM(Ведомственная!G1212)+Ведомственная!G1428</f>
        <v>540.70000000000005</v>
      </c>
      <c r="G75" s="32">
        <f>SUM(Ведомственная!H1212)+Ведомственная!H1428</f>
        <v>601.1</v>
      </c>
      <c r="H75" s="32">
        <f>SUM(Ведомственная!I1212)+Ведомственная!I1428</f>
        <v>657.1</v>
      </c>
    </row>
    <row r="76" spans="1:8" ht="63">
      <c r="A76" s="26" t="s">
        <v>373</v>
      </c>
      <c r="B76" s="35" t="s">
        <v>542</v>
      </c>
      <c r="C76" s="35"/>
      <c r="D76" s="35"/>
      <c r="E76" s="35"/>
      <c r="F76" s="32">
        <f>F77+F78</f>
        <v>1976.5</v>
      </c>
      <c r="G76" s="32">
        <f>G77+G78</f>
        <v>1993.2</v>
      </c>
      <c r="H76" s="32">
        <f>H77+H78</f>
        <v>2072.9</v>
      </c>
    </row>
    <row r="77" spans="1:8" ht="31.5">
      <c r="A77" s="26" t="s">
        <v>47</v>
      </c>
      <c r="B77" s="35" t="s">
        <v>542</v>
      </c>
      <c r="C77" s="35" t="s">
        <v>86</v>
      </c>
      <c r="D77" s="35" t="s">
        <v>26</v>
      </c>
      <c r="E77" s="35" t="s">
        <v>49</v>
      </c>
      <c r="F77" s="32">
        <f>SUM(Ведомственная!G657)</f>
        <v>34</v>
      </c>
      <c r="G77" s="32">
        <f>SUM(Ведомственная!H657)</f>
        <v>35.200000000000003</v>
      </c>
      <c r="H77" s="32">
        <f>SUM(Ведомственная!I657)</f>
        <v>36.700000000000003</v>
      </c>
    </row>
    <row r="78" spans="1:8">
      <c r="A78" s="26" t="s">
        <v>37</v>
      </c>
      <c r="B78" s="35" t="s">
        <v>542</v>
      </c>
      <c r="C78" s="35" t="s">
        <v>94</v>
      </c>
      <c r="D78" s="35" t="s">
        <v>26</v>
      </c>
      <c r="E78" s="35" t="s">
        <v>49</v>
      </c>
      <c r="F78" s="32">
        <f>SUM(Ведомственная!G658)</f>
        <v>1942.5</v>
      </c>
      <c r="G78" s="32">
        <f>SUM(Ведомственная!H658)</f>
        <v>1958</v>
      </c>
      <c r="H78" s="32">
        <f>SUM(Ведомственная!I658)</f>
        <v>2036.2</v>
      </c>
    </row>
    <row r="79" spans="1:8" ht="31.5">
      <c r="A79" s="26" t="s">
        <v>374</v>
      </c>
      <c r="B79" s="35" t="s">
        <v>543</v>
      </c>
      <c r="C79" s="35"/>
      <c r="D79" s="35"/>
      <c r="E79" s="35"/>
      <c r="F79" s="32">
        <f>F80+F81</f>
        <v>0</v>
      </c>
      <c r="G79" s="32">
        <f>G80+G81</f>
        <v>1.4000000000000001</v>
      </c>
      <c r="H79" s="32">
        <f>H80+H81</f>
        <v>1.4000000000000001</v>
      </c>
    </row>
    <row r="80" spans="1:8" ht="31.5">
      <c r="A80" s="26" t="s">
        <v>47</v>
      </c>
      <c r="B80" s="35" t="s">
        <v>543</v>
      </c>
      <c r="C80" s="35" t="s">
        <v>86</v>
      </c>
      <c r="D80" s="35" t="s">
        <v>26</v>
      </c>
      <c r="E80" s="35" t="s">
        <v>49</v>
      </c>
      <c r="F80" s="32">
        <f>SUM(Ведомственная!G660)</f>
        <v>0</v>
      </c>
      <c r="G80" s="32">
        <f>SUM(Ведомственная!H660)</f>
        <v>0.1</v>
      </c>
      <c r="H80" s="32">
        <f>SUM(Ведомственная!I660)</f>
        <v>0.1</v>
      </c>
    </row>
    <row r="81" spans="1:8">
      <c r="A81" s="26" t="s">
        <v>37</v>
      </c>
      <c r="B81" s="35" t="s">
        <v>543</v>
      </c>
      <c r="C81" s="35" t="s">
        <v>94</v>
      </c>
      <c r="D81" s="35" t="s">
        <v>26</v>
      </c>
      <c r="E81" s="35" t="s">
        <v>49</v>
      </c>
      <c r="F81" s="32">
        <f>SUM(Ведомственная!G661)</f>
        <v>0</v>
      </c>
      <c r="G81" s="32">
        <f>SUM(Ведомственная!H661)</f>
        <v>1.3</v>
      </c>
      <c r="H81" s="32">
        <f>SUM(Ведомственная!I661)</f>
        <v>1.3</v>
      </c>
    </row>
    <row r="82" spans="1:8" ht="94.5">
      <c r="A82" s="26" t="s">
        <v>958</v>
      </c>
      <c r="B82" s="35" t="s">
        <v>544</v>
      </c>
      <c r="C82" s="35"/>
      <c r="D82" s="35"/>
      <c r="E82" s="35"/>
      <c r="F82" s="32">
        <f>F83+F84</f>
        <v>9912.5</v>
      </c>
      <c r="G82" s="32">
        <f>G83+G84</f>
        <v>9287.5</v>
      </c>
      <c r="H82" s="32">
        <f>H83+H84</f>
        <v>9287.5</v>
      </c>
    </row>
    <row r="83" spans="1:8" ht="31.5">
      <c r="A83" s="26" t="s">
        <v>47</v>
      </c>
      <c r="B83" s="35" t="s">
        <v>544</v>
      </c>
      <c r="C83" s="35" t="s">
        <v>86</v>
      </c>
      <c r="D83" s="35" t="s">
        <v>26</v>
      </c>
      <c r="E83" s="35" t="s">
        <v>49</v>
      </c>
      <c r="F83" s="32">
        <f>SUM(Ведомственная!G663)</f>
        <v>119.7</v>
      </c>
      <c r="G83" s="32">
        <f>SUM(Ведомственная!H663)</f>
        <v>106.2</v>
      </c>
      <c r="H83" s="32">
        <f>SUM(Ведомственная!I663)</f>
        <v>106.2</v>
      </c>
    </row>
    <row r="84" spans="1:8">
      <c r="A84" s="26" t="s">
        <v>37</v>
      </c>
      <c r="B84" s="35" t="s">
        <v>544</v>
      </c>
      <c r="C84" s="35" t="s">
        <v>94</v>
      </c>
      <c r="D84" s="35" t="s">
        <v>26</v>
      </c>
      <c r="E84" s="35" t="s">
        <v>49</v>
      </c>
      <c r="F84" s="32">
        <f>SUM(Ведомственная!G664)</f>
        <v>9792.7999999999993</v>
      </c>
      <c r="G84" s="32">
        <f>SUM(Ведомственная!H664)</f>
        <v>9181.2999999999993</v>
      </c>
      <c r="H84" s="32">
        <f>SUM(Ведомственная!I664)</f>
        <v>9181.2999999999993</v>
      </c>
    </row>
    <row r="85" spans="1:8" ht="66" customHeight="1">
      <c r="A85" s="34" t="s">
        <v>966</v>
      </c>
      <c r="B85" s="35" t="s">
        <v>934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>
      <c r="A86" s="26" t="s">
        <v>47</v>
      </c>
      <c r="B86" s="35" t="s">
        <v>934</v>
      </c>
      <c r="C86" s="35" t="s">
        <v>86</v>
      </c>
      <c r="D86" s="35" t="s">
        <v>26</v>
      </c>
      <c r="E86" s="35" t="s">
        <v>73</v>
      </c>
      <c r="F86" s="32">
        <f>SUM(Ведомственная!G768)</f>
        <v>4.9000000000000004</v>
      </c>
      <c r="G86" s="32">
        <f>SUM(Ведомственная!H768)</f>
        <v>4.9000000000000004</v>
      </c>
      <c r="H86" s="32">
        <f>SUM(Ведомственная!I768)</f>
        <v>4.9000000000000004</v>
      </c>
    </row>
    <row r="87" spans="1:8" ht="47.25">
      <c r="A87" s="26" t="s">
        <v>368</v>
      </c>
      <c r="B87" s="35" t="s">
        <v>545</v>
      </c>
      <c r="C87" s="35"/>
      <c r="D87" s="35"/>
      <c r="E87" s="35"/>
      <c r="F87" s="32">
        <f>F88+F89</f>
        <v>1714.5</v>
      </c>
      <c r="G87" s="32">
        <f>G88+G89</f>
        <v>1880.9</v>
      </c>
      <c r="H87" s="32">
        <f>H88+H89</f>
        <v>1880.9</v>
      </c>
    </row>
    <row r="88" spans="1:8" ht="31.5">
      <c r="A88" s="26" t="s">
        <v>47</v>
      </c>
      <c r="B88" s="35" t="s">
        <v>545</v>
      </c>
      <c r="C88" s="35" t="s">
        <v>86</v>
      </c>
      <c r="D88" s="35" t="s">
        <v>26</v>
      </c>
      <c r="E88" s="35" t="s">
        <v>49</v>
      </c>
      <c r="F88" s="32">
        <f>SUM(Ведомственная!G667)</f>
        <v>25.3</v>
      </c>
      <c r="G88" s="32">
        <f>SUM(Ведомственная!H667)</f>
        <v>27.9</v>
      </c>
      <c r="H88" s="32">
        <f>SUM(Ведомственная!I667)</f>
        <v>27.9</v>
      </c>
    </row>
    <row r="89" spans="1:8">
      <c r="A89" s="26" t="s">
        <v>37</v>
      </c>
      <c r="B89" s="35" t="s">
        <v>545</v>
      </c>
      <c r="C89" s="35" t="s">
        <v>94</v>
      </c>
      <c r="D89" s="35" t="s">
        <v>26</v>
      </c>
      <c r="E89" s="35" t="s">
        <v>49</v>
      </c>
      <c r="F89" s="32">
        <f>SUM(Ведомственная!G668)</f>
        <v>1689.2</v>
      </c>
      <c r="G89" s="32">
        <f>SUM(Ведомственная!H668)</f>
        <v>1853</v>
      </c>
      <c r="H89" s="32">
        <f>SUM(Ведомственная!I668)</f>
        <v>1853</v>
      </c>
    </row>
    <row r="90" spans="1:8" ht="47.25">
      <c r="A90" s="26" t="s">
        <v>369</v>
      </c>
      <c r="B90" s="35" t="s">
        <v>546</v>
      </c>
      <c r="C90" s="35"/>
      <c r="D90" s="35"/>
      <c r="E90" s="35"/>
      <c r="F90" s="32">
        <f>F91+F92</f>
        <v>15468.5</v>
      </c>
      <c r="G90" s="32">
        <f>G91+G92</f>
        <v>15771.7</v>
      </c>
      <c r="H90" s="32">
        <f>H91+H92</f>
        <v>16402.599999999999</v>
      </c>
    </row>
    <row r="91" spans="1:8" ht="31.5">
      <c r="A91" s="26" t="s">
        <v>47</v>
      </c>
      <c r="B91" s="35" t="s">
        <v>546</v>
      </c>
      <c r="C91" s="35" t="s">
        <v>86</v>
      </c>
      <c r="D91" s="35" t="s">
        <v>26</v>
      </c>
      <c r="E91" s="35" t="s">
        <v>49</v>
      </c>
      <c r="F91" s="32">
        <f>SUM(Ведомственная!G670)</f>
        <v>227.7</v>
      </c>
      <c r="G91" s="32">
        <f>SUM(Ведомственная!H670)</f>
        <v>239.7</v>
      </c>
      <c r="H91" s="32">
        <f>SUM(Ведомственная!I670)</f>
        <v>249.3</v>
      </c>
    </row>
    <row r="92" spans="1:8">
      <c r="A92" s="26" t="s">
        <v>37</v>
      </c>
      <c r="B92" s="35" t="s">
        <v>546</v>
      </c>
      <c r="C92" s="35" t="s">
        <v>94</v>
      </c>
      <c r="D92" s="35" t="s">
        <v>26</v>
      </c>
      <c r="E92" s="35" t="s">
        <v>49</v>
      </c>
      <c r="F92" s="32">
        <f>SUM(Ведомственная!G671)</f>
        <v>15240.8</v>
      </c>
      <c r="G92" s="32">
        <f>SUM(Ведомственная!H671)</f>
        <v>15532</v>
      </c>
      <c r="H92" s="32">
        <f>SUM(Ведомственная!I671)</f>
        <v>16153.3</v>
      </c>
    </row>
    <row r="93" spans="1:8" ht="31.5">
      <c r="A93" s="26" t="s">
        <v>370</v>
      </c>
      <c r="B93" s="35" t="s">
        <v>547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>
      <c r="A94" s="26" t="s">
        <v>47</v>
      </c>
      <c r="B94" s="35" t="s">
        <v>547</v>
      </c>
      <c r="C94" s="35" t="s">
        <v>86</v>
      </c>
      <c r="D94" s="35" t="s">
        <v>108</v>
      </c>
      <c r="E94" s="35" t="s">
        <v>164</v>
      </c>
      <c r="F94" s="32">
        <f>SUM(Ведомственная!G585)</f>
        <v>26.5</v>
      </c>
      <c r="G94" s="32">
        <f>SUM(Ведомственная!H585)</f>
        <v>0</v>
      </c>
      <c r="H94" s="32">
        <f>SUM(Ведомственная!I585)</f>
        <v>0</v>
      </c>
    </row>
    <row r="95" spans="1:8" ht="31.5">
      <c r="A95" s="26" t="s">
        <v>47</v>
      </c>
      <c r="B95" s="35" t="s">
        <v>547</v>
      </c>
      <c r="C95" s="35" t="s">
        <v>86</v>
      </c>
      <c r="D95" s="35" t="s">
        <v>26</v>
      </c>
      <c r="E95" s="35" t="s">
        <v>49</v>
      </c>
      <c r="F95" s="32">
        <f>SUM(Ведомственная!G673)</f>
        <v>2043.2</v>
      </c>
      <c r="G95" s="32">
        <f>SUM(Ведомственная!H673)</f>
        <v>2069.1</v>
      </c>
      <c r="H95" s="32">
        <f>SUM(Ведомственная!I673)</f>
        <v>2069.1</v>
      </c>
    </row>
    <row r="96" spans="1:8">
      <c r="A96" s="26" t="s">
        <v>37</v>
      </c>
      <c r="B96" s="35" t="s">
        <v>547</v>
      </c>
      <c r="C96" s="35" t="s">
        <v>94</v>
      </c>
      <c r="D96" s="35" t="s">
        <v>26</v>
      </c>
      <c r="E96" s="35" t="s">
        <v>49</v>
      </c>
      <c r="F96" s="32">
        <f>SUM(Ведомственная!G674)</f>
        <v>98704.9</v>
      </c>
      <c r="G96" s="32">
        <f>SUM(Ведомственная!H674)</f>
        <v>98675.199999999997</v>
      </c>
      <c r="H96" s="32">
        <f>SUM(Ведомственная!I674)</f>
        <v>98675.199999999997</v>
      </c>
    </row>
    <row r="97" spans="1:8" ht="94.5">
      <c r="A97" s="26" t="s">
        <v>371</v>
      </c>
      <c r="B97" s="35" t="s">
        <v>548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>
      <c r="A98" s="26" t="s">
        <v>47</v>
      </c>
      <c r="B98" s="35" t="s">
        <v>548</v>
      </c>
      <c r="C98" s="35" t="s">
        <v>86</v>
      </c>
      <c r="D98" s="35" t="s">
        <v>26</v>
      </c>
      <c r="E98" s="35" t="s">
        <v>49</v>
      </c>
      <c r="F98" s="32">
        <f>SUM(Ведомственная!G676)</f>
        <v>1.1000000000000001</v>
      </c>
      <c r="G98" s="32">
        <f>SUM(Ведомственная!H676)</f>
        <v>1.1000000000000001</v>
      </c>
      <c r="H98" s="32">
        <f>SUM(Ведомственная!I676)</f>
        <v>1.1000000000000001</v>
      </c>
    </row>
    <row r="99" spans="1:8">
      <c r="A99" s="26" t="s">
        <v>37</v>
      </c>
      <c r="B99" s="35" t="s">
        <v>548</v>
      </c>
      <c r="C99" s="35" t="s">
        <v>94</v>
      </c>
      <c r="D99" s="35" t="s">
        <v>26</v>
      </c>
      <c r="E99" s="35" t="s">
        <v>49</v>
      </c>
      <c r="F99" s="32">
        <f>SUM(Ведомственная!G677)</f>
        <v>71.5</v>
      </c>
      <c r="G99" s="32">
        <f>SUM(Ведомственная!H677)</f>
        <v>71.5</v>
      </c>
      <c r="H99" s="32">
        <f>SUM(Ведомственная!I677)</f>
        <v>71.5</v>
      </c>
    </row>
    <row r="100" spans="1:8" ht="31.5">
      <c r="A100" s="26" t="s">
        <v>518</v>
      </c>
      <c r="B100" s="35" t="s">
        <v>549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>
      <c r="A101" s="26" t="s">
        <v>47</v>
      </c>
      <c r="B101" s="35" t="s">
        <v>423</v>
      </c>
      <c r="C101" s="35" t="s">
        <v>86</v>
      </c>
      <c r="D101" s="35" t="s">
        <v>26</v>
      </c>
      <c r="E101" s="35" t="s">
        <v>49</v>
      </c>
      <c r="F101" s="32"/>
      <c r="G101" s="32"/>
      <c r="H101" s="32"/>
    </row>
    <row r="102" spans="1:8">
      <c r="A102" s="26" t="s">
        <v>37</v>
      </c>
      <c r="B102" s="35" t="s">
        <v>549</v>
      </c>
      <c r="C102" s="35" t="s">
        <v>94</v>
      </c>
      <c r="D102" s="35" t="s">
        <v>26</v>
      </c>
      <c r="E102" s="35" t="s">
        <v>49</v>
      </c>
      <c r="F102" s="32">
        <f>SUM(Ведомственная!G680)</f>
        <v>17770.5</v>
      </c>
      <c r="G102" s="32">
        <f>SUM(Ведомственная!H680)</f>
        <v>16448.2</v>
      </c>
      <c r="H102" s="32">
        <f>SUM(Ведомственная!I680)</f>
        <v>16448.2</v>
      </c>
    </row>
    <row r="103" spans="1:8" ht="63">
      <c r="A103" s="26" t="s">
        <v>557</v>
      </c>
      <c r="B103" s="35" t="s">
        <v>556</v>
      </c>
      <c r="C103" s="35"/>
      <c r="D103" s="35"/>
      <c r="E103" s="35"/>
      <c r="F103" s="32">
        <f>SUM(F104)</f>
        <v>5619.9</v>
      </c>
      <c r="G103" s="32">
        <f>SUM(G104)</f>
        <v>4655.1000000000004</v>
      </c>
      <c r="H103" s="32">
        <f>SUM(H104)</f>
        <v>4655.1000000000004</v>
      </c>
    </row>
    <row r="104" spans="1:8" ht="47.25">
      <c r="A104" s="26" t="s">
        <v>381</v>
      </c>
      <c r="B104" s="35" t="s">
        <v>555</v>
      </c>
      <c r="C104" s="56"/>
      <c r="D104" s="35"/>
      <c r="E104" s="35"/>
      <c r="F104" s="32">
        <f>F105+F106</f>
        <v>5619.9</v>
      </c>
      <c r="G104" s="32">
        <f>G105+G106</f>
        <v>4655.1000000000004</v>
      </c>
      <c r="H104" s="32">
        <f>H105+H106</f>
        <v>4655.1000000000004</v>
      </c>
    </row>
    <row r="105" spans="1:8" ht="63">
      <c r="A105" s="26" t="s">
        <v>46</v>
      </c>
      <c r="B105" s="35" t="s">
        <v>555</v>
      </c>
      <c r="C105" s="56">
        <v>100</v>
      </c>
      <c r="D105" s="35" t="s">
        <v>26</v>
      </c>
      <c r="E105" s="35" t="s">
        <v>73</v>
      </c>
      <c r="F105" s="32">
        <f>SUM(Ведомственная!G771)</f>
        <v>5619.9</v>
      </c>
      <c r="G105" s="32">
        <f>SUM(Ведомственная!H771)</f>
        <v>4020.3</v>
      </c>
      <c r="H105" s="32">
        <f>SUM(Ведомственная!I771)</f>
        <v>4020.3</v>
      </c>
    </row>
    <row r="106" spans="1:8" ht="31.5">
      <c r="A106" s="26" t="s">
        <v>47</v>
      </c>
      <c r="B106" s="35" t="s">
        <v>555</v>
      </c>
      <c r="C106" s="56">
        <v>200</v>
      </c>
      <c r="D106" s="35" t="s">
        <v>26</v>
      </c>
      <c r="E106" s="35" t="s">
        <v>73</v>
      </c>
      <c r="F106" s="32">
        <f>SUM(Ведомственная!G772)</f>
        <v>0</v>
      </c>
      <c r="G106" s="32">
        <f>SUM(Ведомственная!H772)</f>
        <v>634.79999999999995</v>
      </c>
      <c r="H106" s="32">
        <f>SUM(Ведомственная!I772)</f>
        <v>634.79999999999995</v>
      </c>
    </row>
    <row r="107" spans="1:8" ht="47.25">
      <c r="A107" s="26" t="s">
        <v>355</v>
      </c>
      <c r="B107" s="35" t="s">
        <v>356</v>
      </c>
      <c r="C107" s="56"/>
      <c r="D107" s="35"/>
      <c r="E107" s="35"/>
      <c r="F107" s="32">
        <f>SUM(F108)+F112</f>
        <v>109837.8</v>
      </c>
      <c r="G107" s="32">
        <f>SUM(G108)+G112</f>
        <v>100568.90000000001</v>
      </c>
      <c r="H107" s="32">
        <f>SUM(H108)+H112</f>
        <v>100691.70000000001</v>
      </c>
    </row>
    <row r="108" spans="1:8" ht="31.5">
      <c r="A108" s="26" t="s">
        <v>383</v>
      </c>
      <c r="B108" s="56" t="s">
        <v>558</v>
      </c>
      <c r="C108" s="56"/>
      <c r="D108" s="35"/>
      <c r="E108" s="35"/>
      <c r="F108" s="32">
        <f>F109+F110+F111</f>
        <v>22878.7</v>
      </c>
      <c r="G108" s="32">
        <f>G109+G110+G111</f>
        <v>19083</v>
      </c>
      <c r="H108" s="32">
        <f>H109+H110+H111</f>
        <v>19083</v>
      </c>
    </row>
    <row r="109" spans="1:8" ht="63">
      <c r="A109" s="26" t="s">
        <v>46</v>
      </c>
      <c r="B109" s="56" t="s">
        <v>558</v>
      </c>
      <c r="C109" s="56">
        <v>100</v>
      </c>
      <c r="D109" s="35" t="s">
        <v>26</v>
      </c>
      <c r="E109" s="35" t="s">
        <v>73</v>
      </c>
      <c r="F109" s="32">
        <f>SUM(Ведомственная!G775)</f>
        <v>22878.7</v>
      </c>
      <c r="G109" s="32">
        <f>SUM(Ведомственная!H775)</f>
        <v>19083</v>
      </c>
      <c r="H109" s="32">
        <f>SUM(Ведомственная!I775)</f>
        <v>19083</v>
      </c>
    </row>
    <row r="110" spans="1:8" ht="31.5" hidden="1">
      <c r="A110" s="26" t="s">
        <v>47</v>
      </c>
      <c r="B110" s="56" t="s">
        <v>384</v>
      </c>
      <c r="C110" s="56">
        <v>200</v>
      </c>
      <c r="D110" s="35" t="s">
        <v>26</v>
      </c>
      <c r="E110" s="35" t="s">
        <v>73</v>
      </c>
      <c r="F110" s="32"/>
      <c r="G110" s="32"/>
      <c r="H110" s="32"/>
    </row>
    <row r="111" spans="1:8" hidden="1">
      <c r="A111" s="26" t="s">
        <v>20</v>
      </c>
      <c r="B111" s="56" t="s">
        <v>384</v>
      </c>
      <c r="C111" s="56">
        <v>800</v>
      </c>
      <c r="D111" s="35" t="s">
        <v>26</v>
      </c>
      <c r="E111" s="35" t="s">
        <v>73</v>
      </c>
      <c r="F111" s="32"/>
      <c r="G111" s="32"/>
      <c r="H111" s="32"/>
    </row>
    <row r="112" spans="1:8" ht="31.5">
      <c r="A112" s="26" t="s">
        <v>357</v>
      </c>
      <c r="B112" s="35" t="s">
        <v>532</v>
      </c>
      <c r="C112" s="56"/>
      <c r="D112" s="35"/>
      <c r="E112" s="35"/>
      <c r="F112" s="32">
        <f>SUM(F113:F117)</f>
        <v>86959.1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>
      <c r="A113" s="26" t="s">
        <v>46</v>
      </c>
      <c r="B113" s="35" t="s">
        <v>532</v>
      </c>
      <c r="C113" s="56">
        <v>100</v>
      </c>
      <c r="D113" s="35" t="s">
        <v>26</v>
      </c>
      <c r="E113" s="35" t="s">
        <v>39</v>
      </c>
      <c r="F113" s="32">
        <f>SUM(Ведомственная!G609)</f>
        <v>77355.600000000006</v>
      </c>
      <c r="G113" s="32">
        <f>SUM(Ведомственная!H609)</f>
        <v>71272.800000000003</v>
      </c>
      <c r="H113" s="32">
        <f>SUM(Ведомственная!I609)</f>
        <v>71272.800000000003</v>
      </c>
    </row>
    <row r="114" spans="1:8" ht="31.5">
      <c r="A114" s="26" t="s">
        <v>47</v>
      </c>
      <c r="B114" s="35" t="s">
        <v>532</v>
      </c>
      <c r="C114" s="56">
        <v>200</v>
      </c>
      <c r="D114" s="35" t="s">
        <v>108</v>
      </c>
      <c r="E114" s="35" t="s">
        <v>164</v>
      </c>
      <c r="F114" s="32">
        <f>SUM(Ведомственная!G587)</f>
        <v>0</v>
      </c>
      <c r="G114" s="32">
        <f>SUM(Ведомственная!H587)</f>
        <v>0</v>
      </c>
      <c r="H114" s="32">
        <f>SUM(Ведомственная!I587)</f>
        <v>0</v>
      </c>
    </row>
    <row r="115" spans="1:8" ht="31.5">
      <c r="A115" s="26" t="s">
        <v>47</v>
      </c>
      <c r="B115" s="35" t="s">
        <v>532</v>
      </c>
      <c r="C115" s="56">
        <v>200</v>
      </c>
      <c r="D115" s="35" t="s">
        <v>26</v>
      </c>
      <c r="E115" s="35" t="s">
        <v>39</v>
      </c>
      <c r="F115" s="32">
        <f>SUM(Ведомственная!G610)</f>
        <v>9293.6</v>
      </c>
      <c r="G115" s="32">
        <f>SUM(Ведомственная!H610)</f>
        <v>9993.1</v>
      </c>
      <c r="H115" s="32">
        <f>SUM(Ведомственная!I610)</f>
        <v>10121.1</v>
      </c>
    </row>
    <row r="116" spans="1:8" ht="19.5" customHeight="1">
      <c r="A116" s="26" t="s">
        <v>37</v>
      </c>
      <c r="B116" s="35" t="s">
        <v>532</v>
      </c>
      <c r="C116" s="56">
        <v>300</v>
      </c>
      <c r="D116" s="35" t="s">
        <v>26</v>
      </c>
      <c r="E116" s="35" t="s">
        <v>39</v>
      </c>
      <c r="F116" s="32">
        <f>SUM(Ведомственная!G611)</f>
        <v>0</v>
      </c>
      <c r="G116" s="32">
        <f>SUM(Ведомственная!H611)</f>
        <v>0</v>
      </c>
      <c r="H116" s="32">
        <f>SUM(Ведомственная!I611)</f>
        <v>0</v>
      </c>
    </row>
    <row r="117" spans="1:8">
      <c r="A117" s="26" t="s">
        <v>20</v>
      </c>
      <c r="B117" s="35" t="s">
        <v>532</v>
      </c>
      <c r="C117" s="56">
        <v>800</v>
      </c>
      <c r="D117" s="35" t="s">
        <v>26</v>
      </c>
      <c r="E117" s="35" t="s">
        <v>39</v>
      </c>
      <c r="F117" s="32">
        <f>SUM(Ведомственная!G612)</f>
        <v>309.89999999999998</v>
      </c>
      <c r="G117" s="32">
        <f>SUM(Ведомственная!H612)</f>
        <v>220</v>
      </c>
      <c r="H117" s="32">
        <f>SUM(Ведомственная!I612)</f>
        <v>214.8</v>
      </c>
    </row>
    <row r="118" spans="1:8" s="51" customFormat="1" ht="47.25">
      <c r="A118" s="47" t="s">
        <v>601</v>
      </c>
      <c r="B118" s="54" t="s">
        <v>602</v>
      </c>
      <c r="C118" s="54"/>
      <c r="D118" s="64"/>
      <c r="E118" s="64"/>
      <c r="F118" s="33">
        <f>SUM(F122)+F119</f>
        <v>300</v>
      </c>
      <c r="G118" s="33">
        <f t="shared" ref="G118:H118" si="7">SUM(G122)+G119</f>
        <v>1000</v>
      </c>
      <c r="H118" s="33">
        <f t="shared" si="7"/>
        <v>1000</v>
      </c>
    </row>
    <row r="119" spans="1:8">
      <c r="A119" s="3" t="s">
        <v>30</v>
      </c>
      <c r="B119" s="56" t="s">
        <v>815</v>
      </c>
      <c r="C119" s="56"/>
      <c r="D119" s="35"/>
      <c r="E119" s="35"/>
      <c r="F119" s="32">
        <f t="shared" ref="F119:H120" si="8">SUM(F120)</f>
        <v>300</v>
      </c>
      <c r="G119" s="32">
        <f t="shared" si="8"/>
        <v>1000</v>
      </c>
      <c r="H119" s="32">
        <f t="shared" si="8"/>
        <v>1000</v>
      </c>
    </row>
    <row r="120" spans="1:8" ht="31.5">
      <c r="A120" s="26" t="s">
        <v>458</v>
      </c>
      <c r="B120" s="56" t="s">
        <v>816</v>
      </c>
      <c r="C120" s="56"/>
      <c r="D120" s="35"/>
      <c r="E120" s="35"/>
      <c r="F120" s="32">
        <f t="shared" si="8"/>
        <v>300</v>
      </c>
      <c r="G120" s="32">
        <f t="shared" si="8"/>
        <v>1000</v>
      </c>
      <c r="H120" s="32">
        <f t="shared" si="8"/>
        <v>1000</v>
      </c>
    </row>
    <row r="121" spans="1:8">
      <c r="A121" s="26" t="s">
        <v>20</v>
      </c>
      <c r="B121" s="56" t="s">
        <v>816</v>
      </c>
      <c r="C121" s="56">
        <v>200</v>
      </c>
      <c r="D121" s="35" t="s">
        <v>11</v>
      </c>
      <c r="E121" s="35" t="s">
        <v>22</v>
      </c>
      <c r="F121" s="32">
        <f>SUM(Ведомственная!G225)</f>
        <v>300</v>
      </c>
      <c r="G121" s="32">
        <f>SUM(Ведомственная!H225)</f>
        <v>1000</v>
      </c>
      <c r="H121" s="32">
        <f>SUM(Ведомственная!I225)</f>
        <v>1000</v>
      </c>
    </row>
    <row r="122" spans="1:8" ht="47.25">
      <c r="A122" s="26" t="s">
        <v>16</v>
      </c>
      <c r="B122" s="35" t="s">
        <v>794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>
      <c r="A123" s="26" t="s">
        <v>227</v>
      </c>
      <c r="B123" s="35" t="s">
        <v>793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>
      <c r="A124" s="26" t="s">
        <v>20</v>
      </c>
      <c r="B124" s="35" t="s">
        <v>793</v>
      </c>
      <c r="C124" s="35" t="s">
        <v>91</v>
      </c>
      <c r="D124" s="35" t="s">
        <v>11</v>
      </c>
      <c r="E124" s="35" t="s">
        <v>22</v>
      </c>
      <c r="F124" s="32">
        <f>SUM(Ведомственная!G228)</f>
        <v>0</v>
      </c>
      <c r="G124" s="32">
        <f>SUM(Ведомственная!H228)</f>
        <v>0</v>
      </c>
      <c r="H124" s="32">
        <f>SUM(Ведомственная!I228)</f>
        <v>0</v>
      </c>
    </row>
    <row r="125" spans="1:8" ht="35.25" customHeight="1">
      <c r="A125" s="100" t="s">
        <v>603</v>
      </c>
      <c r="B125" s="64" t="s">
        <v>225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>
      <c r="A126" s="26" t="s">
        <v>93</v>
      </c>
      <c r="B126" s="35" t="s">
        <v>667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>
      <c r="A127" s="59" t="s">
        <v>47</v>
      </c>
      <c r="B127" s="35" t="s">
        <v>667</v>
      </c>
      <c r="C127" s="56">
        <v>200</v>
      </c>
      <c r="D127" s="35" t="s">
        <v>11</v>
      </c>
      <c r="E127" s="35" t="s">
        <v>22</v>
      </c>
      <c r="F127" s="32">
        <f>SUM(Ведомственная!G231)</f>
        <v>0</v>
      </c>
      <c r="G127" s="32">
        <f>SUM(Ведомственная!H231)</f>
        <v>0</v>
      </c>
      <c r="H127" s="32">
        <f>SUM(Ведомственная!I231)</f>
        <v>0</v>
      </c>
    </row>
    <row r="128" spans="1:8" ht="31.5">
      <c r="A128" s="26" t="s">
        <v>64</v>
      </c>
      <c r="B128" s="35" t="s">
        <v>604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>
      <c r="A129" s="136" t="s">
        <v>395</v>
      </c>
      <c r="B129" s="35" t="s">
        <v>605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>
      <c r="A130" s="26" t="s">
        <v>222</v>
      </c>
      <c r="B130" s="35" t="s">
        <v>605</v>
      </c>
      <c r="C130" s="35" t="s">
        <v>117</v>
      </c>
      <c r="D130" s="35" t="s">
        <v>11</v>
      </c>
      <c r="E130" s="35" t="s">
        <v>22</v>
      </c>
      <c r="F130" s="32">
        <f>SUM(Ведомственная!G234)</f>
        <v>4010</v>
      </c>
      <c r="G130" s="32">
        <f>SUM(Ведомственная!H234)</f>
        <v>3450</v>
      </c>
      <c r="H130" s="32">
        <f>SUM(Ведомственная!I234)</f>
        <v>3800</v>
      </c>
    </row>
    <row r="131" spans="1:8">
      <c r="A131" s="26" t="s">
        <v>607</v>
      </c>
      <c r="B131" s="35" t="s">
        <v>226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>
      <c r="A132" s="3" t="s">
        <v>30</v>
      </c>
      <c r="B132" s="35" t="s">
        <v>608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>
      <c r="A133" s="3" t="s">
        <v>47</v>
      </c>
      <c r="B133" s="35" t="s">
        <v>608</v>
      </c>
      <c r="C133" s="35" t="s">
        <v>86</v>
      </c>
      <c r="D133" s="35" t="s">
        <v>11</v>
      </c>
      <c r="E133" s="35" t="s">
        <v>22</v>
      </c>
      <c r="F133" s="32">
        <f>SUM(Ведомственная!G237)</f>
        <v>300</v>
      </c>
      <c r="G133" s="32">
        <f>SUM(Ведомственная!H237)</f>
        <v>50</v>
      </c>
      <c r="H133" s="32">
        <f>SUM(Ведомственная!I237)</f>
        <v>50</v>
      </c>
    </row>
    <row r="134" spans="1:8" s="51" customFormat="1" ht="31.5">
      <c r="A134" s="47" t="s">
        <v>589</v>
      </c>
      <c r="B134" s="64" t="s">
        <v>209</v>
      </c>
      <c r="C134" s="54"/>
      <c r="D134" s="64"/>
      <c r="E134" s="64"/>
      <c r="F134" s="33">
        <f>SUM(F135)</f>
        <v>405.6</v>
      </c>
      <c r="G134" s="33">
        <f>SUM(G135)</f>
        <v>391.4</v>
      </c>
      <c r="H134" s="33">
        <f>SUM(H135)</f>
        <v>391.4</v>
      </c>
    </row>
    <row r="135" spans="1:8" ht="31.5">
      <c r="A135" s="26" t="s">
        <v>207</v>
      </c>
      <c r="B135" s="56" t="s">
        <v>883</v>
      </c>
      <c r="C135" s="56"/>
      <c r="D135" s="35"/>
      <c r="E135" s="35"/>
      <c r="F135" s="32">
        <f>SUM(F136:F137)</f>
        <v>405.6</v>
      </c>
      <c r="G135" s="32">
        <f>SUM(G136:G137)</f>
        <v>391.4</v>
      </c>
      <c r="H135" s="32">
        <f>SUM(H136:H137)</f>
        <v>391.4</v>
      </c>
    </row>
    <row r="136" spans="1:8" ht="63">
      <c r="A136" s="26" t="s">
        <v>46</v>
      </c>
      <c r="B136" s="56" t="s">
        <v>883</v>
      </c>
      <c r="C136" s="56">
        <v>100</v>
      </c>
      <c r="D136" s="35" t="s">
        <v>29</v>
      </c>
      <c r="E136" s="35" t="s">
        <v>11</v>
      </c>
      <c r="F136" s="32">
        <f>SUM(Ведомственная!G66)</f>
        <v>396.1</v>
      </c>
      <c r="G136" s="32">
        <f>SUM(Ведомственная!H66)</f>
        <v>381.9</v>
      </c>
      <c r="H136" s="32">
        <f>SUM(Ведомственная!I66)</f>
        <v>381.9</v>
      </c>
    </row>
    <row r="137" spans="1:8" ht="31.5">
      <c r="A137" s="26" t="s">
        <v>47</v>
      </c>
      <c r="B137" s="56" t="s">
        <v>883</v>
      </c>
      <c r="C137" s="35" t="s">
        <v>86</v>
      </c>
      <c r="D137" s="35" t="s">
        <v>29</v>
      </c>
      <c r="E137" s="35" t="s">
        <v>11</v>
      </c>
      <c r="F137" s="32">
        <f>SUM(Ведомственная!G67)</f>
        <v>9.5</v>
      </c>
      <c r="G137" s="32">
        <f>SUM(Ведомственная!H67)</f>
        <v>9.5</v>
      </c>
      <c r="H137" s="32">
        <f>SUM(Ведомственная!I67)</f>
        <v>9.5</v>
      </c>
    </row>
    <row r="138" spans="1:8" ht="31.5">
      <c r="A138" s="47" t="s">
        <v>782</v>
      </c>
      <c r="B138" s="64" t="s">
        <v>210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>
      <c r="A139" s="26" t="s">
        <v>93</v>
      </c>
      <c r="B139" s="56" t="s">
        <v>637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>
      <c r="A140" s="26" t="s">
        <v>47</v>
      </c>
      <c r="B140" s="56" t="s">
        <v>637</v>
      </c>
      <c r="C140" s="56">
        <v>200</v>
      </c>
      <c r="D140" s="35" t="s">
        <v>29</v>
      </c>
      <c r="E140" s="35">
        <v>13</v>
      </c>
      <c r="F140" s="32">
        <f>SUM(Ведомственная!G96)</f>
        <v>93.6</v>
      </c>
      <c r="G140" s="32">
        <f>SUM(Ведомственная!H96)</f>
        <v>150</v>
      </c>
      <c r="H140" s="32">
        <f>SUM(Ведомственная!I96)</f>
        <v>150</v>
      </c>
    </row>
    <row r="141" spans="1:8" ht="31.5">
      <c r="A141" s="26" t="s">
        <v>47</v>
      </c>
      <c r="B141" s="56" t="s">
        <v>637</v>
      </c>
      <c r="C141" s="56">
        <v>200</v>
      </c>
      <c r="D141" s="35" t="s">
        <v>108</v>
      </c>
      <c r="E141" s="35" t="s">
        <v>164</v>
      </c>
      <c r="F141" s="32">
        <f>SUM(Ведомственная!G443)</f>
        <v>56.4</v>
      </c>
      <c r="G141" s="32">
        <f>SUM(Ведомственная!H443)</f>
        <v>0</v>
      </c>
      <c r="H141" s="32">
        <f>SUM(Ведомственная!I443)</f>
        <v>0</v>
      </c>
    </row>
    <row r="142" spans="1:8" s="51" customFormat="1" ht="31.5">
      <c r="A142" s="47" t="s">
        <v>588</v>
      </c>
      <c r="B142" s="54" t="s">
        <v>201</v>
      </c>
      <c r="C142" s="54"/>
      <c r="D142" s="64"/>
      <c r="E142" s="64"/>
      <c r="F142" s="33">
        <f>SUM(F143+F145+F149+F152+F154)+F159</f>
        <v>160965.00000000003</v>
      </c>
      <c r="G142" s="33">
        <f t="shared" ref="G142:H142" si="13">SUM(G143+G145+G149+G152+G154)+G159</f>
        <v>54502.899999999994</v>
      </c>
      <c r="H142" s="33">
        <f t="shared" si="13"/>
        <v>154677.30000000002</v>
      </c>
    </row>
    <row r="143" spans="1:8">
      <c r="A143" s="26" t="s">
        <v>202</v>
      </c>
      <c r="B143" s="35" t="s">
        <v>203</v>
      </c>
      <c r="C143" s="35"/>
      <c r="D143" s="35"/>
      <c r="E143" s="35"/>
      <c r="F143" s="32">
        <f>SUM(F144)</f>
        <v>3146.4</v>
      </c>
      <c r="G143" s="32">
        <f>SUM(G144)</f>
        <v>3308.6</v>
      </c>
      <c r="H143" s="32">
        <f>SUM(H144)</f>
        <v>3308.6</v>
      </c>
    </row>
    <row r="144" spans="1:8" ht="63">
      <c r="A144" s="26" t="s">
        <v>46</v>
      </c>
      <c r="B144" s="35" t="s">
        <v>203</v>
      </c>
      <c r="C144" s="35" t="s">
        <v>84</v>
      </c>
      <c r="D144" s="35" t="s">
        <v>29</v>
      </c>
      <c r="E144" s="35" t="s">
        <v>39</v>
      </c>
      <c r="F144" s="32">
        <f>SUM(Ведомственная!G60)</f>
        <v>3146.4</v>
      </c>
      <c r="G144" s="32">
        <f>SUM(Ведомственная!H60)</f>
        <v>3308.6</v>
      </c>
      <c r="H144" s="32">
        <f>SUM(Ведомственная!I60)</f>
        <v>3308.6</v>
      </c>
    </row>
    <row r="145" spans="1:8">
      <c r="A145" s="26" t="s">
        <v>75</v>
      </c>
      <c r="B145" s="35" t="s">
        <v>205</v>
      </c>
      <c r="C145" s="35"/>
      <c r="D145" s="35"/>
      <c r="E145" s="35"/>
      <c r="F145" s="32">
        <f>SUM(F146:F148)</f>
        <v>130197.1</v>
      </c>
      <c r="G145" s="32">
        <f>SUM(G146:G148)</f>
        <v>28245.8</v>
      </c>
      <c r="H145" s="32">
        <f>SUM(H146:H148)</f>
        <v>122020.20000000001</v>
      </c>
    </row>
    <row r="146" spans="1:8" ht="63">
      <c r="A146" s="26" t="s">
        <v>46</v>
      </c>
      <c r="B146" s="35" t="s">
        <v>205</v>
      </c>
      <c r="C146" s="35" t="s">
        <v>84</v>
      </c>
      <c r="D146" s="35" t="s">
        <v>29</v>
      </c>
      <c r="E146" s="35" t="s">
        <v>11</v>
      </c>
      <c r="F146" s="32">
        <f>SUM(Ведомственная!G70)</f>
        <v>130190.8</v>
      </c>
      <c r="G146" s="32">
        <f>SUM(Ведомственная!H70)</f>
        <v>28153.7</v>
      </c>
      <c r="H146" s="32">
        <f>SUM(Ведомственная!I70)</f>
        <v>121928.1</v>
      </c>
    </row>
    <row r="147" spans="1:8" ht="31.5">
      <c r="A147" s="26" t="s">
        <v>47</v>
      </c>
      <c r="B147" s="35" t="s">
        <v>205</v>
      </c>
      <c r="C147" s="35" t="s">
        <v>86</v>
      </c>
      <c r="D147" s="35" t="s">
        <v>29</v>
      </c>
      <c r="E147" s="35" t="s">
        <v>11</v>
      </c>
      <c r="F147" s="32">
        <f>SUM(Ведомственная!G71)</f>
        <v>6.3</v>
      </c>
      <c r="G147" s="32">
        <f>SUM(Ведомственная!H71)</f>
        <v>92.1</v>
      </c>
      <c r="H147" s="32">
        <f>SUM(Ведомственная!I71)</f>
        <v>92.1</v>
      </c>
    </row>
    <row r="148" spans="1:8" ht="19.5" customHeight="1">
      <c r="A148" s="26" t="s">
        <v>37</v>
      </c>
      <c r="B148" s="35" t="s">
        <v>205</v>
      </c>
      <c r="C148" s="35" t="s">
        <v>94</v>
      </c>
      <c r="D148" s="35" t="s">
        <v>29</v>
      </c>
      <c r="E148" s="35" t="s">
        <v>11</v>
      </c>
      <c r="F148" s="32">
        <f>SUM(Ведомственная!G72)</f>
        <v>0</v>
      </c>
      <c r="G148" s="32">
        <f>SUM(Ведомственная!H72)</f>
        <v>0</v>
      </c>
      <c r="H148" s="32">
        <f>SUM(Ведомственная!I72)</f>
        <v>0</v>
      </c>
    </row>
    <row r="149" spans="1:8">
      <c r="A149" s="26" t="s">
        <v>90</v>
      </c>
      <c r="B149" s="56" t="s">
        <v>211</v>
      </c>
      <c r="C149" s="56"/>
      <c r="D149" s="35"/>
      <c r="E149" s="35"/>
      <c r="F149" s="32">
        <f>SUM(F150:F151)</f>
        <v>4119.2</v>
      </c>
      <c r="G149" s="32">
        <f>SUM(G150:G151)</f>
        <v>5799.4000000000005</v>
      </c>
      <c r="H149" s="32">
        <f>SUM(H150:H151)</f>
        <v>5799.4000000000005</v>
      </c>
    </row>
    <row r="150" spans="1:8" ht="31.5">
      <c r="A150" s="26" t="s">
        <v>47</v>
      </c>
      <c r="B150" s="56" t="s">
        <v>211</v>
      </c>
      <c r="C150" s="56">
        <v>200</v>
      </c>
      <c r="D150" s="35" t="s">
        <v>29</v>
      </c>
      <c r="E150" s="35">
        <v>13</v>
      </c>
      <c r="F150" s="32">
        <f>SUM(Ведомственная!G99)</f>
        <v>4026.2</v>
      </c>
      <c r="G150" s="32">
        <f>SUM(Ведомственная!H99)</f>
        <v>5717.8</v>
      </c>
      <c r="H150" s="32">
        <f>SUM(Ведомственная!I99)</f>
        <v>5717.8</v>
      </c>
    </row>
    <row r="151" spans="1:8">
      <c r="A151" s="26" t="s">
        <v>20</v>
      </c>
      <c r="B151" s="56" t="s">
        <v>211</v>
      </c>
      <c r="C151" s="56">
        <v>800</v>
      </c>
      <c r="D151" s="35" t="s">
        <v>29</v>
      </c>
      <c r="E151" s="35">
        <v>13</v>
      </c>
      <c r="F151" s="32">
        <f>SUM(Ведомственная!G100)</f>
        <v>93</v>
      </c>
      <c r="G151" s="32">
        <f>SUM(Ведомственная!H100)</f>
        <v>81.599999999999994</v>
      </c>
      <c r="H151" s="32">
        <f>SUM(Ведомственная!I100)</f>
        <v>81.599999999999994</v>
      </c>
    </row>
    <row r="152" spans="1:8" ht="31.5">
      <c r="A152" s="26" t="s">
        <v>92</v>
      </c>
      <c r="B152" s="56" t="s">
        <v>212</v>
      </c>
      <c r="C152" s="56"/>
      <c r="D152" s="35"/>
      <c r="E152" s="35"/>
      <c r="F152" s="32">
        <f>SUM(F153)</f>
        <v>10336.6</v>
      </c>
      <c r="G152" s="32">
        <f t="shared" ref="G152:H152" si="14">SUM(G153)</f>
        <v>8647.6</v>
      </c>
      <c r="H152" s="32">
        <f t="shared" si="14"/>
        <v>13367.6</v>
      </c>
    </row>
    <row r="153" spans="1:8" ht="31.5">
      <c r="A153" s="26" t="s">
        <v>47</v>
      </c>
      <c r="B153" s="56" t="s">
        <v>212</v>
      </c>
      <c r="C153" s="56">
        <v>200</v>
      </c>
      <c r="D153" s="35" t="s">
        <v>29</v>
      </c>
      <c r="E153" s="35">
        <v>13</v>
      </c>
      <c r="F153" s="32">
        <f>SUM(Ведомственная!G102)</f>
        <v>10336.6</v>
      </c>
      <c r="G153" s="32">
        <f>SUM(Ведомственная!H102)</f>
        <v>8647.6</v>
      </c>
      <c r="H153" s="32">
        <f>SUM(Ведомственная!I102)</f>
        <v>13367.6</v>
      </c>
    </row>
    <row r="154" spans="1:8" ht="31.5">
      <c r="A154" s="26" t="s">
        <v>93</v>
      </c>
      <c r="B154" s="56" t="s">
        <v>213</v>
      </c>
      <c r="C154" s="56"/>
      <c r="D154" s="35"/>
      <c r="E154" s="35"/>
      <c r="F154" s="32">
        <f>SUM(F155:F158)</f>
        <v>12111.5</v>
      </c>
      <c r="G154" s="32">
        <f>SUM(G155:G158)</f>
        <v>8501.5</v>
      </c>
      <c r="H154" s="32">
        <f>SUM(H155:H158)</f>
        <v>10181.5</v>
      </c>
    </row>
    <row r="155" spans="1:8" ht="30" customHeight="1">
      <c r="A155" s="26" t="s">
        <v>47</v>
      </c>
      <c r="B155" s="56" t="s">
        <v>213</v>
      </c>
      <c r="C155" s="56">
        <v>200</v>
      </c>
      <c r="D155" s="35" t="s">
        <v>29</v>
      </c>
      <c r="E155" s="35">
        <v>13</v>
      </c>
      <c r="F155" s="32">
        <f>SUM(Ведомственная!G104)</f>
        <v>9645.4</v>
      </c>
      <c r="G155" s="32">
        <f>SUM(Ведомственная!H104)</f>
        <v>5000</v>
      </c>
      <c r="H155" s="32">
        <f>SUM(Ведомственная!I104)</f>
        <v>6680</v>
      </c>
    </row>
    <row r="156" spans="1:8" ht="31.5" hidden="1">
      <c r="A156" s="26" t="s">
        <v>47</v>
      </c>
      <c r="B156" s="56" t="s">
        <v>213</v>
      </c>
      <c r="C156" s="56">
        <v>200</v>
      </c>
      <c r="D156" s="35" t="s">
        <v>108</v>
      </c>
      <c r="E156" s="35" t="s">
        <v>164</v>
      </c>
      <c r="F156" s="32">
        <f>SUM(Ведомственная!G446)</f>
        <v>15</v>
      </c>
      <c r="G156" s="32"/>
      <c r="H156" s="32"/>
    </row>
    <row r="157" spans="1:8" ht="15" customHeight="1">
      <c r="A157" s="26" t="s">
        <v>37</v>
      </c>
      <c r="B157" s="56" t="s">
        <v>213</v>
      </c>
      <c r="C157" s="56">
        <v>300</v>
      </c>
      <c r="D157" s="35" t="s">
        <v>29</v>
      </c>
      <c r="E157" s="35">
        <v>13</v>
      </c>
      <c r="F157" s="32">
        <f>SUM(Ведомственная!G105)</f>
        <v>705.7</v>
      </c>
      <c r="G157" s="32">
        <f>SUM(Ведомственная!H105)</f>
        <v>600</v>
      </c>
      <c r="H157" s="32">
        <f>SUM(Ведомственная!I105)</f>
        <v>600</v>
      </c>
    </row>
    <row r="158" spans="1:8">
      <c r="A158" s="26" t="s">
        <v>20</v>
      </c>
      <c r="B158" s="56" t="s">
        <v>213</v>
      </c>
      <c r="C158" s="56">
        <v>800</v>
      </c>
      <c r="D158" s="35" t="s">
        <v>29</v>
      </c>
      <c r="E158" s="35">
        <v>13</v>
      </c>
      <c r="F158" s="32">
        <f>SUM(Ведомственная!G106)</f>
        <v>1745.4</v>
      </c>
      <c r="G158" s="32">
        <f>SUM(Ведомственная!H106)</f>
        <v>2901.5</v>
      </c>
      <c r="H158" s="32">
        <f>SUM(Ведомственная!I106)</f>
        <v>2901.5</v>
      </c>
    </row>
    <row r="159" spans="1:8" ht="31.5">
      <c r="A159" s="3" t="s">
        <v>1041</v>
      </c>
      <c r="B159" s="138" t="s">
        <v>1043</v>
      </c>
      <c r="C159" s="138"/>
      <c r="D159" s="138"/>
      <c r="E159" s="138"/>
      <c r="F159" s="32">
        <f>SUM(F160)+F161</f>
        <v>1054.1999999999998</v>
      </c>
      <c r="G159" s="32">
        <f t="shared" ref="G159:H159" si="15">SUM(G160)+G161</f>
        <v>0</v>
      </c>
      <c r="H159" s="32">
        <f t="shared" si="15"/>
        <v>0</v>
      </c>
    </row>
    <row r="160" spans="1:8" ht="63">
      <c r="A160" s="3" t="s">
        <v>46</v>
      </c>
      <c r="B160" s="138" t="s">
        <v>1043</v>
      </c>
      <c r="C160" s="138" t="s">
        <v>84</v>
      </c>
      <c r="D160" s="138" t="s">
        <v>29</v>
      </c>
      <c r="E160" s="138" t="s">
        <v>39</v>
      </c>
      <c r="F160" s="32">
        <f>SUM(Ведомственная!G62:I62)</f>
        <v>639.79999999999995</v>
      </c>
      <c r="G160" s="32">
        <f>SUM(Ведомственная!H62:J62)</f>
        <v>0</v>
      </c>
      <c r="H160" s="32">
        <f>SUM(Ведомственная!I62:K62)</f>
        <v>0</v>
      </c>
    </row>
    <row r="161" spans="1:8" ht="63">
      <c r="A161" s="3" t="s">
        <v>46</v>
      </c>
      <c r="B161" s="138" t="s">
        <v>1043</v>
      </c>
      <c r="C161" s="138" t="s">
        <v>84</v>
      </c>
      <c r="D161" s="138" t="s">
        <v>29</v>
      </c>
      <c r="E161" s="138" t="s">
        <v>11</v>
      </c>
      <c r="F161" s="32">
        <f>SUM(Ведомственная!G74)</f>
        <v>414.4</v>
      </c>
      <c r="G161" s="32">
        <f>SUM(Ведомственная!H74)</f>
        <v>0</v>
      </c>
      <c r="H161" s="32">
        <f>SUM(Ведомственная!I74)</f>
        <v>0</v>
      </c>
    </row>
    <row r="162" spans="1:8" s="51" customFormat="1" ht="31.5">
      <c r="A162" s="101" t="s">
        <v>621</v>
      </c>
      <c r="B162" s="48" t="s">
        <v>296</v>
      </c>
      <c r="C162" s="48"/>
      <c r="D162" s="48"/>
      <c r="E162" s="48"/>
      <c r="F162" s="50">
        <f>SUM(F163)+F166</f>
        <v>28979.7</v>
      </c>
      <c r="G162" s="50">
        <f t="shared" ref="G162:H162" si="16">SUM(G163)+G166</f>
        <v>27666</v>
      </c>
      <c r="H162" s="50">
        <f t="shared" si="16"/>
        <v>27066</v>
      </c>
    </row>
    <row r="163" spans="1:8">
      <c r="A163" s="3" t="s">
        <v>30</v>
      </c>
      <c r="B163" s="27" t="s">
        <v>297</v>
      </c>
      <c r="C163" s="27"/>
      <c r="D163" s="27"/>
      <c r="E163" s="27"/>
      <c r="F163" s="30">
        <f>SUM(F165)+F164</f>
        <v>27913.7</v>
      </c>
      <c r="G163" s="30">
        <f t="shared" ref="G163:H163" si="17">SUM(G165)+G164</f>
        <v>26600</v>
      </c>
      <c r="H163" s="30">
        <f t="shared" si="17"/>
        <v>26000</v>
      </c>
    </row>
    <row r="164" spans="1:8" ht="31.5">
      <c r="A164" s="3" t="s">
        <v>47</v>
      </c>
      <c r="B164" s="27" t="s">
        <v>297</v>
      </c>
      <c r="C164" s="27" t="s">
        <v>86</v>
      </c>
      <c r="D164" s="27" t="s">
        <v>11</v>
      </c>
      <c r="E164" s="27" t="s">
        <v>167</v>
      </c>
      <c r="F164" s="30">
        <f>SUM(Ведомственная!G203)</f>
        <v>11890.6</v>
      </c>
      <c r="G164" s="30">
        <f>SUM(Ведомственная!H203)</f>
        <v>0</v>
      </c>
      <c r="H164" s="30">
        <f>SUM(Ведомственная!I203)</f>
        <v>0</v>
      </c>
    </row>
    <row r="165" spans="1:8" ht="31.5">
      <c r="A165" s="3" t="s">
        <v>47</v>
      </c>
      <c r="B165" s="27" t="s">
        <v>297</v>
      </c>
      <c r="C165" s="27" t="s">
        <v>86</v>
      </c>
      <c r="D165" s="27" t="s">
        <v>164</v>
      </c>
      <c r="E165" s="27" t="s">
        <v>49</v>
      </c>
      <c r="F165" s="30">
        <f>SUM(Ведомственная!G320)</f>
        <v>16023.1</v>
      </c>
      <c r="G165" s="30">
        <f>SUM(Ведомственная!H320)</f>
        <v>26600</v>
      </c>
      <c r="H165" s="30">
        <f>SUM(Ведомственная!I320)</f>
        <v>26000</v>
      </c>
    </row>
    <row r="166" spans="1:8" ht="63">
      <c r="A166" s="59" t="s">
        <v>898</v>
      </c>
      <c r="B166" s="28" t="s">
        <v>897</v>
      </c>
      <c r="C166" s="27"/>
      <c r="D166" s="27"/>
      <c r="E166" s="27"/>
      <c r="F166" s="30">
        <f>SUM(F167)</f>
        <v>1066</v>
      </c>
      <c r="G166" s="30">
        <f>SUM(G167)</f>
        <v>1066</v>
      </c>
      <c r="H166" s="30">
        <f>SUM(H167)</f>
        <v>1066</v>
      </c>
    </row>
    <row r="167" spans="1:8" ht="31.5">
      <c r="A167" s="3" t="s">
        <v>47</v>
      </c>
      <c r="B167" s="28" t="s">
        <v>897</v>
      </c>
      <c r="C167" s="27" t="s">
        <v>86</v>
      </c>
      <c r="D167" s="27" t="s">
        <v>164</v>
      </c>
      <c r="E167" s="27" t="s">
        <v>49</v>
      </c>
      <c r="F167" s="30">
        <f>SUM(Ведомственная!G322)</f>
        <v>1066</v>
      </c>
      <c r="G167" s="30">
        <f>SUM(Ведомственная!H322)</f>
        <v>1066</v>
      </c>
      <c r="H167" s="30">
        <f>SUM(Ведомственная!I322)</f>
        <v>1066</v>
      </c>
    </row>
    <row r="168" spans="1:8" s="51" customFormat="1" ht="47.25">
      <c r="A168" s="102" t="s">
        <v>618</v>
      </c>
      <c r="B168" s="48" t="s">
        <v>288</v>
      </c>
      <c r="C168" s="48"/>
      <c r="D168" s="48"/>
      <c r="E168" s="48"/>
      <c r="F168" s="50">
        <f t="shared" ref="F168:H169" si="18">SUM(F169)</f>
        <v>8896</v>
      </c>
      <c r="G168" s="50">
        <f t="shared" si="18"/>
        <v>0</v>
      </c>
      <c r="H168" s="50">
        <f t="shared" si="18"/>
        <v>0</v>
      </c>
    </row>
    <row r="169" spans="1:8">
      <c r="A169" s="3" t="s">
        <v>30</v>
      </c>
      <c r="B169" s="27" t="s">
        <v>289</v>
      </c>
      <c r="C169" s="27"/>
      <c r="D169" s="27"/>
      <c r="E169" s="27"/>
      <c r="F169" s="30">
        <f>SUM(F170:F171)</f>
        <v>8896</v>
      </c>
      <c r="G169" s="30">
        <f t="shared" si="18"/>
        <v>0</v>
      </c>
      <c r="H169" s="30">
        <f t="shared" si="18"/>
        <v>0</v>
      </c>
    </row>
    <row r="170" spans="1:8" ht="31.5">
      <c r="A170" s="3" t="s">
        <v>47</v>
      </c>
      <c r="B170" s="27" t="s">
        <v>289</v>
      </c>
      <c r="C170" s="27" t="s">
        <v>86</v>
      </c>
      <c r="D170" s="27" t="s">
        <v>164</v>
      </c>
      <c r="E170" s="27" t="s">
        <v>39</v>
      </c>
      <c r="F170" s="30">
        <f>SUM(Ведомственная!G284)</f>
        <v>1896</v>
      </c>
      <c r="G170" s="30">
        <f>SUM(Ведомственная!H284)</f>
        <v>0</v>
      </c>
      <c r="H170" s="30">
        <f>SUM(Ведомственная!I284)</f>
        <v>0</v>
      </c>
    </row>
    <row r="171" spans="1:8">
      <c r="A171" s="3" t="s">
        <v>20</v>
      </c>
      <c r="B171" s="27" t="s">
        <v>289</v>
      </c>
      <c r="C171" s="27" t="s">
        <v>91</v>
      </c>
      <c r="D171" s="27" t="s">
        <v>164</v>
      </c>
      <c r="E171" s="27" t="s">
        <v>39</v>
      </c>
      <c r="F171" s="30">
        <f>SUM(Ведомственная!G285)</f>
        <v>7000</v>
      </c>
      <c r="G171" s="30">
        <f>SUM(Ведомственная!H285)</f>
        <v>0</v>
      </c>
      <c r="H171" s="30">
        <f>SUM(Ведомственная!I285)</f>
        <v>0</v>
      </c>
    </row>
    <row r="172" spans="1:8" s="51" customFormat="1" ht="47.25">
      <c r="A172" s="102" t="s">
        <v>620</v>
      </c>
      <c r="B172" s="48" t="s">
        <v>290</v>
      </c>
      <c r="C172" s="48"/>
      <c r="D172" s="48"/>
      <c r="E172" s="48"/>
      <c r="F172" s="50">
        <f>SUM(F173)</f>
        <v>3574.2</v>
      </c>
      <c r="G172" s="50">
        <f>SUM(G173)</f>
        <v>1700</v>
      </c>
      <c r="H172" s="50">
        <f>SUM(H173)</f>
        <v>2300</v>
      </c>
    </row>
    <row r="173" spans="1:8">
      <c r="A173" s="3" t="s">
        <v>30</v>
      </c>
      <c r="B173" s="27" t="s">
        <v>291</v>
      </c>
      <c r="C173" s="27"/>
      <c r="D173" s="27"/>
      <c r="E173" s="27"/>
      <c r="F173" s="30">
        <f>SUM(F174:F175)</f>
        <v>3574.2</v>
      </c>
      <c r="G173" s="30">
        <f>SUM(G174:G175)</f>
        <v>1700</v>
      </c>
      <c r="H173" s="30">
        <f>SUM(H174:H175)</f>
        <v>2300</v>
      </c>
    </row>
    <row r="174" spans="1:8" ht="31.5">
      <c r="A174" s="3" t="s">
        <v>47</v>
      </c>
      <c r="B174" s="27" t="s">
        <v>291</v>
      </c>
      <c r="C174" s="27" t="s">
        <v>86</v>
      </c>
      <c r="D174" s="27" t="s">
        <v>164</v>
      </c>
      <c r="E174" s="27" t="s">
        <v>39</v>
      </c>
      <c r="F174" s="30">
        <f>SUM(Ведомственная!G288)</f>
        <v>1274.2</v>
      </c>
      <c r="G174" s="30">
        <f>SUM(Ведомственная!H288)</f>
        <v>1500</v>
      </c>
      <c r="H174" s="30">
        <f>SUM(Ведомственная!I288)</f>
        <v>1500</v>
      </c>
    </row>
    <row r="175" spans="1:8" ht="31.5">
      <c r="A175" s="3" t="s">
        <v>47</v>
      </c>
      <c r="B175" s="27" t="s">
        <v>291</v>
      </c>
      <c r="C175" s="27" t="s">
        <v>86</v>
      </c>
      <c r="D175" s="27" t="s">
        <v>164</v>
      </c>
      <c r="E175" s="27" t="s">
        <v>49</v>
      </c>
      <c r="F175" s="30">
        <f>SUM(Ведомственная!G325)</f>
        <v>2300</v>
      </c>
      <c r="G175" s="30">
        <f>SUM(Ведомственная!H325)</f>
        <v>200</v>
      </c>
      <c r="H175" s="30">
        <f>SUM(Ведомственная!I325)</f>
        <v>800</v>
      </c>
    </row>
    <row r="176" spans="1:8" s="51" customFormat="1" ht="31.5">
      <c r="A176" s="103" t="s">
        <v>639</v>
      </c>
      <c r="B176" s="48" t="s">
        <v>282</v>
      </c>
      <c r="C176" s="48"/>
      <c r="D176" s="48"/>
      <c r="E176" s="48"/>
      <c r="F176" s="50">
        <f>SUM(F179)+F177</f>
        <v>142906.79999999999</v>
      </c>
      <c r="G176" s="50">
        <f>SUM(G179)+G177</f>
        <v>118095.6</v>
      </c>
      <c r="H176" s="50">
        <f>SUM(H179)+H177</f>
        <v>126845.8</v>
      </c>
    </row>
    <row r="177" spans="1:8" s="51" customFormat="1">
      <c r="A177" s="3" t="s">
        <v>30</v>
      </c>
      <c r="B177" s="27" t="s">
        <v>662</v>
      </c>
      <c r="C177" s="48"/>
      <c r="D177" s="48"/>
      <c r="E177" s="48"/>
      <c r="F177" s="30">
        <f>SUM(F178)</f>
        <v>295</v>
      </c>
      <c r="G177" s="30">
        <f>SUM(G178)</f>
        <v>0</v>
      </c>
      <c r="H177" s="30">
        <f>SUM(H178)</f>
        <v>0</v>
      </c>
    </row>
    <row r="178" spans="1:8" s="51" customFormat="1" ht="31.5">
      <c r="A178" s="3" t="s">
        <v>47</v>
      </c>
      <c r="B178" s="27" t="s">
        <v>662</v>
      </c>
      <c r="C178" s="27" t="s">
        <v>86</v>
      </c>
      <c r="D178" s="27" t="s">
        <v>11</v>
      </c>
      <c r="E178" s="27" t="s">
        <v>13</v>
      </c>
      <c r="F178" s="50">
        <f>SUM(Ведомственная!G182)</f>
        <v>295</v>
      </c>
      <c r="G178" s="50">
        <f>SUM(Ведомственная!H182)</f>
        <v>0</v>
      </c>
      <c r="H178" s="50">
        <f>SUM(Ведомственная!I182)</f>
        <v>0</v>
      </c>
    </row>
    <row r="179" spans="1:8" ht="47.25">
      <c r="A179" s="3" t="s">
        <v>16</v>
      </c>
      <c r="B179" s="27" t="s">
        <v>640</v>
      </c>
      <c r="C179" s="27"/>
      <c r="D179" s="27"/>
      <c r="E179" s="27"/>
      <c r="F179" s="30">
        <f>SUM(F180+F182)</f>
        <v>142611.79999999999</v>
      </c>
      <c r="G179" s="30">
        <f>SUM(G180+G182)</f>
        <v>118095.6</v>
      </c>
      <c r="H179" s="30">
        <f>SUM(H180+H182)</f>
        <v>126845.8</v>
      </c>
    </row>
    <row r="180" spans="1:8">
      <c r="A180" s="3" t="s">
        <v>18</v>
      </c>
      <c r="B180" s="27" t="s">
        <v>641</v>
      </c>
      <c r="C180" s="27"/>
      <c r="D180" s="27"/>
      <c r="E180" s="27"/>
      <c r="F180" s="30">
        <f>SUM(F181)</f>
        <v>67334</v>
      </c>
      <c r="G180" s="30">
        <f>SUM(G181)</f>
        <v>50163.3</v>
      </c>
      <c r="H180" s="30">
        <f>SUM(H181)</f>
        <v>51870.5</v>
      </c>
    </row>
    <row r="181" spans="1:8">
      <c r="A181" s="3" t="s">
        <v>20</v>
      </c>
      <c r="B181" s="27" t="s">
        <v>641</v>
      </c>
      <c r="C181" s="27" t="s">
        <v>91</v>
      </c>
      <c r="D181" s="27" t="s">
        <v>11</v>
      </c>
      <c r="E181" s="27" t="s">
        <v>13</v>
      </c>
      <c r="F181" s="30">
        <f>SUM(Ведомственная!G185)</f>
        <v>67334</v>
      </c>
      <c r="G181" s="30">
        <f>SUM(Ведомственная!H185)</f>
        <v>50163.3</v>
      </c>
      <c r="H181" s="30">
        <f>SUM(Ведомственная!I185)</f>
        <v>51870.5</v>
      </c>
    </row>
    <row r="182" spans="1:8">
      <c r="A182" s="3" t="s">
        <v>259</v>
      </c>
      <c r="B182" s="27" t="s">
        <v>642</v>
      </c>
      <c r="C182" s="27"/>
      <c r="D182" s="27"/>
      <c r="E182" s="27"/>
      <c r="F182" s="30">
        <f>SUM(F183)</f>
        <v>75277.8</v>
      </c>
      <c r="G182" s="30">
        <f>SUM(G183)</f>
        <v>67932.3</v>
      </c>
      <c r="H182" s="30">
        <f>SUM(H183)</f>
        <v>74975.3</v>
      </c>
    </row>
    <row r="183" spans="1:8">
      <c r="A183" s="3" t="s">
        <v>20</v>
      </c>
      <c r="B183" s="27" t="s">
        <v>642</v>
      </c>
      <c r="C183" s="27" t="s">
        <v>91</v>
      </c>
      <c r="D183" s="27" t="s">
        <v>11</v>
      </c>
      <c r="E183" s="27" t="s">
        <v>13</v>
      </c>
      <c r="F183" s="30">
        <f>SUM(Ведомственная!G187)</f>
        <v>75277.8</v>
      </c>
      <c r="G183" s="30">
        <f>SUM(Ведомственная!H187)</f>
        <v>67932.3</v>
      </c>
      <c r="H183" s="30">
        <f>SUM(Ведомственная!I187)</f>
        <v>74975.3</v>
      </c>
    </row>
    <row r="184" spans="1:8" s="51" customFormat="1" ht="47.25">
      <c r="A184" s="102" t="s">
        <v>600</v>
      </c>
      <c r="B184" s="48" t="s">
        <v>283</v>
      </c>
      <c r="C184" s="48"/>
      <c r="D184" s="48"/>
      <c r="E184" s="48"/>
      <c r="F184" s="50">
        <f>SUM(F185)+F187</f>
        <v>40216.5</v>
      </c>
      <c r="G184" s="50">
        <f t="shared" ref="G184:H184" si="19">SUM(G185)+G187</f>
        <v>21100</v>
      </c>
      <c r="H184" s="50">
        <f t="shared" si="19"/>
        <v>21100</v>
      </c>
    </row>
    <row r="185" spans="1:8">
      <c r="A185" s="3" t="s">
        <v>30</v>
      </c>
      <c r="B185" s="27" t="s">
        <v>284</v>
      </c>
      <c r="C185" s="27"/>
      <c r="D185" s="27"/>
      <c r="E185" s="27"/>
      <c r="F185" s="30">
        <f>SUM(F186)</f>
        <v>6779.9</v>
      </c>
      <c r="G185" s="30">
        <f>SUM(G186)</f>
        <v>6100</v>
      </c>
      <c r="H185" s="30">
        <f>SUM(H186)</f>
        <v>6100</v>
      </c>
    </row>
    <row r="186" spans="1:8" ht="31.5">
      <c r="A186" s="3" t="s">
        <v>47</v>
      </c>
      <c r="B186" s="27" t="s">
        <v>284</v>
      </c>
      <c r="C186" s="27" t="s">
        <v>86</v>
      </c>
      <c r="D186" s="27" t="s">
        <v>11</v>
      </c>
      <c r="E186" s="27" t="s">
        <v>167</v>
      </c>
      <c r="F186" s="30">
        <f>SUM(Ведомственная!G206)</f>
        <v>6779.9</v>
      </c>
      <c r="G186" s="30">
        <f>SUM(Ведомственная!H206)</f>
        <v>6100</v>
      </c>
      <c r="H186" s="30">
        <f>SUM(Ведомственная!I206)</f>
        <v>6100</v>
      </c>
    </row>
    <row r="187" spans="1:8" ht="47.25">
      <c r="A187" s="59" t="s">
        <v>892</v>
      </c>
      <c r="B187" s="28" t="s">
        <v>847</v>
      </c>
      <c r="C187" s="27"/>
      <c r="D187" s="27"/>
      <c r="E187" s="27"/>
      <c r="F187" s="30">
        <f>SUM(F188)</f>
        <v>33436.6</v>
      </c>
      <c r="G187" s="30">
        <f>SUM(G188)</f>
        <v>15000</v>
      </c>
      <c r="H187" s="30">
        <f>SUM(H188)</f>
        <v>15000</v>
      </c>
    </row>
    <row r="188" spans="1:8" ht="31.5">
      <c r="A188" s="59" t="s">
        <v>47</v>
      </c>
      <c r="B188" s="28" t="s">
        <v>847</v>
      </c>
      <c r="C188" s="27" t="s">
        <v>86</v>
      </c>
      <c r="D188" s="27" t="s">
        <v>11</v>
      </c>
      <c r="E188" s="27" t="s">
        <v>167</v>
      </c>
      <c r="F188" s="30">
        <f>SUM(Ведомственная!G208)</f>
        <v>33436.6</v>
      </c>
      <c r="G188" s="30">
        <f>SUM(Ведомственная!H208)</f>
        <v>15000</v>
      </c>
      <c r="H188" s="30">
        <f>SUM(Ведомственная!I208)</f>
        <v>15000</v>
      </c>
    </row>
    <row r="189" spans="1:8" s="51" customFormat="1" ht="31.5">
      <c r="A189" s="102" t="s">
        <v>597</v>
      </c>
      <c r="B189" s="48" t="s">
        <v>271</v>
      </c>
      <c r="C189" s="48"/>
      <c r="D189" s="48"/>
      <c r="E189" s="48"/>
      <c r="F189" s="50">
        <f>SUM(F190,F201,F205)</f>
        <v>23387.4</v>
      </c>
      <c r="G189" s="50">
        <f>SUM(G190,G201,G205)</f>
        <v>21001.599999999999</v>
      </c>
      <c r="H189" s="50">
        <f>SUM(H190,H201,H205)</f>
        <v>22371.599999999999</v>
      </c>
    </row>
    <row r="190" spans="1:8" ht="47.25">
      <c r="A190" s="3" t="s">
        <v>598</v>
      </c>
      <c r="B190" s="27" t="s">
        <v>272</v>
      </c>
      <c r="C190" s="27"/>
      <c r="D190" s="27"/>
      <c r="E190" s="27"/>
      <c r="F190" s="30">
        <f>SUM(F191,F196)</f>
        <v>22824.7</v>
      </c>
      <c r="G190" s="30">
        <f>SUM(G191,G196)</f>
        <v>20514.399999999998</v>
      </c>
      <c r="H190" s="30">
        <f>SUM(H191,H196)</f>
        <v>21445.1</v>
      </c>
    </row>
    <row r="191" spans="1:8">
      <c r="A191" s="3" t="s">
        <v>30</v>
      </c>
      <c r="B191" s="27" t="s">
        <v>273</v>
      </c>
      <c r="C191" s="27"/>
      <c r="D191" s="27"/>
      <c r="E191" s="27"/>
      <c r="F191" s="30">
        <f>SUM(F192)+F194</f>
        <v>2334.4</v>
      </c>
      <c r="G191" s="30">
        <f>SUM(G192)+G194</f>
        <v>1977.5</v>
      </c>
      <c r="H191" s="30">
        <f>SUM(H192)+H194</f>
        <v>1212.4000000000001</v>
      </c>
    </row>
    <row r="192" spans="1:8" ht="31.5">
      <c r="A192" s="3" t="s">
        <v>268</v>
      </c>
      <c r="B192" s="27" t="s">
        <v>274</v>
      </c>
      <c r="C192" s="27"/>
      <c r="D192" s="27"/>
      <c r="E192" s="27"/>
      <c r="F192" s="30">
        <f>SUM(F193)</f>
        <v>2292</v>
      </c>
      <c r="G192" s="30">
        <f>SUM(G193)</f>
        <v>1935.1</v>
      </c>
      <c r="H192" s="30">
        <f>SUM(H193)</f>
        <v>1170</v>
      </c>
    </row>
    <row r="193" spans="1:8" ht="31.5">
      <c r="A193" s="3" t="s">
        <v>47</v>
      </c>
      <c r="B193" s="27" t="s">
        <v>274</v>
      </c>
      <c r="C193" s="27" t="s">
        <v>86</v>
      </c>
      <c r="D193" s="27" t="s">
        <v>49</v>
      </c>
      <c r="E193" s="27" t="s">
        <v>26</v>
      </c>
      <c r="F193" s="30">
        <f>SUM(Ведомственная!G165)</f>
        <v>2292</v>
      </c>
      <c r="G193" s="30">
        <f>SUM(Ведомственная!H165)</f>
        <v>1935.1</v>
      </c>
      <c r="H193" s="30">
        <f>SUM(Ведомственная!I165)</f>
        <v>1170</v>
      </c>
    </row>
    <row r="194" spans="1:8" ht="31.5">
      <c r="A194" s="3" t="s">
        <v>269</v>
      </c>
      <c r="B194" s="27" t="s">
        <v>275</v>
      </c>
      <c r="C194" s="27"/>
      <c r="D194" s="27"/>
      <c r="E194" s="27"/>
      <c r="F194" s="30">
        <f>SUM(F195)</f>
        <v>42.4</v>
      </c>
      <c r="G194" s="30">
        <f>SUM(G195)</f>
        <v>42.4</v>
      </c>
      <c r="H194" s="30">
        <f>SUM(H195)</f>
        <v>42.4</v>
      </c>
    </row>
    <row r="195" spans="1:8" ht="31.5">
      <c r="A195" s="3" t="s">
        <v>47</v>
      </c>
      <c r="B195" s="27" t="s">
        <v>275</v>
      </c>
      <c r="C195" s="27" t="s">
        <v>86</v>
      </c>
      <c r="D195" s="27" t="s">
        <v>49</v>
      </c>
      <c r="E195" s="27" t="s">
        <v>167</v>
      </c>
      <c r="F195" s="30">
        <f>SUM(Ведомственная!G155)</f>
        <v>42.4</v>
      </c>
      <c r="G195" s="30">
        <f>SUM(Ведомственная!H155)</f>
        <v>42.4</v>
      </c>
      <c r="H195" s="30">
        <f>SUM(Ведомственная!I155)</f>
        <v>42.4</v>
      </c>
    </row>
    <row r="196" spans="1:8" ht="31.5">
      <c r="A196" s="3" t="s">
        <v>40</v>
      </c>
      <c r="B196" s="27" t="s">
        <v>276</v>
      </c>
      <c r="C196" s="27"/>
      <c r="D196" s="27"/>
      <c r="E196" s="27"/>
      <c r="F196" s="30">
        <f>SUM(F197:F200)</f>
        <v>20490.3</v>
      </c>
      <c r="G196" s="30">
        <f>SUM(G197:G200)</f>
        <v>18536.899999999998</v>
      </c>
      <c r="H196" s="30">
        <f>SUM(H197:H200)</f>
        <v>20232.699999999997</v>
      </c>
    </row>
    <row r="197" spans="1:8" ht="63">
      <c r="A197" s="3" t="s">
        <v>46</v>
      </c>
      <c r="B197" s="27" t="s">
        <v>276</v>
      </c>
      <c r="C197" s="27" t="s">
        <v>84</v>
      </c>
      <c r="D197" s="27" t="s">
        <v>49</v>
      </c>
      <c r="E197" s="27" t="s">
        <v>167</v>
      </c>
      <c r="F197" s="30">
        <f>SUM(Ведомственная!G157)</f>
        <v>17198.099999999999</v>
      </c>
      <c r="G197" s="30">
        <f>SUM(Ведомственная!H157)</f>
        <v>15263.8</v>
      </c>
      <c r="H197" s="30">
        <f>SUM(Ведомственная!I157)</f>
        <v>16959.599999999999</v>
      </c>
    </row>
    <row r="198" spans="1:8" ht="31.5">
      <c r="A198" s="3" t="s">
        <v>47</v>
      </c>
      <c r="B198" s="27" t="s">
        <v>276</v>
      </c>
      <c r="C198" s="27" t="s">
        <v>86</v>
      </c>
      <c r="D198" s="27" t="s">
        <v>49</v>
      </c>
      <c r="E198" s="27" t="s">
        <v>167</v>
      </c>
      <c r="F198" s="30">
        <f>SUM(Ведомственная!G158)</f>
        <v>3234.9</v>
      </c>
      <c r="G198" s="30">
        <f>SUM(Ведомственная!H158)</f>
        <v>3218.1</v>
      </c>
      <c r="H198" s="30">
        <f>SUM(Ведомственная!I158)</f>
        <v>3218.1</v>
      </c>
    </row>
    <row r="199" spans="1:8" ht="31.5">
      <c r="A199" s="3" t="s">
        <v>47</v>
      </c>
      <c r="B199" s="27" t="s">
        <v>276</v>
      </c>
      <c r="C199" s="27" t="s">
        <v>86</v>
      </c>
      <c r="D199" s="27" t="s">
        <v>108</v>
      </c>
      <c r="E199" s="27" t="s">
        <v>164</v>
      </c>
      <c r="F199" s="30">
        <f>SUM(Ведомственная!G450)</f>
        <v>0</v>
      </c>
      <c r="G199" s="30">
        <f>SUM(Ведомственная!H450)</f>
        <v>0</v>
      </c>
      <c r="H199" s="30">
        <f>SUM(Ведомственная!I450)</f>
        <v>0</v>
      </c>
    </row>
    <row r="200" spans="1:8">
      <c r="A200" s="3" t="s">
        <v>20</v>
      </c>
      <c r="B200" s="27" t="s">
        <v>276</v>
      </c>
      <c r="C200" s="27" t="s">
        <v>91</v>
      </c>
      <c r="D200" s="27" t="s">
        <v>49</v>
      </c>
      <c r="E200" s="27" t="s">
        <v>167</v>
      </c>
      <c r="F200" s="30">
        <f>SUM(Ведомственная!G159)</f>
        <v>57.3</v>
      </c>
      <c r="G200" s="30">
        <f>SUM(Ведомственная!H159)</f>
        <v>55</v>
      </c>
      <c r="H200" s="30">
        <f>SUM(Ведомственная!I159)</f>
        <v>55</v>
      </c>
    </row>
    <row r="201" spans="1:8" ht="47.25">
      <c r="A201" s="3" t="s">
        <v>270</v>
      </c>
      <c r="B201" s="27" t="s">
        <v>277</v>
      </c>
      <c r="C201" s="27"/>
      <c r="D201" s="27"/>
      <c r="E201" s="27"/>
      <c r="F201" s="30">
        <f t="shared" ref="F201:H203" si="20">SUM(F202)</f>
        <v>335.8</v>
      </c>
      <c r="G201" s="30">
        <f t="shared" si="20"/>
        <v>75</v>
      </c>
      <c r="H201" s="30">
        <f t="shared" si="20"/>
        <v>514.29999999999995</v>
      </c>
    </row>
    <row r="202" spans="1:8">
      <c r="A202" s="3" t="s">
        <v>30</v>
      </c>
      <c r="B202" s="27" t="s">
        <v>278</v>
      </c>
      <c r="C202" s="27"/>
      <c r="D202" s="27"/>
      <c r="E202" s="27"/>
      <c r="F202" s="30">
        <f t="shared" si="20"/>
        <v>335.8</v>
      </c>
      <c r="G202" s="30">
        <f t="shared" si="20"/>
        <v>75</v>
      </c>
      <c r="H202" s="30">
        <f t="shared" si="20"/>
        <v>514.29999999999995</v>
      </c>
    </row>
    <row r="203" spans="1:8" ht="31.5">
      <c r="A203" s="3" t="s">
        <v>269</v>
      </c>
      <c r="B203" s="27" t="s">
        <v>279</v>
      </c>
      <c r="C203" s="27"/>
      <c r="D203" s="27"/>
      <c r="E203" s="27"/>
      <c r="F203" s="30">
        <f t="shared" si="20"/>
        <v>335.8</v>
      </c>
      <c r="G203" s="30">
        <f t="shared" si="20"/>
        <v>75</v>
      </c>
      <c r="H203" s="30">
        <f t="shared" si="20"/>
        <v>514.29999999999995</v>
      </c>
    </row>
    <row r="204" spans="1:8" ht="31.5">
      <c r="A204" s="3" t="s">
        <v>47</v>
      </c>
      <c r="B204" s="27" t="s">
        <v>279</v>
      </c>
      <c r="C204" s="27" t="s">
        <v>86</v>
      </c>
      <c r="D204" s="27" t="s">
        <v>49</v>
      </c>
      <c r="E204" s="27" t="s">
        <v>26</v>
      </c>
      <c r="F204" s="30">
        <f>SUM(Ведомственная!G169)</f>
        <v>335.8</v>
      </c>
      <c r="G204" s="30">
        <f>SUM(Ведомственная!H169)</f>
        <v>75</v>
      </c>
      <c r="H204" s="30">
        <f>SUM(Ведомственная!I169)</f>
        <v>514.29999999999995</v>
      </c>
    </row>
    <row r="205" spans="1:8" ht="31.5">
      <c r="A205" s="3" t="s">
        <v>599</v>
      </c>
      <c r="B205" s="27" t="s">
        <v>280</v>
      </c>
      <c r="C205" s="27"/>
      <c r="D205" s="27"/>
      <c r="E205" s="27"/>
      <c r="F205" s="30">
        <f t="shared" ref="F205:H206" si="21">SUM(F206)</f>
        <v>226.9</v>
      </c>
      <c r="G205" s="30">
        <f t="shared" si="21"/>
        <v>412.2</v>
      </c>
      <c r="H205" s="30">
        <f t="shared" si="21"/>
        <v>412.2</v>
      </c>
    </row>
    <row r="206" spans="1:8">
      <c r="A206" s="3" t="s">
        <v>30</v>
      </c>
      <c r="B206" s="27" t="s">
        <v>281</v>
      </c>
      <c r="C206" s="27"/>
      <c r="D206" s="27"/>
      <c r="E206" s="27"/>
      <c r="F206" s="30">
        <f>SUM(F207)</f>
        <v>226.9</v>
      </c>
      <c r="G206" s="30">
        <f t="shared" si="21"/>
        <v>412.2</v>
      </c>
      <c r="H206" s="30">
        <f t="shared" si="21"/>
        <v>412.2</v>
      </c>
    </row>
    <row r="207" spans="1:8" ht="31.5">
      <c r="A207" s="3" t="s">
        <v>47</v>
      </c>
      <c r="B207" s="27" t="s">
        <v>466</v>
      </c>
      <c r="C207" s="27" t="s">
        <v>86</v>
      </c>
      <c r="D207" s="27" t="s">
        <v>49</v>
      </c>
      <c r="E207" s="27" t="s">
        <v>26</v>
      </c>
      <c r="F207" s="30">
        <f>SUM(Ведомственная!G172)</f>
        <v>226.9</v>
      </c>
      <c r="G207" s="30">
        <f>SUM(Ведомственная!H172)</f>
        <v>412.2</v>
      </c>
      <c r="H207" s="30">
        <f>SUM(Ведомственная!I172)</f>
        <v>412.2</v>
      </c>
    </row>
    <row r="208" spans="1:8" ht="47.25">
      <c r="A208" s="102" t="s">
        <v>582</v>
      </c>
      <c r="B208" s="48" t="s">
        <v>462</v>
      </c>
      <c r="C208" s="48"/>
      <c r="D208" s="48"/>
      <c r="E208" s="48"/>
      <c r="F208" s="50">
        <f>SUM(F242)+F209</f>
        <v>105734.1</v>
      </c>
      <c r="G208" s="50">
        <f>SUM(G242)+G209</f>
        <v>135095.4</v>
      </c>
      <c r="H208" s="50">
        <f>SUM(H242)+H209</f>
        <v>135095.4</v>
      </c>
    </row>
    <row r="209" spans="1:8">
      <c r="A209" s="3" t="s">
        <v>30</v>
      </c>
      <c r="B209" s="27" t="s">
        <v>690</v>
      </c>
      <c r="C209" s="48"/>
      <c r="D209" s="48"/>
      <c r="E209" s="48"/>
      <c r="F209" s="30">
        <f>SUM(F212)+F211+F210</f>
        <v>58280.5</v>
      </c>
      <c r="G209" s="30">
        <f t="shared" ref="G209:H209" si="22">SUM(G212)+G211+G210</f>
        <v>72082.899999999994</v>
      </c>
      <c r="H209" s="30">
        <f t="shared" si="22"/>
        <v>72082.899999999994</v>
      </c>
    </row>
    <row r="210" spans="1:8" ht="31.5">
      <c r="A210" s="3" t="s">
        <v>47</v>
      </c>
      <c r="B210" s="27" t="s">
        <v>690</v>
      </c>
      <c r="C210" s="27" t="s">
        <v>86</v>
      </c>
      <c r="D210" s="27" t="s">
        <v>11</v>
      </c>
      <c r="E210" s="27" t="s">
        <v>167</v>
      </c>
      <c r="F210" s="30">
        <f>SUM(Ведомственная!G211)</f>
        <v>0</v>
      </c>
      <c r="G210" s="30">
        <f>SUM(Ведомственная!H211)</f>
        <v>0</v>
      </c>
      <c r="H210" s="30">
        <f>SUM(Ведомственная!I211)</f>
        <v>0</v>
      </c>
    </row>
    <row r="211" spans="1:8" ht="31.5">
      <c r="A211" s="3" t="s">
        <v>47</v>
      </c>
      <c r="B211" s="27" t="s">
        <v>690</v>
      </c>
      <c r="C211" s="27" t="s">
        <v>86</v>
      </c>
      <c r="D211" s="27" t="s">
        <v>164</v>
      </c>
      <c r="E211" s="27" t="s">
        <v>49</v>
      </c>
      <c r="F211" s="30">
        <f>SUM(Ведомственная!G328)</f>
        <v>8629.1</v>
      </c>
      <c r="G211" s="30">
        <f>SUM(Ведомственная!H328)</f>
        <v>0</v>
      </c>
      <c r="H211" s="30">
        <f>SUM(Ведомственная!I328)</f>
        <v>0</v>
      </c>
    </row>
    <row r="212" spans="1:8">
      <c r="A212" s="3" t="s">
        <v>905</v>
      </c>
      <c r="B212" s="27" t="s">
        <v>906</v>
      </c>
      <c r="C212" s="48"/>
      <c r="D212" s="48"/>
      <c r="E212" s="48"/>
      <c r="F212" s="30">
        <f>SUM(F213)</f>
        <v>49651.4</v>
      </c>
      <c r="G212" s="30">
        <f t="shared" ref="G212:H212" si="23">SUM(G213)</f>
        <v>72082.899999999994</v>
      </c>
      <c r="H212" s="30">
        <f t="shared" si="23"/>
        <v>72082.899999999994</v>
      </c>
    </row>
    <row r="213" spans="1:8" ht="31.5">
      <c r="A213" s="3" t="s">
        <v>47</v>
      </c>
      <c r="B213" s="27" t="s">
        <v>906</v>
      </c>
      <c r="C213" s="27" t="s">
        <v>86</v>
      </c>
      <c r="D213" s="27" t="s">
        <v>164</v>
      </c>
      <c r="E213" s="27" t="s">
        <v>49</v>
      </c>
      <c r="F213" s="30">
        <f>SUM(Ведомственная!G329)</f>
        <v>49651.4</v>
      </c>
      <c r="G213" s="30">
        <f>SUM(Ведомственная!H329)</f>
        <v>72082.899999999994</v>
      </c>
      <c r="H213" s="30">
        <f>SUM(Ведомственная!I329)</f>
        <v>72082.899999999994</v>
      </c>
    </row>
    <row r="214" spans="1:8" ht="31.5">
      <c r="A214" s="3" t="s">
        <v>970</v>
      </c>
      <c r="B214" s="27" t="s">
        <v>982</v>
      </c>
      <c r="C214" s="27"/>
      <c r="D214" s="27"/>
      <c r="E214" s="27"/>
      <c r="F214" s="30">
        <f>SUM(Ведомственная!G330)</f>
        <v>7001</v>
      </c>
      <c r="G214" s="30">
        <f>SUM(Ведомственная!H330)</f>
        <v>0</v>
      </c>
      <c r="H214" s="30">
        <f>SUM(Ведомственная!I330)</f>
        <v>0</v>
      </c>
    </row>
    <row r="215" spans="1:8" ht="31.5">
      <c r="A215" s="3" t="s">
        <v>47</v>
      </c>
      <c r="B215" s="27" t="s">
        <v>982</v>
      </c>
      <c r="C215" s="27" t="s">
        <v>86</v>
      </c>
      <c r="D215" s="27" t="s">
        <v>164</v>
      </c>
      <c r="E215" s="27" t="s">
        <v>49</v>
      </c>
      <c r="F215" s="30">
        <f>SUM(Ведомственная!G331)</f>
        <v>7001</v>
      </c>
      <c r="G215" s="30">
        <f>SUM(Ведомственная!H331)</f>
        <v>0</v>
      </c>
      <c r="H215" s="30">
        <f>SUM(Ведомственная!I331)</f>
        <v>0</v>
      </c>
    </row>
    <row r="216" spans="1:8" ht="31.5">
      <c r="A216" s="3" t="s">
        <v>971</v>
      </c>
      <c r="B216" s="27" t="s">
        <v>983</v>
      </c>
      <c r="C216" s="27"/>
      <c r="D216" s="27"/>
      <c r="E216" s="27"/>
      <c r="F216" s="30">
        <f>SUM(Ведомственная!G332)</f>
        <v>1101.5</v>
      </c>
      <c r="G216" s="30">
        <f>SUM(Ведомственная!H332)</f>
        <v>0</v>
      </c>
      <c r="H216" s="30">
        <f>SUM(Ведомственная!I332)</f>
        <v>0</v>
      </c>
    </row>
    <row r="217" spans="1:8" ht="31.5">
      <c r="A217" s="3" t="s">
        <v>47</v>
      </c>
      <c r="B217" s="27" t="s">
        <v>983</v>
      </c>
      <c r="C217" s="27" t="s">
        <v>86</v>
      </c>
      <c r="D217" s="27" t="s">
        <v>164</v>
      </c>
      <c r="E217" s="27" t="s">
        <v>49</v>
      </c>
      <c r="F217" s="30">
        <f>SUM(Ведомственная!G333)</f>
        <v>1101.5</v>
      </c>
      <c r="G217" s="30">
        <f>SUM(Ведомственная!H333)</f>
        <v>0</v>
      </c>
      <c r="H217" s="30">
        <f>SUM(Ведомственная!I333)</f>
        <v>0</v>
      </c>
    </row>
    <row r="218" spans="1:8" ht="31.5">
      <c r="A218" s="3" t="s">
        <v>972</v>
      </c>
      <c r="B218" s="27" t="s">
        <v>984</v>
      </c>
      <c r="C218" s="27"/>
      <c r="D218" s="27"/>
      <c r="E218" s="27"/>
      <c r="F218" s="30">
        <f>SUM(Ведомственная!G334)</f>
        <v>7000</v>
      </c>
      <c r="G218" s="30">
        <f>SUM(Ведомственная!H334)</f>
        <v>0</v>
      </c>
      <c r="H218" s="30">
        <f>SUM(Ведомственная!I334)</f>
        <v>0</v>
      </c>
    </row>
    <row r="219" spans="1:8" ht="31.5">
      <c r="A219" s="3" t="s">
        <v>47</v>
      </c>
      <c r="B219" s="27" t="s">
        <v>984</v>
      </c>
      <c r="C219" s="27" t="s">
        <v>86</v>
      </c>
      <c r="D219" s="27" t="s">
        <v>164</v>
      </c>
      <c r="E219" s="27" t="s">
        <v>49</v>
      </c>
      <c r="F219" s="30">
        <f>SUM(Ведомственная!G335)</f>
        <v>7000</v>
      </c>
      <c r="G219" s="30">
        <f>SUM(Ведомственная!H335)</f>
        <v>0</v>
      </c>
      <c r="H219" s="30">
        <f>SUM(Ведомственная!I335)</f>
        <v>0</v>
      </c>
    </row>
    <row r="220" spans="1:8" ht="31.5">
      <c r="A220" s="3" t="s">
        <v>973</v>
      </c>
      <c r="B220" s="27" t="s">
        <v>985</v>
      </c>
      <c r="C220" s="27"/>
      <c r="D220" s="27"/>
      <c r="E220" s="27"/>
      <c r="F220" s="30">
        <f>SUM(Ведомственная!G336)</f>
        <v>5022.2</v>
      </c>
      <c r="G220" s="30">
        <f>SUM(Ведомственная!H336)</f>
        <v>0</v>
      </c>
      <c r="H220" s="30">
        <f>SUM(Ведомственная!I336)</f>
        <v>0</v>
      </c>
    </row>
    <row r="221" spans="1:8" ht="31.5">
      <c r="A221" s="3" t="s">
        <v>47</v>
      </c>
      <c r="B221" s="27" t="s">
        <v>985</v>
      </c>
      <c r="C221" s="27" t="s">
        <v>86</v>
      </c>
      <c r="D221" s="27" t="s">
        <v>164</v>
      </c>
      <c r="E221" s="27" t="s">
        <v>49</v>
      </c>
      <c r="F221" s="30">
        <f>SUM(Ведомственная!G337)</f>
        <v>5022.2</v>
      </c>
      <c r="G221" s="30">
        <f>SUM(Ведомственная!H337)</f>
        <v>0</v>
      </c>
      <c r="H221" s="30">
        <f>SUM(Ведомственная!I337)</f>
        <v>0</v>
      </c>
    </row>
    <row r="222" spans="1:8" ht="47.25">
      <c r="A222" s="3" t="s">
        <v>974</v>
      </c>
      <c r="B222" s="27" t="s">
        <v>986</v>
      </c>
      <c r="C222" s="27"/>
      <c r="D222" s="27"/>
      <c r="E222" s="27"/>
      <c r="F222" s="30">
        <f>SUM(Ведомственная!G338)</f>
        <v>6586.4</v>
      </c>
      <c r="G222" s="30">
        <f>SUM(Ведомственная!H338)</f>
        <v>0</v>
      </c>
      <c r="H222" s="30">
        <f>SUM(Ведомственная!I338)</f>
        <v>0</v>
      </c>
    </row>
    <row r="223" spans="1:8" ht="31.5">
      <c r="A223" s="3" t="s">
        <v>47</v>
      </c>
      <c r="B223" s="27" t="s">
        <v>986</v>
      </c>
      <c r="C223" s="27" t="s">
        <v>86</v>
      </c>
      <c r="D223" s="27" t="s">
        <v>164</v>
      </c>
      <c r="E223" s="27" t="s">
        <v>49</v>
      </c>
      <c r="F223" s="30">
        <f>SUM(Ведомственная!G339)</f>
        <v>6586.4</v>
      </c>
      <c r="G223" s="30">
        <f>SUM(Ведомственная!H339)</f>
        <v>0</v>
      </c>
      <c r="H223" s="30">
        <f>SUM(Ведомственная!I339)</f>
        <v>0</v>
      </c>
    </row>
    <row r="224" spans="1:8" ht="31.5">
      <c r="A224" s="3" t="s">
        <v>975</v>
      </c>
      <c r="B224" s="27" t="s">
        <v>987</v>
      </c>
      <c r="C224" s="27"/>
      <c r="D224" s="27"/>
      <c r="E224" s="27"/>
      <c r="F224" s="30">
        <f>SUM(Ведомственная!G340)</f>
        <v>4076.5</v>
      </c>
      <c r="G224" s="30">
        <f>SUM(Ведомственная!H340)</f>
        <v>0</v>
      </c>
      <c r="H224" s="30">
        <f>SUM(Ведомственная!I340)</f>
        <v>0</v>
      </c>
    </row>
    <row r="225" spans="1:8" ht="31.5">
      <c r="A225" s="3" t="s">
        <v>47</v>
      </c>
      <c r="B225" s="27" t="s">
        <v>987</v>
      </c>
      <c r="C225" s="27" t="s">
        <v>86</v>
      </c>
      <c r="D225" s="27" t="s">
        <v>164</v>
      </c>
      <c r="E225" s="27" t="s">
        <v>49</v>
      </c>
      <c r="F225" s="30">
        <f>SUM(Ведомственная!G341)</f>
        <v>4076.5</v>
      </c>
      <c r="G225" s="30">
        <f>SUM(Ведомственная!H341)</f>
        <v>0</v>
      </c>
      <c r="H225" s="30">
        <f>SUM(Ведомственная!I341)</f>
        <v>0</v>
      </c>
    </row>
    <row r="226" spans="1:8" ht="31.5">
      <c r="A226" s="3" t="s">
        <v>1009</v>
      </c>
      <c r="B226" s="27" t="s">
        <v>1001</v>
      </c>
      <c r="C226" s="27"/>
      <c r="D226" s="27"/>
      <c r="E226" s="27"/>
      <c r="F226" s="30">
        <f>SUM(Ведомственная!G342)</f>
        <v>2748.9</v>
      </c>
      <c r="G226" s="30">
        <f>SUM(Ведомственная!H342)</f>
        <v>0</v>
      </c>
      <c r="H226" s="30">
        <f>SUM(Ведомственная!I342)</f>
        <v>0</v>
      </c>
    </row>
    <row r="227" spans="1:8" ht="31.5">
      <c r="A227" s="3" t="s">
        <v>47</v>
      </c>
      <c r="B227" s="27" t="s">
        <v>1001</v>
      </c>
      <c r="C227" s="27" t="s">
        <v>86</v>
      </c>
      <c r="D227" s="27" t="s">
        <v>164</v>
      </c>
      <c r="E227" s="27" t="s">
        <v>49</v>
      </c>
      <c r="F227" s="30">
        <f>SUM(Ведомственная!G343)</f>
        <v>2748.9</v>
      </c>
      <c r="G227" s="30">
        <f>SUM(Ведомственная!H343)</f>
        <v>0</v>
      </c>
      <c r="H227" s="30">
        <f>SUM(Ведомственная!I343)</f>
        <v>0</v>
      </c>
    </row>
    <row r="228" spans="1:8" ht="31.5">
      <c r="A228" s="3" t="s">
        <v>1010</v>
      </c>
      <c r="B228" s="27" t="s">
        <v>1002</v>
      </c>
      <c r="C228" s="27"/>
      <c r="D228" s="27"/>
      <c r="E228" s="27"/>
      <c r="F228" s="30">
        <f>SUM(Ведомственная!G344)</f>
        <v>2000</v>
      </c>
      <c r="G228" s="30">
        <f>SUM(Ведомственная!H344)</f>
        <v>0</v>
      </c>
      <c r="H228" s="30">
        <f>SUM(Ведомственная!I344)</f>
        <v>0</v>
      </c>
    </row>
    <row r="229" spans="1:8" ht="31.5">
      <c r="A229" s="3" t="s">
        <v>47</v>
      </c>
      <c r="B229" s="27" t="s">
        <v>1002</v>
      </c>
      <c r="C229" s="27" t="s">
        <v>86</v>
      </c>
      <c r="D229" s="27" t="s">
        <v>164</v>
      </c>
      <c r="E229" s="27" t="s">
        <v>49</v>
      </c>
      <c r="F229" s="30">
        <f>SUM(Ведомственная!G345)</f>
        <v>2000</v>
      </c>
      <c r="G229" s="30">
        <f>SUM(Ведомственная!H345)</f>
        <v>0</v>
      </c>
      <c r="H229" s="30">
        <f>SUM(Ведомственная!I345)</f>
        <v>0</v>
      </c>
    </row>
    <row r="230" spans="1:8" ht="31.5">
      <c r="A230" s="3" t="s">
        <v>1011</v>
      </c>
      <c r="B230" s="27" t="s">
        <v>1003</v>
      </c>
      <c r="C230" s="27"/>
      <c r="D230" s="27"/>
      <c r="E230" s="27"/>
      <c r="F230" s="30">
        <f>SUM(Ведомственная!G346)</f>
        <v>2500</v>
      </c>
      <c r="G230" s="30">
        <f>SUM(Ведомственная!H346)</f>
        <v>0</v>
      </c>
      <c r="H230" s="30">
        <f>SUM(Ведомственная!I346)</f>
        <v>0</v>
      </c>
    </row>
    <row r="231" spans="1:8" ht="31.5">
      <c r="A231" s="3" t="s">
        <v>47</v>
      </c>
      <c r="B231" s="27" t="s">
        <v>1003</v>
      </c>
      <c r="C231" s="27" t="s">
        <v>86</v>
      </c>
      <c r="D231" s="27" t="s">
        <v>164</v>
      </c>
      <c r="E231" s="27" t="s">
        <v>49</v>
      </c>
      <c r="F231" s="30">
        <f>SUM(Ведомственная!G347)</f>
        <v>2500</v>
      </c>
      <c r="G231" s="30">
        <f>SUM(Ведомственная!H347)</f>
        <v>0</v>
      </c>
      <c r="H231" s="30">
        <f>SUM(Ведомственная!I347)</f>
        <v>0</v>
      </c>
    </row>
    <row r="232" spans="1:8" ht="31.5">
      <c r="A232" s="3" t="s">
        <v>1012</v>
      </c>
      <c r="B232" s="27" t="s">
        <v>1004</v>
      </c>
      <c r="C232" s="27"/>
      <c r="D232" s="27"/>
      <c r="E232" s="27"/>
      <c r="F232" s="30">
        <f>SUM(Ведомственная!G348)</f>
        <v>2649.6</v>
      </c>
      <c r="G232" s="30">
        <f>SUM(Ведомственная!H348)</f>
        <v>0</v>
      </c>
      <c r="H232" s="30">
        <f>SUM(Ведомственная!I348)</f>
        <v>0</v>
      </c>
    </row>
    <row r="233" spans="1:8" ht="31.5">
      <c r="A233" s="3" t="s">
        <v>47</v>
      </c>
      <c r="B233" s="27" t="s">
        <v>1004</v>
      </c>
      <c r="C233" s="27" t="s">
        <v>86</v>
      </c>
      <c r="D233" s="27" t="s">
        <v>164</v>
      </c>
      <c r="E233" s="27" t="s">
        <v>49</v>
      </c>
      <c r="F233" s="30">
        <f>SUM(Ведомственная!G349)</f>
        <v>2649.6</v>
      </c>
      <c r="G233" s="30">
        <f>SUM(Ведомственная!H349)</f>
        <v>0</v>
      </c>
      <c r="H233" s="30">
        <f>SUM(Ведомственная!I349)</f>
        <v>0</v>
      </c>
    </row>
    <row r="234" spans="1:8" ht="31.5">
      <c r="A234" s="3" t="s">
        <v>1013</v>
      </c>
      <c r="B234" s="27" t="s">
        <v>1005</v>
      </c>
      <c r="C234" s="27"/>
      <c r="D234" s="27"/>
      <c r="E234" s="27"/>
      <c r="F234" s="30">
        <f>SUM(Ведомственная!G350)</f>
        <v>2300</v>
      </c>
      <c r="G234" s="30">
        <f>SUM(Ведомственная!H350)</f>
        <v>0</v>
      </c>
      <c r="H234" s="30">
        <f>SUM(Ведомственная!I350)</f>
        <v>0</v>
      </c>
    </row>
    <row r="235" spans="1:8" ht="31.5">
      <c r="A235" s="3" t="s">
        <v>47</v>
      </c>
      <c r="B235" s="27" t="s">
        <v>1005</v>
      </c>
      <c r="C235" s="27" t="s">
        <v>86</v>
      </c>
      <c r="D235" s="27" t="s">
        <v>164</v>
      </c>
      <c r="E235" s="27" t="s">
        <v>49</v>
      </c>
      <c r="F235" s="30">
        <f>SUM(Ведомственная!G351)</f>
        <v>2300</v>
      </c>
      <c r="G235" s="30">
        <f>SUM(Ведомственная!H351)</f>
        <v>0</v>
      </c>
      <c r="H235" s="30">
        <f>SUM(Ведомственная!I351)</f>
        <v>0</v>
      </c>
    </row>
    <row r="236" spans="1:8" ht="31.5">
      <c r="A236" s="3" t="s">
        <v>1014</v>
      </c>
      <c r="B236" s="27" t="s">
        <v>1006</v>
      </c>
      <c r="C236" s="27"/>
      <c r="D236" s="27"/>
      <c r="E236" s="27"/>
      <c r="F236" s="30">
        <f>SUM(Ведомственная!G352)</f>
        <v>1800</v>
      </c>
      <c r="G236" s="30">
        <f>SUM(Ведомственная!H352)</f>
        <v>0</v>
      </c>
      <c r="H236" s="30">
        <f>SUM(Ведомственная!I352)</f>
        <v>0</v>
      </c>
    </row>
    <row r="237" spans="1:8" ht="31.5">
      <c r="A237" s="3" t="s">
        <v>47</v>
      </c>
      <c r="B237" s="27" t="s">
        <v>1006</v>
      </c>
      <c r="C237" s="27" t="s">
        <v>86</v>
      </c>
      <c r="D237" s="27" t="s">
        <v>164</v>
      </c>
      <c r="E237" s="27" t="s">
        <v>49</v>
      </c>
      <c r="F237" s="30">
        <f>SUM(Ведомственная!G353)</f>
        <v>1800</v>
      </c>
      <c r="G237" s="30">
        <f>SUM(Ведомственная!H353)</f>
        <v>0</v>
      </c>
      <c r="H237" s="30">
        <f>SUM(Ведомственная!I353)</f>
        <v>0</v>
      </c>
    </row>
    <row r="238" spans="1:8" ht="31.5">
      <c r="A238" s="3" t="s">
        <v>1015</v>
      </c>
      <c r="B238" s="27" t="s">
        <v>1007</v>
      </c>
      <c r="C238" s="27"/>
      <c r="D238" s="27"/>
      <c r="E238" s="27"/>
      <c r="F238" s="30">
        <f>SUM(Ведомственная!G354)</f>
        <v>2865.3</v>
      </c>
      <c r="G238" s="30">
        <f>SUM(Ведомственная!H354)</f>
        <v>0</v>
      </c>
      <c r="H238" s="30">
        <f>SUM(Ведомственная!I354)</f>
        <v>0</v>
      </c>
    </row>
    <row r="239" spans="1:8" ht="31.5">
      <c r="A239" s="3" t="s">
        <v>47</v>
      </c>
      <c r="B239" s="27" t="s">
        <v>1007</v>
      </c>
      <c r="C239" s="27" t="s">
        <v>86</v>
      </c>
      <c r="D239" s="27" t="s">
        <v>164</v>
      </c>
      <c r="E239" s="27" t="s">
        <v>49</v>
      </c>
      <c r="F239" s="30">
        <f>SUM(Ведомственная!G355)</f>
        <v>2865.3</v>
      </c>
      <c r="G239" s="30">
        <f>SUM(Ведомственная!H355)</f>
        <v>0</v>
      </c>
      <c r="H239" s="30">
        <f>SUM(Ведомственная!I355)</f>
        <v>0</v>
      </c>
    </row>
    <row r="240" spans="1:8" ht="31.5">
      <c r="A240" s="3" t="s">
        <v>1016</v>
      </c>
      <c r="B240" s="27" t="s">
        <v>1008</v>
      </c>
      <c r="C240" s="27"/>
      <c r="D240" s="27"/>
      <c r="E240" s="27"/>
      <c r="F240" s="30">
        <f>SUM(Ведомственная!G356)</f>
        <v>2000</v>
      </c>
      <c r="G240" s="30">
        <f>SUM(Ведомственная!H356)</f>
        <v>0</v>
      </c>
      <c r="H240" s="30">
        <f>SUM(Ведомственная!I356)</f>
        <v>0</v>
      </c>
    </row>
    <row r="241" spans="1:8" ht="31.5">
      <c r="A241" s="3" t="s">
        <v>47</v>
      </c>
      <c r="B241" s="27" t="s">
        <v>1008</v>
      </c>
      <c r="C241" s="27" t="s">
        <v>86</v>
      </c>
      <c r="D241" s="27" t="s">
        <v>164</v>
      </c>
      <c r="E241" s="27" t="s">
        <v>49</v>
      </c>
      <c r="F241" s="30">
        <f>SUM(Ведомственная!G357)</f>
        <v>2000</v>
      </c>
      <c r="G241" s="30">
        <f>SUM(Ведомственная!H357)</f>
        <v>0</v>
      </c>
      <c r="H241" s="30">
        <f>SUM(Ведомственная!I357)</f>
        <v>0</v>
      </c>
    </row>
    <row r="242" spans="1:8">
      <c r="A242" s="59" t="s">
        <v>819</v>
      </c>
      <c r="B242" s="27" t="s">
        <v>674</v>
      </c>
      <c r="C242" s="27"/>
      <c r="D242" s="27"/>
      <c r="E242" s="27"/>
      <c r="F242" s="30">
        <f>SUM(F243+F245)</f>
        <v>47453.599999999999</v>
      </c>
      <c r="G242" s="30">
        <f>SUM(G243+G245)</f>
        <v>63012.5</v>
      </c>
      <c r="H242" s="30">
        <f>SUM(H243+H245)</f>
        <v>63012.5</v>
      </c>
    </row>
    <row r="243" spans="1:8">
      <c r="A243" s="3" t="s">
        <v>530</v>
      </c>
      <c r="B243" s="27" t="s">
        <v>675</v>
      </c>
      <c r="C243" s="27"/>
      <c r="D243" s="27"/>
      <c r="E243" s="27"/>
      <c r="F243" s="30">
        <f>SUM(F244)</f>
        <v>47453.599999999999</v>
      </c>
      <c r="G243" s="30">
        <f>SUM(G244)</f>
        <v>63012.5</v>
      </c>
      <c r="H243" s="30">
        <f>SUM(H244)</f>
        <v>63012.5</v>
      </c>
    </row>
    <row r="244" spans="1:8" ht="31.5">
      <c r="A244" s="3" t="s">
        <v>47</v>
      </c>
      <c r="B244" s="27" t="s">
        <v>675</v>
      </c>
      <c r="C244" s="27" t="s">
        <v>86</v>
      </c>
      <c r="D244" s="27" t="s">
        <v>164</v>
      </c>
      <c r="E244" s="27" t="s">
        <v>49</v>
      </c>
      <c r="F244" s="30">
        <f>SUM(Ведомственная!G360)</f>
        <v>47453.599999999999</v>
      </c>
      <c r="G244" s="30">
        <f>SUM(Ведомственная!H360)</f>
        <v>63012.5</v>
      </c>
      <c r="H244" s="30">
        <f>SUM(Ведомственная!I360)</f>
        <v>63012.5</v>
      </c>
    </row>
    <row r="245" spans="1:8" ht="31.5">
      <c r="A245" s="3" t="s">
        <v>677</v>
      </c>
      <c r="B245" s="27" t="s">
        <v>676</v>
      </c>
      <c r="C245" s="27"/>
      <c r="D245" s="27"/>
      <c r="E245" s="27"/>
      <c r="F245" s="30">
        <f>SUM(F246)</f>
        <v>0</v>
      </c>
      <c r="G245" s="30">
        <f>SUM(G246)</f>
        <v>0</v>
      </c>
      <c r="H245" s="30">
        <f>SUM(H246)</f>
        <v>0</v>
      </c>
    </row>
    <row r="246" spans="1:8" ht="31.5">
      <c r="A246" s="3" t="s">
        <v>47</v>
      </c>
      <c r="B246" s="27" t="s">
        <v>676</v>
      </c>
      <c r="C246" s="27" t="s">
        <v>86</v>
      </c>
      <c r="D246" s="27" t="s">
        <v>164</v>
      </c>
      <c r="E246" s="27" t="s">
        <v>49</v>
      </c>
      <c r="F246" s="30">
        <f>SUM(Ведомственная!G362)</f>
        <v>0</v>
      </c>
      <c r="G246" s="30">
        <f>SUM(Ведомственная!H362)</f>
        <v>0</v>
      </c>
      <c r="H246" s="30">
        <f>SUM(Ведомственная!I362)</f>
        <v>0</v>
      </c>
    </row>
    <row r="247" spans="1:8" ht="31.5">
      <c r="A247" s="103" t="s">
        <v>807</v>
      </c>
      <c r="B247" s="48" t="s">
        <v>643</v>
      </c>
      <c r="C247" s="27"/>
      <c r="D247" s="27"/>
      <c r="E247" s="27"/>
      <c r="F247" s="50">
        <f>SUM(F248)+F252</f>
        <v>208648.3</v>
      </c>
      <c r="G247" s="50">
        <f>SUM(G248)+G252</f>
        <v>206181.90000000002</v>
      </c>
      <c r="H247" s="50">
        <f>SUM(H248)+H252</f>
        <v>172614.9</v>
      </c>
    </row>
    <row r="248" spans="1:8">
      <c r="A248" s="3" t="s">
        <v>30</v>
      </c>
      <c r="B248" s="27" t="s">
        <v>644</v>
      </c>
      <c r="C248" s="27"/>
      <c r="D248" s="27"/>
      <c r="E248" s="27"/>
      <c r="F248" s="30">
        <f>SUM(F249)+F250</f>
        <v>193102.9</v>
      </c>
      <c r="G248" s="30">
        <f t="shared" ref="G248:H248" si="24">SUM(G249)+G250</f>
        <v>173405.1</v>
      </c>
      <c r="H248" s="30">
        <f t="shared" si="24"/>
        <v>172614.9</v>
      </c>
    </row>
    <row r="249" spans="1:8" ht="31.5">
      <c r="A249" s="3" t="s">
        <v>47</v>
      </c>
      <c r="B249" s="27" t="s">
        <v>644</v>
      </c>
      <c r="C249" s="27" t="s">
        <v>86</v>
      </c>
      <c r="D249" s="27" t="s">
        <v>11</v>
      </c>
      <c r="E249" s="27" t="s">
        <v>167</v>
      </c>
      <c r="F249" s="30">
        <f>SUM(Ведомственная!G214)</f>
        <v>99956.2</v>
      </c>
      <c r="G249" s="30">
        <f>SUM(Ведомственная!H214)</f>
        <v>89600</v>
      </c>
      <c r="H249" s="30">
        <f>SUM(Ведомственная!I214)</f>
        <v>89600</v>
      </c>
    </row>
    <row r="250" spans="1:8" ht="47.25">
      <c r="A250" s="59" t="s">
        <v>892</v>
      </c>
      <c r="B250" s="27" t="s">
        <v>848</v>
      </c>
      <c r="C250" s="27"/>
      <c r="D250" s="27"/>
      <c r="E250" s="27"/>
      <c r="F250" s="30">
        <f>SUM(F251)</f>
        <v>93146.7</v>
      </c>
      <c r="G250" s="30">
        <f>SUM(G251)</f>
        <v>83805.100000000006</v>
      </c>
      <c r="H250" s="30">
        <f>SUM(H251)</f>
        <v>83014.899999999994</v>
      </c>
    </row>
    <row r="251" spans="1:8" ht="31.5">
      <c r="A251" s="59" t="s">
        <v>47</v>
      </c>
      <c r="B251" s="27" t="s">
        <v>848</v>
      </c>
      <c r="C251" s="27" t="s">
        <v>86</v>
      </c>
      <c r="D251" s="27" t="s">
        <v>11</v>
      </c>
      <c r="E251" s="27" t="s">
        <v>167</v>
      </c>
      <c r="F251" s="30">
        <f>SUM(Ведомственная!G216)</f>
        <v>93146.7</v>
      </c>
      <c r="G251" s="30">
        <f>SUM(Ведомственная!H216)</f>
        <v>83805.100000000006</v>
      </c>
      <c r="H251" s="30">
        <f>SUM(Ведомственная!I216)</f>
        <v>83014.899999999994</v>
      </c>
    </row>
    <row r="252" spans="1:8" ht="31.5">
      <c r="A252" s="3" t="s">
        <v>262</v>
      </c>
      <c r="B252" s="27" t="s">
        <v>663</v>
      </c>
      <c r="C252" s="27"/>
      <c r="D252" s="27"/>
      <c r="E252" s="27"/>
      <c r="F252" s="30">
        <f>SUM(F253)+F254</f>
        <v>15545.4</v>
      </c>
      <c r="G252" s="30">
        <f t="shared" ref="G252:H252" si="25">SUM(G253)+G254</f>
        <v>32776.800000000003</v>
      </c>
      <c r="H252" s="30">
        <f t="shared" si="25"/>
        <v>0</v>
      </c>
    </row>
    <row r="253" spans="1:8" ht="31.5">
      <c r="A253" s="3" t="s">
        <v>263</v>
      </c>
      <c r="B253" s="27" t="s">
        <v>663</v>
      </c>
      <c r="C253" s="27" t="s">
        <v>241</v>
      </c>
      <c r="D253" s="27" t="s">
        <v>11</v>
      </c>
      <c r="E253" s="27" t="s">
        <v>167</v>
      </c>
      <c r="F253" s="30">
        <f>SUM(Ведомственная!G218)</f>
        <v>5535.4</v>
      </c>
      <c r="G253" s="30">
        <f>SUM(Ведомственная!H218)</f>
        <v>803.8</v>
      </c>
      <c r="H253" s="30">
        <f>SUM(Ведомственная!I218)</f>
        <v>0</v>
      </c>
    </row>
    <row r="254" spans="1:8" ht="47.25">
      <c r="A254" s="59" t="s">
        <v>954</v>
      </c>
      <c r="B254" s="28" t="s">
        <v>1045</v>
      </c>
      <c r="C254" s="27"/>
      <c r="D254" s="27"/>
      <c r="E254" s="27"/>
      <c r="F254" s="30">
        <f>SUM(F255)</f>
        <v>10010</v>
      </c>
      <c r="G254" s="30">
        <f t="shared" ref="G254:H254" si="26">SUM(G255)</f>
        <v>31973</v>
      </c>
      <c r="H254" s="30">
        <f t="shared" si="26"/>
        <v>0</v>
      </c>
    </row>
    <row r="255" spans="1:8" ht="31.5">
      <c r="A255" s="59" t="s">
        <v>263</v>
      </c>
      <c r="B255" s="28" t="s">
        <v>1045</v>
      </c>
      <c r="C255" s="27" t="s">
        <v>241</v>
      </c>
      <c r="D255" s="27" t="s">
        <v>11</v>
      </c>
      <c r="E255" s="27" t="s">
        <v>167</v>
      </c>
      <c r="F255" s="30">
        <f>SUM(Ведомственная!G220)</f>
        <v>10010</v>
      </c>
      <c r="G255" s="30">
        <f>SUM(Ведомственная!H220)</f>
        <v>31973</v>
      </c>
      <c r="H255" s="30">
        <f>SUM(Ведомственная!I220)</f>
        <v>0</v>
      </c>
    </row>
    <row r="256" spans="1:8" s="51" customFormat="1" ht="47.25">
      <c r="A256" s="47" t="s">
        <v>780</v>
      </c>
      <c r="B256" s="54" t="s">
        <v>237</v>
      </c>
      <c r="C256" s="54"/>
      <c r="D256" s="64"/>
      <c r="E256" s="64"/>
      <c r="F256" s="33">
        <f>SUM(F271)+F257+F261</f>
        <v>66109.400000000009</v>
      </c>
      <c r="G256" s="33">
        <f>SUM(G271)+G257+G261</f>
        <v>70142.5</v>
      </c>
      <c r="H256" s="33">
        <f>SUM(H271)+H257+H261</f>
        <v>65369.5</v>
      </c>
    </row>
    <row r="257" spans="1:8" ht="31.5">
      <c r="A257" s="3" t="s">
        <v>261</v>
      </c>
      <c r="B257" s="27" t="s">
        <v>292</v>
      </c>
      <c r="C257" s="27"/>
      <c r="D257" s="27"/>
      <c r="E257" s="27"/>
      <c r="F257" s="30">
        <f>SUM(F258)</f>
        <v>1711.6</v>
      </c>
      <c r="G257" s="30">
        <f>SUM(G258)</f>
        <v>110</v>
      </c>
      <c r="H257" s="30">
        <f>SUM(H258)</f>
        <v>0</v>
      </c>
    </row>
    <row r="258" spans="1:8" ht="31.5">
      <c r="A258" s="3" t="s">
        <v>262</v>
      </c>
      <c r="B258" s="27" t="s">
        <v>293</v>
      </c>
      <c r="C258" s="27"/>
      <c r="D258" s="27"/>
      <c r="E258" s="27"/>
      <c r="F258" s="30">
        <f>SUM(F259:F260)</f>
        <v>1711.6</v>
      </c>
      <c r="G258" s="30">
        <f>SUM(G259:G260)</f>
        <v>110</v>
      </c>
      <c r="H258" s="30">
        <f>SUM(H259:H260)</f>
        <v>0</v>
      </c>
    </row>
    <row r="259" spans="1:8" ht="31.5" hidden="1">
      <c r="A259" s="3" t="s">
        <v>263</v>
      </c>
      <c r="B259" s="27" t="s">
        <v>293</v>
      </c>
      <c r="C259" s="27" t="s">
        <v>241</v>
      </c>
      <c r="D259" s="27" t="s">
        <v>11</v>
      </c>
      <c r="E259" s="27" t="s">
        <v>167</v>
      </c>
      <c r="F259" s="30"/>
      <c r="G259" s="30"/>
      <c r="H259" s="30"/>
    </row>
    <row r="260" spans="1:8" ht="31.5">
      <c r="A260" s="3" t="s">
        <v>263</v>
      </c>
      <c r="B260" s="27" t="s">
        <v>293</v>
      </c>
      <c r="C260" s="27" t="s">
        <v>241</v>
      </c>
      <c r="D260" s="27" t="s">
        <v>164</v>
      </c>
      <c r="E260" s="27" t="s">
        <v>164</v>
      </c>
      <c r="F260" s="30">
        <f>SUM(Ведомственная!G399)</f>
        <v>1711.6</v>
      </c>
      <c r="G260" s="30">
        <f>SUM(Ведомственная!H399)</f>
        <v>110</v>
      </c>
      <c r="H260" s="30">
        <f>SUM(Ведомственная!I399)</f>
        <v>0</v>
      </c>
    </row>
    <row r="261" spans="1:8" ht="31.5">
      <c r="A261" s="3" t="s">
        <v>264</v>
      </c>
      <c r="B261" s="27" t="s">
        <v>294</v>
      </c>
      <c r="C261" s="27"/>
      <c r="D261" s="27"/>
      <c r="E261" s="27"/>
      <c r="F261" s="30">
        <f>SUM(F262+F266)</f>
        <v>51966.8</v>
      </c>
      <c r="G261" s="30">
        <f>SUM(G262+G266)</f>
        <v>68003.8</v>
      </c>
      <c r="H261" s="30">
        <f>SUM(H262+H266)</f>
        <v>63403.8</v>
      </c>
    </row>
    <row r="262" spans="1:8">
      <c r="A262" s="3" t="s">
        <v>30</v>
      </c>
      <c r="B262" s="27" t="s">
        <v>461</v>
      </c>
      <c r="C262" s="27"/>
      <c r="D262" s="27"/>
      <c r="E262" s="27"/>
      <c r="F262" s="30">
        <f>SUM(F264+F263)</f>
        <v>0</v>
      </c>
      <c r="G262" s="30">
        <f t="shared" ref="G262:H262" si="27">SUM(G264+G263)</f>
        <v>23355.8</v>
      </c>
      <c r="H262" s="30">
        <f t="shared" si="27"/>
        <v>23355.8</v>
      </c>
    </row>
    <row r="263" spans="1:8" ht="31.5">
      <c r="A263" s="3" t="s">
        <v>47</v>
      </c>
      <c r="B263" s="27" t="s">
        <v>461</v>
      </c>
      <c r="C263" s="27" t="s">
        <v>86</v>
      </c>
      <c r="D263" s="27" t="s">
        <v>164</v>
      </c>
      <c r="E263" s="27" t="s">
        <v>39</v>
      </c>
      <c r="F263" s="30">
        <f>SUM(Ведомственная!G292)</f>
        <v>0</v>
      </c>
      <c r="G263" s="30">
        <f>SUM(Ведомственная!H292)</f>
        <v>0</v>
      </c>
      <c r="H263" s="30">
        <f>SUM(Ведомственная!I292)</f>
        <v>0</v>
      </c>
    </row>
    <row r="264" spans="1:8">
      <c r="A264" s="3" t="s">
        <v>896</v>
      </c>
      <c r="B264" s="27" t="s">
        <v>962</v>
      </c>
      <c r="C264" s="27"/>
      <c r="D264" s="27"/>
      <c r="E264" s="27"/>
      <c r="F264" s="30">
        <f>SUM(F265)</f>
        <v>0</v>
      </c>
      <c r="G264" s="30">
        <f>SUM(G265)</f>
        <v>23355.8</v>
      </c>
      <c r="H264" s="30">
        <f>SUM(H265)</f>
        <v>23355.8</v>
      </c>
    </row>
    <row r="265" spans="1:8" ht="31.5">
      <c r="A265" s="3" t="s">
        <v>47</v>
      </c>
      <c r="B265" s="27" t="s">
        <v>962</v>
      </c>
      <c r="C265" s="27" t="s">
        <v>86</v>
      </c>
      <c r="D265" s="27" t="s">
        <v>164</v>
      </c>
      <c r="E265" s="27" t="s">
        <v>39</v>
      </c>
      <c r="F265" s="30">
        <f>SUM(Ведомственная!G294)</f>
        <v>0</v>
      </c>
      <c r="G265" s="30">
        <f>SUM(Ведомственная!H294)</f>
        <v>23355.8</v>
      </c>
      <c r="H265" s="30">
        <f>SUM(Ведомственная!I294)</f>
        <v>23355.8</v>
      </c>
    </row>
    <row r="266" spans="1:8" ht="31.5">
      <c r="A266" s="3" t="s">
        <v>785</v>
      </c>
      <c r="B266" s="27" t="s">
        <v>295</v>
      </c>
      <c r="C266" s="27"/>
      <c r="D266" s="27"/>
      <c r="E266" s="27"/>
      <c r="F266" s="30">
        <f>SUM(F267:F268)+F269</f>
        <v>51966.8</v>
      </c>
      <c r="G266" s="30">
        <f t="shared" ref="G266:H266" si="28">SUM(G267:G268)+G269</f>
        <v>44648</v>
      </c>
      <c r="H266" s="30">
        <f t="shared" si="28"/>
        <v>40048</v>
      </c>
    </row>
    <row r="267" spans="1:8" ht="31.5">
      <c r="A267" s="3" t="s">
        <v>263</v>
      </c>
      <c r="B267" s="27" t="s">
        <v>295</v>
      </c>
      <c r="C267" s="27" t="s">
        <v>241</v>
      </c>
      <c r="D267" s="27" t="s">
        <v>164</v>
      </c>
      <c r="E267" s="27" t="s">
        <v>39</v>
      </c>
      <c r="F267" s="30">
        <f>SUM(Ведомственная!G296)</f>
        <v>2550</v>
      </c>
      <c r="G267" s="30">
        <f>SUM(Ведомственная!H296)</f>
        <v>4600</v>
      </c>
      <c r="H267" s="30">
        <f>SUM(Ведомственная!I296)</f>
        <v>0</v>
      </c>
    </row>
    <row r="268" spans="1:8" ht="31.5">
      <c r="A268" s="3" t="s">
        <v>263</v>
      </c>
      <c r="B268" s="27" t="s">
        <v>295</v>
      </c>
      <c r="C268" s="27" t="s">
        <v>241</v>
      </c>
      <c r="D268" s="27" t="s">
        <v>164</v>
      </c>
      <c r="E268" s="27" t="s">
        <v>164</v>
      </c>
      <c r="F268" s="30">
        <f>SUM(Ведомственная!G402)</f>
        <v>1869.3</v>
      </c>
      <c r="G268" s="30">
        <f>SUM(Ведомственная!H402)</f>
        <v>8</v>
      </c>
      <c r="H268" s="30">
        <f>SUM(Ведомственная!I402)</f>
        <v>8</v>
      </c>
    </row>
    <row r="269" spans="1:8">
      <c r="A269" s="3" t="s">
        <v>434</v>
      </c>
      <c r="B269" s="27" t="s">
        <v>685</v>
      </c>
      <c r="C269" s="27"/>
      <c r="D269" s="27"/>
      <c r="E269" s="27"/>
      <c r="F269" s="30">
        <f>SUM(F270)</f>
        <v>47547.5</v>
      </c>
      <c r="G269" s="30">
        <f>SUM(G270)</f>
        <v>40040</v>
      </c>
      <c r="H269" s="30">
        <f>SUM(H270)</f>
        <v>40040</v>
      </c>
    </row>
    <row r="270" spans="1:8" ht="31.5">
      <c r="A270" s="3" t="s">
        <v>263</v>
      </c>
      <c r="B270" s="27" t="s">
        <v>685</v>
      </c>
      <c r="C270" s="27" t="s">
        <v>241</v>
      </c>
      <c r="D270" s="27" t="s">
        <v>164</v>
      </c>
      <c r="E270" s="27" t="s">
        <v>164</v>
      </c>
      <c r="F270" s="30">
        <f>SUM(Ведомственная!G404)</f>
        <v>47547.5</v>
      </c>
      <c r="G270" s="30">
        <f>SUM(Ведомственная!H404)</f>
        <v>40040</v>
      </c>
      <c r="H270" s="30">
        <f>SUM(Ведомственная!I404)</f>
        <v>40040</v>
      </c>
    </row>
    <row r="271" spans="1:8" ht="31.5">
      <c r="A271" s="26" t="s">
        <v>245</v>
      </c>
      <c r="B271" s="56" t="s">
        <v>238</v>
      </c>
      <c r="C271" s="56"/>
      <c r="D271" s="35"/>
      <c r="E271" s="35"/>
      <c r="F271" s="32">
        <f>SUM(F272)</f>
        <v>12431</v>
      </c>
      <c r="G271" s="32">
        <f t="shared" ref="G271:H272" si="29">SUM(G272)</f>
        <v>2028.6999999999998</v>
      </c>
      <c r="H271" s="32">
        <f t="shared" si="29"/>
        <v>1965.6999999999998</v>
      </c>
    </row>
    <row r="272" spans="1:8" ht="31.5">
      <c r="A272" s="26" t="s">
        <v>951</v>
      </c>
      <c r="B272" s="56" t="s">
        <v>950</v>
      </c>
      <c r="C272" s="35"/>
      <c r="D272" s="35"/>
      <c r="E272" s="35"/>
      <c r="F272" s="32">
        <f>SUM(F273)</f>
        <v>12431</v>
      </c>
      <c r="G272" s="32">
        <f t="shared" si="29"/>
        <v>2028.6999999999998</v>
      </c>
      <c r="H272" s="32">
        <f t="shared" si="29"/>
        <v>1965.6999999999998</v>
      </c>
    </row>
    <row r="273" spans="1:8">
      <c r="A273" s="26" t="s">
        <v>37</v>
      </c>
      <c r="B273" s="56" t="s">
        <v>950</v>
      </c>
      <c r="C273" s="35" t="s">
        <v>94</v>
      </c>
      <c r="D273" s="35" t="s">
        <v>26</v>
      </c>
      <c r="E273" s="35" t="s">
        <v>11</v>
      </c>
      <c r="F273" s="32">
        <f>SUM(Ведомственная!G489)</f>
        <v>12431</v>
      </c>
      <c r="G273" s="32">
        <f>SUM(Ведомственная!H489)</f>
        <v>2028.6999999999998</v>
      </c>
      <c r="H273" s="32">
        <f>SUM(Ведомственная!I489)</f>
        <v>1965.6999999999998</v>
      </c>
    </row>
    <row r="274" spans="1:8" ht="47.25" hidden="1">
      <c r="A274" s="26" t="s">
        <v>575</v>
      </c>
      <c r="B274" s="56" t="s">
        <v>574</v>
      </c>
      <c r="C274" s="56"/>
      <c r="D274" s="35"/>
      <c r="E274" s="35"/>
      <c r="F274" s="32">
        <f>SUM(F275)</f>
        <v>0</v>
      </c>
      <c r="G274" s="32">
        <f>SUM(G275)</f>
        <v>0</v>
      </c>
      <c r="H274" s="32">
        <f>SUM(H275)</f>
        <v>0</v>
      </c>
    </row>
    <row r="275" spans="1:8" hidden="1">
      <c r="A275" s="26" t="s">
        <v>37</v>
      </c>
      <c r="B275" s="56" t="s">
        <v>574</v>
      </c>
      <c r="C275" s="56">
        <v>300</v>
      </c>
      <c r="D275" s="35" t="s">
        <v>26</v>
      </c>
      <c r="E275" s="35" t="s">
        <v>49</v>
      </c>
      <c r="F275" s="32">
        <f>SUM(Ведомственная!G477)</f>
        <v>0</v>
      </c>
      <c r="G275" s="32">
        <f>SUM(Ведомственная!H477)</f>
        <v>0</v>
      </c>
      <c r="H275" s="32">
        <f>SUM(Ведомственная!I477)</f>
        <v>0</v>
      </c>
    </row>
    <row r="276" spans="1:8" s="51" customFormat="1" ht="31.5">
      <c r="A276" s="102" t="s">
        <v>611</v>
      </c>
      <c r="B276" s="48" t="s">
        <v>285</v>
      </c>
      <c r="C276" s="48"/>
      <c r="D276" s="48"/>
      <c r="E276" s="48"/>
      <c r="F276" s="50">
        <f>SUM(F283)+F277</f>
        <v>8674.3000000000011</v>
      </c>
      <c r="G276" s="50">
        <f>SUM(G283)+G277</f>
        <v>4062.3999999999996</v>
      </c>
      <c r="H276" s="50">
        <f>SUM(H283)+H277</f>
        <v>6786.2000000000007</v>
      </c>
    </row>
    <row r="277" spans="1:8" ht="31.5">
      <c r="A277" s="3" t="s">
        <v>262</v>
      </c>
      <c r="B277" s="35" t="s">
        <v>298</v>
      </c>
      <c r="C277" s="35"/>
      <c r="D277" s="35"/>
      <c r="E277" s="35"/>
      <c r="F277" s="32">
        <f>SUM(F278:F282)</f>
        <v>1820.2</v>
      </c>
      <c r="G277" s="32">
        <f>SUM(G278:G282)</f>
        <v>0</v>
      </c>
      <c r="H277" s="32">
        <f>SUM(H278:H282)</f>
        <v>0</v>
      </c>
    </row>
    <row r="278" spans="1:8" ht="31.5" hidden="1">
      <c r="A278" s="3" t="s">
        <v>263</v>
      </c>
      <c r="B278" s="35" t="s">
        <v>298</v>
      </c>
      <c r="C278" s="35" t="s">
        <v>241</v>
      </c>
      <c r="D278" s="35" t="s">
        <v>11</v>
      </c>
      <c r="E278" s="35" t="s">
        <v>167</v>
      </c>
      <c r="F278" s="32"/>
      <c r="G278" s="32"/>
      <c r="H278" s="32"/>
    </row>
    <row r="279" spans="1:8" ht="31.5">
      <c r="A279" s="3" t="s">
        <v>263</v>
      </c>
      <c r="B279" s="35" t="s">
        <v>298</v>
      </c>
      <c r="C279" s="35" t="s">
        <v>241</v>
      </c>
      <c r="D279" s="35" t="s">
        <v>164</v>
      </c>
      <c r="E279" s="35" t="s">
        <v>164</v>
      </c>
      <c r="F279" s="32">
        <f>SUM(Ведомственная!G407)</f>
        <v>363</v>
      </c>
      <c r="G279" s="32">
        <f>SUM(Ведомственная!H407)</f>
        <v>0</v>
      </c>
      <c r="H279" s="32">
        <f>SUM(Ведомственная!I407)</f>
        <v>0</v>
      </c>
    </row>
    <row r="280" spans="1:8" ht="31.5" hidden="1">
      <c r="A280" s="3" t="s">
        <v>263</v>
      </c>
      <c r="B280" s="35" t="s">
        <v>298</v>
      </c>
      <c r="C280" s="35" t="s">
        <v>241</v>
      </c>
      <c r="D280" s="35" t="s">
        <v>13</v>
      </c>
      <c r="E280" s="35" t="s">
        <v>11</v>
      </c>
      <c r="F280" s="32">
        <f>SUM(Ведомственная!G471)</f>
        <v>0</v>
      </c>
      <c r="G280" s="32">
        <f>SUM(Ведомственная!H471)</f>
        <v>0</v>
      </c>
      <c r="H280" s="32">
        <f>SUM(Ведомственная!I471)</f>
        <v>0</v>
      </c>
    </row>
    <row r="281" spans="1:8" ht="31.5" hidden="1">
      <c r="A281" s="3" t="s">
        <v>263</v>
      </c>
      <c r="B281" s="35" t="s">
        <v>298</v>
      </c>
      <c r="C281" s="35" t="s">
        <v>241</v>
      </c>
      <c r="D281" s="35" t="s">
        <v>13</v>
      </c>
      <c r="E281" s="35" t="s">
        <v>29</v>
      </c>
      <c r="F281" s="32"/>
      <c r="G281" s="32"/>
      <c r="H281" s="32"/>
    </row>
    <row r="282" spans="1:8" ht="31.5">
      <c r="A282" s="3" t="s">
        <v>263</v>
      </c>
      <c r="B282" s="35" t="s">
        <v>298</v>
      </c>
      <c r="C282" s="35" t="s">
        <v>241</v>
      </c>
      <c r="D282" s="35" t="s">
        <v>165</v>
      </c>
      <c r="E282" s="35" t="s">
        <v>29</v>
      </c>
      <c r="F282" s="32">
        <f>SUM(Ведомственная!G509)</f>
        <v>1457.2</v>
      </c>
      <c r="G282" s="32">
        <f>SUM(Ведомственная!H509)</f>
        <v>0</v>
      </c>
      <c r="H282" s="32">
        <f>SUM(Ведомственная!I509)</f>
        <v>0</v>
      </c>
    </row>
    <row r="283" spans="1:8" ht="31.5">
      <c r="A283" s="3" t="s">
        <v>610</v>
      </c>
      <c r="B283" s="27" t="s">
        <v>286</v>
      </c>
      <c r="C283" s="27"/>
      <c r="D283" s="27"/>
      <c r="E283" s="27"/>
      <c r="F283" s="30">
        <f>SUM(F284)</f>
        <v>6854.1</v>
      </c>
      <c r="G283" s="30">
        <f>SUM(G284)</f>
        <v>4062.3999999999996</v>
      </c>
      <c r="H283" s="30">
        <f>SUM(H284)</f>
        <v>6786.2000000000007</v>
      </c>
    </row>
    <row r="284" spans="1:8" ht="31.5">
      <c r="A284" s="3" t="s">
        <v>40</v>
      </c>
      <c r="B284" s="27" t="s">
        <v>287</v>
      </c>
      <c r="C284" s="27"/>
      <c r="D284" s="27"/>
      <c r="E284" s="27"/>
      <c r="F284" s="30">
        <f>SUM(F285:F288)</f>
        <v>6854.1</v>
      </c>
      <c r="G284" s="30">
        <f>SUM(G285:G288)</f>
        <v>4062.3999999999996</v>
      </c>
      <c r="H284" s="30">
        <f>SUM(H285:H288)</f>
        <v>6786.2000000000007</v>
      </c>
    </row>
    <row r="285" spans="1:8" ht="63">
      <c r="A285" s="3" t="s">
        <v>46</v>
      </c>
      <c r="B285" s="27" t="s">
        <v>287</v>
      </c>
      <c r="C285" s="27" t="s">
        <v>84</v>
      </c>
      <c r="D285" s="27" t="s">
        <v>11</v>
      </c>
      <c r="E285" s="27" t="s">
        <v>22</v>
      </c>
      <c r="F285" s="30">
        <f>SUM(Ведомственная!G241)</f>
        <v>5785.6</v>
      </c>
      <c r="G285" s="30">
        <f>SUM(Ведомственная!H241)</f>
        <v>2978.7</v>
      </c>
      <c r="H285" s="30">
        <f>SUM(Ведомственная!I241)</f>
        <v>5702.5</v>
      </c>
    </row>
    <row r="286" spans="1:8" ht="31.5">
      <c r="A286" s="3" t="s">
        <v>47</v>
      </c>
      <c r="B286" s="27" t="s">
        <v>287</v>
      </c>
      <c r="C286" s="27" t="s">
        <v>86</v>
      </c>
      <c r="D286" s="27" t="s">
        <v>11</v>
      </c>
      <c r="E286" s="27" t="s">
        <v>22</v>
      </c>
      <c r="F286" s="30">
        <f>SUM(Ведомственная!G242)</f>
        <v>1028.5999999999999</v>
      </c>
      <c r="G286" s="30">
        <f>SUM(Ведомственная!H242)</f>
        <v>1062.5999999999999</v>
      </c>
      <c r="H286" s="30">
        <f>SUM(Ведомственная!I242)</f>
        <v>1062.5999999999999</v>
      </c>
    </row>
    <row r="287" spans="1:8" ht="31.5">
      <c r="A287" s="3" t="s">
        <v>47</v>
      </c>
      <c r="B287" s="27" t="s">
        <v>287</v>
      </c>
      <c r="C287" s="27" t="s">
        <v>86</v>
      </c>
      <c r="D287" s="27" t="s">
        <v>108</v>
      </c>
      <c r="E287" s="27" t="s">
        <v>164</v>
      </c>
      <c r="F287" s="30">
        <f>SUM(Ведомственная!G454)</f>
        <v>24</v>
      </c>
      <c r="G287" s="30">
        <f>SUM(Ведомственная!H454)</f>
        <v>0</v>
      </c>
      <c r="H287" s="30">
        <f>SUM(Ведомственная!I454)</f>
        <v>0</v>
      </c>
    </row>
    <row r="288" spans="1:8">
      <c r="A288" s="3" t="s">
        <v>20</v>
      </c>
      <c r="B288" s="27" t="s">
        <v>287</v>
      </c>
      <c r="C288" s="27" t="s">
        <v>91</v>
      </c>
      <c r="D288" s="27" t="s">
        <v>11</v>
      </c>
      <c r="E288" s="27" t="s">
        <v>22</v>
      </c>
      <c r="F288" s="30">
        <f>SUM(Ведомственная!G243)</f>
        <v>15.9</v>
      </c>
      <c r="G288" s="30">
        <f>SUM(Ведомственная!H243)</f>
        <v>21.1</v>
      </c>
      <c r="H288" s="30">
        <f>SUM(Ведомственная!I243)</f>
        <v>21.1</v>
      </c>
    </row>
    <row r="289" spans="1:8" s="104" customFormat="1" ht="51.75" customHeight="1">
      <c r="A289" s="47" t="s">
        <v>614</v>
      </c>
      <c r="B289" s="54" t="s">
        <v>615</v>
      </c>
      <c r="C289" s="48"/>
      <c r="D289" s="48"/>
      <c r="E289" s="48"/>
      <c r="F289" s="50">
        <f>SUM(F294+F296+F298)</f>
        <v>10608.6</v>
      </c>
      <c r="G289" s="50">
        <f t="shared" ref="G289:H289" si="30">SUM(G294+G296+G298)</f>
        <v>1800</v>
      </c>
      <c r="H289" s="50">
        <f t="shared" si="30"/>
        <v>3200</v>
      </c>
    </row>
    <row r="290" spans="1:8" ht="31.5">
      <c r="A290" s="26" t="s">
        <v>1027</v>
      </c>
      <c r="B290" s="56" t="s">
        <v>1028</v>
      </c>
      <c r="C290" s="27"/>
      <c r="D290" s="27"/>
      <c r="E290" s="27"/>
      <c r="F290" s="30">
        <f>SUM(F291)</f>
        <v>400</v>
      </c>
      <c r="G290" s="30">
        <f>SUM(G291)</f>
        <v>0</v>
      </c>
      <c r="H290" s="30">
        <f>SUM(H291)</f>
        <v>0</v>
      </c>
    </row>
    <row r="291" spans="1:8" ht="31.5">
      <c r="A291" s="26" t="s">
        <v>47</v>
      </c>
      <c r="B291" s="56" t="s">
        <v>1028</v>
      </c>
      <c r="C291" s="27" t="s">
        <v>86</v>
      </c>
      <c r="D291" s="27" t="s">
        <v>11</v>
      </c>
      <c r="E291" s="27" t="s">
        <v>22</v>
      </c>
      <c r="F291" s="30">
        <f>SUM(Ведомственная!G248)</f>
        <v>400</v>
      </c>
      <c r="G291" s="30">
        <f>SUM(Ведомственная!H248)</f>
        <v>0</v>
      </c>
      <c r="H291" s="30">
        <f>SUM(Ведомственная!I248)</f>
        <v>0</v>
      </c>
    </row>
    <row r="292" spans="1:8" ht="31.5">
      <c r="A292" s="26" t="s">
        <v>904</v>
      </c>
      <c r="B292" s="56" t="s">
        <v>893</v>
      </c>
      <c r="C292" s="27"/>
      <c r="D292" s="27"/>
      <c r="E292" s="27"/>
      <c r="F292" s="30">
        <f>SUM(F293)</f>
        <v>50</v>
      </c>
      <c r="G292" s="30">
        <f>SUM(G293)</f>
        <v>0</v>
      </c>
      <c r="H292" s="30">
        <f>SUM(H293)</f>
        <v>0</v>
      </c>
    </row>
    <row r="293" spans="1:8" ht="31.5">
      <c r="A293" s="26" t="s">
        <v>47</v>
      </c>
      <c r="B293" s="56" t="s">
        <v>893</v>
      </c>
      <c r="C293" s="27" t="s">
        <v>86</v>
      </c>
      <c r="D293" s="27" t="s">
        <v>11</v>
      </c>
      <c r="E293" s="27" t="s">
        <v>22</v>
      </c>
      <c r="F293" s="30">
        <f>SUM(Ведомственная!G250)</f>
        <v>50</v>
      </c>
      <c r="G293" s="30">
        <f>SUM(Ведомственная!H250)</f>
        <v>0</v>
      </c>
      <c r="H293" s="30">
        <f>SUM(Ведомственная!I250)</f>
        <v>0</v>
      </c>
    </row>
    <row r="294" spans="1:8" s="45" customFormat="1" ht="31.5" hidden="1">
      <c r="A294" s="26" t="s">
        <v>839</v>
      </c>
      <c r="B294" s="56" t="s">
        <v>841</v>
      </c>
      <c r="C294" s="27"/>
      <c r="D294" s="27"/>
      <c r="E294" s="27"/>
      <c r="F294" s="30">
        <f>SUM(F295)</f>
        <v>0</v>
      </c>
      <c r="G294" s="30">
        <f t="shared" ref="G294:H294" si="31">SUM(G295)</f>
        <v>0</v>
      </c>
      <c r="H294" s="30">
        <f t="shared" si="31"/>
        <v>0</v>
      </c>
    </row>
    <row r="295" spans="1:8" s="45" customFormat="1" ht="31.5" hidden="1">
      <c r="A295" s="26" t="s">
        <v>47</v>
      </c>
      <c r="B295" s="56" t="s">
        <v>841</v>
      </c>
      <c r="C295" s="27" t="s">
        <v>86</v>
      </c>
      <c r="D295" s="27" t="s">
        <v>11</v>
      </c>
      <c r="E295" s="27" t="s">
        <v>22</v>
      </c>
      <c r="F295" s="30">
        <f>SUM(Ведомственная!G252)</f>
        <v>0</v>
      </c>
      <c r="G295" s="30">
        <f>SUM(Ведомственная!H252)</f>
        <v>0</v>
      </c>
      <c r="H295" s="30">
        <f>SUM(Ведомственная!I252)</f>
        <v>0</v>
      </c>
    </row>
    <row r="296" spans="1:8" s="45" customFormat="1" ht="31.5">
      <c r="A296" s="26" t="s">
        <v>840</v>
      </c>
      <c r="B296" s="56" t="s">
        <v>842</v>
      </c>
      <c r="C296" s="27"/>
      <c r="D296" s="27"/>
      <c r="E296" s="27"/>
      <c r="F296" s="30">
        <f>SUM(F297)</f>
        <v>0</v>
      </c>
      <c r="G296" s="30">
        <f t="shared" ref="G296:H296" si="32">SUM(G297)</f>
        <v>500</v>
      </c>
      <c r="H296" s="30">
        <f t="shared" si="32"/>
        <v>500</v>
      </c>
    </row>
    <row r="297" spans="1:8" s="45" customFormat="1" ht="31.5">
      <c r="A297" s="26" t="s">
        <v>47</v>
      </c>
      <c r="B297" s="56" t="s">
        <v>842</v>
      </c>
      <c r="C297" s="27" t="s">
        <v>86</v>
      </c>
      <c r="D297" s="27" t="s">
        <v>11</v>
      </c>
      <c r="E297" s="27" t="s">
        <v>22</v>
      </c>
      <c r="F297" s="30">
        <f>SUM(Ведомственная!G254)</f>
        <v>0</v>
      </c>
      <c r="G297" s="30">
        <f>SUM(Ведомственная!H254)</f>
        <v>500</v>
      </c>
      <c r="H297" s="30">
        <f>SUM(Ведомственная!I254)</f>
        <v>500</v>
      </c>
    </row>
    <row r="298" spans="1:8">
      <c r="A298" s="3" t="s">
        <v>30</v>
      </c>
      <c r="B298" s="27" t="s">
        <v>616</v>
      </c>
      <c r="C298" s="27"/>
      <c r="D298" s="27"/>
      <c r="E298" s="27"/>
      <c r="F298" s="30">
        <f>SUM(F299)+F290+F292</f>
        <v>10608.6</v>
      </c>
      <c r="G298" s="30">
        <f>SUM(G299)+G290+G292</f>
        <v>1300</v>
      </c>
      <c r="H298" s="30">
        <f>SUM(H299)+H290+H292</f>
        <v>2700</v>
      </c>
    </row>
    <row r="299" spans="1:8" ht="31.5">
      <c r="A299" s="3" t="s">
        <v>47</v>
      </c>
      <c r="B299" s="27" t="s">
        <v>616</v>
      </c>
      <c r="C299" s="27" t="s">
        <v>86</v>
      </c>
      <c r="D299" s="27" t="s">
        <v>11</v>
      </c>
      <c r="E299" s="27" t="s">
        <v>22</v>
      </c>
      <c r="F299" s="30">
        <f>SUM(Ведомственная!G246)</f>
        <v>10158.6</v>
      </c>
      <c r="G299" s="30">
        <f>SUM(Ведомственная!H246)</f>
        <v>1300</v>
      </c>
      <c r="H299" s="30">
        <f>SUM(Ведомственная!I246)</f>
        <v>2700</v>
      </c>
    </row>
    <row r="300" spans="1:8" s="51" customFormat="1" ht="31.5">
      <c r="A300" s="47" t="s">
        <v>612</v>
      </c>
      <c r="B300" s="54" t="s">
        <v>235</v>
      </c>
      <c r="C300" s="54"/>
      <c r="D300" s="64"/>
      <c r="E300" s="64"/>
      <c r="F300" s="33">
        <f>SUM(F301+F305+F310)</f>
        <v>10092.699999999999</v>
      </c>
      <c r="G300" s="33">
        <f t="shared" ref="G300:H300" si="33">SUM(G301+G305+G310)</f>
        <v>12587.4</v>
      </c>
      <c r="H300" s="33">
        <f t="shared" si="33"/>
        <v>18451.400000000001</v>
      </c>
    </row>
    <row r="301" spans="1:8" ht="14.25" customHeight="1">
      <c r="A301" s="26" t="s">
        <v>30</v>
      </c>
      <c r="B301" s="56" t="s">
        <v>243</v>
      </c>
      <c r="C301" s="56"/>
      <c r="D301" s="35"/>
      <c r="E301" s="35"/>
      <c r="F301" s="32">
        <f>SUM(F302:F304)</f>
        <v>1662.8999999999999</v>
      </c>
      <c r="G301" s="32">
        <f t="shared" ref="G301:H301" si="34">SUM(G302:G304)</f>
        <v>7905.5</v>
      </c>
      <c r="H301" s="32">
        <f t="shared" si="34"/>
        <v>2333.6</v>
      </c>
    </row>
    <row r="302" spans="1:8" ht="14.25" customHeight="1">
      <c r="A302" s="137" t="s">
        <v>47</v>
      </c>
      <c r="B302" s="56" t="s">
        <v>243</v>
      </c>
      <c r="C302" s="138" t="s">
        <v>86</v>
      </c>
      <c r="D302" s="138" t="s">
        <v>108</v>
      </c>
      <c r="E302" s="138" t="s">
        <v>164</v>
      </c>
      <c r="F302" s="32">
        <f>SUM(Ведомственная!G457)</f>
        <v>12.3</v>
      </c>
      <c r="G302" s="32">
        <f>SUM(Ведомственная!H457)</f>
        <v>0</v>
      </c>
      <c r="H302" s="32">
        <f>SUM(Ведомственная!I457)</f>
        <v>0</v>
      </c>
    </row>
    <row r="303" spans="1:8" ht="63">
      <c r="A303" s="26" t="s">
        <v>46</v>
      </c>
      <c r="B303" s="56" t="s">
        <v>266</v>
      </c>
      <c r="C303" s="56">
        <v>100</v>
      </c>
      <c r="D303" s="35" t="s">
        <v>73</v>
      </c>
      <c r="E303" s="35" t="s">
        <v>164</v>
      </c>
      <c r="F303" s="32">
        <f>SUM(Ведомственная!G430)</f>
        <v>0</v>
      </c>
      <c r="G303" s="32">
        <f>SUM(Ведомственная!H430)</f>
        <v>0</v>
      </c>
      <c r="H303" s="32">
        <f>SUM(Ведомственная!I430)</f>
        <v>0</v>
      </c>
    </row>
    <row r="304" spans="1:8" ht="31.5">
      <c r="A304" s="26" t="s">
        <v>47</v>
      </c>
      <c r="B304" s="56" t="s">
        <v>266</v>
      </c>
      <c r="C304" s="35" t="s">
        <v>86</v>
      </c>
      <c r="D304" s="35" t="s">
        <v>73</v>
      </c>
      <c r="E304" s="35" t="s">
        <v>164</v>
      </c>
      <c r="F304" s="32">
        <f>SUM(Ведомственная!G431)</f>
        <v>1650.6</v>
      </c>
      <c r="G304" s="32">
        <f>SUM(Ведомственная!H431)</f>
        <v>7905.5</v>
      </c>
      <c r="H304" s="32">
        <f>SUM(Ведомственная!I431)</f>
        <v>2333.6</v>
      </c>
    </row>
    <row r="305" spans="1:8" ht="31.5">
      <c r="A305" s="26" t="s">
        <v>40</v>
      </c>
      <c r="B305" s="56" t="s">
        <v>236</v>
      </c>
      <c r="C305" s="56"/>
      <c r="D305" s="35"/>
      <c r="E305" s="35"/>
      <c r="F305" s="32">
        <f>SUM(F306:F309)</f>
        <v>8429.7999999999993</v>
      </c>
      <c r="G305" s="32">
        <f>SUM(G306:G309)</f>
        <v>1033.9000000000001</v>
      </c>
      <c r="H305" s="32">
        <f>SUM(H306:H309)</f>
        <v>7157.8</v>
      </c>
    </row>
    <row r="306" spans="1:8" ht="63">
      <c r="A306" s="26" t="s">
        <v>46</v>
      </c>
      <c r="B306" s="56" t="s">
        <v>236</v>
      </c>
      <c r="C306" s="35" t="s">
        <v>84</v>
      </c>
      <c r="D306" s="35" t="s">
        <v>73</v>
      </c>
      <c r="E306" s="35" t="s">
        <v>49</v>
      </c>
      <c r="F306" s="32">
        <f>SUM(Ведомственная!G422)</f>
        <v>6235.1</v>
      </c>
      <c r="G306" s="32">
        <f>SUM(Ведомственная!H422)</f>
        <v>85.2</v>
      </c>
      <c r="H306" s="32">
        <f>SUM(Ведомственная!I422)</f>
        <v>6086.5</v>
      </c>
    </row>
    <row r="307" spans="1:8" ht="31.5">
      <c r="A307" s="26" t="s">
        <v>47</v>
      </c>
      <c r="B307" s="56" t="s">
        <v>236</v>
      </c>
      <c r="C307" s="35" t="s">
        <v>86</v>
      </c>
      <c r="D307" s="35" t="s">
        <v>73</v>
      </c>
      <c r="E307" s="35" t="s">
        <v>49</v>
      </c>
      <c r="F307" s="32">
        <f>SUM(Ведомственная!G423)</f>
        <v>1952.4</v>
      </c>
      <c r="G307" s="32">
        <f>SUM(Ведомственная!H423)</f>
        <v>866</v>
      </c>
      <c r="H307" s="32">
        <f>SUM(Ведомственная!I423)</f>
        <v>988.6</v>
      </c>
    </row>
    <row r="308" spans="1:8" ht="31.5">
      <c r="A308" s="26" t="s">
        <v>47</v>
      </c>
      <c r="B308" s="56" t="s">
        <v>236</v>
      </c>
      <c r="C308" s="35" t="s">
        <v>86</v>
      </c>
      <c r="D308" s="35" t="s">
        <v>108</v>
      </c>
      <c r="E308" s="35" t="s">
        <v>164</v>
      </c>
      <c r="F308" s="32">
        <f>SUM(Ведомственная!G459)</f>
        <v>10</v>
      </c>
      <c r="G308" s="32">
        <f>SUM(Ведомственная!H459)</f>
        <v>0</v>
      </c>
      <c r="H308" s="32">
        <f>SUM(Ведомственная!I459)</f>
        <v>0</v>
      </c>
    </row>
    <row r="309" spans="1:8">
      <c r="A309" s="26" t="s">
        <v>20</v>
      </c>
      <c r="B309" s="56" t="s">
        <v>236</v>
      </c>
      <c r="C309" s="35" t="s">
        <v>91</v>
      </c>
      <c r="D309" s="35" t="s">
        <v>73</v>
      </c>
      <c r="E309" s="35" t="s">
        <v>49</v>
      </c>
      <c r="F309" s="32">
        <f>SUM(Ведомственная!G424)</f>
        <v>232.3</v>
      </c>
      <c r="G309" s="32">
        <f>SUM(Ведомственная!H424)</f>
        <v>82.7</v>
      </c>
      <c r="H309" s="32">
        <f>SUM(Ведомственная!I424)</f>
        <v>82.7</v>
      </c>
    </row>
    <row r="310" spans="1:8">
      <c r="A310" s="26" t="s">
        <v>808</v>
      </c>
      <c r="B310" s="56" t="s">
        <v>661</v>
      </c>
      <c r="C310" s="35"/>
      <c r="D310" s="35"/>
      <c r="E310" s="35"/>
      <c r="F310" s="32">
        <f>SUM(F311)</f>
        <v>0</v>
      </c>
      <c r="G310" s="32">
        <f t="shared" ref="G310:H310" si="35">SUM(G311)</f>
        <v>3648</v>
      </c>
      <c r="H310" s="32">
        <f t="shared" si="35"/>
        <v>8960</v>
      </c>
    </row>
    <row r="311" spans="1:8" ht="63">
      <c r="A311" s="26" t="s">
        <v>961</v>
      </c>
      <c r="B311" s="56" t="s">
        <v>960</v>
      </c>
      <c r="C311" s="35"/>
      <c r="D311" s="35"/>
      <c r="E311" s="35"/>
      <c r="F311" s="32">
        <f>SUM(F312)</f>
        <v>0</v>
      </c>
      <c r="G311" s="32">
        <f>SUM(G312)</f>
        <v>3648</v>
      </c>
      <c r="H311" s="32">
        <f>SUM(H312)</f>
        <v>8960</v>
      </c>
    </row>
    <row r="312" spans="1:8" ht="31.5">
      <c r="A312" s="26" t="s">
        <v>47</v>
      </c>
      <c r="B312" s="56" t="s">
        <v>960</v>
      </c>
      <c r="C312" s="35" t="s">
        <v>86</v>
      </c>
      <c r="D312" s="35" t="s">
        <v>73</v>
      </c>
      <c r="E312" s="35" t="s">
        <v>164</v>
      </c>
      <c r="F312" s="32">
        <f>SUM(Ведомственная!G434)</f>
        <v>0</v>
      </c>
      <c r="G312" s="32">
        <f>SUM(Ведомственная!H434)</f>
        <v>3648</v>
      </c>
      <c r="H312" s="32">
        <f>SUM(Ведомственная!I434)</f>
        <v>8960</v>
      </c>
    </row>
    <row r="313" spans="1:8" s="51" customFormat="1" ht="47.25">
      <c r="A313" s="47" t="s">
        <v>613</v>
      </c>
      <c r="B313" s="54" t="s">
        <v>214</v>
      </c>
      <c r="C313" s="54"/>
      <c r="D313" s="64"/>
      <c r="E313" s="64"/>
      <c r="F313" s="33">
        <f>SUM(F314)+F331</f>
        <v>192725.7</v>
      </c>
      <c r="G313" s="33">
        <f>SUM(G314)+G331</f>
        <v>61540.599999999991</v>
      </c>
      <c r="H313" s="33">
        <f>SUM(H314)+H331</f>
        <v>15172.5</v>
      </c>
    </row>
    <row r="314" spans="1:8" ht="47.25">
      <c r="A314" s="26" t="s">
        <v>593</v>
      </c>
      <c r="B314" s="56" t="s">
        <v>215</v>
      </c>
      <c r="C314" s="56"/>
      <c r="D314" s="35"/>
      <c r="E314" s="35"/>
      <c r="F314" s="32">
        <f>SUM(F317)+F326</f>
        <v>134927.5</v>
      </c>
      <c r="G314" s="32">
        <f t="shared" ref="G314:H314" si="36">SUM(G317)+G326</f>
        <v>60440.599999999991</v>
      </c>
      <c r="H314" s="32">
        <f t="shared" si="36"/>
        <v>14072.5</v>
      </c>
    </row>
    <row r="315" spans="1:8" ht="47.25" hidden="1">
      <c r="A315" s="3" t="s">
        <v>393</v>
      </c>
      <c r="B315" s="56" t="s">
        <v>394</v>
      </c>
      <c r="C315" s="35"/>
      <c r="D315" s="32"/>
      <c r="E315" s="62"/>
      <c r="F315" s="32">
        <f>F316</f>
        <v>0</v>
      </c>
      <c r="G315" s="32">
        <f>G316</f>
        <v>0</v>
      </c>
      <c r="H315" s="32">
        <f>H316</f>
        <v>0</v>
      </c>
    </row>
    <row r="316" spans="1:8" ht="31.5" hidden="1">
      <c r="A316" s="3" t="s">
        <v>263</v>
      </c>
      <c r="B316" s="56" t="s">
        <v>394</v>
      </c>
      <c r="C316" s="35" t="s">
        <v>241</v>
      </c>
      <c r="D316" s="35" t="s">
        <v>108</v>
      </c>
      <c r="E316" s="35" t="s">
        <v>29</v>
      </c>
      <c r="F316" s="32"/>
      <c r="G316" s="32"/>
      <c r="H316" s="32"/>
    </row>
    <row r="317" spans="1:8" ht="47.25">
      <c r="A317" s="26" t="s">
        <v>468</v>
      </c>
      <c r="B317" s="56" t="s">
        <v>216</v>
      </c>
      <c r="C317" s="56"/>
      <c r="D317" s="35"/>
      <c r="E317" s="35"/>
      <c r="F317" s="32">
        <f>SUM(F318:F325)</f>
        <v>131207.79999999999</v>
      </c>
      <c r="G317" s="32">
        <f>SUM(G318:G325)</f>
        <v>60440.599999999991</v>
      </c>
      <c r="H317" s="32">
        <f>SUM(H318:H325)</f>
        <v>14072.5</v>
      </c>
    </row>
    <row r="318" spans="1:8" ht="29.25" customHeight="1">
      <c r="A318" s="26" t="s">
        <v>47</v>
      </c>
      <c r="B318" s="56" t="s">
        <v>216</v>
      </c>
      <c r="C318" s="56">
        <v>200</v>
      </c>
      <c r="D318" s="35" t="s">
        <v>29</v>
      </c>
      <c r="E318" s="35">
        <v>13</v>
      </c>
      <c r="F318" s="32">
        <f>SUM(Ведомственная!G110)</f>
        <v>8494.2000000000007</v>
      </c>
      <c r="G318" s="32">
        <f>SUM(Ведомственная!H110)</f>
        <v>697.2</v>
      </c>
      <c r="H318" s="32">
        <f>SUM(Ведомственная!I110)</f>
        <v>11159.199999999999</v>
      </c>
    </row>
    <row r="319" spans="1:8" ht="29.25" customHeight="1">
      <c r="A319" s="26" t="s">
        <v>47</v>
      </c>
      <c r="B319" s="56" t="s">
        <v>216</v>
      </c>
      <c r="C319" s="56">
        <v>200</v>
      </c>
      <c r="D319" s="35" t="s">
        <v>11</v>
      </c>
      <c r="E319" s="35" t="s">
        <v>13</v>
      </c>
      <c r="F319" s="32">
        <f>SUM(Ведомственная!G191)</f>
        <v>85886.7</v>
      </c>
      <c r="G319" s="32">
        <f>SUM(Ведомственная!H191)</f>
        <v>0</v>
      </c>
      <c r="H319" s="32">
        <f>SUM(Ведомственная!I191)</f>
        <v>0</v>
      </c>
    </row>
    <row r="320" spans="1:8" ht="29.25" hidden="1" customHeight="1">
      <c r="A320" s="26" t="s">
        <v>47</v>
      </c>
      <c r="B320" s="56" t="s">
        <v>216</v>
      </c>
      <c r="C320" s="56">
        <v>200</v>
      </c>
      <c r="D320" s="35" t="s">
        <v>11</v>
      </c>
      <c r="E320" s="35" t="s">
        <v>22</v>
      </c>
      <c r="F320" s="32">
        <f>SUM(Ведомственная!G258)</f>
        <v>678</v>
      </c>
      <c r="G320" s="32">
        <f>SUM(Ведомственная!H258)</f>
        <v>0</v>
      </c>
      <c r="H320" s="32">
        <f>SUM(Ведомственная!I258)</f>
        <v>0</v>
      </c>
    </row>
    <row r="321" spans="1:8" ht="31.5">
      <c r="A321" s="26" t="s">
        <v>47</v>
      </c>
      <c r="B321" s="56" t="s">
        <v>216</v>
      </c>
      <c r="C321" s="56">
        <v>200</v>
      </c>
      <c r="D321" s="35" t="s">
        <v>164</v>
      </c>
      <c r="E321" s="35" t="s">
        <v>39</v>
      </c>
      <c r="F321" s="32">
        <f>SUM(Ведомственная!G300)</f>
        <v>30411.8</v>
      </c>
      <c r="G321" s="32">
        <f>SUM(Ведомственная!H300)</f>
        <v>58734.2</v>
      </c>
      <c r="H321" s="32">
        <f>SUM(Ведомственная!I300)</f>
        <v>1904.1</v>
      </c>
    </row>
    <row r="322" spans="1:8" ht="31.5">
      <c r="A322" s="26" t="s">
        <v>47</v>
      </c>
      <c r="B322" s="56" t="s">
        <v>216</v>
      </c>
      <c r="C322" s="56">
        <v>200</v>
      </c>
      <c r="D322" s="35" t="s">
        <v>164</v>
      </c>
      <c r="E322" s="35" t="s">
        <v>49</v>
      </c>
      <c r="F322" s="32">
        <f>SUM(Ведомственная!G366)</f>
        <v>2114.3000000000002</v>
      </c>
      <c r="G322" s="32">
        <f>SUM(Ведомственная!H366)</f>
        <v>989.2</v>
      </c>
      <c r="H322" s="32">
        <f>SUM(Ведомственная!I366)</f>
        <v>989.2</v>
      </c>
    </row>
    <row r="323" spans="1:8" ht="31.5" hidden="1">
      <c r="A323" s="3" t="s">
        <v>263</v>
      </c>
      <c r="B323" s="56" t="s">
        <v>216</v>
      </c>
      <c r="C323" s="56">
        <v>400</v>
      </c>
      <c r="D323" s="35" t="s">
        <v>164</v>
      </c>
      <c r="E323" s="35" t="s">
        <v>49</v>
      </c>
      <c r="F323" s="32">
        <f>SUM(Ведомственная!G367)</f>
        <v>3622.8</v>
      </c>
      <c r="G323" s="32">
        <f>SUM(Ведомственная!H367)</f>
        <v>0</v>
      </c>
      <c r="H323" s="32">
        <f>SUM(Ведомственная!I367)</f>
        <v>0</v>
      </c>
    </row>
    <row r="324" spans="1:8" ht="31.5" hidden="1">
      <c r="A324" s="3" t="s">
        <v>263</v>
      </c>
      <c r="B324" s="56" t="s">
        <v>216</v>
      </c>
      <c r="C324" s="56">
        <v>400</v>
      </c>
      <c r="D324" s="35" t="s">
        <v>165</v>
      </c>
      <c r="E324" s="35" t="s">
        <v>29</v>
      </c>
      <c r="F324" s="32">
        <f>SUM(Ведомственная!G513)</f>
        <v>0</v>
      </c>
      <c r="G324" s="32"/>
      <c r="H324" s="32"/>
    </row>
    <row r="325" spans="1:8">
      <c r="A325" s="26" t="s">
        <v>20</v>
      </c>
      <c r="B325" s="56" t="s">
        <v>216</v>
      </c>
      <c r="C325" s="56">
        <v>800</v>
      </c>
      <c r="D325" s="35" t="s">
        <v>29</v>
      </c>
      <c r="E325" s="35">
        <v>13</v>
      </c>
      <c r="F325" s="32">
        <f>SUM(Ведомственная!G111)</f>
        <v>0</v>
      </c>
      <c r="G325" s="32">
        <f>SUM(Ведомственная!H111)</f>
        <v>20</v>
      </c>
      <c r="H325" s="32">
        <f>SUM(Ведомственная!I111)</f>
        <v>20</v>
      </c>
    </row>
    <row r="326" spans="1:8" ht="31.5">
      <c r="A326" s="59" t="s">
        <v>852</v>
      </c>
      <c r="B326" s="56" t="s">
        <v>1046</v>
      </c>
      <c r="C326" s="56"/>
      <c r="D326" s="138"/>
      <c r="E326" s="138"/>
      <c r="F326" s="32">
        <f>SUM(F327+F329)</f>
        <v>3719.7</v>
      </c>
      <c r="G326" s="32">
        <f t="shared" ref="G326:H326" si="37">SUM(G327+G329)</f>
        <v>0</v>
      </c>
      <c r="H326" s="32">
        <f t="shared" si="37"/>
        <v>0</v>
      </c>
    </row>
    <row r="327" spans="1:8" ht="31.5">
      <c r="A327" s="3" t="s">
        <v>1050</v>
      </c>
      <c r="B327" s="56" t="s">
        <v>1047</v>
      </c>
      <c r="C327" s="56"/>
      <c r="D327" s="138"/>
      <c r="E327" s="138"/>
      <c r="F327" s="32">
        <f>SUM(F328)</f>
        <v>1048.8</v>
      </c>
      <c r="G327" s="32">
        <f t="shared" ref="G327:H327" si="38">SUM(G328)</f>
        <v>0</v>
      </c>
      <c r="H327" s="32">
        <f t="shared" si="38"/>
        <v>0</v>
      </c>
    </row>
    <row r="328" spans="1:8" ht="31.5">
      <c r="A328" s="59" t="s">
        <v>47</v>
      </c>
      <c r="B328" s="56" t="s">
        <v>1047</v>
      </c>
      <c r="C328" s="56" t="s">
        <v>86</v>
      </c>
      <c r="D328" s="138" t="s">
        <v>164</v>
      </c>
      <c r="E328" s="138" t="s">
        <v>49</v>
      </c>
      <c r="F328" s="32">
        <f>SUM(Ведомственная!G370)</f>
        <v>1048.8</v>
      </c>
      <c r="G328" s="32">
        <f>SUM(Ведомственная!H370)</f>
        <v>0</v>
      </c>
      <c r="H328" s="32">
        <f>SUM(Ведомственная!I370)</f>
        <v>0</v>
      </c>
    </row>
    <row r="329" spans="1:8" ht="47.25">
      <c r="A329" s="3" t="s">
        <v>1049</v>
      </c>
      <c r="B329" s="56" t="s">
        <v>1048</v>
      </c>
      <c r="C329" s="56"/>
      <c r="D329" s="138"/>
      <c r="E329" s="138"/>
      <c r="F329" s="32">
        <f>SUM(F330)</f>
        <v>2670.9</v>
      </c>
      <c r="G329" s="32">
        <f t="shared" ref="G329:H329" si="39">SUM(G330)</f>
        <v>0</v>
      </c>
      <c r="H329" s="32">
        <f t="shared" si="39"/>
        <v>0</v>
      </c>
    </row>
    <row r="330" spans="1:8" ht="31.5">
      <c r="A330" s="59" t="s">
        <v>47</v>
      </c>
      <c r="B330" s="56" t="s">
        <v>1048</v>
      </c>
      <c r="C330" s="56" t="s">
        <v>86</v>
      </c>
      <c r="D330" s="138" t="s">
        <v>164</v>
      </c>
      <c r="E330" s="138" t="s">
        <v>49</v>
      </c>
      <c r="F330" s="32">
        <f>SUM(Ведомственная!G372)</f>
        <v>2670.9</v>
      </c>
      <c r="G330" s="32">
        <f>SUM(Ведомственная!H372)</f>
        <v>0</v>
      </c>
      <c r="H330" s="32">
        <f>SUM(Ведомственная!I372)</f>
        <v>0</v>
      </c>
    </row>
    <row r="331" spans="1:8" ht="31.5">
      <c r="A331" s="26" t="s">
        <v>594</v>
      </c>
      <c r="B331" s="56" t="s">
        <v>228</v>
      </c>
      <c r="C331" s="56"/>
      <c r="D331" s="35"/>
      <c r="E331" s="35"/>
      <c r="F331" s="32">
        <f>SUM(F332)</f>
        <v>57798.2</v>
      </c>
      <c r="G331" s="32">
        <f>SUM(G332)</f>
        <v>1100</v>
      </c>
      <c r="H331" s="32">
        <f>SUM(H332)</f>
        <v>1100</v>
      </c>
    </row>
    <row r="332" spans="1:8" ht="47.25">
      <c r="A332" s="26" t="s">
        <v>468</v>
      </c>
      <c r="B332" s="56" t="s">
        <v>617</v>
      </c>
      <c r="C332" s="56"/>
      <c r="D332" s="35"/>
      <c r="E332" s="35"/>
      <c r="F332" s="32">
        <f>SUM(F333:F336)</f>
        <v>57798.2</v>
      </c>
      <c r="G332" s="32">
        <f t="shared" ref="G332:H332" si="40">SUM(G333:G336)</f>
        <v>1100</v>
      </c>
      <c r="H332" s="32">
        <f t="shared" si="40"/>
        <v>1100</v>
      </c>
    </row>
    <row r="333" spans="1:8" ht="29.25" customHeight="1">
      <c r="A333" s="26" t="s">
        <v>47</v>
      </c>
      <c r="B333" s="56" t="s">
        <v>617</v>
      </c>
      <c r="C333" s="56">
        <v>200</v>
      </c>
      <c r="D333" s="35" t="s">
        <v>29</v>
      </c>
      <c r="E333" s="35">
        <v>13</v>
      </c>
      <c r="F333" s="32">
        <f>SUM(Ведомственная!G114)</f>
        <v>175</v>
      </c>
      <c r="G333" s="32">
        <f>SUM(Ведомственная!H114)</f>
        <v>640</v>
      </c>
      <c r="H333" s="32">
        <f>SUM(Ведомственная!I114)</f>
        <v>640</v>
      </c>
    </row>
    <row r="334" spans="1:8" ht="29.25" customHeight="1">
      <c r="A334" s="26" t="s">
        <v>20</v>
      </c>
      <c r="B334" s="56" t="s">
        <v>617</v>
      </c>
      <c r="C334" s="56">
        <v>800</v>
      </c>
      <c r="D334" s="35" t="s">
        <v>29</v>
      </c>
      <c r="E334" s="35">
        <v>13</v>
      </c>
      <c r="F334" s="32">
        <f>SUM(Ведомственная!G115)</f>
        <v>0</v>
      </c>
      <c r="G334" s="32">
        <f>SUM(Ведомственная!H115)</f>
        <v>460</v>
      </c>
      <c r="H334" s="32">
        <f>SUM(Ведомственная!I115)</f>
        <v>460</v>
      </c>
    </row>
    <row r="335" spans="1:8" ht="29.25" customHeight="1">
      <c r="A335" s="109" t="s">
        <v>20</v>
      </c>
      <c r="B335" s="56" t="s">
        <v>617</v>
      </c>
      <c r="C335" s="56">
        <v>800</v>
      </c>
      <c r="D335" s="110" t="s">
        <v>11</v>
      </c>
      <c r="E335" s="110" t="s">
        <v>13</v>
      </c>
      <c r="F335" s="32">
        <f>SUM(Ведомственная!G194)</f>
        <v>9571.6</v>
      </c>
      <c r="G335" s="32">
        <f>SUM(Ведомственная!H194)</f>
        <v>0</v>
      </c>
      <c r="H335" s="32">
        <f>SUM(Ведомственная!I194)</f>
        <v>0</v>
      </c>
    </row>
    <row r="336" spans="1:8" s="130" customFormat="1" ht="29.25" customHeight="1">
      <c r="A336" s="126" t="s">
        <v>20</v>
      </c>
      <c r="B336" s="127" t="s">
        <v>617</v>
      </c>
      <c r="C336" s="127">
        <v>800</v>
      </c>
      <c r="D336" s="128" t="s">
        <v>164</v>
      </c>
      <c r="E336" s="128" t="s">
        <v>39</v>
      </c>
      <c r="F336" s="129">
        <f>SUM(Ведомственная!G303)</f>
        <v>48051.6</v>
      </c>
      <c r="G336" s="129">
        <f>SUM(Ведомственная!H303)</f>
        <v>0</v>
      </c>
      <c r="H336" s="129">
        <f>SUM(Ведомственная!I303)</f>
        <v>0</v>
      </c>
    </row>
    <row r="337" spans="1:8" s="51" customFormat="1" ht="29.25" customHeight="1">
      <c r="A337" s="47" t="s">
        <v>623</v>
      </c>
      <c r="B337" s="54" t="s">
        <v>230</v>
      </c>
      <c r="C337" s="64"/>
      <c r="D337" s="64"/>
      <c r="E337" s="64"/>
      <c r="F337" s="33">
        <f>SUM(F338+F354)+F351</f>
        <v>255830.39999999999</v>
      </c>
      <c r="G337" s="33">
        <f t="shared" ref="G337:H337" si="41">SUM(G338+G354)+G351</f>
        <v>547037</v>
      </c>
      <c r="H337" s="33">
        <f t="shared" si="41"/>
        <v>108163</v>
      </c>
    </row>
    <row r="338" spans="1:8" ht="31.5">
      <c r="A338" s="26" t="s">
        <v>969</v>
      </c>
      <c r="B338" s="56" t="s">
        <v>232</v>
      </c>
      <c r="C338" s="35"/>
      <c r="D338" s="35"/>
      <c r="E338" s="35"/>
      <c r="F338" s="32">
        <f>SUM(F339)+F349</f>
        <v>200354.9</v>
      </c>
      <c r="G338" s="32">
        <f t="shared" ref="G338:H338" si="42">SUM(G339)+G349</f>
        <v>494219.6</v>
      </c>
      <c r="H338" s="32">
        <f t="shared" si="42"/>
        <v>55345.599999999999</v>
      </c>
    </row>
    <row r="339" spans="1:8" ht="31.5">
      <c r="A339" s="26" t="s">
        <v>797</v>
      </c>
      <c r="B339" s="56" t="s">
        <v>798</v>
      </c>
      <c r="C339" s="35"/>
      <c r="D339" s="35"/>
      <c r="E339" s="35"/>
      <c r="F339" s="32">
        <f>SUM(F342)+F344+F340</f>
        <v>197493.8</v>
      </c>
      <c r="G339" s="32">
        <f t="shared" ref="G339:H339" si="43">SUM(G342)+G344+G340</f>
        <v>485936.3</v>
      </c>
      <c r="H339" s="32">
        <f t="shared" si="43"/>
        <v>55345.599999999999</v>
      </c>
    </row>
    <row r="340" spans="1:8" ht="47.25">
      <c r="A340" s="26" t="s">
        <v>804</v>
      </c>
      <c r="B340" s="56" t="s">
        <v>803</v>
      </c>
      <c r="C340" s="35"/>
      <c r="D340" s="35"/>
      <c r="E340" s="35"/>
      <c r="F340" s="32">
        <f>SUM(F341)</f>
        <v>167254.5</v>
      </c>
      <c r="G340" s="32">
        <f t="shared" ref="G340:H340" si="44">SUM(G341)</f>
        <v>445478.6</v>
      </c>
      <c r="H340" s="32">
        <f t="shared" si="44"/>
        <v>0</v>
      </c>
    </row>
    <row r="341" spans="1:8" ht="31.5">
      <c r="A341" s="3" t="s">
        <v>263</v>
      </c>
      <c r="B341" s="56" t="s">
        <v>803</v>
      </c>
      <c r="C341" s="35" t="s">
        <v>241</v>
      </c>
      <c r="D341" s="35"/>
      <c r="E341" s="35"/>
      <c r="F341" s="32">
        <f>SUM(Ведомственная!G276)</f>
        <v>167254.5</v>
      </c>
      <c r="G341" s="32">
        <f>SUM(Ведомственная!H276)</f>
        <v>445478.6</v>
      </c>
      <c r="H341" s="32">
        <f>SUM(Ведомственная!I276)</f>
        <v>0</v>
      </c>
    </row>
    <row r="342" spans="1:8" ht="31.5">
      <c r="A342" s="26" t="s">
        <v>795</v>
      </c>
      <c r="B342" s="56" t="s">
        <v>796</v>
      </c>
      <c r="C342" s="35"/>
      <c r="D342" s="35"/>
      <c r="E342" s="35"/>
      <c r="F342" s="32">
        <f>SUM(F343)</f>
        <v>30095.599999999999</v>
      </c>
      <c r="G342" s="32">
        <f>SUM(G343)</f>
        <v>40357.699999999997</v>
      </c>
      <c r="H342" s="32">
        <f>SUM(H343)</f>
        <v>55245.599999999999</v>
      </c>
    </row>
    <row r="343" spans="1:8" ht="31.5">
      <c r="A343" s="3" t="s">
        <v>263</v>
      </c>
      <c r="B343" s="56" t="s">
        <v>796</v>
      </c>
      <c r="C343" s="35" t="s">
        <v>241</v>
      </c>
      <c r="D343" s="35" t="s">
        <v>164</v>
      </c>
      <c r="E343" s="35" t="s">
        <v>29</v>
      </c>
      <c r="F343" s="32">
        <f>SUM(Ведомственная!G278)</f>
        <v>30095.599999999999</v>
      </c>
      <c r="G343" s="32">
        <f>SUM(Ведомственная!H278)</f>
        <v>40357.699999999997</v>
      </c>
      <c r="H343" s="32">
        <f>SUM(Ведомственная!I278)</f>
        <v>55245.599999999999</v>
      </c>
    </row>
    <row r="344" spans="1:8" ht="31.5">
      <c r="A344" s="26" t="s">
        <v>832</v>
      </c>
      <c r="B344" s="56" t="s">
        <v>833</v>
      </c>
      <c r="C344" s="35"/>
      <c r="D344" s="35"/>
      <c r="E344" s="35"/>
      <c r="F344" s="32">
        <f>SUM(F345)</f>
        <v>143.69999999999999</v>
      </c>
      <c r="G344" s="32">
        <f>SUM(G345)</f>
        <v>100</v>
      </c>
      <c r="H344" s="32">
        <f>SUM(H345)</f>
        <v>100</v>
      </c>
    </row>
    <row r="345" spans="1:8" ht="31.5">
      <c r="A345" s="3" t="s">
        <v>263</v>
      </c>
      <c r="B345" s="56" t="s">
        <v>833</v>
      </c>
      <c r="C345" s="35" t="s">
        <v>241</v>
      </c>
      <c r="D345" s="35" t="s">
        <v>164</v>
      </c>
      <c r="E345" s="35" t="s">
        <v>29</v>
      </c>
      <c r="F345" s="32">
        <f>SUM(Ведомственная!G280)</f>
        <v>143.69999999999999</v>
      </c>
      <c r="G345" s="32">
        <f>SUM(Ведомственная!H280)</f>
        <v>100</v>
      </c>
      <c r="H345" s="32">
        <f>SUM(Ведомственная!I280)</f>
        <v>100</v>
      </c>
    </row>
    <row r="346" spans="1:8" ht="31.5" hidden="1">
      <c r="A346" s="3" t="s">
        <v>353</v>
      </c>
      <c r="B346" s="35" t="s">
        <v>354</v>
      </c>
      <c r="C346" s="35"/>
      <c r="D346" s="35"/>
      <c r="E346" s="35"/>
      <c r="F346" s="32">
        <f>SUM(F347)</f>
        <v>0</v>
      </c>
      <c r="G346" s="32">
        <f>SUM(G347)</f>
        <v>0</v>
      </c>
      <c r="H346" s="32">
        <f>SUM(H347)</f>
        <v>0</v>
      </c>
    </row>
    <row r="347" spans="1:8" ht="31.5" hidden="1">
      <c r="A347" s="3" t="s">
        <v>263</v>
      </c>
      <c r="B347" s="35" t="s">
        <v>354</v>
      </c>
      <c r="C347" s="35" t="s">
        <v>241</v>
      </c>
      <c r="D347" s="35" t="s">
        <v>164</v>
      </c>
      <c r="E347" s="35" t="s">
        <v>164</v>
      </c>
      <c r="F347" s="32"/>
      <c r="G347" s="32"/>
      <c r="H347" s="32"/>
    </row>
    <row r="348" spans="1:8" ht="32.25" hidden="1" customHeight="1">
      <c r="A348" s="3" t="s">
        <v>263</v>
      </c>
      <c r="B348" s="56" t="s">
        <v>239</v>
      </c>
      <c r="C348" s="56">
        <v>400</v>
      </c>
      <c r="D348" s="35" t="s">
        <v>26</v>
      </c>
      <c r="E348" s="35" t="s">
        <v>73</v>
      </c>
      <c r="F348" s="32"/>
      <c r="G348" s="32"/>
      <c r="H348" s="32"/>
    </row>
    <row r="349" spans="1:8" ht="32.25" customHeight="1">
      <c r="A349" s="59" t="s">
        <v>30</v>
      </c>
      <c r="B349" s="35" t="s">
        <v>671</v>
      </c>
      <c r="C349" s="56"/>
      <c r="D349" s="35"/>
      <c r="E349" s="35"/>
      <c r="F349" s="32">
        <f>SUM(F350)</f>
        <v>2861.1</v>
      </c>
      <c r="G349" s="32">
        <f>SUM(G350)</f>
        <v>8283.2999999999993</v>
      </c>
      <c r="H349" s="32">
        <f>SUM(H350)</f>
        <v>0</v>
      </c>
    </row>
    <row r="350" spans="1:8" ht="32.25" customHeight="1">
      <c r="A350" s="3" t="s">
        <v>47</v>
      </c>
      <c r="B350" s="35" t="s">
        <v>671</v>
      </c>
      <c r="C350" s="56">
        <v>200</v>
      </c>
      <c r="D350" s="35" t="s">
        <v>164</v>
      </c>
      <c r="E350" s="35" t="s">
        <v>29</v>
      </c>
      <c r="F350" s="32">
        <f>SUM(Ведомственная!G411)</f>
        <v>2861.1</v>
      </c>
      <c r="G350" s="32">
        <f>SUM(Ведомственная!H411)</f>
        <v>8283.2999999999993</v>
      </c>
      <c r="H350" s="32">
        <f>SUM(Ведомственная!I411)</f>
        <v>0</v>
      </c>
    </row>
    <row r="351" spans="1:8" ht="157.5">
      <c r="A351" s="26" t="s">
        <v>1040</v>
      </c>
      <c r="B351" s="56" t="s">
        <v>239</v>
      </c>
      <c r="C351" s="62"/>
      <c r="D351" s="35"/>
      <c r="E351" s="35"/>
      <c r="F351" s="32">
        <f>SUM(F353)</f>
        <v>2090.6</v>
      </c>
      <c r="G351" s="32">
        <f t="shared" ref="G351:H351" si="45">SUM(G353)</f>
        <v>0</v>
      </c>
      <c r="H351" s="32">
        <f t="shared" si="45"/>
        <v>0</v>
      </c>
    </row>
    <row r="352" spans="1:8">
      <c r="A352" s="59" t="s">
        <v>30</v>
      </c>
      <c r="B352" s="56" t="s">
        <v>1026</v>
      </c>
      <c r="C352" s="62"/>
      <c r="D352" s="122"/>
      <c r="E352" s="122"/>
      <c r="F352" s="32">
        <f>SUM(F353)</f>
        <v>2090.6</v>
      </c>
      <c r="G352" s="32">
        <f t="shared" ref="G352:H352" si="46">SUM(G353)</f>
        <v>0</v>
      </c>
      <c r="H352" s="32">
        <f t="shared" si="46"/>
        <v>0</v>
      </c>
    </row>
    <row r="353" spans="1:8" ht="32.25" customHeight="1">
      <c r="A353" s="26" t="s">
        <v>240</v>
      </c>
      <c r="B353" s="56" t="s">
        <v>1026</v>
      </c>
      <c r="C353" s="56">
        <v>400</v>
      </c>
      <c r="D353" s="35" t="s">
        <v>26</v>
      </c>
      <c r="E353" s="35" t="s">
        <v>73</v>
      </c>
      <c r="F353" s="32">
        <f>SUM(Ведомственная!G500)</f>
        <v>2090.6</v>
      </c>
      <c r="G353" s="32">
        <f>SUM(Ведомственная!H500)</f>
        <v>0</v>
      </c>
      <c r="H353" s="32">
        <f>SUM(Ведомственная!I500)</f>
        <v>0</v>
      </c>
    </row>
    <row r="354" spans="1:8" ht="63">
      <c r="A354" s="26" t="s">
        <v>348</v>
      </c>
      <c r="B354" s="56" t="s">
        <v>351</v>
      </c>
      <c r="C354" s="56"/>
      <c r="D354" s="35"/>
      <c r="E354" s="35"/>
      <c r="F354" s="32">
        <f>SUM(F355+F357)</f>
        <v>53384.899999999994</v>
      </c>
      <c r="G354" s="32">
        <f>SUM(G355+G357)</f>
        <v>52817.399999999994</v>
      </c>
      <c r="H354" s="32">
        <f>SUM(H355+H357)</f>
        <v>52817.399999999994</v>
      </c>
    </row>
    <row r="355" spans="1:8">
      <c r="A355" s="3" t="s">
        <v>563</v>
      </c>
      <c r="B355" s="56" t="s">
        <v>525</v>
      </c>
      <c r="C355" s="56"/>
      <c r="D355" s="35"/>
      <c r="E355" s="35"/>
      <c r="F355" s="32">
        <f>SUM(F356)</f>
        <v>37556.1</v>
      </c>
      <c r="G355" s="32">
        <f>SUM(G356)</f>
        <v>24443.3</v>
      </c>
      <c r="H355" s="32">
        <f>SUM(H356)</f>
        <v>24443.3</v>
      </c>
    </row>
    <row r="356" spans="1:8" ht="31.5">
      <c r="A356" s="26" t="s">
        <v>240</v>
      </c>
      <c r="B356" s="56" t="s">
        <v>525</v>
      </c>
      <c r="C356" s="56">
        <v>400</v>
      </c>
      <c r="D356" s="35" t="s">
        <v>26</v>
      </c>
      <c r="E356" s="35" t="s">
        <v>11</v>
      </c>
      <c r="F356" s="32">
        <f>SUM(Ведомственная!G493)</f>
        <v>37556.1</v>
      </c>
      <c r="G356" s="32">
        <f>SUM(Ведомственная!H493)</f>
        <v>24443.3</v>
      </c>
      <c r="H356" s="32">
        <f>SUM(Ведомственная!I493)</f>
        <v>24443.3</v>
      </c>
    </row>
    <row r="357" spans="1:8" ht="47.25">
      <c r="A357" s="26" t="s">
        <v>242</v>
      </c>
      <c r="B357" s="35" t="s">
        <v>526</v>
      </c>
      <c r="C357" s="56"/>
      <c r="D357" s="35"/>
      <c r="E357" s="35"/>
      <c r="F357" s="32">
        <f>SUM(F358)</f>
        <v>15828.8</v>
      </c>
      <c r="G357" s="32">
        <f>SUM(G358)</f>
        <v>28374.1</v>
      </c>
      <c r="H357" s="32">
        <f>SUM(H358)</f>
        <v>28374.1</v>
      </c>
    </row>
    <row r="358" spans="1:8" ht="31.5">
      <c r="A358" s="26" t="s">
        <v>240</v>
      </c>
      <c r="B358" s="35" t="s">
        <v>526</v>
      </c>
      <c r="C358" s="35" t="s">
        <v>241</v>
      </c>
      <c r="D358" s="35" t="s">
        <v>26</v>
      </c>
      <c r="E358" s="35" t="s">
        <v>11</v>
      </c>
      <c r="F358" s="32">
        <f>SUM(Ведомственная!G495)</f>
        <v>15828.8</v>
      </c>
      <c r="G358" s="32">
        <f>SUM(Ведомственная!H495)</f>
        <v>28374.1</v>
      </c>
      <c r="H358" s="32">
        <f>SUM(Ведомственная!I495)</f>
        <v>28374.1</v>
      </c>
    </row>
    <row r="359" spans="1:8" s="51" customFormat="1" ht="31.5">
      <c r="A359" s="47" t="s">
        <v>624</v>
      </c>
      <c r="B359" s="64" t="s">
        <v>217</v>
      </c>
      <c r="C359" s="64"/>
      <c r="D359" s="64"/>
      <c r="E359" s="64"/>
      <c r="F359" s="33">
        <f>SUM(F360+F363)</f>
        <v>78</v>
      </c>
      <c r="G359" s="33">
        <f t="shared" ref="G359:H359" si="47">SUM(G360+G363)</f>
        <v>78</v>
      </c>
      <c r="H359" s="33">
        <f t="shared" si="47"/>
        <v>78</v>
      </c>
    </row>
    <row r="360" spans="1:8" ht="31.5">
      <c r="A360" s="26" t="s">
        <v>1021</v>
      </c>
      <c r="B360" s="35" t="s">
        <v>1019</v>
      </c>
      <c r="C360" s="35"/>
      <c r="D360" s="35"/>
      <c r="E360" s="35"/>
      <c r="F360" s="32">
        <f>SUM(Ведомственная!G1122)</f>
        <v>20.2</v>
      </c>
      <c r="G360" s="32">
        <f>SUM(Ведомственная!H1122)</f>
        <v>48</v>
      </c>
      <c r="H360" s="32">
        <f>SUM(Ведомственная!I1122)</f>
        <v>48</v>
      </c>
    </row>
    <row r="361" spans="1:8">
      <c r="A361" s="115" t="s">
        <v>30</v>
      </c>
      <c r="B361" s="35" t="s">
        <v>1020</v>
      </c>
      <c r="C361" s="35"/>
      <c r="D361" s="35"/>
      <c r="E361" s="35"/>
      <c r="F361" s="32">
        <f>SUM(Ведомственная!G1123)</f>
        <v>20.2</v>
      </c>
      <c r="G361" s="32">
        <f>SUM(Ведомственная!H1123)</f>
        <v>48</v>
      </c>
      <c r="H361" s="32">
        <f>SUM(Ведомственная!I1123)</f>
        <v>48</v>
      </c>
    </row>
    <row r="362" spans="1:8" ht="31.5">
      <c r="A362" s="115" t="s">
        <v>47</v>
      </c>
      <c r="B362" s="116" t="s">
        <v>1020</v>
      </c>
      <c r="C362" s="116" t="s">
        <v>86</v>
      </c>
      <c r="D362" s="116" t="s">
        <v>108</v>
      </c>
      <c r="E362" s="116" t="s">
        <v>108</v>
      </c>
      <c r="F362" s="32">
        <f>SUM(Ведомственная!G1124)</f>
        <v>20.2</v>
      </c>
      <c r="G362" s="32">
        <f>SUM(Ведомственная!H1124)</f>
        <v>48</v>
      </c>
      <c r="H362" s="32">
        <f>SUM(Ведомственная!I1124)</f>
        <v>48</v>
      </c>
    </row>
    <row r="363" spans="1:8" ht="47.25">
      <c r="A363" s="115" t="s">
        <v>1024</v>
      </c>
      <c r="B363" s="116" t="s">
        <v>1022</v>
      </c>
      <c r="C363" s="116"/>
      <c r="D363" s="116"/>
      <c r="E363" s="116"/>
      <c r="F363" s="32">
        <f>SUM(Ведомственная!G1125)</f>
        <v>57.8</v>
      </c>
      <c r="G363" s="32">
        <f>SUM(Ведомственная!H1125)</f>
        <v>30</v>
      </c>
      <c r="H363" s="32">
        <f>SUM(Ведомственная!I1125)</f>
        <v>30</v>
      </c>
    </row>
    <row r="364" spans="1:8">
      <c r="A364" s="115" t="s">
        <v>30</v>
      </c>
      <c r="B364" s="116" t="s">
        <v>1023</v>
      </c>
      <c r="C364" s="116"/>
      <c r="D364" s="116"/>
      <c r="E364" s="116"/>
      <c r="F364" s="32">
        <f>SUM(Ведомственная!G1126)</f>
        <v>57.8</v>
      </c>
      <c r="G364" s="32">
        <f>SUM(Ведомственная!H1126)</f>
        <v>30</v>
      </c>
      <c r="H364" s="32">
        <f>SUM(Ведомственная!I1126)</f>
        <v>30</v>
      </c>
    </row>
    <row r="365" spans="1:8" ht="31.5">
      <c r="A365" s="58" t="s">
        <v>47</v>
      </c>
      <c r="B365" s="116" t="s">
        <v>1023</v>
      </c>
      <c r="C365" s="116" t="s">
        <v>86</v>
      </c>
      <c r="D365" s="116" t="s">
        <v>108</v>
      </c>
      <c r="E365" s="116" t="s">
        <v>108</v>
      </c>
      <c r="F365" s="32">
        <f>SUM(Ведомственная!G1127)</f>
        <v>57.8</v>
      </c>
      <c r="G365" s="32">
        <f>SUM(Ведомственная!H1127)</f>
        <v>30</v>
      </c>
      <c r="H365" s="32">
        <f>SUM(Ведомственная!I1127)</f>
        <v>30</v>
      </c>
    </row>
    <row r="366" spans="1:8" ht="63">
      <c r="A366" s="47" t="s">
        <v>679</v>
      </c>
      <c r="B366" s="64" t="s">
        <v>678</v>
      </c>
      <c r="C366" s="35"/>
      <c r="D366" s="35"/>
      <c r="E366" s="35"/>
      <c r="F366" s="33">
        <f>SUM(F367+F372)</f>
        <v>0</v>
      </c>
      <c r="G366" s="33">
        <f>SUM(G367+G372)</f>
        <v>0</v>
      </c>
      <c r="H366" s="33">
        <f>SUM(H367+H372)</f>
        <v>0</v>
      </c>
    </row>
    <row r="367" spans="1:8">
      <c r="A367" s="26" t="s">
        <v>30</v>
      </c>
      <c r="B367" s="27" t="s">
        <v>680</v>
      </c>
      <c r="C367" s="35"/>
      <c r="D367" s="35"/>
      <c r="E367" s="35"/>
      <c r="F367" s="32">
        <f>SUM(F368+F370)</f>
        <v>0</v>
      </c>
      <c r="G367" s="32">
        <f t="shared" ref="G367:H367" si="48">SUM(G368+G370)</f>
        <v>0</v>
      </c>
      <c r="H367" s="32">
        <f t="shared" si="48"/>
        <v>0</v>
      </c>
    </row>
    <row r="368" spans="1:8" hidden="1">
      <c r="A368" s="26" t="s">
        <v>123</v>
      </c>
      <c r="B368" s="27" t="s">
        <v>681</v>
      </c>
      <c r="C368" s="35"/>
      <c r="D368" s="35"/>
      <c r="E368" s="35"/>
      <c r="F368" s="32">
        <f t="shared" ref="F368:H368" si="49">SUM(F369)</f>
        <v>0</v>
      </c>
      <c r="G368" s="32">
        <f t="shared" si="49"/>
        <v>0</v>
      </c>
      <c r="H368" s="32">
        <f t="shared" si="49"/>
        <v>0</v>
      </c>
    </row>
    <row r="369" spans="1:8" ht="31.5" hidden="1">
      <c r="A369" s="26" t="s">
        <v>47</v>
      </c>
      <c r="B369" s="27" t="s">
        <v>681</v>
      </c>
      <c r="C369" s="35" t="s">
        <v>86</v>
      </c>
      <c r="D369" s="35" t="s">
        <v>13</v>
      </c>
      <c r="E369" s="35" t="s">
        <v>29</v>
      </c>
      <c r="F369" s="32">
        <f>SUM(Ведомственная!G1291)</f>
        <v>0</v>
      </c>
      <c r="G369" s="32">
        <f>SUM(Ведомственная!H1291)</f>
        <v>0</v>
      </c>
      <c r="H369" s="32">
        <f>SUM(Ведомственная!I1291)</f>
        <v>0</v>
      </c>
    </row>
    <row r="370" spans="1:8">
      <c r="A370" s="26" t="s">
        <v>514</v>
      </c>
      <c r="B370" s="27" t="s">
        <v>922</v>
      </c>
      <c r="C370" s="27"/>
      <c r="D370" s="35"/>
      <c r="E370" s="35"/>
      <c r="F370" s="32">
        <f>SUM(F371)</f>
        <v>0</v>
      </c>
      <c r="G370" s="32">
        <f t="shared" ref="G370:H370" si="50">SUM(G371)</f>
        <v>0</v>
      </c>
      <c r="H370" s="32">
        <f t="shared" si="50"/>
        <v>0</v>
      </c>
    </row>
    <row r="371" spans="1:8" ht="31.5">
      <c r="A371" s="26" t="s">
        <v>47</v>
      </c>
      <c r="B371" s="27" t="s">
        <v>922</v>
      </c>
      <c r="C371" s="27" t="s">
        <v>86</v>
      </c>
      <c r="D371" s="35" t="s">
        <v>13</v>
      </c>
      <c r="E371" s="35" t="s">
        <v>29</v>
      </c>
      <c r="F371" s="32">
        <f>SUM(Ведомственная!G1293)</f>
        <v>0</v>
      </c>
      <c r="G371" s="32">
        <f>SUM(Ведомственная!H1293)</f>
        <v>0</v>
      </c>
      <c r="H371" s="32">
        <f>SUM(Ведомственная!I1293)</f>
        <v>0</v>
      </c>
    </row>
    <row r="372" spans="1:8" hidden="1">
      <c r="A372" s="26" t="s">
        <v>146</v>
      </c>
      <c r="B372" s="27" t="s">
        <v>682</v>
      </c>
      <c r="C372" s="35"/>
      <c r="D372" s="35"/>
      <c r="E372" s="35"/>
      <c r="F372" s="32">
        <f t="shared" ref="F372:H374" si="51">SUM(F373)</f>
        <v>0</v>
      </c>
      <c r="G372" s="32">
        <f t="shared" si="51"/>
        <v>0</v>
      </c>
      <c r="H372" s="32">
        <f t="shared" si="51"/>
        <v>0</v>
      </c>
    </row>
    <row r="373" spans="1:8" ht="31.5" hidden="1">
      <c r="A373" s="26" t="s">
        <v>254</v>
      </c>
      <c r="B373" s="27" t="s">
        <v>683</v>
      </c>
      <c r="C373" s="35"/>
      <c r="D373" s="35"/>
      <c r="E373" s="35"/>
      <c r="F373" s="32">
        <f t="shared" si="51"/>
        <v>0</v>
      </c>
      <c r="G373" s="32">
        <f t="shared" si="51"/>
        <v>0</v>
      </c>
      <c r="H373" s="32">
        <f t="shared" si="51"/>
        <v>0</v>
      </c>
    </row>
    <row r="374" spans="1:8" hidden="1">
      <c r="A374" s="26" t="s">
        <v>136</v>
      </c>
      <c r="B374" s="27" t="s">
        <v>684</v>
      </c>
      <c r="C374" s="35"/>
      <c r="D374" s="35"/>
      <c r="E374" s="35"/>
      <c r="F374" s="32">
        <f t="shared" si="51"/>
        <v>0</v>
      </c>
      <c r="G374" s="32">
        <f t="shared" si="51"/>
        <v>0</v>
      </c>
      <c r="H374" s="32">
        <f t="shared" si="51"/>
        <v>0</v>
      </c>
    </row>
    <row r="375" spans="1:8" ht="31.5" hidden="1">
      <c r="A375" s="26" t="s">
        <v>116</v>
      </c>
      <c r="B375" s="27" t="s">
        <v>684</v>
      </c>
      <c r="C375" s="35" t="s">
        <v>117</v>
      </c>
      <c r="D375" s="35" t="s">
        <v>13</v>
      </c>
      <c r="E375" s="35" t="s">
        <v>29</v>
      </c>
      <c r="F375" s="32">
        <f>SUM(Ведомственная!G1297)</f>
        <v>0</v>
      </c>
      <c r="G375" s="32">
        <f>SUM(Ведомственная!H1297)</f>
        <v>0</v>
      </c>
      <c r="H375" s="32">
        <f>SUM(Ведомственная!I1297)</f>
        <v>0</v>
      </c>
    </row>
    <row r="376" spans="1:8" ht="47.25">
      <c r="A376" s="47" t="s">
        <v>625</v>
      </c>
      <c r="B376" s="64" t="s">
        <v>329</v>
      </c>
      <c r="C376" s="64"/>
      <c r="D376" s="64"/>
      <c r="E376" s="64"/>
      <c r="F376" s="33">
        <f t="shared" ref="F376:H378" si="52">F377</f>
        <v>78.5</v>
      </c>
      <c r="G376" s="33">
        <f t="shared" si="52"/>
        <v>78.5</v>
      </c>
      <c r="H376" s="33">
        <f t="shared" si="52"/>
        <v>78.5</v>
      </c>
    </row>
    <row r="377" spans="1:8">
      <c r="A377" s="26" t="s">
        <v>30</v>
      </c>
      <c r="B377" s="35" t="s">
        <v>330</v>
      </c>
      <c r="C377" s="35"/>
      <c r="D377" s="35"/>
      <c r="E377" s="35"/>
      <c r="F377" s="32">
        <f t="shared" si="52"/>
        <v>78.5</v>
      </c>
      <c r="G377" s="32">
        <f t="shared" si="52"/>
        <v>78.5</v>
      </c>
      <c r="H377" s="32">
        <f t="shared" si="52"/>
        <v>78.5</v>
      </c>
    </row>
    <row r="378" spans="1:8">
      <c r="A378" s="58" t="s">
        <v>148</v>
      </c>
      <c r="B378" s="35" t="s">
        <v>331</v>
      </c>
      <c r="C378" s="35"/>
      <c r="D378" s="35"/>
      <c r="E378" s="35"/>
      <c r="F378" s="32">
        <f t="shared" si="52"/>
        <v>78.5</v>
      </c>
      <c r="G378" s="32">
        <f t="shared" si="52"/>
        <v>78.5</v>
      </c>
      <c r="H378" s="32">
        <f t="shared" si="52"/>
        <v>78.5</v>
      </c>
    </row>
    <row r="379" spans="1:8" ht="31.5">
      <c r="A379" s="26" t="s">
        <v>47</v>
      </c>
      <c r="B379" s="35" t="s">
        <v>331</v>
      </c>
      <c r="C379" s="35" t="s">
        <v>86</v>
      </c>
      <c r="D379" s="35" t="s">
        <v>108</v>
      </c>
      <c r="E379" s="35" t="s">
        <v>108</v>
      </c>
      <c r="F379" s="32">
        <f>SUM(Ведомственная!G1130)</f>
        <v>78.5</v>
      </c>
      <c r="G379" s="32">
        <f>SUM(Ведомственная!H1130)</f>
        <v>78.5</v>
      </c>
      <c r="H379" s="32">
        <f>SUM(Ведомственная!I1130)</f>
        <v>78.5</v>
      </c>
    </row>
    <row r="380" spans="1:8" ht="31.5">
      <c r="A380" s="47" t="s">
        <v>634</v>
      </c>
      <c r="B380" s="48" t="s">
        <v>110</v>
      </c>
      <c r="C380" s="48"/>
      <c r="D380" s="48"/>
      <c r="E380" s="48"/>
      <c r="F380" s="50">
        <f>F381+F393+F397+F403+F408+F435+F481</f>
        <v>323280.60000000003</v>
      </c>
      <c r="G380" s="50">
        <f>G381+G393+G397+G403+G408+G435+G481</f>
        <v>260008.2</v>
      </c>
      <c r="H380" s="50">
        <f>H381+H393+H397+H403+H408+H435+H481</f>
        <v>281573.5</v>
      </c>
    </row>
    <row r="381" spans="1:8">
      <c r="A381" s="26" t="s">
        <v>120</v>
      </c>
      <c r="B381" s="27" t="s">
        <v>121</v>
      </c>
      <c r="C381" s="27"/>
      <c r="D381" s="27"/>
      <c r="E381" s="27"/>
      <c r="F381" s="30">
        <f>F382+F388+F385</f>
        <v>72830.100000000006</v>
      </c>
      <c r="G381" s="30">
        <f>G382+G388+G385</f>
        <v>63109.2</v>
      </c>
      <c r="H381" s="30">
        <f>H382+H388+H385</f>
        <v>63109.2</v>
      </c>
    </row>
    <row r="382" spans="1:8" ht="47.25">
      <c r="A382" s="26" t="s">
        <v>23</v>
      </c>
      <c r="B382" s="27" t="s">
        <v>122</v>
      </c>
      <c r="C382" s="27"/>
      <c r="D382" s="27"/>
      <c r="E382" s="27"/>
      <c r="F382" s="30">
        <f t="shared" ref="F382:H383" si="53">F383</f>
        <v>48675.4</v>
      </c>
      <c r="G382" s="30">
        <f t="shared" si="53"/>
        <v>42446.1</v>
      </c>
      <c r="H382" s="30">
        <f t="shared" si="53"/>
        <v>42446.1</v>
      </c>
    </row>
    <row r="383" spans="1:8">
      <c r="A383" s="26" t="s">
        <v>123</v>
      </c>
      <c r="B383" s="27" t="s">
        <v>124</v>
      </c>
      <c r="C383" s="27"/>
      <c r="D383" s="27"/>
      <c r="E383" s="27"/>
      <c r="F383" s="30">
        <f t="shared" si="53"/>
        <v>48675.4</v>
      </c>
      <c r="G383" s="30">
        <f t="shared" si="53"/>
        <v>42446.1</v>
      </c>
      <c r="H383" s="30">
        <f t="shared" si="53"/>
        <v>42446.1</v>
      </c>
    </row>
    <row r="384" spans="1:8" ht="31.5">
      <c r="A384" s="26" t="s">
        <v>116</v>
      </c>
      <c r="B384" s="27" t="s">
        <v>124</v>
      </c>
      <c r="C384" s="27" t="s">
        <v>117</v>
      </c>
      <c r="D384" s="27" t="s">
        <v>13</v>
      </c>
      <c r="E384" s="27" t="s">
        <v>29</v>
      </c>
      <c r="F384" s="30">
        <f>SUM(Ведомственная!G1302)</f>
        <v>48675.4</v>
      </c>
      <c r="G384" s="30">
        <f>SUM(Ведомственная!H1302)</f>
        <v>42446.1</v>
      </c>
      <c r="H384" s="30">
        <f>SUM(Ведомственная!I1302)</f>
        <v>42446.1</v>
      </c>
    </row>
    <row r="385" spans="1:8">
      <c r="A385" s="26" t="s">
        <v>146</v>
      </c>
      <c r="B385" s="27" t="s">
        <v>570</v>
      </c>
      <c r="C385" s="27"/>
      <c r="D385" s="27"/>
      <c r="E385" s="27"/>
      <c r="F385" s="30">
        <f t="shared" ref="F385:H386" si="54">SUM(F386)</f>
        <v>0</v>
      </c>
      <c r="G385" s="30">
        <f t="shared" si="54"/>
        <v>0</v>
      </c>
      <c r="H385" s="30">
        <f t="shared" si="54"/>
        <v>0</v>
      </c>
    </row>
    <row r="386" spans="1:8" ht="31.5">
      <c r="A386" s="26" t="s">
        <v>322</v>
      </c>
      <c r="B386" s="27" t="s">
        <v>572</v>
      </c>
      <c r="C386" s="27"/>
      <c r="D386" s="27"/>
      <c r="E386" s="27"/>
      <c r="F386" s="30">
        <f t="shared" si="54"/>
        <v>0</v>
      </c>
      <c r="G386" s="30">
        <f t="shared" si="54"/>
        <v>0</v>
      </c>
      <c r="H386" s="30">
        <f t="shared" si="54"/>
        <v>0</v>
      </c>
    </row>
    <row r="387" spans="1:8" ht="31.5">
      <c r="A387" s="26" t="s">
        <v>116</v>
      </c>
      <c r="B387" s="27" t="s">
        <v>572</v>
      </c>
      <c r="C387" s="27" t="s">
        <v>117</v>
      </c>
      <c r="D387" s="27" t="s">
        <v>13</v>
      </c>
      <c r="E387" s="27" t="s">
        <v>29</v>
      </c>
      <c r="F387" s="30">
        <f>SUM(Ведомственная!G1306)</f>
        <v>0</v>
      </c>
      <c r="G387" s="30">
        <f>SUM(Ведомственная!H1306)</f>
        <v>0</v>
      </c>
      <c r="H387" s="30">
        <f>SUM(Ведомственная!I1306)</f>
        <v>0</v>
      </c>
    </row>
    <row r="388" spans="1:8" ht="31.5">
      <c r="A388" s="26" t="s">
        <v>40</v>
      </c>
      <c r="B388" s="27" t="s">
        <v>125</v>
      </c>
      <c r="C388" s="27"/>
      <c r="D388" s="27"/>
      <c r="E388" s="27"/>
      <c r="F388" s="30">
        <f>F389</f>
        <v>24154.699999999997</v>
      </c>
      <c r="G388" s="30">
        <f>G389</f>
        <v>20663.100000000002</v>
      </c>
      <c r="H388" s="30">
        <f>H389</f>
        <v>20663.100000000002</v>
      </c>
    </row>
    <row r="389" spans="1:8">
      <c r="A389" s="26" t="s">
        <v>123</v>
      </c>
      <c r="B389" s="27" t="s">
        <v>126</v>
      </c>
      <c r="C389" s="27"/>
      <c r="D389" s="27"/>
      <c r="E389" s="27"/>
      <c r="F389" s="30">
        <f>F390+F391+F392</f>
        <v>24154.699999999997</v>
      </c>
      <c r="G389" s="30">
        <f>G390+G391+G392</f>
        <v>20663.100000000002</v>
      </c>
      <c r="H389" s="30">
        <f>H390+H391+H392</f>
        <v>20663.100000000002</v>
      </c>
    </row>
    <row r="390" spans="1:8" ht="63">
      <c r="A390" s="26" t="s">
        <v>46</v>
      </c>
      <c r="B390" s="27" t="s">
        <v>126</v>
      </c>
      <c r="C390" s="27" t="s">
        <v>84</v>
      </c>
      <c r="D390" s="27" t="s">
        <v>13</v>
      </c>
      <c r="E390" s="27" t="s">
        <v>29</v>
      </c>
      <c r="F390" s="30">
        <f>SUM(Ведомственная!G1309)</f>
        <v>20828.599999999999</v>
      </c>
      <c r="G390" s="30">
        <f>SUM(Ведомственная!H1309)</f>
        <v>17565.900000000001</v>
      </c>
      <c r="H390" s="30">
        <f>SUM(Ведомственная!I1309)</f>
        <v>17565.900000000001</v>
      </c>
    </row>
    <row r="391" spans="1:8" ht="31.5">
      <c r="A391" s="26" t="s">
        <v>47</v>
      </c>
      <c r="B391" s="27" t="s">
        <v>126</v>
      </c>
      <c r="C391" s="27" t="s">
        <v>86</v>
      </c>
      <c r="D391" s="27" t="s">
        <v>13</v>
      </c>
      <c r="E391" s="27" t="s">
        <v>29</v>
      </c>
      <c r="F391" s="30">
        <f>SUM(Ведомственная!G1310)</f>
        <v>3088.5</v>
      </c>
      <c r="G391" s="30">
        <f>SUM(Ведомственная!H1310)</f>
        <v>2816.2</v>
      </c>
      <c r="H391" s="30">
        <f>SUM(Ведомственная!I1310)</f>
        <v>2816.2</v>
      </c>
    </row>
    <row r="392" spans="1:8">
      <c r="A392" s="26" t="s">
        <v>20</v>
      </c>
      <c r="B392" s="27" t="s">
        <v>126</v>
      </c>
      <c r="C392" s="27" t="s">
        <v>91</v>
      </c>
      <c r="D392" s="27" t="s">
        <v>13</v>
      </c>
      <c r="E392" s="27" t="s">
        <v>29</v>
      </c>
      <c r="F392" s="30">
        <f>SUM(Ведомственная!G1311)</f>
        <v>237.6</v>
      </c>
      <c r="G392" s="30">
        <f>SUM(Ведомственная!H1311)</f>
        <v>281</v>
      </c>
      <c r="H392" s="30">
        <f>SUM(Ведомственная!I1311)</f>
        <v>281</v>
      </c>
    </row>
    <row r="393" spans="1:8">
      <c r="A393" s="26" t="s">
        <v>111</v>
      </c>
      <c r="B393" s="27" t="s">
        <v>112</v>
      </c>
      <c r="C393" s="27"/>
      <c r="D393" s="27"/>
      <c r="E393" s="27"/>
      <c r="F393" s="30">
        <f t="shared" ref="F393:H395" si="55">F394</f>
        <v>100485.6</v>
      </c>
      <c r="G393" s="30">
        <f t="shared" si="55"/>
        <v>88491.5</v>
      </c>
      <c r="H393" s="30">
        <f t="shared" si="55"/>
        <v>87137.2</v>
      </c>
    </row>
    <row r="394" spans="1:8" ht="47.25">
      <c r="A394" s="26" t="s">
        <v>23</v>
      </c>
      <c r="B394" s="27" t="s">
        <v>113</v>
      </c>
      <c r="C394" s="27"/>
      <c r="D394" s="27"/>
      <c r="E394" s="27"/>
      <c r="F394" s="30">
        <f t="shared" si="55"/>
        <v>100485.6</v>
      </c>
      <c r="G394" s="30">
        <f t="shared" si="55"/>
        <v>88491.5</v>
      </c>
      <c r="H394" s="30">
        <f t="shared" si="55"/>
        <v>87137.2</v>
      </c>
    </row>
    <row r="395" spans="1:8">
      <c r="A395" s="26" t="s">
        <v>114</v>
      </c>
      <c r="B395" s="27" t="s">
        <v>115</v>
      </c>
      <c r="C395" s="27"/>
      <c r="D395" s="27"/>
      <c r="E395" s="27"/>
      <c r="F395" s="30">
        <f t="shared" si="55"/>
        <v>100485.6</v>
      </c>
      <c r="G395" s="30">
        <f t="shared" si="55"/>
        <v>88491.5</v>
      </c>
      <c r="H395" s="30">
        <f t="shared" si="55"/>
        <v>87137.2</v>
      </c>
    </row>
    <row r="396" spans="1:8" ht="31.5">
      <c r="A396" s="26" t="s">
        <v>116</v>
      </c>
      <c r="B396" s="27" t="s">
        <v>115</v>
      </c>
      <c r="C396" s="27" t="s">
        <v>117</v>
      </c>
      <c r="D396" s="27" t="s">
        <v>108</v>
      </c>
      <c r="E396" s="27" t="s">
        <v>49</v>
      </c>
      <c r="F396" s="30">
        <f>SUM(Ведомственная!G1249)</f>
        <v>100485.6</v>
      </c>
      <c r="G396" s="30">
        <f>SUM(Ведомственная!H1249)</f>
        <v>88491.5</v>
      </c>
      <c r="H396" s="30">
        <f>SUM(Ведомственная!I1249)</f>
        <v>87137.2</v>
      </c>
    </row>
    <row r="397" spans="1:8" ht="31.5">
      <c r="A397" s="26" t="s">
        <v>128</v>
      </c>
      <c r="B397" s="27" t="s">
        <v>129</v>
      </c>
      <c r="C397" s="27"/>
      <c r="D397" s="27"/>
      <c r="E397" s="27"/>
      <c r="F397" s="30">
        <f t="shared" ref="F397:H398" si="56">F398</f>
        <v>55656.9</v>
      </c>
      <c r="G397" s="30">
        <f t="shared" si="56"/>
        <v>52138</v>
      </c>
      <c r="H397" s="30">
        <f t="shared" si="56"/>
        <v>52138</v>
      </c>
    </row>
    <row r="398" spans="1:8" ht="31.5">
      <c r="A398" s="26" t="s">
        <v>40</v>
      </c>
      <c r="B398" s="27" t="s">
        <v>130</v>
      </c>
      <c r="C398" s="27"/>
      <c r="D398" s="27"/>
      <c r="E398" s="27"/>
      <c r="F398" s="30">
        <f t="shared" si="56"/>
        <v>55656.9</v>
      </c>
      <c r="G398" s="30">
        <f t="shared" si="56"/>
        <v>52138</v>
      </c>
      <c r="H398" s="30">
        <f t="shared" si="56"/>
        <v>52138</v>
      </c>
    </row>
    <row r="399" spans="1:8">
      <c r="A399" s="26" t="s">
        <v>131</v>
      </c>
      <c r="B399" s="27" t="s">
        <v>132</v>
      </c>
      <c r="C399" s="27"/>
      <c r="D399" s="27"/>
      <c r="E399" s="27"/>
      <c r="F399" s="30">
        <f>F400+F401+F402</f>
        <v>55656.9</v>
      </c>
      <c r="G399" s="30">
        <f>G400+G401+G402</f>
        <v>52138</v>
      </c>
      <c r="H399" s="30">
        <f>H400+H401+H402</f>
        <v>52138</v>
      </c>
    </row>
    <row r="400" spans="1:8" ht="63">
      <c r="A400" s="26" t="s">
        <v>46</v>
      </c>
      <c r="B400" s="27" t="s">
        <v>132</v>
      </c>
      <c r="C400" s="27" t="s">
        <v>84</v>
      </c>
      <c r="D400" s="27" t="s">
        <v>13</v>
      </c>
      <c r="E400" s="27" t="s">
        <v>29</v>
      </c>
      <c r="F400" s="30">
        <f>SUM(Ведомственная!G1315)</f>
        <v>49721.9</v>
      </c>
      <c r="G400" s="30">
        <f>SUM(Ведомственная!H1315)</f>
        <v>46031.5</v>
      </c>
      <c r="H400" s="30">
        <f>SUM(Ведомственная!I1315)</f>
        <v>46031.5</v>
      </c>
    </row>
    <row r="401" spans="1:8" ht="31.5">
      <c r="A401" s="26" t="s">
        <v>47</v>
      </c>
      <c r="B401" s="27" t="s">
        <v>132</v>
      </c>
      <c r="C401" s="27" t="s">
        <v>86</v>
      </c>
      <c r="D401" s="27" t="s">
        <v>13</v>
      </c>
      <c r="E401" s="27" t="s">
        <v>29</v>
      </c>
      <c r="F401" s="30">
        <f>SUM(Ведомственная!G1316)</f>
        <v>5478.5</v>
      </c>
      <c r="G401" s="30">
        <f>SUM(Ведомственная!H1316)</f>
        <v>5648.1</v>
      </c>
      <c r="H401" s="30">
        <f>SUM(Ведомственная!I1316)</f>
        <v>5648.1</v>
      </c>
    </row>
    <row r="402" spans="1:8">
      <c r="A402" s="26" t="s">
        <v>20</v>
      </c>
      <c r="B402" s="27" t="s">
        <v>132</v>
      </c>
      <c r="C402" s="27" t="s">
        <v>91</v>
      </c>
      <c r="D402" s="27" t="s">
        <v>13</v>
      </c>
      <c r="E402" s="27" t="s">
        <v>29</v>
      </c>
      <c r="F402" s="30">
        <f>SUM(Ведомственная!G1317)</f>
        <v>456.5</v>
      </c>
      <c r="G402" s="30">
        <f>SUM(Ведомственная!H1317)</f>
        <v>458.4</v>
      </c>
      <c r="H402" s="30">
        <f>SUM(Ведомственная!I1317)</f>
        <v>458.4</v>
      </c>
    </row>
    <row r="403" spans="1:8" ht="31.5">
      <c r="A403" s="26" t="s">
        <v>133</v>
      </c>
      <c r="B403" s="27" t="s">
        <v>134</v>
      </c>
      <c r="C403" s="27"/>
      <c r="D403" s="27"/>
      <c r="E403" s="27"/>
      <c r="F403" s="30">
        <f t="shared" ref="F403:H405" si="57">F404</f>
        <v>11392.3</v>
      </c>
      <c r="G403" s="30">
        <f t="shared" si="57"/>
        <v>10070.5</v>
      </c>
      <c r="H403" s="30">
        <f t="shared" si="57"/>
        <v>10070.5</v>
      </c>
    </row>
    <row r="404" spans="1:8" ht="47.25">
      <c r="A404" s="26" t="s">
        <v>23</v>
      </c>
      <c r="B404" s="27" t="s">
        <v>135</v>
      </c>
      <c r="C404" s="27"/>
      <c r="D404" s="27"/>
      <c r="E404" s="27"/>
      <c r="F404" s="30">
        <f t="shared" si="57"/>
        <v>11392.3</v>
      </c>
      <c r="G404" s="30">
        <f t="shared" si="57"/>
        <v>10070.5</v>
      </c>
      <c r="H404" s="30">
        <f t="shared" si="57"/>
        <v>10070.5</v>
      </c>
    </row>
    <row r="405" spans="1:8">
      <c r="A405" s="26" t="s">
        <v>136</v>
      </c>
      <c r="B405" s="27" t="s">
        <v>137</v>
      </c>
      <c r="C405" s="27"/>
      <c r="D405" s="27"/>
      <c r="E405" s="27"/>
      <c r="F405" s="30">
        <f t="shared" si="57"/>
        <v>11392.3</v>
      </c>
      <c r="G405" s="30">
        <f t="shared" si="57"/>
        <v>10070.5</v>
      </c>
      <c r="H405" s="30">
        <f t="shared" si="57"/>
        <v>10070.5</v>
      </c>
    </row>
    <row r="406" spans="1:8" ht="31.5">
      <c r="A406" s="26" t="s">
        <v>116</v>
      </c>
      <c r="B406" s="27" t="s">
        <v>137</v>
      </c>
      <c r="C406" s="27" t="s">
        <v>117</v>
      </c>
      <c r="D406" s="27" t="s">
        <v>13</v>
      </c>
      <c r="E406" s="27" t="s">
        <v>29</v>
      </c>
      <c r="F406" s="30">
        <f>SUM(Ведомственная!G1321)</f>
        <v>11392.3</v>
      </c>
      <c r="G406" s="30">
        <f>SUM(Ведомственная!H1321)</f>
        <v>10070.5</v>
      </c>
      <c r="H406" s="30">
        <f>SUM(Ведомственная!I1321)</f>
        <v>10070.5</v>
      </c>
    </row>
    <row r="407" spans="1:8" ht="31.5" hidden="1">
      <c r="A407" s="26" t="s">
        <v>67</v>
      </c>
      <c r="B407" s="27" t="s">
        <v>397</v>
      </c>
      <c r="C407" s="27" t="s">
        <v>117</v>
      </c>
      <c r="D407" s="27" t="s">
        <v>13</v>
      </c>
      <c r="E407" s="27" t="s">
        <v>11</v>
      </c>
      <c r="F407" s="30"/>
      <c r="G407" s="30"/>
      <c r="H407" s="30"/>
    </row>
    <row r="408" spans="1:8">
      <c r="A408" s="26" t="s">
        <v>149</v>
      </c>
      <c r="B408" s="27" t="s">
        <v>150</v>
      </c>
      <c r="C408" s="27"/>
      <c r="D408" s="27"/>
      <c r="E408" s="27"/>
      <c r="F408" s="30">
        <f>F409+F420+F431</f>
        <v>4084.1</v>
      </c>
      <c r="G408" s="30">
        <f t="shared" ref="G408:H408" si="58">G409+G420+G431</f>
        <v>2805.5</v>
      </c>
      <c r="H408" s="30">
        <f t="shared" si="58"/>
        <v>3119.4</v>
      </c>
    </row>
    <row r="409" spans="1:8">
      <c r="A409" s="26" t="s">
        <v>30</v>
      </c>
      <c r="B409" s="27" t="s">
        <v>400</v>
      </c>
      <c r="C409" s="27"/>
      <c r="D409" s="27"/>
      <c r="E409" s="27"/>
      <c r="F409" s="30">
        <f>SUM(F410+F412+F415+F417)</f>
        <v>3950.1</v>
      </c>
      <c r="G409" s="30">
        <f t="shared" ref="G409:H409" si="59">SUM(G410+G412+G415+G417)</f>
        <v>2805.5</v>
      </c>
      <c r="H409" s="30">
        <f t="shared" si="59"/>
        <v>3119.4</v>
      </c>
    </row>
    <row r="410" spans="1:8">
      <c r="A410" s="26" t="s">
        <v>114</v>
      </c>
      <c r="B410" s="27" t="s">
        <v>829</v>
      </c>
      <c r="C410" s="27"/>
      <c r="D410" s="27"/>
      <c r="E410" s="27"/>
      <c r="F410" s="30">
        <f>SUM(F411)</f>
        <v>232.9</v>
      </c>
      <c r="G410" s="30">
        <f t="shared" ref="G410:H410" si="60">SUM(G411)</f>
        <v>0</v>
      </c>
      <c r="H410" s="30">
        <f t="shared" si="60"/>
        <v>0</v>
      </c>
    </row>
    <row r="411" spans="1:8" ht="31.5">
      <c r="A411" s="26" t="s">
        <v>116</v>
      </c>
      <c r="B411" s="27" t="s">
        <v>829</v>
      </c>
      <c r="C411" s="27" t="s">
        <v>117</v>
      </c>
      <c r="D411" s="27" t="s">
        <v>108</v>
      </c>
      <c r="E411" s="27" t="s">
        <v>49</v>
      </c>
      <c r="F411" s="30">
        <f>SUM(Ведомственная!G1253)</f>
        <v>232.9</v>
      </c>
      <c r="G411" s="30">
        <f>SUM(Ведомственная!H1253)</f>
        <v>0</v>
      </c>
      <c r="H411" s="30">
        <f>SUM(Ведомственная!I1253)</f>
        <v>0</v>
      </c>
    </row>
    <row r="412" spans="1:8">
      <c r="A412" s="26" t="s">
        <v>123</v>
      </c>
      <c r="B412" s="27" t="s">
        <v>923</v>
      </c>
      <c r="C412" s="27"/>
      <c r="D412" s="27"/>
      <c r="E412" s="27"/>
      <c r="F412" s="30">
        <f>F413+F414</f>
        <v>2578.1</v>
      </c>
      <c r="G412" s="30">
        <f>G413+G414</f>
        <v>2805.5</v>
      </c>
      <c r="H412" s="30">
        <f>H413+H414</f>
        <v>2969.4</v>
      </c>
    </row>
    <row r="413" spans="1:8" ht="31.5">
      <c r="A413" s="26" t="s">
        <v>47</v>
      </c>
      <c r="B413" s="27" t="s">
        <v>923</v>
      </c>
      <c r="C413" s="27" t="s">
        <v>86</v>
      </c>
      <c r="D413" s="27" t="s">
        <v>13</v>
      </c>
      <c r="E413" s="27" t="s">
        <v>11</v>
      </c>
      <c r="F413" s="30">
        <f>SUM(Ведомственная!G1380)</f>
        <v>481.1</v>
      </c>
      <c r="G413" s="30">
        <f>SUM(Ведомственная!H1380)</f>
        <v>0</v>
      </c>
      <c r="H413" s="30">
        <f>SUM(Ведомственная!I1380)</f>
        <v>0</v>
      </c>
    </row>
    <row r="414" spans="1:8" ht="31.5">
      <c r="A414" s="26" t="s">
        <v>116</v>
      </c>
      <c r="B414" s="27" t="s">
        <v>923</v>
      </c>
      <c r="C414" s="27" t="s">
        <v>117</v>
      </c>
      <c r="D414" s="27" t="s">
        <v>13</v>
      </c>
      <c r="E414" s="27" t="s">
        <v>11</v>
      </c>
      <c r="F414" s="30">
        <f>SUM(Ведомственная!G1381)</f>
        <v>2097</v>
      </c>
      <c r="G414" s="30">
        <f>SUM(Ведомственная!H1381)</f>
        <v>2805.5</v>
      </c>
      <c r="H414" s="30">
        <f>SUM(Ведомственная!I1381)</f>
        <v>2969.4</v>
      </c>
    </row>
    <row r="415" spans="1:8">
      <c r="A415" s="26" t="s">
        <v>578</v>
      </c>
      <c r="B415" s="27" t="s">
        <v>924</v>
      </c>
      <c r="C415" s="27"/>
      <c r="D415" s="27"/>
      <c r="E415" s="27"/>
      <c r="F415" s="30">
        <f>SUM(F416)</f>
        <v>100</v>
      </c>
      <c r="G415" s="30">
        <f t="shared" ref="G415:H415" si="61">SUM(G416)</f>
        <v>0</v>
      </c>
      <c r="H415" s="30">
        <f t="shared" si="61"/>
        <v>0</v>
      </c>
    </row>
    <row r="416" spans="1:8" ht="31.5">
      <c r="A416" s="26" t="s">
        <v>116</v>
      </c>
      <c r="B416" s="27" t="s">
        <v>924</v>
      </c>
      <c r="C416" s="27" t="s">
        <v>117</v>
      </c>
      <c r="D416" s="27" t="s">
        <v>13</v>
      </c>
      <c r="E416" s="27" t="s">
        <v>11</v>
      </c>
      <c r="F416" s="30">
        <f>SUM(Ведомственная!G1384)</f>
        <v>100</v>
      </c>
      <c r="G416" s="30">
        <f>SUM(Ведомственная!H1384)</f>
        <v>0</v>
      </c>
      <c r="H416" s="30">
        <f>SUM(Ведомственная!I1384)</f>
        <v>0</v>
      </c>
    </row>
    <row r="417" spans="1:8">
      <c r="A417" s="91" t="s">
        <v>514</v>
      </c>
      <c r="B417" s="27" t="s">
        <v>925</v>
      </c>
      <c r="C417" s="89"/>
      <c r="D417" s="27"/>
      <c r="E417" s="27"/>
      <c r="F417" s="30">
        <f>SUM(F418:F419)</f>
        <v>1039.0999999999999</v>
      </c>
      <c r="G417" s="30">
        <f t="shared" ref="G417:H417" si="62">SUM(G418:G419)</f>
        <v>0</v>
      </c>
      <c r="H417" s="30">
        <f t="shared" si="62"/>
        <v>150</v>
      </c>
    </row>
    <row r="418" spans="1:8" ht="31.5">
      <c r="A418" s="26" t="s">
        <v>47</v>
      </c>
      <c r="B418" s="27" t="s">
        <v>925</v>
      </c>
      <c r="C418" s="27" t="s">
        <v>86</v>
      </c>
      <c r="D418" s="27" t="s">
        <v>13</v>
      </c>
      <c r="E418" s="27" t="s">
        <v>11</v>
      </c>
      <c r="F418" s="30">
        <f>SUM(Ведомственная!G1386)</f>
        <v>907.1</v>
      </c>
      <c r="G418" s="30">
        <f>SUM(Ведомственная!H1386)</f>
        <v>0</v>
      </c>
      <c r="H418" s="30">
        <f>SUM(Ведомственная!I1386)</f>
        <v>0</v>
      </c>
    </row>
    <row r="419" spans="1:8">
      <c r="A419" s="26" t="s">
        <v>37</v>
      </c>
      <c r="B419" s="27" t="s">
        <v>925</v>
      </c>
      <c r="C419" s="27" t="s">
        <v>94</v>
      </c>
      <c r="D419" s="27" t="s">
        <v>13</v>
      </c>
      <c r="E419" s="27" t="s">
        <v>11</v>
      </c>
      <c r="F419" s="30">
        <f>SUM(Ведомственная!G1387)</f>
        <v>132</v>
      </c>
      <c r="G419" s="30">
        <f>SUM(Ведомственная!H1387)</f>
        <v>0</v>
      </c>
      <c r="H419" s="30">
        <f>SUM(Ведомственная!I1387)</f>
        <v>150</v>
      </c>
    </row>
    <row r="420" spans="1:8">
      <c r="A420" s="26" t="s">
        <v>146</v>
      </c>
      <c r="B420" s="27" t="s">
        <v>512</v>
      </c>
      <c r="C420" s="27"/>
      <c r="D420" s="27"/>
      <c r="E420" s="27"/>
      <c r="F420" s="30">
        <f>SUM(F426)+F421</f>
        <v>0</v>
      </c>
      <c r="G420" s="30">
        <f t="shared" ref="G420:H420" si="63">SUM(G426)+G421</f>
        <v>0</v>
      </c>
      <c r="H420" s="30">
        <f t="shared" si="63"/>
        <v>0</v>
      </c>
    </row>
    <row r="421" spans="1:8" ht="31.5">
      <c r="A421" s="26" t="s">
        <v>255</v>
      </c>
      <c r="B421" s="27" t="s">
        <v>865</v>
      </c>
      <c r="C421" s="89"/>
      <c r="D421" s="27"/>
      <c r="E421" s="27"/>
      <c r="F421" s="30">
        <f>SUM(F422+F424)</f>
        <v>0</v>
      </c>
      <c r="G421" s="30">
        <f t="shared" ref="G421:H421" si="64">SUM(G422+G424)</f>
        <v>0</v>
      </c>
      <c r="H421" s="30">
        <f t="shared" si="64"/>
        <v>0</v>
      </c>
    </row>
    <row r="422" spans="1:8">
      <c r="A422" s="26" t="s">
        <v>123</v>
      </c>
      <c r="B422" s="27" t="s">
        <v>866</v>
      </c>
      <c r="C422" s="89"/>
      <c r="D422" s="27"/>
      <c r="E422" s="27"/>
      <c r="F422" s="30">
        <f>SUM(F423)</f>
        <v>0</v>
      </c>
      <c r="G422" s="30">
        <f t="shared" ref="G422:H422" si="65">SUM(G423)</f>
        <v>0</v>
      </c>
      <c r="H422" s="30">
        <f t="shared" si="65"/>
        <v>0</v>
      </c>
    </row>
    <row r="423" spans="1:8" ht="31.5">
      <c r="A423" s="26" t="s">
        <v>116</v>
      </c>
      <c r="B423" s="27" t="s">
        <v>866</v>
      </c>
      <c r="C423" s="27" t="s">
        <v>117</v>
      </c>
      <c r="D423" s="27" t="s">
        <v>13</v>
      </c>
      <c r="E423" s="27" t="s">
        <v>11</v>
      </c>
      <c r="F423" s="30">
        <f>SUM(Ведомственная!G1390)</f>
        <v>0</v>
      </c>
      <c r="G423" s="30">
        <f>SUM(Ведомственная!H1390)</f>
        <v>0</v>
      </c>
      <c r="H423" s="30">
        <f>SUM(Ведомственная!I1390)</f>
        <v>0</v>
      </c>
    </row>
    <row r="424" spans="1:8">
      <c r="A424" s="26" t="s">
        <v>578</v>
      </c>
      <c r="B424" s="27" t="s">
        <v>868</v>
      </c>
      <c r="C424" s="27"/>
      <c r="D424" s="27"/>
      <c r="E424" s="27"/>
      <c r="F424" s="30">
        <f>SUM(F425)</f>
        <v>0</v>
      </c>
      <c r="G424" s="30">
        <f t="shared" ref="G424:H424" si="66">SUM(G425)</f>
        <v>0</v>
      </c>
      <c r="H424" s="30">
        <f t="shared" si="66"/>
        <v>0</v>
      </c>
    </row>
    <row r="425" spans="1:8" ht="31.5">
      <c r="A425" s="26" t="s">
        <v>116</v>
      </c>
      <c r="B425" s="27" t="s">
        <v>868</v>
      </c>
      <c r="C425" s="27" t="s">
        <v>117</v>
      </c>
      <c r="D425" s="27" t="s">
        <v>13</v>
      </c>
      <c r="E425" s="27" t="s">
        <v>11</v>
      </c>
      <c r="F425" s="30">
        <f>SUM(Ведомственная!G1392)</f>
        <v>0</v>
      </c>
      <c r="G425" s="30">
        <f>SUM(Ведомственная!H1392)</f>
        <v>0</v>
      </c>
      <c r="H425" s="30">
        <f>SUM(Ведомственная!I1392)</f>
        <v>0</v>
      </c>
    </row>
    <row r="426" spans="1:8" ht="31.5">
      <c r="A426" s="26" t="s">
        <v>322</v>
      </c>
      <c r="B426" s="27" t="s">
        <v>867</v>
      </c>
      <c r="C426" s="27"/>
      <c r="D426" s="27"/>
      <c r="E426" s="27"/>
      <c r="F426" s="30">
        <f>SUM(F427)+F429</f>
        <v>0</v>
      </c>
      <c r="G426" s="30">
        <f t="shared" ref="G426:H426" si="67">SUM(G427)+G429</f>
        <v>0</v>
      </c>
      <c r="H426" s="30">
        <f t="shared" si="67"/>
        <v>0</v>
      </c>
    </row>
    <row r="427" spans="1:8">
      <c r="A427" s="26" t="s">
        <v>123</v>
      </c>
      <c r="B427" s="27" t="s">
        <v>513</v>
      </c>
      <c r="C427" s="27"/>
      <c r="D427" s="27"/>
      <c r="E427" s="27"/>
      <c r="F427" s="30">
        <f t="shared" ref="F427:H427" si="68">SUM(F428)</f>
        <v>0</v>
      </c>
      <c r="G427" s="30">
        <f t="shared" si="68"/>
        <v>0</v>
      </c>
      <c r="H427" s="30">
        <f t="shared" si="68"/>
        <v>0</v>
      </c>
    </row>
    <row r="428" spans="1:8" ht="31.5">
      <c r="A428" s="26" t="s">
        <v>116</v>
      </c>
      <c r="B428" s="27" t="s">
        <v>513</v>
      </c>
      <c r="C428" s="27" t="s">
        <v>117</v>
      </c>
      <c r="D428" s="27" t="s">
        <v>13</v>
      </c>
      <c r="E428" s="27" t="s">
        <v>11</v>
      </c>
      <c r="F428" s="30">
        <f>SUM(Ведомственная!G1395)</f>
        <v>0</v>
      </c>
      <c r="G428" s="30">
        <f>SUM(Ведомственная!H1395)</f>
        <v>0</v>
      </c>
      <c r="H428" s="30">
        <f>SUM(Ведомственная!I1395)</f>
        <v>0</v>
      </c>
    </row>
    <row r="429" spans="1:8">
      <c r="A429" s="26" t="s">
        <v>136</v>
      </c>
      <c r="B429" s="27" t="s">
        <v>579</v>
      </c>
      <c r="C429" s="27"/>
      <c r="D429" s="27"/>
      <c r="E429" s="27"/>
      <c r="F429" s="30">
        <f t="shared" ref="F429:H429" si="69">SUM(F430)</f>
        <v>0</v>
      </c>
      <c r="G429" s="30">
        <f t="shared" si="69"/>
        <v>0</v>
      </c>
      <c r="H429" s="30">
        <f t="shared" si="69"/>
        <v>0</v>
      </c>
    </row>
    <row r="430" spans="1:8" ht="31.5">
      <c r="A430" s="26" t="s">
        <v>116</v>
      </c>
      <c r="B430" s="27" t="s">
        <v>579</v>
      </c>
      <c r="C430" s="27" t="s">
        <v>117</v>
      </c>
      <c r="D430" s="27" t="s">
        <v>13</v>
      </c>
      <c r="E430" s="27" t="s">
        <v>11</v>
      </c>
      <c r="F430" s="30">
        <f>SUM(Ведомственная!G1397)</f>
        <v>0</v>
      </c>
      <c r="G430" s="30">
        <f>SUM(Ведомственная!H1397)</f>
        <v>0</v>
      </c>
      <c r="H430" s="30">
        <f>SUM(Ведомственная!I1397)</f>
        <v>0</v>
      </c>
    </row>
    <row r="431" spans="1:8">
      <c r="A431" s="111" t="s">
        <v>995</v>
      </c>
      <c r="B431" s="27" t="s">
        <v>993</v>
      </c>
      <c r="C431" s="27"/>
      <c r="D431" s="27"/>
      <c r="E431" s="27"/>
      <c r="F431" s="30">
        <f>SUM(F432)</f>
        <v>134</v>
      </c>
      <c r="G431" s="30">
        <f t="shared" ref="G431:H431" si="70">SUM(G432)</f>
        <v>0</v>
      </c>
      <c r="H431" s="30">
        <f t="shared" si="70"/>
        <v>0</v>
      </c>
    </row>
    <row r="432" spans="1:8" ht="31.5">
      <c r="A432" s="111" t="s">
        <v>994</v>
      </c>
      <c r="B432" s="27" t="s">
        <v>992</v>
      </c>
      <c r="C432" s="27"/>
      <c r="D432" s="27"/>
      <c r="E432" s="27"/>
      <c r="F432" s="30">
        <f>SUM(F433:F434)</f>
        <v>134</v>
      </c>
      <c r="G432" s="30">
        <f t="shared" ref="G432:H432" si="71">SUM(G433:G434)</f>
        <v>0</v>
      </c>
      <c r="H432" s="30">
        <f t="shared" si="71"/>
        <v>0</v>
      </c>
    </row>
    <row r="433" spans="1:8">
      <c r="A433" s="111" t="s">
        <v>37</v>
      </c>
      <c r="B433" s="27" t="s">
        <v>992</v>
      </c>
      <c r="C433" s="27" t="s">
        <v>94</v>
      </c>
      <c r="D433" s="27" t="s">
        <v>13</v>
      </c>
      <c r="E433" s="27" t="s">
        <v>29</v>
      </c>
      <c r="F433" s="30">
        <f>SUM(Ведомственная!G1325)</f>
        <v>67</v>
      </c>
      <c r="G433" s="30">
        <f>SUM(Ведомственная!H1325)</f>
        <v>0</v>
      </c>
      <c r="H433" s="30">
        <f>SUM(Ведомственная!I1325)</f>
        <v>0</v>
      </c>
    </row>
    <row r="434" spans="1:8" ht="31.5">
      <c r="A434" s="111" t="s">
        <v>116</v>
      </c>
      <c r="B434" s="27" t="s">
        <v>992</v>
      </c>
      <c r="C434" s="27" t="s">
        <v>117</v>
      </c>
      <c r="D434" s="27" t="s">
        <v>13</v>
      </c>
      <c r="E434" s="27" t="s">
        <v>29</v>
      </c>
      <c r="F434" s="30">
        <f>SUM(Ведомственная!G1326)</f>
        <v>67</v>
      </c>
      <c r="G434" s="30">
        <f>SUM(Ведомственная!H1326)</f>
        <v>0</v>
      </c>
      <c r="H434" s="30">
        <f>SUM(Ведомственная!I1326)</f>
        <v>0</v>
      </c>
    </row>
    <row r="435" spans="1:8" ht="31.5">
      <c r="A435" s="26" t="s">
        <v>151</v>
      </c>
      <c r="B435" s="27" t="s">
        <v>152</v>
      </c>
      <c r="C435" s="27"/>
      <c r="D435" s="27"/>
      <c r="E435" s="27"/>
      <c r="F435" s="30">
        <f>SUM(F436+F447+F468)+F441+F477</f>
        <v>34092.699999999997</v>
      </c>
      <c r="G435" s="30">
        <f t="shared" ref="G435:H435" si="72">SUM(G436+G447+G468)+G441+G477</f>
        <v>1089.5999999999999</v>
      </c>
      <c r="H435" s="30">
        <f t="shared" si="72"/>
        <v>23695.3</v>
      </c>
    </row>
    <row r="436" spans="1:8">
      <c r="A436" s="26" t="s">
        <v>30</v>
      </c>
      <c r="B436" s="27" t="s">
        <v>401</v>
      </c>
      <c r="C436" s="27"/>
      <c r="D436" s="27"/>
      <c r="E436" s="27"/>
      <c r="F436" s="30">
        <f>SUM(F437+F439+F443+F445)</f>
        <v>11266.599999999999</v>
      </c>
      <c r="G436" s="30">
        <f t="shared" ref="G436:H436" si="73">SUM(G437+G439+G443+G445)</f>
        <v>0</v>
      </c>
      <c r="H436" s="30">
        <f t="shared" si="73"/>
        <v>3233.8</v>
      </c>
    </row>
    <row r="437" spans="1:8">
      <c r="A437" s="26" t="s">
        <v>123</v>
      </c>
      <c r="B437" s="27" t="s">
        <v>402</v>
      </c>
      <c r="C437" s="27"/>
      <c r="D437" s="27"/>
      <c r="E437" s="27"/>
      <c r="F437" s="30">
        <f>F438</f>
        <v>1464.8</v>
      </c>
      <c r="G437" s="30">
        <f>G438</f>
        <v>0</v>
      </c>
      <c r="H437" s="30">
        <f>H438</f>
        <v>0</v>
      </c>
    </row>
    <row r="438" spans="1:8" ht="31.5">
      <c r="A438" s="26" t="s">
        <v>47</v>
      </c>
      <c r="B438" s="27" t="s">
        <v>402</v>
      </c>
      <c r="C438" s="27" t="s">
        <v>86</v>
      </c>
      <c r="D438" s="27" t="s">
        <v>13</v>
      </c>
      <c r="E438" s="27" t="s">
        <v>29</v>
      </c>
      <c r="F438" s="30">
        <f>SUM(Ведомственная!G1330)</f>
        <v>1464.8</v>
      </c>
      <c r="G438" s="30">
        <f>SUM(Ведомственная!H1330)</f>
        <v>0</v>
      </c>
      <c r="H438" s="30">
        <f>SUM(Ведомственная!I1330)</f>
        <v>0</v>
      </c>
    </row>
    <row r="439" spans="1:8">
      <c r="A439" s="26" t="s">
        <v>131</v>
      </c>
      <c r="B439" s="27" t="s">
        <v>403</v>
      </c>
      <c r="C439" s="27"/>
      <c r="D439" s="27"/>
      <c r="E439" s="27"/>
      <c r="F439" s="30">
        <f>SUM(F440)</f>
        <v>3872.6</v>
      </c>
      <c r="G439" s="30">
        <f>SUM(G440)</f>
        <v>0</v>
      </c>
      <c r="H439" s="30">
        <f>SUM(H440)</f>
        <v>733.8</v>
      </c>
    </row>
    <row r="440" spans="1:8" ht="29.25" customHeight="1">
      <c r="A440" s="26" t="s">
        <v>47</v>
      </c>
      <c r="B440" s="27" t="s">
        <v>403</v>
      </c>
      <c r="C440" s="27" t="s">
        <v>86</v>
      </c>
      <c r="D440" s="27" t="s">
        <v>13</v>
      </c>
      <c r="E440" s="27" t="s">
        <v>29</v>
      </c>
      <c r="F440" s="30">
        <f>SUM(Ведомственная!G1332)</f>
        <v>3872.6</v>
      </c>
      <c r="G440" s="30">
        <f>SUM(Ведомственная!H1332)</f>
        <v>0</v>
      </c>
      <c r="H440" s="30">
        <f>SUM(Ведомственная!I1332)</f>
        <v>733.8</v>
      </c>
    </row>
    <row r="441" spans="1:8" ht="29.25" customHeight="1">
      <c r="A441" s="111" t="s">
        <v>514</v>
      </c>
      <c r="B441" s="27" t="s">
        <v>996</v>
      </c>
      <c r="C441" s="27"/>
      <c r="D441" s="27"/>
      <c r="E441" s="27"/>
      <c r="F441" s="30">
        <f>SUM(F442)</f>
        <v>273.2</v>
      </c>
      <c r="G441" s="30">
        <f t="shared" ref="G441:H441" si="74">SUM(G442)</f>
        <v>0</v>
      </c>
      <c r="H441" s="30">
        <f t="shared" si="74"/>
        <v>0</v>
      </c>
    </row>
    <row r="442" spans="1:8" ht="29.25" customHeight="1">
      <c r="A442" s="111" t="s">
        <v>47</v>
      </c>
      <c r="B442" s="27" t="s">
        <v>996</v>
      </c>
      <c r="C442" s="27" t="s">
        <v>86</v>
      </c>
      <c r="D442" s="27" t="s">
        <v>13</v>
      </c>
      <c r="E442" s="27" t="s">
        <v>29</v>
      </c>
      <c r="F442" s="30">
        <f>SUM(Ведомственная!G1334)</f>
        <v>273.2</v>
      </c>
      <c r="G442" s="30">
        <f>SUM(Ведомственная!H1334)</f>
        <v>0</v>
      </c>
      <c r="H442" s="30">
        <f>SUM(Ведомственная!I1334)</f>
        <v>0</v>
      </c>
    </row>
    <row r="443" spans="1:8" ht="63">
      <c r="A443" s="26" t="s">
        <v>952</v>
      </c>
      <c r="B443" s="27" t="s">
        <v>953</v>
      </c>
      <c r="C443" s="27"/>
      <c r="D443" s="27"/>
      <c r="E443" s="27"/>
      <c r="F443" s="30">
        <f>SUM(F444)</f>
        <v>5929.2</v>
      </c>
      <c r="G443" s="30">
        <f t="shared" ref="G443:H443" si="75">SUM(G444)</f>
        <v>0</v>
      </c>
      <c r="H443" s="30">
        <f t="shared" si="75"/>
        <v>0</v>
      </c>
    </row>
    <row r="444" spans="1:8" ht="31.5">
      <c r="A444" s="26" t="s">
        <v>116</v>
      </c>
      <c r="B444" s="27" t="s">
        <v>953</v>
      </c>
      <c r="C444" s="27" t="s">
        <v>117</v>
      </c>
      <c r="D444" s="27" t="s">
        <v>108</v>
      </c>
      <c r="E444" s="27" t="s">
        <v>49</v>
      </c>
      <c r="F444" s="30">
        <f>SUM(Ведомственная!G1257)</f>
        <v>5929.2</v>
      </c>
      <c r="G444" s="30">
        <f>SUM(Ведомственная!H1257)</f>
        <v>0</v>
      </c>
      <c r="H444" s="30">
        <f>SUM(Ведомственная!I1257)</f>
        <v>0</v>
      </c>
    </row>
    <row r="445" spans="1:8" ht="47.25">
      <c r="A445" s="26" t="s">
        <v>884</v>
      </c>
      <c r="B445" s="27" t="s">
        <v>921</v>
      </c>
      <c r="C445" s="27"/>
      <c r="D445" s="27"/>
      <c r="E445" s="27"/>
      <c r="F445" s="30">
        <f>SUM(F446)</f>
        <v>0</v>
      </c>
      <c r="G445" s="30">
        <f t="shared" ref="G445:H445" si="76">SUM(G446)</f>
        <v>0</v>
      </c>
      <c r="H445" s="30">
        <f t="shared" si="76"/>
        <v>2500</v>
      </c>
    </row>
    <row r="446" spans="1:8" ht="31.5">
      <c r="A446" s="26" t="s">
        <v>47</v>
      </c>
      <c r="B446" s="27" t="s">
        <v>921</v>
      </c>
      <c r="C446" s="27" t="s">
        <v>86</v>
      </c>
      <c r="D446" s="27" t="s">
        <v>13</v>
      </c>
      <c r="E446" s="27" t="s">
        <v>29</v>
      </c>
      <c r="F446" s="30">
        <f>SUM(Ведомственная!G1336)</f>
        <v>0</v>
      </c>
      <c r="G446" s="30">
        <f>SUM(Ведомственная!H1336)</f>
        <v>0</v>
      </c>
      <c r="H446" s="30">
        <f>SUM(Ведомственная!I1336)</f>
        <v>2500</v>
      </c>
    </row>
    <row r="447" spans="1:8">
      <c r="A447" s="26" t="s">
        <v>146</v>
      </c>
      <c r="B447" s="27" t="s">
        <v>153</v>
      </c>
      <c r="C447" s="27"/>
      <c r="D447" s="27"/>
      <c r="E447" s="27"/>
      <c r="F447" s="30">
        <f>F448+F461+F454</f>
        <v>5725.2</v>
      </c>
      <c r="G447" s="30">
        <f>G448+G461+G454</f>
        <v>443.9</v>
      </c>
      <c r="H447" s="30">
        <f>H448+H461+H454</f>
        <v>0</v>
      </c>
    </row>
    <row r="448" spans="1:8" ht="31.5">
      <c r="A448" s="26" t="s">
        <v>404</v>
      </c>
      <c r="B448" s="27" t="s">
        <v>405</v>
      </c>
      <c r="C448" s="27"/>
      <c r="D448" s="27"/>
      <c r="E448" s="27"/>
      <c r="F448" s="30">
        <f>F449+F451</f>
        <v>1082.7</v>
      </c>
      <c r="G448" s="30">
        <f>G449+G451</f>
        <v>443.9</v>
      </c>
      <c r="H448" s="30">
        <f>H449+H451</f>
        <v>0</v>
      </c>
    </row>
    <row r="449" spans="1:8" hidden="1">
      <c r="A449" s="26" t="s">
        <v>114</v>
      </c>
      <c r="B449" s="27" t="s">
        <v>406</v>
      </c>
      <c r="C449" s="27"/>
      <c r="D449" s="27"/>
      <c r="E449" s="27"/>
      <c r="F449" s="30">
        <f>F450</f>
        <v>537.1</v>
      </c>
      <c r="G449" s="30">
        <f>G450</f>
        <v>0</v>
      </c>
      <c r="H449" s="30">
        <f>H450</f>
        <v>0</v>
      </c>
    </row>
    <row r="450" spans="1:8" ht="31.5" hidden="1">
      <c r="A450" s="26" t="s">
        <v>116</v>
      </c>
      <c r="B450" s="27" t="s">
        <v>406</v>
      </c>
      <c r="C450" s="27" t="s">
        <v>117</v>
      </c>
      <c r="D450" s="27" t="s">
        <v>108</v>
      </c>
      <c r="E450" s="27" t="s">
        <v>49</v>
      </c>
      <c r="F450" s="30">
        <f>SUM(Ведомственная!G1261)</f>
        <v>537.1</v>
      </c>
      <c r="G450" s="30">
        <f>SUM(Ведомственная!H1261)</f>
        <v>0</v>
      </c>
      <c r="H450" s="30">
        <f>SUM(Ведомственная!I1261)</f>
        <v>0</v>
      </c>
    </row>
    <row r="451" spans="1:8">
      <c r="A451" s="26" t="s">
        <v>123</v>
      </c>
      <c r="B451" s="27" t="s">
        <v>419</v>
      </c>
      <c r="C451" s="27"/>
      <c r="D451" s="27"/>
      <c r="E451" s="27"/>
      <c r="F451" s="30">
        <f>F453+F452</f>
        <v>545.6</v>
      </c>
      <c r="G451" s="30">
        <f>G453+G452</f>
        <v>443.9</v>
      </c>
      <c r="H451" s="30">
        <f>H453+H452</f>
        <v>0</v>
      </c>
    </row>
    <row r="452" spans="1:8" ht="31.5">
      <c r="A452" s="26" t="s">
        <v>116</v>
      </c>
      <c r="B452" s="27" t="s">
        <v>419</v>
      </c>
      <c r="C452" s="27" t="s">
        <v>117</v>
      </c>
      <c r="D452" s="27" t="s">
        <v>13</v>
      </c>
      <c r="E452" s="27" t="s">
        <v>29</v>
      </c>
      <c r="F452" s="30">
        <f>SUM(Ведомственная!G1340)</f>
        <v>545.6</v>
      </c>
      <c r="G452" s="30">
        <f>SUM(Ведомственная!H1340)</f>
        <v>443.9</v>
      </c>
      <c r="H452" s="30">
        <f>SUM(Ведомственная!I1340)</f>
        <v>0</v>
      </c>
    </row>
    <row r="453" spans="1:8" ht="36.75" hidden="1" customHeight="1">
      <c r="A453" s="26" t="s">
        <v>116</v>
      </c>
      <c r="B453" s="27" t="s">
        <v>419</v>
      </c>
      <c r="C453" s="27" t="s">
        <v>117</v>
      </c>
      <c r="D453" s="27" t="s">
        <v>13</v>
      </c>
      <c r="E453" s="27" t="s">
        <v>11</v>
      </c>
      <c r="F453" s="30">
        <v>0</v>
      </c>
      <c r="G453" s="30">
        <v>0</v>
      </c>
      <c r="H453" s="30">
        <v>0</v>
      </c>
    </row>
    <row r="454" spans="1:8" ht="31.5">
      <c r="A454" s="26" t="s">
        <v>255</v>
      </c>
      <c r="B454" s="27" t="s">
        <v>420</v>
      </c>
      <c r="C454" s="27"/>
      <c r="D454" s="27"/>
      <c r="E454" s="27"/>
      <c r="F454" s="30">
        <f>F455+F457+F459</f>
        <v>1455.7</v>
      </c>
      <c r="G454" s="30">
        <f t="shared" ref="G454:H454" si="77">G455+G457+G459</f>
        <v>0</v>
      </c>
      <c r="H454" s="30">
        <f t="shared" si="77"/>
        <v>0</v>
      </c>
    </row>
    <row r="455" spans="1:8">
      <c r="A455" s="26" t="s">
        <v>114</v>
      </c>
      <c r="B455" s="27" t="s">
        <v>421</v>
      </c>
      <c r="C455" s="27"/>
      <c r="D455" s="27"/>
      <c r="E455" s="27"/>
      <c r="F455" s="30">
        <f>F456</f>
        <v>594.29999999999995</v>
      </c>
      <c r="G455" s="30">
        <f>G456</f>
        <v>0</v>
      </c>
      <c r="H455" s="30">
        <f>H456</f>
        <v>0</v>
      </c>
    </row>
    <row r="456" spans="1:8" ht="31.5">
      <c r="A456" s="26" t="s">
        <v>116</v>
      </c>
      <c r="B456" s="27" t="s">
        <v>421</v>
      </c>
      <c r="C456" s="27" t="s">
        <v>117</v>
      </c>
      <c r="D456" s="27" t="s">
        <v>108</v>
      </c>
      <c r="E456" s="27" t="s">
        <v>49</v>
      </c>
      <c r="F456" s="30">
        <f>SUM(Ведомственная!G1263)</f>
        <v>594.29999999999995</v>
      </c>
      <c r="G456" s="30">
        <f>SUM(Ведомственная!H1263)</f>
        <v>0</v>
      </c>
      <c r="H456" s="30">
        <f>SUM(Ведомственная!I1263)</f>
        <v>0</v>
      </c>
    </row>
    <row r="457" spans="1:8">
      <c r="A457" s="26" t="s">
        <v>123</v>
      </c>
      <c r="B457" s="27" t="s">
        <v>422</v>
      </c>
      <c r="C457" s="27"/>
      <c r="D457" s="27"/>
      <c r="E457" s="27"/>
      <c r="F457" s="30">
        <f>F458</f>
        <v>787.2</v>
      </c>
      <c r="G457" s="30">
        <f>G458</f>
        <v>0</v>
      </c>
      <c r="H457" s="30">
        <f>H458</f>
        <v>0</v>
      </c>
    </row>
    <row r="458" spans="1:8" ht="31.5">
      <c r="A458" s="26" t="s">
        <v>116</v>
      </c>
      <c r="B458" s="27" t="s">
        <v>422</v>
      </c>
      <c r="C458" s="27" t="s">
        <v>117</v>
      </c>
      <c r="D458" s="27" t="s">
        <v>13</v>
      </c>
      <c r="E458" s="27" t="s">
        <v>29</v>
      </c>
      <c r="F458" s="30">
        <f>SUM(Ведомственная!G1343)</f>
        <v>787.2</v>
      </c>
      <c r="G458" s="30">
        <f>SUM(Ведомственная!H1343)</f>
        <v>0</v>
      </c>
      <c r="H458" s="30">
        <f>SUM(Ведомственная!I1343)</f>
        <v>0</v>
      </c>
    </row>
    <row r="459" spans="1:8">
      <c r="A459" s="26" t="s">
        <v>578</v>
      </c>
      <c r="B459" s="27" t="s">
        <v>967</v>
      </c>
      <c r="C459" s="27"/>
      <c r="D459" s="27"/>
      <c r="E459" s="27"/>
      <c r="F459" s="30">
        <f>SUM(F460)</f>
        <v>74.2</v>
      </c>
      <c r="G459" s="30">
        <f t="shared" ref="G459:H459" si="78">SUM(G460)</f>
        <v>0</v>
      </c>
      <c r="H459" s="30">
        <f t="shared" si="78"/>
        <v>0</v>
      </c>
    </row>
    <row r="460" spans="1:8" ht="31.5">
      <c r="A460" s="26" t="s">
        <v>116</v>
      </c>
      <c r="B460" s="27" t="s">
        <v>967</v>
      </c>
      <c r="C460" s="27" t="s">
        <v>117</v>
      </c>
      <c r="D460" s="27" t="s">
        <v>13</v>
      </c>
      <c r="E460" s="27" t="s">
        <v>29</v>
      </c>
      <c r="F460" s="30">
        <f>SUM(Ведомственная!G1345)</f>
        <v>74.2</v>
      </c>
      <c r="G460" s="30">
        <f>SUM(Ведомственная!H1345)</f>
        <v>0</v>
      </c>
      <c r="H460" s="30">
        <f>SUM(Ведомственная!I1345)</f>
        <v>0</v>
      </c>
    </row>
    <row r="461" spans="1:8" ht="31.5">
      <c r="A461" s="26" t="s">
        <v>322</v>
      </c>
      <c r="B461" s="27" t="s">
        <v>407</v>
      </c>
      <c r="C461" s="27"/>
      <c r="D461" s="27"/>
      <c r="E461" s="27"/>
      <c r="F461" s="30">
        <f>SUM(F462+F464+F466)</f>
        <v>3186.7999999999997</v>
      </c>
      <c r="G461" s="30">
        <f>SUM(G462+G464+G466)</f>
        <v>0</v>
      </c>
      <c r="H461" s="30">
        <f>SUM(H462+H464+H466)</f>
        <v>0</v>
      </c>
    </row>
    <row r="462" spans="1:8">
      <c r="A462" s="26" t="s">
        <v>114</v>
      </c>
      <c r="B462" s="27" t="s">
        <v>408</v>
      </c>
      <c r="C462" s="27"/>
      <c r="D462" s="27"/>
      <c r="E462" s="27"/>
      <c r="F462" s="30">
        <f>F463</f>
        <v>1432.1</v>
      </c>
      <c r="G462" s="30">
        <f>G463</f>
        <v>0</v>
      </c>
      <c r="H462" s="30">
        <f>H463</f>
        <v>0</v>
      </c>
    </row>
    <row r="463" spans="1:8" ht="31.5">
      <c r="A463" s="26" t="s">
        <v>116</v>
      </c>
      <c r="B463" s="27" t="s">
        <v>408</v>
      </c>
      <c r="C463" s="27" t="s">
        <v>117</v>
      </c>
      <c r="D463" s="27" t="s">
        <v>108</v>
      </c>
      <c r="E463" s="27" t="s">
        <v>49</v>
      </c>
      <c r="F463" s="30">
        <f>SUM(Ведомственная!G1266)</f>
        <v>1432.1</v>
      </c>
      <c r="G463" s="30">
        <f>SUM(Ведомственная!H1266)</f>
        <v>0</v>
      </c>
      <c r="H463" s="30">
        <f>SUM(Ведомственная!I1266)</f>
        <v>0</v>
      </c>
    </row>
    <row r="464" spans="1:8">
      <c r="A464" s="26" t="s">
        <v>123</v>
      </c>
      <c r="B464" s="27" t="s">
        <v>457</v>
      </c>
      <c r="C464" s="27"/>
      <c r="D464" s="27"/>
      <c r="E464" s="27"/>
      <c r="F464" s="30">
        <f>F465</f>
        <v>1500.1</v>
      </c>
      <c r="G464" s="30">
        <f>G465</f>
        <v>0</v>
      </c>
      <c r="H464" s="30">
        <f>H465</f>
        <v>0</v>
      </c>
    </row>
    <row r="465" spans="1:8" ht="31.5">
      <c r="A465" s="26" t="s">
        <v>116</v>
      </c>
      <c r="B465" s="27" t="s">
        <v>457</v>
      </c>
      <c r="C465" s="27" t="s">
        <v>117</v>
      </c>
      <c r="D465" s="27" t="s">
        <v>13</v>
      </c>
      <c r="E465" s="27" t="s">
        <v>29</v>
      </c>
      <c r="F465" s="30">
        <f>SUM(Ведомственная!G1348)</f>
        <v>1500.1</v>
      </c>
      <c r="G465" s="30">
        <f>SUM(Ведомственная!H1348)</f>
        <v>0</v>
      </c>
      <c r="H465" s="30">
        <f>SUM(Ведомственная!I1348)</f>
        <v>0</v>
      </c>
    </row>
    <row r="466" spans="1:8">
      <c r="A466" s="26" t="s">
        <v>136</v>
      </c>
      <c r="B466" s="27" t="s">
        <v>586</v>
      </c>
      <c r="C466" s="27"/>
      <c r="D466" s="27"/>
      <c r="E466" s="27"/>
      <c r="F466" s="30">
        <f>SUM(F467)</f>
        <v>254.6</v>
      </c>
      <c r="G466" s="30">
        <f>SUM(G467)</f>
        <v>0</v>
      </c>
      <c r="H466" s="30">
        <f>SUM(H467)</f>
        <v>0</v>
      </c>
    </row>
    <row r="467" spans="1:8" ht="31.5">
      <c r="A467" s="26" t="s">
        <v>116</v>
      </c>
      <c r="B467" s="27" t="s">
        <v>586</v>
      </c>
      <c r="C467" s="27" t="s">
        <v>117</v>
      </c>
      <c r="D467" s="27" t="s">
        <v>13</v>
      </c>
      <c r="E467" s="27" t="s">
        <v>29</v>
      </c>
      <c r="F467" s="30">
        <f>SUM(Ведомственная!G1350)</f>
        <v>254.6</v>
      </c>
      <c r="G467" s="30">
        <f>SUM(Ведомственная!H1350)</f>
        <v>0</v>
      </c>
      <c r="H467" s="30">
        <f>SUM(Ведомственная!I1350)</f>
        <v>0</v>
      </c>
    </row>
    <row r="468" spans="1:8">
      <c r="A468" s="26" t="s">
        <v>825</v>
      </c>
      <c r="B468" s="27" t="s">
        <v>562</v>
      </c>
      <c r="C468" s="27"/>
      <c r="D468" s="27"/>
      <c r="E468" s="27"/>
      <c r="F468" s="30">
        <f>SUM(F471+F473+F475)+F469</f>
        <v>16559.7</v>
      </c>
      <c r="G468" s="30">
        <f t="shared" ref="G468:H468" si="79">SUM(G471+G473+G475)+G469</f>
        <v>645.70000000000005</v>
      </c>
      <c r="H468" s="30">
        <f t="shared" si="79"/>
        <v>20461.5</v>
      </c>
    </row>
    <row r="469" spans="1:8" ht="31.5">
      <c r="A469" s="147" t="s">
        <v>1053</v>
      </c>
      <c r="B469" s="27" t="s">
        <v>1052</v>
      </c>
      <c r="C469" s="27"/>
      <c r="D469" s="27"/>
      <c r="E469" s="27"/>
      <c r="F469" s="30">
        <f>SUM(F470)</f>
        <v>5000</v>
      </c>
      <c r="G469" s="30">
        <f t="shared" ref="G469:H469" si="80">SUM(G470)</f>
        <v>0</v>
      </c>
      <c r="H469" s="30">
        <f t="shared" si="80"/>
        <v>0</v>
      </c>
    </row>
    <row r="470" spans="1:8" ht="31.5">
      <c r="A470" s="147" t="s">
        <v>47</v>
      </c>
      <c r="B470" s="27" t="s">
        <v>1052</v>
      </c>
      <c r="C470" s="27" t="s">
        <v>86</v>
      </c>
      <c r="D470" s="27" t="s">
        <v>13</v>
      </c>
      <c r="E470" s="27" t="s">
        <v>29</v>
      </c>
      <c r="F470" s="30">
        <f>SUM(Ведомственная!G1353)</f>
        <v>5000</v>
      </c>
      <c r="G470" s="30">
        <f>SUM(Ведомственная!H1353)</f>
        <v>0</v>
      </c>
      <c r="H470" s="30">
        <f>SUM(Ведомственная!I1353)</f>
        <v>0</v>
      </c>
    </row>
    <row r="471" spans="1:8">
      <c r="A471" s="114" t="s">
        <v>1018</v>
      </c>
      <c r="B471" s="27" t="s">
        <v>1017</v>
      </c>
      <c r="C471" s="27"/>
      <c r="D471" s="27"/>
      <c r="E471" s="27"/>
      <c r="F471" s="30">
        <f>SUM(Ведомственная!G1354)</f>
        <v>0</v>
      </c>
      <c r="G471" s="30">
        <f>SUM(Ведомственная!H1354)</f>
        <v>645.70000000000005</v>
      </c>
      <c r="H471" s="30">
        <f>SUM(Ведомственная!I1354)</f>
        <v>2000</v>
      </c>
    </row>
    <row r="472" spans="1:8" ht="31.5">
      <c r="A472" s="114" t="s">
        <v>116</v>
      </c>
      <c r="B472" s="27" t="s">
        <v>1017</v>
      </c>
      <c r="C472" s="27" t="s">
        <v>117</v>
      </c>
      <c r="D472" s="27" t="s">
        <v>13</v>
      </c>
      <c r="E472" s="27" t="s">
        <v>29</v>
      </c>
      <c r="F472" s="30">
        <f>SUM(Ведомственная!G1355)</f>
        <v>0</v>
      </c>
      <c r="G472" s="30">
        <f>SUM(Ведомственная!H1355)</f>
        <v>645.70000000000005</v>
      </c>
      <c r="H472" s="30">
        <f>SUM(Ведомственная!I1355)</f>
        <v>2000</v>
      </c>
    </row>
    <row r="473" spans="1:8" ht="78.75">
      <c r="A473" s="26" t="s">
        <v>688</v>
      </c>
      <c r="B473" s="27" t="s">
        <v>686</v>
      </c>
      <c r="C473" s="27"/>
      <c r="D473" s="27"/>
      <c r="E473" s="27"/>
      <c r="F473" s="30">
        <f>SUM(F474)</f>
        <v>11559.7</v>
      </c>
      <c r="G473" s="30">
        <f>SUM(G474)</f>
        <v>0</v>
      </c>
      <c r="H473" s="30">
        <f>SUM(H474)</f>
        <v>13421.5</v>
      </c>
    </row>
    <row r="474" spans="1:8" ht="31.5">
      <c r="A474" s="26" t="s">
        <v>116</v>
      </c>
      <c r="B474" s="27" t="s">
        <v>686</v>
      </c>
      <c r="C474" s="27" t="s">
        <v>117</v>
      </c>
      <c r="D474" s="27" t="s">
        <v>108</v>
      </c>
      <c r="E474" s="27" t="s">
        <v>49</v>
      </c>
      <c r="F474" s="30">
        <f>SUM(Ведомственная!G1269)</f>
        <v>11559.7</v>
      </c>
      <c r="G474" s="30">
        <f>SUM(Ведомственная!H1269)</f>
        <v>0</v>
      </c>
      <c r="H474" s="30">
        <f>SUM(Ведомственная!I1269)</f>
        <v>13421.5</v>
      </c>
    </row>
    <row r="475" spans="1:8" ht="31.5">
      <c r="A475" s="26" t="s">
        <v>806</v>
      </c>
      <c r="B475" s="27" t="s">
        <v>805</v>
      </c>
      <c r="C475" s="27"/>
      <c r="D475" s="27"/>
      <c r="E475" s="27"/>
      <c r="F475" s="30">
        <f>SUM(F476)</f>
        <v>0</v>
      </c>
      <c r="G475" s="30">
        <f t="shared" ref="G475:H475" si="81">SUM(G476)</f>
        <v>0</v>
      </c>
      <c r="H475" s="30">
        <f t="shared" si="81"/>
        <v>5040</v>
      </c>
    </row>
    <row r="476" spans="1:8" ht="31.5">
      <c r="A476" s="26" t="s">
        <v>47</v>
      </c>
      <c r="B476" s="27" t="s">
        <v>805</v>
      </c>
      <c r="C476" s="27" t="s">
        <v>86</v>
      </c>
      <c r="D476" s="27" t="s">
        <v>13</v>
      </c>
      <c r="E476" s="27" t="s">
        <v>29</v>
      </c>
      <c r="F476" s="30">
        <f>SUM(Ведомственная!G1357)</f>
        <v>0</v>
      </c>
      <c r="G476" s="30">
        <f>SUM(Ведомственная!H1357)</f>
        <v>0</v>
      </c>
      <c r="H476" s="30">
        <f>SUM(Ведомственная!I1357)</f>
        <v>5040</v>
      </c>
    </row>
    <row r="477" spans="1:8">
      <c r="A477" s="111" t="s">
        <v>995</v>
      </c>
      <c r="B477" s="27" t="s">
        <v>998</v>
      </c>
      <c r="C477" s="27"/>
      <c r="D477" s="27"/>
      <c r="E477" s="27"/>
      <c r="F477" s="30">
        <f>SUM(F478)</f>
        <v>268</v>
      </c>
      <c r="G477" s="30">
        <f t="shared" ref="G477:H477" si="82">SUM(G478)</f>
        <v>0</v>
      </c>
      <c r="H477" s="30">
        <f t="shared" si="82"/>
        <v>0</v>
      </c>
    </row>
    <row r="478" spans="1:8">
      <c r="A478" s="111" t="s">
        <v>997</v>
      </c>
      <c r="B478" s="27" t="s">
        <v>999</v>
      </c>
      <c r="C478" s="27"/>
      <c r="D478" s="27"/>
      <c r="E478" s="27"/>
      <c r="F478" s="30">
        <f>SUM(F479:F480)</f>
        <v>268</v>
      </c>
      <c r="G478" s="30">
        <f t="shared" ref="G478:H478" si="83">SUM(G479)</f>
        <v>0</v>
      </c>
      <c r="H478" s="30">
        <f t="shared" si="83"/>
        <v>0</v>
      </c>
    </row>
    <row r="479" spans="1:8" ht="31.5">
      <c r="A479" s="111" t="s">
        <v>47</v>
      </c>
      <c r="B479" s="27" t="s">
        <v>999</v>
      </c>
      <c r="C479" s="27" t="s">
        <v>86</v>
      </c>
      <c r="D479" s="27" t="s">
        <v>13</v>
      </c>
      <c r="E479" s="27" t="s">
        <v>29</v>
      </c>
      <c r="F479" s="30">
        <f>SUM(Ведомственная!G1360)</f>
        <v>134</v>
      </c>
      <c r="G479" s="30">
        <f>SUM(Ведомственная!H1360)</f>
        <v>0</v>
      </c>
      <c r="H479" s="30">
        <f>SUM(Ведомственная!I1360)</f>
        <v>0</v>
      </c>
    </row>
    <row r="480" spans="1:8" ht="31.5">
      <c r="A480" s="111" t="s">
        <v>116</v>
      </c>
      <c r="B480" s="27" t="s">
        <v>999</v>
      </c>
      <c r="C480" s="27" t="s">
        <v>117</v>
      </c>
      <c r="D480" s="27" t="s">
        <v>13</v>
      </c>
      <c r="E480" s="27" t="s">
        <v>29</v>
      </c>
      <c r="F480" s="30">
        <f>SUM(Ведомственная!G1361)</f>
        <v>134</v>
      </c>
      <c r="G480" s="30">
        <f>SUM(Ведомственная!H1361)</f>
        <v>0</v>
      </c>
      <c r="H480" s="30">
        <f>SUM(Ведомственная!I1361)</f>
        <v>0</v>
      </c>
    </row>
    <row r="481" spans="1:8" ht="31.5">
      <c r="A481" s="26" t="s">
        <v>569</v>
      </c>
      <c r="B481" s="27" t="s">
        <v>141</v>
      </c>
      <c r="C481" s="27"/>
      <c r="D481" s="27"/>
      <c r="E481" s="27"/>
      <c r="F481" s="30">
        <f>SUM(F482+F487+F490)+F485</f>
        <v>44738.9</v>
      </c>
      <c r="G481" s="30">
        <f t="shared" ref="G481:H481" si="84">SUM(G482+G487+G490)+G485</f>
        <v>42303.9</v>
      </c>
      <c r="H481" s="30">
        <f t="shared" si="84"/>
        <v>42303.9</v>
      </c>
    </row>
    <row r="482" spans="1:8">
      <c r="A482" s="57" t="s">
        <v>75</v>
      </c>
      <c r="B482" s="85" t="s">
        <v>496</v>
      </c>
      <c r="C482" s="78"/>
      <c r="D482" s="27"/>
      <c r="E482" s="27"/>
      <c r="F482" s="80">
        <f>+F483+F484</f>
        <v>3560</v>
      </c>
      <c r="G482" s="80">
        <f>+G483+G484</f>
        <v>2511.3999999999996</v>
      </c>
      <c r="H482" s="80">
        <f>+H483+H484</f>
        <v>3511.3999999999996</v>
      </c>
    </row>
    <row r="483" spans="1:8" ht="63">
      <c r="A483" s="57" t="s">
        <v>46</v>
      </c>
      <c r="B483" s="85" t="s">
        <v>496</v>
      </c>
      <c r="C483" s="78" t="s">
        <v>84</v>
      </c>
      <c r="D483" s="27" t="s">
        <v>13</v>
      </c>
      <c r="E483" s="27" t="s">
        <v>11</v>
      </c>
      <c r="F483" s="80">
        <f>SUM(Ведомственная!G1411)</f>
        <v>3559.8</v>
      </c>
      <c r="G483" s="80">
        <f>SUM(Ведомственная!H1411)</f>
        <v>2511.1999999999998</v>
      </c>
      <c r="H483" s="80">
        <f>SUM(Ведомственная!I1411)</f>
        <v>3511.2</v>
      </c>
    </row>
    <row r="484" spans="1:8" ht="29.25" customHeight="1">
      <c r="A484" s="57" t="s">
        <v>47</v>
      </c>
      <c r="B484" s="85" t="s">
        <v>496</v>
      </c>
      <c r="C484" s="78" t="s">
        <v>86</v>
      </c>
      <c r="D484" s="27" t="s">
        <v>13</v>
      </c>
      <c r="E484" s="27" t="s">
        <v>11</v>
      </c>
      <c r="F484" s="80">
        <f>SUM(Ведомственная!G1412)</f>
        <v>0.2</v>
      </c>
      <c r="G484" s="80">
        <f>SUM(Ведомственная!H1412)</f>
        <v>0.2</v>
      </c>
      <c r="H484" s="80">
        <f>SUM(Ведомственная!I1412)</f>
        <v>0.2</v>
      </c>
    </row>
    <row r="485" spans="1:8" ht="29.25" customHeight="1">
      <c r="A485" s="57" t="s">
        <v>90</v>
      </c>
      <c r="B485" s="85" t="s">
        <v>1057</v>
      </c>
      <c r="C485" s="78"/>
      <c r="D485" s="27"/>
      <c r="E485" s="27"/>
      <c r="F485" s="80">
        <f>SUM(F486)</f>
        <v>0</v>
      </c>
      <c r="G485" s="80">
        <f t="shared" ref="G485:H485" si="85">SUM(G486)</f>
        <v>1000</v>
      </c>
      <c r="H485" s="80">
        <f t="shared" si="85"/>
        <v>0</v>
      </c>
    </row>
    <row r="486" spans="1:8" ht="29.25" customHeight="1">
      <c r="A486" s="57" t="s">
        <v>47</v>
      </c>
      <c r="B486" s="85" t="s">
        <v>1057</v>
      </c>
      <c r="C486" s="78" t="s">
        <v>86</v>
      </c>
      <c r="D486" s="27" t="s">
        <v>13</v>
      </c>
      <c r="E486" s="27" t="s">
        <v>11</v>
      </c>
      <c r="F486" s="80">
        <f>SUM(Ведомственная!G1414)</f>
        <v>0</v>
      </c>
      <c r="G486" s="80">
        <f>SUM(Ведомственная!H1414)</f>
        <v>1000</v>
      </c>
      <c r="H486" s="80">
        <f>SUM(Ведомственная!I1414)</f>
        <v>0</v>
      </c>
    </row>
    <row r="487" spans="1:8" ht="29.25" customHeight="1">
      <c r="A487" s="26" t="s">
        <v>93</v>
      </c>
      <c r="B487" s="85" t="s">
        <v>573</v>
      </c>
      <c r="C487" s="78"/>
      <c r="D487" s="27"/>
      <c r="E487" s="27"/>
      <c r="F487" s="80">
        <f>SUM(F488:F489)</f>
        <v>26.6</v>
      </c>
      <c r="G487" s="80">
        <f t="shared" ref="G487:H487" si="86">SUM(G488:G489)</f>
        <v>26.6</v>
      </c>
      <c r="H487" s="80">
        <f t="shared" si="86"/>
        <v>26.6</v>
      </c>
    </row>
    <row r="488" spans="1:8" ht="29.25" customHeight="1">
      <c r="A488" s="57" t="s">
        <v>47</v>
      </c>
      <c r="B488" s="85" t="s">
        <v>573</v>
      </c>
      <c r="C488" s="78" t="s">
        <v>86</v>
      </c>
      <c r="D488" s="27" t="s">
        <v>108</v>
      </c>
      <c r="E488" s="27" t="s">
        <v>164</v>
      </c>
      <c r="F488" s="80">
        <f>SUM(Ведомственная!G1274)</f>
        <v>14</v>
      </c>
      <c r="G488" s="80">
        <f>SUM(Ведомственная!H1274)</f>
        <v>0</v>
      </c>
      <c r="H488" s="80">
        <f>SUM(Ведомственная!I1274)</f>
        <v>0</v>
      </c>
    </row>
    <row r="489" spans="1:8" ht="29.25" customHeight="1">
      <c r="A489" s="57" t="s">
        <v>47</v>
      </c>
      <c r="B489" s="85" t="s">
        <v>573</v>
      </c>
      <c r="C489" s="78" t="s">
        <v>86</v>
      </c>
      <c r="D489" s="27" t="s">
        <v>13</v>
      </c>
      <c r="E489" s="27" t="s">
        <v>11</v>
      </c>
      <c r="F489" s="80">
        <f>SUM(Ведомственная!G1416)</f>
        <v>12.6</v>
      </c>
      <c r="G489" s="80">
        <f>SUM(Ведомственная!H1416)</f>
        <v>26.6</v>
      </c>
      <c r="H489" s="80">
        <f>SUM(Ведомственная!I1416)</f>
        <v>26.6</v>
      </c>
    </row>
    <row r="490" spans="1:8" ht="31.5">
      <c r="A490" s="26" t="s">
        <v>40</v>
      </c>
      <c r="B490" s="27" t="s">
        <v>142</v>
      </c>
      <c r="C490" s="27"/>
      <c r="D490" s="27"/>
      <c r="E490" s="27"/>
      <c r="F490" s="30">
        <f>F491</f>
        <v>41152.300000000003</v>
      </c>
      <c r="G490" s="30">
        <f>G491</f>
        <v>38765.9</v>
      </c>
      <c r="H490" s="30">
        <f>H491</f>
        <v>38765.9</v>
      </c>
    </row>
    <row r="491" spans="1:8">
      <c r="A491" s="26" t="s">
        <v>514</v>
      </c>
      <c r="B491" s="27" t="s">
        <v>143</v>
      </c>
      <c r="C491" s="27"/>
      <c r="D491" s="27"/>
      <c r="E491" s="27"/>
      <c r="F491" s="30">
        <f>F492+F493+F494</f>
        <v>41152.300000000003</v>
      </c>
      <c r="G491" s="30">
        <f>G492+G493+G494</f>
        <v>38765.9</v>
      </c>
      <c r="H491" s="30">
        <f>H492+H493+H494</f>
        <v>38765.9</v>
      </c>
    </row>
    <row r="492" spans="1:8" ht="63">
      <c r="A492" s="26" t="s">
        <v>127</v>
      </c>
      <c r="B492" s="27" t="s">
        <v>143</v>
      </c>
      <c r="C492" s="27" t="s">
        <v>84</v>
      </c>
      <c r="D492" s="27" t="s">
        <v>13</v>
      </c>
      <c r="E492" s="27" t="s">
        <v>11</v>
      </c>
      <c r="F492" s="30">
        <f>SUM(Ведомственная!G1419)</f>
        <v>39403.800000000003</v>
      </c>
      <c r="G492" s="30">
        <f>SUM(Ведомственная!H1419)</f>
        <v>37147.699999999997</v>
      </c>
      <c r="H492" s="30">
        <f>SUM(Ведомственная!I1419)</f>
        <v>37147.699999999997</v>
      </c>
    </row>
    <row r="493" spans="1:8" ht="31.5">
      <c r="A493" s="26" t="s">
        <v>47</v>
      </c>
      <c r="B493" s="27" t="s">
        <v>143</v>
      </c>
      <c r="C493" s="27" t="s">
        <v>86</v>
      </c>
      <c r="D493" s="27" t="s">
        <v>13</v>
      </c>
      <c r="E493" s="27" t="s">
        <v>11</v>
      </c>
      <c r="F493" s="30">
        <f>SUM(Ведомственная!G1420)</f>
        <v>1614.7</v>
      </c>
      <c r="G493" s="30">
        <f>SUM(Ведомственная!H1420)</f>
        <v>1614.8</v>
      </c>
      <c r="H493" s="30">
        <f>SUM(Ведомственная!I1420)</f>
        <v>1614.8</v>
      </c>
    </row>
    <row r="494" spans="1:8">
      <c r="A494" s="26" t="s">
        <v>20</v>
      </c>
      <c r="B494" s="27" t="s">
        <v>143</v>
      </c>
      <c r="C494" s="27" t="s">
        <v>91</v>
      </c>
      <c r="D494" s="27" t="s">
        <v>13</v>
      </c>
      <c r="E494" s="27" t="s">
        <v>11</v>
      </c>
      <c r="F494" s="30">
        <f>SUM(Ведомственная!G1421)</f>
        <v>133.80000000000001</v>
      </c>
      <c r="G494" s="30">
        <f>SUM(Ведомственная!H1421)</f>
        <v>3.4</v>
      </c>
      <c r="H494" s="30">
        <f>SUM(Ведомственная!I1421)</f>
        <v>3.4</v>
      </c>
    </row>
    <row r="495" spans="1:8">
      <c r="A495" s="103" t="s">
        <v>653</v>
      </c>
      <c r="B495" s="105" t="s">
        <v>651</v>
      </c>
      <c r="C495" s="27"/>
      <c r="D495" s="27"/>
      <c r="E495" s="27"/>
      <c r="F495" s="50">
        <f>SUM(F496+F498)+F500+F502</f>
        <v>10517.199999999999</v>
      </c>
      <c r="G495" s="50">
        <f t="shared" ref="G495:H495" si="87">SUM(G496+G498)+G500+G502</f>
        <v>0</v>
      </c>
      <c r="H495" s="50">
        <f t="shared" si="87"/>
        <v>0</v>
      </c>
    </row>
    <row r="496" spans="1:8">
      <c r="A496" s="59" t="s">
        <v>30</v>
      </c>
      <c r="B496" s="28" t="s">
        <v>652</v>
      </c>
      <c r="C496" s="27"/>
      <c r="D496" s="27"/>
      <c r="E496" s="27"/>
      <c r="F496" s="30">
        <f>SUM(F497)</f>
        <v>5722.6</v>
      </c>
      <c r="G496" s="30">
        <f>SUM(G497)</f>
        <v>0</v>
      </c>
      <c r="H496" s="30">
        <f>SUM(H497)</f>
        <v>0</v>
      </c>
    </row>
    <row r="497" spans="1:8" ht="31.5">
      <c r="A497" s="59" t="s">
        <v>47</v>
      </c>
      <c r="B497" s="28" t="s">
        <v>652</v>
      </c>
      <c r="C497" s="27" t="s">
        <v>86</v>
      </c>
      <c r="D497" s="27" t="s">
        <v>164</v>
      </c>
      <c r="E497" s="27" t="s">
        <v>49</v>
      </c>
      <c r="F497" s="30">
        <f>SUM(Ведомственная!G375)</f>
        <v>5722.6</v>
      </c>
      <c r="G497" s="30">
        <f>SUM(Ведомственная!H375)</f>
        <v>0</v>
      </c>
      <c r="H497" s="30">
        <f>SUM(Ведомственная!I375)</f>
        <v>0</v>
      </c>
    </row>
    <row r="498" spans="1:8" ht="47.25">
      <c r="A498" s="59" t="s">
        <v>23</v>
      </c>
      <c r="B498" s="28" t="s">
        <v>660</v>
      </c>
      <c r="C498" s="27"/>
      <c r="D498" s="27"/>
      <c r="E498" s="27"/>
      <c r="F498" s="30">
        <f>SUM(F499)</f>
        <v>4349.2</v>
      </c>
      <c r="G498" s="30">
        <f>SUM(G499)</f>
        <v>0</v>
      </c>
      <c r="H498" s="30">
        <f>SUM(H499)</f>
        <v>0</v>
      </c>
    </row>
    <row r="499" spans="1:8" ht="31.5">
      <c r="A499" s="59" t="s">
        <v>222</v>
      </c>
      <c r="B499" s="28" t="s">
        <v>660</v>
      </c>
      <c r="C499" s="27" t="s">
        <v>117</v>
      </c>
      <c r="D499" s="27" t="s">
        <v>164</v>
      </c>
      <c r="E499" s="27" t="s">
        <v>49</v>
      </c>
      <c r="F499" s="30">
        <f>SUM(Ведомственная!G377)</f>
        <v>4349.2</v>
      </c>
      <c r="G499" s="30">
        <f>SUM(Ведомственная!H377)</f>
        <v>0</v>
      </c>
      <c r="H499" s="30">
        <f>SUM(Ведомственная!I377)</f>
        <v>0</v>
      </c>
    </row>
    <row r="500" spans="1:8" ht="31.5">
      <c r="A500" s="59" t="s">
        <v>255</v>
      </c>
      <c r="B500" s="28" t="s">
        <v>669</v>
      </c>
      <c r="C500" s="27"/>
      <c r="D500" s="27"/>
      <c r="E500" s="27"/>
      <c r="F500" s="30">
        <f>SUM(F501)</f>
        <v>372.1</v>
      </c>
      <c r="G500" s="30">
        <f>SUM(G501)</f>
        <v>0</v>
      </c>
      <c r="H500" s="30">
        <f>SUM(H501)</f>
        <v>0</v>
      </c>
    </row>
    <row r="501" spans="1:8" ht="31.5">
      <c r="A501" s="59" t="s">
        <v>222</v>
      </c>
      <c r="B501" s="28" t="s">
        <v>669</v>
      </c>
      <c r="C501" s="27" t="s">
        <v>117</v>
      </c>
      <c r="D501" s="27" t="s">
        <v>164</v>
      </c>
      <c r="E501" s="27" t="s">
        <v>49</v>
      </c>
      <c r="F501" s="30">
        <f>SUM(Ведомственная!G379)</f>
        <v>372.1</v>
      </c>
      <c r="G501" s="30">
        <f>SUM(Ведомственная!H379)</f>
        <v>0</v>
      </c>
      <c r="H501" s="30">
        <f>SUM(Ведомственная!I379)</f>
        <v>0</v>
      </c>
    </row>
    <row r="502" spans="1:8" ht="31.5">
      <c r="A502" s="26" t="s">
        <v>256</v>
      </c>
      <c r="B502" s="28" t="s">
        <v>849</v>
      </c>
      <c r="C502" s="27"/>
      <c r="D502" s="27"/>
      <c r="E502" s="27"/>
      <c r="F502" s="30">
        <f>SUM(F503)</f>
        <v>73.3</v>
      </c>
      <c r="G502" s="30">
        <f t="shared" ref="G502:H502" si="88">SUM(G503)</f>
        <v>0</v>
      </c>
      <c r="H502" s="30">
        <f t="shared" si="88"/>
        <v>0</v>
      </c>
    </row>
    <row r="503" spans="1:8" ht="31.5">
      <c r="A503" s="59" t="s">
        <v>222</v>
      </c>
      <c r="B503" s="28" t="s">
        <v>849</v>
      </c>
      <c r="C503" s="27" t="s">
        <v>117</v>
      </c>
      <c r="D503" s="27" t="s">
        <v>164</v>
      </c>
      <c r="E503" s="27" t="s">
        <v>49</v>
      </c>
      <c r="F503" s="30">
        <f>SUM(Ведомственная!G381)</f>
        <v>73.3</v>
      </c>
      <c r="G503" s="30">
        <f>SUM(Ведомственная!H381)</f>
        <v>0</v>
      </c>
      <c r="H503" s="30">
        <f>SUM(Ведомственная!I381)</f>
        <v>0</v>
      </c>
    </row>
    <row r="504" spans="1:8">
      <c r="A504" s="103" t="s">
        <v>654</v>
      </c>
      <c r="B504" s="105" t="s">
        <v>658</v>
      </c>
      <c r="C504" s="27"/>
      <c r="D504" s="27"/>
      <c r="E504" s="27"/>
      <c r="F504" s="50">
        <f>SUM(F505)+F507+F509+F511</f>
        <v>38358.1</v>
      </c>
      <c r="G504" s="50">
        <f t="shared" ref="G504:H504" si="89">SUM(G505)+G507+G509+G511</f>
        <v>2000</v>
      </c>
      <c r="H504" s="50">
        <f t="shared" si="89"/>
        <v>6318.7</v>
      </c>
    </row>
    <row r="505" spans="1:8">
      <c r="A505" s="59" t="s">
        <v>30</v>
      </c>
      <c r="B505" s="28" t="s">
        <v>659</v>
      </c>
      <c r="C505" s="27"/>
      <c r="D505" s="27"/>
      <c r="E505" s="27"/>
      <c r="F505" s="30">
        <f>SUM(F506)</f>
        <v>12704.1</v>
      </c>
      <c r="G505" s="30">
        <f>SUM(G506)</f>
        <v>2000</v>
      </c>
      <c r="H505" s="30">
        <f>SUM(H506)</f>
        <v>6318.7</v>
      </c>
    </row>
    <row r="506" spans="1:8" ht="31.5">
      <c r="A506" s="59" t="s">
        <v>47</v>
      </c>
      <c r="B506" s="28" t="s">
        <v>659</v>
      </c>
      <c r="C506" s="27" t="s">
        <v>86</v>
      </c>
      <c r="D506" s="27" t="s">
        <v>164</v>
      </c>
      <c r="E506" s="27" t="s">
        <v>49</v>
      </c>
      <c r="F506" s="30">
        <f>SUM(Ведомственная!G384)</f>
        <v>12704.1</v>
      </c>
      <c r="G506" s="30">
        <f>SUM(Ведомственная!H384)</f>
        <v>2000</v>
      </c>
      <c r="H506" s="30">
        <f>SUM(Ведомственная!I384)</f>
        <v>6318.7</v>
      </c>
    </row>
    <row r="507" spans="1:8" ht="47.25">
      <c r="A507" s="59" t="s">
        <v>23</v>
      </c>
      <c r="B507" s="28" t="s">
        <v>668</v>
      </c>
      <c r="C507" s="27"/>
      <c r="D507" s="27"/>
      <c r="E507" s="27"/>
      <c r="F507" s="30">
        <f>SUM(F508)</f>
        <v>21047</v>
      </c>
      <c r="G507" s="30">
        <f>SUM(G508)</f>
        <v>0</v>
      </c>
      <c r="H507" s="30">
        <f>SUM(H508)</f>
        <v>0</v>
      </c>
    </row>
    <row r="508" spans="1:8" ht="31.5">
      <c r="A508" s="59" t="s">
        <v>222</v>
      </c>
      <c r="B508" s="28" t="s">
        <v>668</v>
      </c>
      <c r="C508" s="27" t="s">
        <v>117</v>
      </c>
      <c r="D508" s="27" t="s">
        <v>164</v>
      </c>
      <c r="E508" s="27" t="s">
        <v>49</v>
      </c>
      <c r="F508" s="30">
        <f>SUM(Ведомственная!G386)</f>
        <v>21047</v>
      </c>
      <c r="G508" s="30">
        <f>SUM(Ведомственная!H386)</f>
        <v>0</v>
      </c>
      <c r="H508" s="30">
        <f>SUM(Ведомственная!I386)</f>
        <v>0</v>
      </c>
    </row>
    <row r="509" spans="1:8" ht="31.5">
      <c r="A509" s="59" t="s">
        <v>255</v>
      </c>
      <c r="B509" s="28" t="s">
        <v>991</v>
      </c>
      <c r="C509" s="27"/>
      <c r="D509" s="27"/>
      <c r="E509" s="27"/>
      <c r="F509" s="30">
        <f>SUM(F510)</f>
        <v>0</v>
      </c>
      <c r="G509" s="30">
        <f t="shared" ref="G509:H509" si="90">SUM(G510)</f>
        <v>0</v>
      </c>
      <c r="H509" s="30">
        <f t="shared" si="90"/>
        <v>0</v>
      </c>
    </row>
    <row r="510" spans="1:8" ht="31.5">
      <c r="A510" s="59" t="s">
        <v>254</v>
      </c>
      <c r="B510" s="28" t="s">
        <v>991</v>
      </c>
      <c r="C510" s="27" t="s">
        <v>117</v>
      </c>
      <c r="D510" s="27" t="s">
        <v>164</v>
      </c>
      <c r="E510" s="27" t="s">
        <v>49</v>
      </c>
      <c r="F510" s="30">
        <f>SUM(Ведомственная!G388)</f>
        <v>0</v>
      </c>
      <c r="G510" s="30">
        <f>SUM(Ведомственная!H388)</f>
        <v>0</v>
      </c>
      <c r="H510" s="30">
        <f>SUM(Ведомственная!I388)</f>
        <v>0</v>
      </c>
    </row>
    <row r="511" spans="1:8" ht="31.5">
      <c r="A511" s="59" t="s">
        <v>852</v>
      </c>
      <c r="B511" s="28" t="s">
        <v>851</v>
      </c>
      <c r="C511" s="27"/>
      <c r="D511" s="27"/>
      <c r="E511" s="27"/>
      <c r="F511" s="30">
        <f>SUM(F512)</f>
        <v>4607</v>
      </c>
      <c r="G511" s="30">
        <f t="shared" ref="G511:H511" si="91">SUM(G512)</f>
        <v>0</v>
      </c>
      <c r="H511" s="30">
        <f t="shared" si="91"/>
        <v>0</v>
      </c>
    </row>
    <row r="512" spans="1:8" ht="31.5">
      <c r="A512" s="59" t="s">
        <v>853</v>
      </c>
      <c r="B512" s="28" t="s">
        <v>850</v>
      </c>
      <c r="C512" s="27"/>
      <c r="D512" s="27"/>
      <c r="E512" s="27"/>
      <c r="F512" s="30">
        <f>SUM(F513)</f>
        <v>4607</v>
      </c>
      <c r="G512" s="30">
        <f t="shared" ref="G512:H512" si="92">SUM(G513)</f>
        <v>0</v>
      </c>
      <c r="H512" s="30">
        <f t="shared" si="92"/>
        <v>0</v>
      </c>
    </row>
    <row r="513" spans="1:8" ht="31.5">
      <c r="A513" s="59" t="s">
        <v>47</v>
      </c>
      <c r="B513" s="28" t="s">
        <v>850</v>
      </c>
      <c r="C513" s="27" t="s">
        <v>86</v>
      </c>
      <c r="D513" s="27" t="s">
        <v>164</v>
      </c>
      <c r="E513" s="27" t="s">
        <v>49</v>
      </c>
      <c r="F513" s="30">
        <f>SUM(Ведомственная!G391)</f>
        <v>4607</v>
      </c>
      <c r="G513" s="30">
        <f>SUM(Ведомственная!H391)</f>
        <v>0</v>
      </c>
      <c r="H513" s="30">
        <f>SUM(Ведомственная!I391)</f>
        <v>0</v>
      </c>
    </row>
    <row r="514" spans="1:8">
      <c r="A514" s="103" t="s">
        <v>655</v>
      </c>
      <c r="B514" s="105" t="s">
        <v>656</v>
      </c>
      <c r="C514" s="28"/>
      <c r="D514" s="27"/>
      <c r="E514" s="27"/>
      <c r="F514" s="50">
        <f t="shared" ref="F514:H515" si="93">SUM(F515)</f>
        <v>43210.5</v>
      </c>
      <c r="G514" s="50">
        <f t="shared" si="93"/>
        <v>51662.1</v>
      </c>
      <c r="H514" s="50">
        <f t="shared" si="93"/>
        <v>54100.1</v>
      </c>
    </row>
    <row r="515" spans="1:8">
      <c r="A515" s="59" t="s">
        <v>30</v>
      </c>
      <c r="B515" s="28" t="s">
        <v>657</v>
      </c>
      <c r="C515" s="28"/>
      <c r="D515" s="27"/>
      <c r="E515" s="27"/>
      <c r="F515" s="30">
        <f t="shared" si="93"/>
        <v>43210.5</v>
      </c>
      <c r="G515" s="30">
        <f t="shared" si="93"/>
        <v>51662.1</v>
      </c>
      <c r="H515" s="30">
        <f t="shared" si="93"/>
        <v>54100.1</v>
      </c>
    </row>
    <row r="516" spans="1:8" ht="31.5">
      <c r="A516" s="59" t="s">
        <v>47</v>
      </c>
      <c r="B516" s="28" t="s">
        <v>657</v>
      </c>
      <c r="C516" s="28" t="s">
        <v>86</v>
      </c>
      <c r="D516" s="27" t="s">
        <v>164</v>
      </c>
      <c r="E516" s="27" t="s">
        <v>49</v>
      </c>
      <c r="F516" s="30">
        <f>SUM(Ведомственная!G394)</f>
        <v>43210.5</v>
      </c>
      <c r="G516" s="30">
        <f>SUM(Ведомственная!H394)</f>
        <v>51662.1</v>
      </c>
      <c r="H516" s="30">
        <f>SUM(Ведомственная!I394)</f>
        <v>54100.1</v>
      </c>
    </row>
    <row r="517" spans="1:8" ht="47.25">
      <c r="A517" s="103" t="s">
        <v>649</v>
      </c>
      <c r="B517" s="105" t="s">
        <v>645</v>
      </c>
      <c r="C517" s="27"/>
      <c r="D517" s="27"/>
      <c r="E517" s="27"/>
      <c r="F517" s="50">
        <f>SUM(F518)+F520</f>
        <v>3600</v>
      </c>
      <c r="G517" s="50">
        <f t="shared" ref="G517:H517" si="94">SUM(G518)+G520</f>
        <v>2500</v>
      </c>
      <c r="H517" s="50">
        <f t="shared" si="94"/>
        <v>12500</v>
      </c>
    </row>
    <row r="518" spans="1:8">
      <c r="A518" s="26" t="s">
        <v>30</v>
      </c>
      <c r="B518" s="28" t="s">
        <v>646</v>
      </c>
      <c r="C518" s="27"/>
      <c r="D518" s="27"/>
      <c r="E518" s="27"/>
      <c r="F518" s="30">
        <f t="shared" ref="F518:H518" si="95">SUM(F519)</f>
        <v>3600</v>
      </c>
      <c r="G518" s="30">
        <f t="shared" si="95"/>
        <v>2500</v>
      </c>
      <c r="H518" s="30">
        <f t="shared" si="95"/>
        <v>2500</v>
      </c>
    </row>
    <row r="519" spans="1:8" ht="31.5">
      <c r="A519" s="26" t="s">
        <v>47</v>
      </c>
      <c r="B519" s="28" t="s">
        <v>646</v>
      </c>
      <c r="C519" s="27" t="s">
        <v>86</v>
      </c>
      <c r="D519" s="27" t="s">
        <v>164</v>
      </c>
      <c r="E519" s="27" t="s">
        <v>49</v>
      </c>
      <c r="F519" s="30">
        <f>SUM(Ведомственная!G306)</f>
        <v>3600</v>
      </c>
      <c r="G519" s="30">
        <f>SUM(Ведомственная!H306)</f>
        <v>2500</v>
      </c>
      <c r="H519" s="30">
        <f>SUM(Ведомственная!I306)</f>
        <v>2500</v>
      </c>
    </row>
    <row r="520" spans="1:8" ht="47.25">
      <c r="A520" s="59" t="s">
        <v>902</v>
      </c>
      <c r="B520" s="28" t="s">
        <v>903</v>
      </c>
      <c r="C520" s="28"/>
      <c r="D520" s="27"/>
      <c r="E520" s="27"/>
      <c r="F520" s="30">
        <f>SUM(F521)</f>
        <v>0</v>
      </c>
      <c r="G520" s="30">
        <f t="shared" ref="G520" si="96">SUM(G521)</f>
        <v>0</v>
      </c>
      <c r="H520" s="30">
        <f t="shared" ref="H520" si="97">SUM(H521)</f>
        <v>10000</v>
      </c>
    </row>
    <row r="521" spans="1:8" ht="31.5">
      <c r="A521" s="59" t="s">
        <v>47</v>
      </c>
      <c r="B521" s="28" t="s">
        <v>903</v>
      </c>
      <c r="C521" s="28" t="s">
        <v>86</v>
      </c>
      <c r="D521" s="27"/>
      <c r="E521" s="27"/>
      <c r="F521" s="30">
        <f>SUM(Ведомственная!G308)</f>
        <v>0</v>
      </c>
      <c r="G521" s="30">
        <f>SUM(Ведомственная!H308)</f>
        <v>0</v>
      </c>
      <c r="H521" s="30">
        <f>SUM(Ведомственная!I308)</f>
        <v>10000</v>
      </c>
    </row>
    <row r="522" spans="1:8" ht="47.25">
      <c r="A522" s="103" t="s">
        <v>650</v>
      </c>
      <c r="B522" s="105" t="s">
        <v>647</v>
      </c>
      <c r="C522" s="27"/>
      <c r="D522" s="27"/>
      <c r="E522" s="27"/>
      <c r="F522" s="50">
        <f t="shared" ref="F522:H523" si="98">SUM(F523)</f>
        <v>3506.2</v>
      </c>
      <c r="G522" s="50">
        <f t="shared" si="98"/>
        <v>2776.8</v>
      </c>
      <c r="H522" s="50">
        <f t="shared" si="98"/>
        <v>2776.8</v>
      </c>
    </row>
    <row r="523" spans="1:8">
      <c r="A523" s="26" t="s">
        <v>30</v>
      </c>
      <c r="B523" s="28" t="s">
        <v>648</v>
      </c>
      <c r="C523" s="27"/>
      <c r="D523" s="27"/>
      <c r="E523" s="27"/>
      <c r="F523" s="30">
        <f t="shared" si="98"/>
        <v>3506.2</v>
      </c>
      <c r="G523" s="30">
        <f t="shared" si="98"/>
        <v>2776.8</v>
      </c>
      <c r="H523" s="30">
        <f t="shared" si="98"/>
        <v>2776.8</v>
      </c>
    </row>
    <row r="524" spans="1:8" ht="31.5">
      <c r="A524" s="26" t="s">
        <v>47</v>
      </c>
      <c r="B524" s="28" t="s">
        <v>648</v>
      </c>
      <c r="C524" s="27" t="s">
        <v>86</v>
      </c>
      <c r="D524" s="27"/>
      <c r="E524" s="27"/>
      <c r="F524" s="30">
        <f>SUM(Ведомственная!G311)</f>
        <v>3506.2</v>
      </c>
      <c r="G524" s="30">
        <f>SUM(Ведомственная!H311)</f>
        <v>2776.8</v>
      </c>
      <c r="H524" s="30">
        <f>SUM(Ведомственная!I311)</f>
        <v>2776.8</v>
      </c>
    </row>
    <row r="525" spans="1:8" s="51" customFormat="1" ht="47.25">
      <c r="A525" s="102" t="s">
        <v>633</v>
      </c>
      <c r="B525" s="48" t="s">
        <v>467</v>
      </c>
      <c r="C525" s="48"/>
      <c r="D525" s="48"/>
      <c r="E525" s="48"/>
      <c r="F525" s="50">
        <f>SUM(F526+F528+F533+F536)</f>
        <v>1222.5999999999999</v>
      </c>
      <c r="G525" s="50">
        <f t="shared" ref="G525:H525" si="99">SUM(G526+G528+G533+G536)</f>
        <v>874410.4</v>
      </c>
      <c r="H525" s="50">
        <f t="shared" si="99"/>
        <v>10400.4</v>
      </c>
    </row>
    <row r="526" spans="1:8" s="51" customFormat="1">
      <c r="A526" s="3" t="s">
        <v>814</v>
      </c>
      <c r="B526" s="56" t="s">
        <v>809</v>
      </c>
      <c r="C526" s="35"/>
      <c r="D526" s="48"/>
      <c r="E526" s="48"/>
      <c r="F526" s="30">
        <f>SUM(F527)</f>
        <v>0</v>
      </c>
      <c r="G526" s="30">
        <f t="shared" ref="G526:H526" si="100">SUM(G527)</f>
        <v>859010</v>
      </c>
      <c r="H526" s="30">
        <f t="shared" si="100"/>
        <v>0</v>
      </c>
    </row>
    <row r="527" spans="1:8" s="51" customFormat="1" ht="31.5">
      <c r="A527" s="3" t="s">
        <v>263</v>
      </c>
      <c r="B527" s="56" t="s">
        <v>809</v>
      </c>
      <c r="C527" s="35" t="s">
        <v>241</v>
      </c>
      <c r="D527" s="27" t="s">
        <v>108</v>
      </c>
      <c r="E527" s="27" t="s">
        <v>39</v>
      </c>
      <c r="F527" s="30">
        <f>SUM(Ведомственная!G439)</f>
        <v>0</v>
      </c>
      <c r="G527" s="30">
        <f>SUM(Ведомственная!H439)</f>
        <v>859010</v>
      </c>
      <c r="H527" s="30">
        <f>SUM(Ведомственная!I439)</f>
        <v>0</v>
      </c>
    </row>
    <row r="528" spans="1:8" s="51" customFormat="1">
      <c r="A528" s="26" t="s">
        <v>30</v>
      </c>
      <c r="B528" s="79" t="s">
        <v>564</v>
      </c>
      <c r="C528" s="27"/>
      <c r="D528" s="27"/>
      <c r="E528" s="27"/>
      <c r="F528" s="30">
        <f>SUM(F531)+F529</f>
        <v>0</v>
      </c>
      <c r="G528" s="30">
        <f t="shared" ref="G528:H528" si="101">SUM(G531)+G529</f>
        <v>10400.4</v>
      </c>
      <c r="H528" s="30">
        <f t="shared" si="101"/>
        <v>5200.2</v>
      </c>
    </row>
    <row r="529" spans="1:8" s="51" customFormat="1" ht="31.5">
      <c r="A529" s="26" t="s">
        <v>47</v>
      </c>
      <c r="B529" s="79" t="s">
        <v>860</v>
      </c>
      <c r="C529" s="27"/>
      <c r="D529" s="27"/>
      <c r="E529" s="27"/>
      <c r="F529" s="30">
        <f>SUM(F530)</f>
        <v>0</v>
      </c>
      <c r="G529" s="30">
        <f t="shared" ref="G529:H529" si="102">SUM(G530)</f>
        <v>0</v>
      </c>
      <c r="H529" s="30">
        <f t="shared" si="102"/>
        <v>0</v>
      </c>
    </row>
    <row r="530" spans="1:8" s="51" customFormat="1" ht="31.5">
      <c r="A530" s="57" t="s">
        <v>719</v>
      </c>
      <c r="B530" s="79" t="s">
        <v>718</v>
      </c>
      <c r="C530" s="27" t="s">
        <v>86</v>
      </c>
      <c r="D530" s="27" t="s">
        <v>108</v>
      </c>
      <c r="E530" s="27" t="s">
        <v>39</v>
      </c>
      <c r="F530" s="30">
        <f>SUM(Ведомственная!G994)</f>
        <v>0</v>
      </c>
      <c r="G530" s="30">
        <f>SUM(Ведомственная!H994)</f>
        <v>0</v>
      </c>
      <c r="H530" s="30">
        <f>SUM(Ведомственная!I994)</f>
        <v>0</v>
      </c>
    </row>
    <row r="531" spans="1:8" s="51" customFormat="1" ht="31.5">
      <c r="A531" s="57" t="s">
        <v>719</v>
      </c>
      <c r="B531" s="79" t="s">
        <v>718</v>
      </c>
      <c r="C531" s="27"/>
      <c r="D531" s="27"/>
      <c r="E531" s="27"/>
      <c r="F531" s="30">
        <f t="shared" ref="F531:H531" si="103">SUM(F532)</f>
        <v>0</v>
      </c>
      <c r="G531" s="30">
        <f t="shared" si="103"/>
        <v>10400.4</v>
      </c>
      <c r="H531" s="30">
        <f t="shared" si="103"/>
        <v>5200.2</v>
      </c>
    </row>
    <row r="532" spans="1:8" s="51" customFormat="1" ht="31.5">
      <c r="A532" s="26" t="s">
        <v>47</v>
      </c>
      <c r="B532" s="79" t="s">
        <v>718</v>
      </c>
      <c r="C532" s="27" t="s">
        <v>86</v>
      </c>
      <c r="D532" s="27" t="s">
        <v>108</v>
      </c>
      <c r="E532" s="27" t="s">
        <v>39</v>
      </c>
      <c r="F532" s="30">
        <f>SUM(Ведомственная!G996)</f>
        <v>0</v>
      </c>
      <c r="G532" s="30">
        <f>SUM(Ведомственная!H996)</f>
        <v>10400.4</v>
      </c>
      <c r="H532" s="30">
        <f>SUM(Ведомственная!I996)</f>
        <v>5200.2</v>
      </c>
    </row>
    <row r="533" spans="1:8" s="51" customFormat="1" ht="31.5">
      <c r="A533" s="3" t="s">
        <v>262</v>
      </c>
      <c r="B533" s="56" t="s">
        <v>670</v>
      </c>
      <c r="C533" s="27"/>
      <c r="D533" s="27"/>
      <c r="E533" s="27"/>
      <c r="F533" s="30">
        <f>SUM(F534)</f>
        <v>1222.5999999999999</v>
      </c>
      <c r="G533" s="30">
        <f>SUM(G534)</f>
        <v>5000</v>
      </c>
      <c r="H533" s="30">
        <f>SUM(H534)</f>
        <v>0</v>
      </c>
    </row>
    <row r="534" spans="1:8" s="51" customFormat="1" ht="31.5">
      <c r="A534" s="3" t="s">
        <v>263</v>
      </c>
      <c r="B534" s="56" t="s">
        <v>670</v>
      </c>
      <c r="C534" s="27" t="s">
        <v>241</v>
      </c>
      <c r="D534" s="27" t="s">
        <v>108</v>
      </c>
      <c r="E534" s="27" t="s">
        <v>167</v>
      </c>
      <c r="F534" s="30">
        <f>SUM(Ведомственная!G466)</f>
        <v>1222.5999999999999</v>
      </c>
      <c r="G534" s="30">
        <f>SUM(Ведомственная!H466)</f>
        <v>5000</v>
      </c>
      <c r="H534" s="30">
        <f>SUM(Ведомственная!I466)</f>
        <v>0</v>
      </c>
    </row>
    <row r="535" spans="1:8">
      <c r="A535" s="57" t="s">
        <v>146</v>
      </c>
      <c r="B535" s="79" t="s">
        <v>498</v>
      </c>
      <c r="C535" s="78"/>
      <c r="D535" s="27"/>
      <c r="E535" s="27"/>
      <c r="F535" s="30">
        <f t="shared" ref="F535:H536" si="104">F536</f>
        <v>0</v>
      </c>
      <c r="G535" s="30">
        <f t="shared" si="104"/>
        <v>0</v>
      </c>
      <c r="H535" s="30">
        <f t="shared" si="104"/>
        <v>5200.2</v>
      </c>
    </row>
    <row r="536" spans="1:8" ht="31.5">
      <c r="A536" s="26" t="s">
        <v>713</v>
      </c>
      <c r="B536" s="56" t="s">
        <v>721</v>
      </c>
      <c r="C536" s="78"/>
      <c r="D536" s="27"/>
      <c r="E536" s="27"/>
      <c r="F536" s="30">
        <f t="shared" si="104"/>
        <v>0</v>
      </c>
      <c r="G536" s="30">
        <f t="shared" si="104"/>
        <v>0</v>
      </c>
      <c r="H536" s="30">
        <f t="shared" si="104"/>
        <v>5200.2</v>
      </c>
    </row>
    <row r="537" spans="1:8" ht="31.5">
      <c r="A537" s="57" t="s">
        <v>719</v>
      </c>
      <c r="B537" s="56" t="s">
        <v>720</v>
      </c>
      <c r="C537" s="78"/>
      <c r="D537" s="27"/>
      <c r="E537" s="27"/>
      <c r="F537" s="30">
        <f>SUM(F538:F538)</f>
        <v>0</v>
      </c>
      <c r="G537" s="30">
        <f>SUM(G538:G538)</f>
        <v>0</v>
      </c>
      <c r="H537" s="30">
        <f>SUM(H538:H538)</f>
        <v>5200.2</v>
      </c>
    </row>
    <row r="538" spans="1:8" ht="31.5">
      <c r="A538" s="26" t="s">
        <v>222</v>
      </c>
      <c r="B538" s="56" t="s">
        <v>720</v>
      </c>
      <c r="C538" s="78" t="s">
        <v>117</v>
      </c>
      <c r="D538" s="27" t="s">
        <v>108</v>
      </c>
      <c r="E538" s="27" t="s">
        <v>39</v>
      </c>
      <c r="F538" s="30">
        <f>SUM(Ведомственная!G1000)</f>
        <v>0</v>
      </c>
      <c r="G538" s="30">
        <f>SUM(Ведомственная!H1000)</f>
        <v>0</v>
      </c>
      <c r="H538" s="30">
        <f>SUM(Ведомственная!I1000)</f>
        <v>5200.2</v>
      </c>
    </row>
    <row r="539" spans="1:8" s="51" customFormat="1" ht="31.5">
      <c r="A539" s="47" t="s">
        <v>629</v>
      </c>
      <c r="B539" s="54" t="s">
        <v>313</v>
      </c>
      <c r="C539" s="48"/>
      <c r="D539" s="48"/>
      <c r="E539" s="48"/>
      <c r="F539" s="50">
        <f>SUM(F540+F664+F683+F704)</f>
        <v>2701082.2</v>
      </c>
      <c r="G539" s="50">
        <f>SUM(G540+G664+G683+G704)</f>
        <v>2528209.1</v>
      </c>
      <c r="H539" s="50">
        <f>SUM(H540+H664+H683+H704)</f>
        <v>2555330.2999999998</v>
      </c>
    </row>
    <row r="540" spans="1:8" s="51" customFormat="1" ht="47.25">
      <c r="A540" s="26" t="s">
        <v>722</v>
      </c>
      <c r="B540" s="56" t="s">
        <v>692</v>
      </c>
      <c r="C540" s="48"/>
      <c r="D540" s="48"/>
      <c r="E540" s="48"/>
      <c r="F540" s="30">
        <f>SUM(F541+F596+F607+F622+F652+F657)+F660</f>
        <v>2600870.8000000003</v>
      </c>
      <c r="G540" s="30">
        <f t="shared" ref="G540:H540" si="105">SUM(G541+G596+G607+G622+G652+G657)+G660</f>
        <v>2457583.4000000004</v>
      </c>
      <c r="H540" s="30">
        <f t="shared" si="105"/>
        <v>2468824.5</v>
      </c>
    </row>
    <row r="541" spans="1:8" s="51" customFormat="1">
      <c r="A541" s="26" t="s">
        <v>30</v>
      </c>
      <c r="B541" s="46" t="s">
        <v>693</v>
      </c>
      <c r="C541" s="46"/>
      <c r="D541" s="27"/>
      <c r="E541" s="27"/>
      <c r="F541" s="30">
        <f>SUM(F542+F545+F549+F554+F559+F562+F564+F566+F568+F574+F577+F581+F588+F594)+F584</f>
        <v>253737.00000000003</v>
      </c>
      <c r="G541" s="30">
        <f t="shared" ref="G541:H541" si="106">SUM(G542+G545+G549+G554+G559+G562+G564+G566+G568+G574+G577+G581+G588+G594)+G584</f>
        <v>251538.6</v>
      </c>
      <c r="H541" s="30">
        <f t="shared" si="106"/>
        <v>246858.7</v>
      </c>
    </row>
    <row r="542" spans="1:8" s="51" customFormat="1">
      <c r="A542" s="58" t="s">
        <v>332</v>
      </c>
      <c r="B542" s="27" t="s">
        <v>745</v>
      </c>
      <c r="C542" s="35"/>
      <c r="D542" s="32"/>
      <c r="E542" s="27"/>
      <c r="F542" s="32">
        <f>SUM(F543:F544)</f>
        <v>2811.7000000000003</v>
      </c>
      <c r="G542" s="32">
        <f>SUM(G543:G544)</f>
        <v>2882.7</v>
      </c>
      <c r="H542" s="32">
        <f>SUM(H543:H544)</f>
        <v>2882.7</v>
      </c>
    </row>
    <row r="543" spans="1:8" s="51" customFormat="1" ht="31.5">
      <c r="A543" s="26" t="s">
        <v>47</v>
      </c>
      <c r="B543" s="46" t="s">
        <v>745</v>
      </c>
      <c r="C543" s="35" t="s">
        <v>86</v>
      </c>
      <c r="D543" s="27" t="s">
        <v>108</v>
      </c>
      <c r="E543" s="27" t="s">
        <v>49</v>
      </c>
      <c r="F543" s="32">
        <f>SUM(Ведомственная!G1135)</f>
        <v>759.4</v>
      </c>
      <c r="G543" s="32">
        <f>SUM(Ведомственная!H1135)</f>
        <v>2882.7</v>
      </c>
      <c r="H543" s="32">
        <f>SUM(Ведомственная!I1135)</f>
        <v>2882.7</v>
      </c>
    </row>
    <row r="544" spans="1:8" s="51" customFormat="1" ht="31.5">
      <c r="A544" s="26" t="s">
        <v>222</v>
      </c>
      <c r="B544" s="46" t="s">
        <v>745</v>
      </c>
      <c r="C544" s="35" t="s">
        <v>117</v>
      </c>
      <c r="D544" s="27" t="s">
        <v>108</v>
      </c>
      <c r="E544" s="27" t="s">
        <v>49</v>
      </c>
      <c r="F544" s="32">
        <f>SUM(Ведомственная!G1136)</f>
        <v>2052.3000000000002</v>
      </c>
      <c r="G544" s="32">
        <f>SUM(Ведомственная!H1136)</f>
        <v>0</v>
      </c>
      <c r="H544" s="32">
        <f>SUM(Ведомственная!I1136)</f>
        <v>0</v>
      </c>
    </row>
    <row r="545" spans="1:8" s="51" customFormat="1">
      <c r="A545" s="26" t="s">
        <v>317</v>
      </c>
      <c r="B545" s="56" t="s">
        <v>694</v>
      </c>
      <c r="C545" s="27"/>
      <c r="D545" s="30"/>
      <c r="E545" s="27"/>
      <c r="F545" s="30">
        <f>SUM(F546:F548)</f>
        <v>5273.7999999999993</v>
      </c>
      <c r="G545" s="30">
        <f>SUM(G546:G548)</f>
        <v>0</v>
      </c>
      <c r="H545" s="30">
        <f>SUM(H546:H548)</f>
        <v>0</v>
      </c>
    </row>
    <row r="546" spans="1:8" s="51" customFormat="1" ht="63">
      <c r="A546" s="26" t="s">
        <v>46</v>
      </c>
      <c r="B546" s="56" t="s">
        <v>694</v>
      </c>
      <c r="C546" s="27" t="s">
        <v>86</v>
      </c>
      <c r="D546" s="27" t="s">
        <v>108</v>
      </c>
      <c r="E546" s="27" t="s">
        <v>29</v>
      </c>
      <c r="F546" s="30">
        <f>SUM(Ведомственная!G931)</f>
        <v>2394.5</v>
      </c>
      <c r="G546" s="30">
        <f>SUM(Ведомственная!H931)</f>
        <v>0</v>
      </c>
      <c r="H546" s="30">
        <f>SUM(Ведомственная!I931)</f>
        <v>0</v>
      </c>
    </row>
    <row r="547" spans="1:8" s="51" customFormat="1">
      <c r="A547" s="26" t="s">
        <v>37</v>
      </c>
      <c r="B547" s="56" t="s">
        <v>694</v>
      </c>
      <c r="C547" s="27" t="s">
        <v>94</v>
      </c>
      <c r="D547" s="27" t="s">
        <v>108</v>
      </c>
      <c r="E547" s="27" t="s">
        <v>29</v>
      </c>
      <c r="F547" s="30">
        <f>SUM(Ведомственная!G932)</f>
        <v>40.1</v>
      </c>
      <c r="G547" s="30">
        <f>SUM(Ведомственная!H932)</f>
        <v>0</v>
      </c>
      <c r="H547" s="30">
        <f>SUM(Ведомственная!I932)</f>
        <v>0</v>
      </c>
    </row>
    <row r="548" spans="1:8" s="51" customFormat="1" ht="31.5">
      <c r="A548" s="26" t="s">
        <v>47</v>
      </c>
      <c r="B548" s="56" t="s">
        <v>694</v>
      </c>
      <c r="C548" s="27" t="s">
        <v>117</v>
      </c>
      <c r="D548" s="27" t="s">
        <v>108</v>
      </c>
      <c r="E548" s="27" t="s">
        <v>29</v>
      </c>
      <c r="F548" s="30">
        <f>SUM(Ведомственная!G933)</f>
        <v>2839.2</v>
      </c>
      <c r="G548" s="30">
        <f>SUM(Ведомственная!H933)</f>
        <v>0</v>
      </c>
      <c r="H548" s="30">
        <f>SUM(Ведомственная!I933)</f>
        <v>0</v>
      </c>
    </row>
    <row r="549" spans="1:8" s="51" customFormat="1">
      <c r="A549" s="57" t="s">
        <v>326</v>
      </c>
      <c r="B549" s="29" t="s">
        <v>708</v>
      </c>
      <c r="C549" s="35"/>
      <c r="D549" s="27"/>
      <c r="E549" s="27"/>
      <c r="F549" s="32">
        <f>SUM(F550:F553)</f>
        <v>6881.8</v>
      </c>
      <c r="G549" s="32">
        <f t="shared" ref="G549:H549" si="107">SUM(G550:G553)</f>
        <v>2650</v>
      </c>
      <c r="H549" s="32">
        <f t="shared" si="107"/>
        <v>2135</v>
      </c>
    </row>
    <row r="550" spans="1:8" s="51" customFormat="1" ht="31.5">
      <c r="A550" s="26" t="s">
        <v>47</v>
      </c>
      <c r="B550" s="29" t="s">
        <v>708</v>
      </c>
      <c r="C550" s="46">
        <v>200</v>
      </c>
      <c r="D550" s="27" t="s">
        <v>108</v>
      </c>
      <c r="E550" s="27" t="s">
        <v>39</v>
      </c>
      <c r="F550" s="30">
        <f>SUM(Ведомственная!G1005)</f>
        <v>4271.6000000000004</v>
      </c>
      <c r="G550" s="30">
        <f>SUM(Ведомственная!H1005)</f>
        <v>2650</v>
      </c>
      <c r="H550" s="30">
        <f>SUM(Ведомственная!I1005)</f>
        <v>2135</v>
      </c>
    </row>
    <row r="551" spans="1:8" s="51" customFormat="1">
      <c r="A551" s="26" t="s">
        <v>37</v>
      </c>
      <c r="B551" s="29" t="s">
        <v>708</v>
      </c>
      <c r="C551" s="46">
        <v>300</v>
      </c>
      <c r="D551" s="27" t="s">
        <v>108</v>
      </c>
      <c r="E551" s="27" t="s">
        <v>39</v>
      </c>
      <c r="F551" s="30">
        <f>SUM(Ведомственная!G1006)</f>
        <v>195</v>
      </c>
      <c r="G551" s="30">
        <f>SUM(Ведомственная!H1006)</f>
        <v>0</v>
      </c>
      <c r="H551" s="30">
        <f>SUM(Ведомственная!I1006)</f>
        <v>0</v>
      </c>
    </row>
    <row r="552" spans="1:8" s="51" customFormat="1" ht="31.5">
      <c r="A552" s="26" t="s">
        <v>67</v>
      </c>
      <c r="B552" s="29" t="s">
        <v>708</v>
      </c>
      <c r="C552" s="46">
        <v>600</v>
      </c>
      <c r="D552" s="27" t="s">
        <v>108</v>
      </c>
      <c r="E552" s="27" t="s">
        <v>39</v>
      </c>
      <c r="F552" s="30">
        <f>SUM(Ведомственная!G1007)</f>
        <v>2335.1999999999998</v>
      </c>
      <c r="G552" s="30">
        <f>SUM(Ведомственная!H1007)</f>
        <v>0</v>
      </c>
      <c r="H552" s="30">
        <f>SUM(Ведомственная!I1007)</f>
        <v>0</v>
      </c>
    </row>
    <row r="553" spans="1:8" s="51" customFormat="1">
      <c r="A553" s="147"/>
      <c r="B553" s="29" t="s">
        <v>708</v>
      </c>
      <c r="C553" s="46">
        <v>600</v>
      </c>
      <c r="D553" s="27" t="s">
        <v>108</v>
      </c>
      <c r="E553" s="27" t="s">
        <v>164</v>
      </c>
      <c r="F553" s="30">
        <f>SUM(Ведомственная!G1113)</f>
        <v>80</v>
      </c>
      <c r="G553" s="30">
        <f>SUM(Ведомственная!H1113)</f>
        <v>0</v>
      </c>
      <c r="H553" s="30">
        <f>SUM(Ведомственная!I1113)</f>
        <v>0</v>
      </c>
    </row>
    <row r="554" spans="1:8" s="51" customFormat="1" ht="47.25">
      <c r="A554" s="26" t="s">
        <v>723</v>
      </c>
      <c r="B554" s="46" t="s">
        <v>724</v>
      </c>
      <c r="C554" s="27"/>
      <c r="D554" s="27"/>
      <c r="E554" s="27"/>
      <c r="F554" s="30">
        <f>SUM(F555:F558)</f>
        <v>5805.5</v>
      </c>
      <c r="G554" s="30">
        <f t="shared" ref="G554:H554" si="108">SUM(G555:G558)</f>
        <v>8454.5</v>
      </c>
      <c r="H554" s="30">
        <f t="shared" si="108"/>
        <v>8454.5</v>
      </c>
    </row>
    <row r="555" spans="1:8" s="51" customFormat="1" ht="31.5">
      <c r="A555" s="26" t="s">
        <v>47</v>
      </c>
      <c r="B555" s="46" t="s">
        <v>724</v>
      </c>
      <c r="C555" s="27" t="s">
        <v>86</v>
      </c>
      <c r="D555" s="27" t="s">
        <v>108</v>
      </c>
      <c r="E555" s="27" t="s">
        <v>39</v>
      </c>
      <c r="F555" s="30">
        <f>SUM(Ведомственная!G1009)</f>
        <v>2083.1999999999998</v>
      </c>
      <c r="G555" s="30">
        <f>SUM(Ведомственная!H1009)</f>
        <v>3010.6</v>
      </c>
      <c r="H555" s="30">
        <f>SUM(Ведомственная!I1009)</f>
        <v>3010.6</v>
      </c>
    </row>
    <row r="556" spans="1:8" s="51" customFormat="1">
      <c r="A556" s="26" t="s">
        <v>37</v>
      </c>
      <c r="B556" s="46" t="s">
        <v>724</v>
      </c>
      <c r="C556" s="27" t="s">
        <v>94</v>
      </c>
      <c r="D556" s="27" t="s">
        <v>26</v>
      </c>
      <c r="E556" s="27" t="s">
        <v>11</v>
      </c>
      <c r="F556" s="30">
        <f>SUM(Ведомственная!G1222)</f>
        <v>237.4</v>
      </c>
      <c r="G556" s="30">
        <f>SUM(Ведомственная!H1222)</f>
        <v>372.6</v>
      </c>
      <c r="H556" s="30">
        <f>SUM(Ведомственная!I1222)</f>
        <v>372.6</v>
      </c>
    </row>
    <row r="557" spans="1:8" s="51" customFormat="1" ht="31.5">
      <c r="A557" s="26" t="s">
        <v>222</v>
      </c>
      <c r="B557" s="46" t="s">
        <v>724</v>
      </c>
      <c r="C557" s="27" t="s">
        <v>117</v>
      </c>
      <c r="D557" s="27" t="s">
        <v>108</v>
      </c>
      <c r="E557" s="27" t="s">
        <v>39</v>
      </c>
      <c r="F557" s="30">
        <f>SUM(Ведомственная!G1010)</f>
        <v>3228</v>
      </c>
      <c r="G557" s="30">
        <f>SUM(Ведомственная!H1010)</f>
        <v>4721.6000000000004</v>
      </c>
      <c r="H557" s="30">
        <f>SUM(Ведомственная!I1010)</f>
        <v>4721.6000000000004</v>
      </c>
    </row>
    <row r="558" spans="1:8" s="51" customFormat="1" ht="31.5">
      <c r="A558" s="26" t="s">
        <v>222</v>
      </c>
      <c r="B558" s="46" t="s">
        <v>724</v>
      </c>
      <c r="C558" s="27" t="s">
        <v>117</v>
      </c>
      <c r="D558" s="27" t="s">
        <v>26</v>
      </c>
      <c r="E558" s="27" t="s">
        <v>11</v>
      </c>
      <c r="F558" s="30">
        <f>SUM(Ведомственная!G1223)</f>
        <v>256.89999999999998</v>
      </c>
      <c r="G558" s="30">
        <f>SUM(Ведомственная!H1223)</f>
        <v>349.7</v>
      </c>
      <c r="H558" s="30">
        <f>SUM(Ведомственная!I1223)</f>
        <v>349.7</v>
      </c>
    </row>
    <row r="559" spans="1:8" s="51" customFormat="1">
      <c r="A559" s="125" t="s">
        <v>1036</v>
      </c>
      <c r="B559" s="46" t="s">
        <v>1035</v>
      </c>
      <c r="C559" s="27"/>
      <c r="D559" s="27"/>
      <c r="E559" s="27"/>
      <c r="F559" s="30">
        <f>SUM(F560:F561)</f>
        <v>707.8</v>
      </c>
      <c r="G559" s="30">
        <f t="shared" ref="G559:H559" si="109">SUM(G560:G561)</f>
        <v>0</v>
      </c>
      <c r="H559" s="30">
        <f t="shared" si="109"/>
        <v>0</v>
      </c>
    </row>
    <row r="560" spans="1:8" s="51" customFormat="1" ht="31.5">
      <c r="A560" s="125" t="s">
        <v>47</v>
      </c>
      <c r="B560" s="46" t="s">
        <v>1035</v>
      </c>
      <c r="C560" s="27" t="s">
        <v>86</v>
      </c>
      <c r="D560" s="27" t="s">
        <v>108</v>
      </c>
      <c r="E560" s="27" t="s">
        <v>39</v>
      </c>
      <c r="F560" s="30">
        <f>SUM(Ведомственная!G1012)</f>
        <v>440.3</v>
      </c>
      <c r="G560" s="30">
        <f>SUM(Ведомственная!H1012)</f>
        <v>0</v>
      </c>
      <c r="H560" s="30">
        <f>SUM(Ведомственная!I1012)</f>
        <v>0</v>
      </c>
    </row>
    <row r="561" spans="1:8" s="51" customFormat="1" ht="31.5">
      <c r="A561" s="125" t="s">
        <v>222</v>
      </c>
      <c r="B561" s="46" t="s">
        <v>1035</v>
      </c>
      <c r="C561" s="27" t="s">
        <v>117</v>
      </c>
      <c r="D561" s="27" t="s">
        <v>108</v>
      </c>
      <c r="E561" s="27" t="s">
        <v>39</v>
      </c>
      <c r="F561" s="30">
        <f>SUM(Ведомственная!G1013)</f>
        <v>267.5</v>
      </c>
      <c r="G561" s="30">
        <f>SUM(Ведомственная!H1013)</f>
        <v>0</v>
      </c>
      <c r="H561" s="30">
        <f>SUM(Ведомственная!I1013)</f>
        <v>0</v>
      </c>
    </row>
    <row r="562" spans="1:8" s="51" customFormat="1">
      <c r="A562" s="26" t="s">
        <v>327</v>
      </c>
      <c r="B562" s="77" t="s">
        <v>709</v>
      </c>
      <c r="C562" s="27"/>
      <c r="D562" s="30"/>
      <c r="E562" s="27"/>
      <c r="F562" s="30">
        <f>F563</f>
        <v>5173.3</v>
      </c>
      <c r="G562" s="30">
        <f>G563</f>
        <v>500</v>
      </c>
      <c r="H562" s="30">
        <f>H563</f>
        <v>0</v>
      </c>
    </row>
    <row r="563" spans="1:8" s="51" customFormat="1" ht="31.5">
      <c r="A563" s="26" t="s">
        <v>222</v>
      </c>
      <c r="B563" s="77" t="s">
        <v>709</v>
      </c>
      <c r="C563" s="27" t="s">
        <v>117</v>
      </c>
      <c r="D563" s="27" t="s">
        <v>108</v>
      </c>
      <c r="E563" s="27" t="s">
        <v>49</v>
      </c>
      <c r="F563" s="30">
        <f>SUM(Ведомственная!G1088)</f>
        <v>5173.3</v>
      </c>
      <c r="G563" s="30">
        <f>SUM(Ведомственная!H1088)</f>
        <v>500</v>
      </c>
      <c r="H563" s="30">
        <f>SUM(Ведомственная!I1088)</f>
        <v>0</v>
      </c>
    </row>
    <row r="564" spans="1:8" s="51" customFormat="1" ht="31.5">
      <c r="A564" s="26" t="s">
        <v>587</v>
      </c>
      <c r="B564" s="77" t="s">
        <v>874</v>
      </c>
      <c r="C564" s="27"/>
      <c r="D564" s="27"/>
      <c r="E564" s="27"/>
      <c r="F564" s="30">
        <f>SUM(F565)</f>
        <v>103.9</v>
      </c>
      <c r="G564" s="30">
        <f t="shared" ref="G564:H564" si="110">SUM(G565)</f>
        <v>0</v>
      </c>
      <c r="H564" s="30">
        <f t="shared" si="110"/>
        <v>0</v>
      </c>
    </row>
    <row r="565" spans="1:8" s="51" customFormat="1" ht="31.5">
      <c r="A565" s="26" t="s">
        <v>47</v>
      </c>
      <c r="B565" s="77" t="s">
        <v>874</v>
      </c>
      <c r="C565" s="27" t="s">
        <v>86</v>
      </c>
      <c r="D565" s="27" t="s">
        <v>108</v>
      </c>
      <c r="E565" s="27" t="s">
        <v>39</v>
      </c>
      <c r="F565" s="30">
        <f>SUM(Ведомственная!G1015)</f>
        <v>103.9</v>
      </c>
      <c r="G565" s="30">
        <f>SUM(Ведомственная!H1015)</f>
        <v>0</v>
      </c>
      <c r="H565" s="30">
        <f>SUM(Ведомственная!I1015)</f>
        <v>0</v>
      </c>
    </row>
    <row r="566" spans="1:8" s="51" customFormat="1" ht="31.5">
      <c r="A566" s="57" t="s">
        <v>566</v>
      </c>
      <c r="B566" s="84" t="s">
        <v>942</v>
      </c>
      <c r="C566" s="46"/>
      <c r="D566" s="27"/>
      <c r="E566" s="27"/>
      <c r="F566" s="30">
        <f>SUM(F567)</f>
        <v>0</v>
      </c>
      <c r="G566" s="30">
        <f t="shared" ref="G566:H566" si="111">SUM(G567)</f>
        <v>0</v>
      </c>
      <c r="H566" s="30">
        <f t="shared" si="111"/>
        <v>0</v>
      </c>
    </row>
    <row r="567" spans="1:8" s="51" customFormat="1" ht="31.5">
      <c r="A567" s="26" t="s">
        <v>47</v>
      </c>
      <c r="B567" s="84" t="s">
        <v>942</v>
      </c>
      <c r="C567" s="46">
        <v>200</v>
      </c>
      <c r="D567" s="27" t="s">
        <v>108</v>
      </c>
      <c r="E567" s="27" t="s">
        <v>167</v>
      </c>
      <c r="F567" s="30">
        <f>SUM(Ведомственная!G1165)</f>
        <v>0</v>
      </c>
      <c r="G567" s="30"/>
      <c r="H567" s="30"/>
    </row>
    <row r="568" spans="1:8" s="51" customFormat="1" ht="94.5">
      <c r="A568" s="26" t="s">
        <v>871</v>
      </c>
      <c r="B568" s="77" t="s">
        <v>870</v>
      </c>
      <c r="C568" s="27"/>
      <c r="D568" s="27"/>
      <c r="E568" s="27"/>
      <c r="F568" s="30">
        <f>SUM(F569:F570)</f>
        <v>78428.600000000006</v>
      </c>
      <c r="G568" s="30">
        <f t="shared" ref="G568:H568" si="112">SUM(G569:G570)</f>
        <v>77464.700000000012</v>
      </c>
      <c r="H568" s="30">
        <f t="shared" si="112"/>
        <v>77464.700000000012</v>
      </c>
    </row>
    <row r="569" spans="1:8" s="51" customFormat="1" ht="63">
      <c r="A569" s="26" t="s">
        <v>46</v>
      </c>
      <c r="B569" s="77" t="s">
        <v>870</v>
      </c>
      <c r="C569" s="27" t="s">
        <v>84</v>
      </c>
      <c r="D569" s="27" t="s">
        <v>108</v>
      </c>
      <c r="E569" s="27" t="s">
        <v>39</v>
      </c>
      <c r="F569" s="30">
        <f>SUM(Ведомственная!G1017)</f>
        <v>29949.7</v>
      </c>
      <c r="G569" s="30">
        <f>SUM(Ведомственная!H1017)</f>
        <v>30095.4</v>
      </c>
      <c r="H569" s="30">
        <f>SUM(Ведомственная!I1017)</f>
        <v>30095.4</v>
      </c>
    </row>
    <row r="570" spans="1:8" s="51" customFormat="1" ht="31.5">
      <c r="A570" s="26" t="s">
        <v>222</v>
      </c>
      <c r="B570" s="77" t="s">
        <v>870</v>
      </c>
      <c r="C570" s="27" t="s">
        <v>117</v>
      </c>
      <c r="D570" s="27" t="s">
        <v>108</v>
      </c>
      <c r="E570" s="27" t="s">
        <v>39</v>
      </c>
      <c r="F570" s="30">
        <f>SUM(Ведомственная!G1018)</f>
        <v>48478.9</v>
      </c>
      <c r="G570" s="30">
        <f>SUM(Ведомственная!H1018)</f>
        <v>47369.3</v>
      </c>
      <c r="H570" s="30">
        <f>SUM(Ведомственная!I1018)</f>
        <v>47369.3</v>
      </c>
    </row>
    <row r="571" spans="1:8" s="51" customFormat="1" ht="94.5" hidden="1">
      <c r="A571" s="26" t="s">
        <v>475</v>
      </c>
      <c r="B571" s="77" t="s">
        <v>695</v>
      </c>
      <c r="C571" s="27"/>
      <c r="D571" s="27"/>
      <c r="E571" s="27"/>
      <c r="F571" s="30">
        <f>SUM(F572:F573)</f>
        <v>0</v>
      </c>
      <c r="G571" s="30">
        <f t="shared" ref="G571:H571" si="113">SUM(G572:G573)</f>
        <v>0</v>
      </c>
      <c r="H571" s="30">
        <f t="shared" si="113"/>
        <v>0</v>
      </c>
    </row>
    <row r="572" spans="1:8" s="51" customFormat="1" ht="31.5" hidden="1">
      <c r="A572" s="26" t="s">
        <v>47</v>
      </c>
      <c r="B572" s="77" t="s">
        <v>695</v>
      </c>
      <c r="C572" s="27" t="s">
        <v>86</v>
      </c>
      <c r="D572" s="27" t="s">
        <v>108</v>
      </c>
      <c r="E572" s="27" t="s">
        <v>29</v>
      </c>
      <c r="F572" s="30">
        <f>SUM(Ведомственная!G935)</f>
        <v>0</v>
      </c>
      <c r="G572" s="30">
        <f>SUM(Ведомственная!H935)</f>
        <v>0</v>
      </c>
      <c r="H572" s="30">
        <f>SUM(Ведомственная!I935)</f>
        <v>0</v>
      </c>
    </row>
    <row r="573" spans="1:8" s="51" customFormat="1" ht="31.5" hidden="1">
      <c r="A573" s="26" t="s">
        <v>222</v>
      </c>
      <c r="B573" s="77" t="s">
        <v>695</v>
      </c>
      <c r="C573" s="27" t="s">
        <v>117</v>
      </c>
      <c r="D573" s="27" t="s">
        <v>108</v>
      </c>
      <c r="E573" s="27" t="s">
        <v>29</v>
      </c>
      <c r="F573" s="30">
        <f>SUM(Ведомственная!G936)</f>
        <v>0</v>
      </c>
      <c r="G573" s="30">
        <f>SUM(Ведомственная!H936)</f>
        <v>0</v>
      </c>
      <c r="H573" s="30">
        <f>SUM(Ведомственная!I936)</f>
        <v>0</v>
      </c>
    </row>
    <row r="574" spans="1:8" s="51" customFormat="1" ht="47.25">
      <c r="A574" s="26" t="s">
        <v>861</v>
      </c>
      <c r="B574" s="46" t="s">
        <v>938</v>
      </c>
      <c r="C574" s="27"/>
      <c r="D574" s="27"/>
      <c r="E574" s="27"/>
      <c r="F574" s="30">
        <f>SUM(F575:F576)</f>
        <v>96931.9</v>
      </c>
      <c r="G574" s="30">
        <f t="shared" ref="G574:H574" si="114">SUM(G575:G576)</f>
        <v>101391.7</v>
      </c>
      <c r="H574" s="30">
        <f t="shared" si="114"/>
        <v>97726.799999999988</v>
      </c>
    </row>
    <row r="575" spans="1:8" s="51" customFormat="1" ht="31.5">
      <c r="A575" s="26" t="s">
        <v>47</v>
      </c>
      <c r="B575" s="46" t="s">
        <v>938</v>
      </c>
      <c r="C575" s="27" t="s">
        <v>86</v>
      </c>
      <c r="D575" s="27" t="s">
        <v>108</v>
      </c>
      <c r="E575" s="27" t="s">
        <v>39</v>
      </c>
      <c r="F575" s="30">
        <f>SUM(Ведомственная!G1020)</f>
        <v>31272.899999999998</v>
      </c>
      <c r="G575" s="30">
        <f>SUM(Ведомственная!H1020)</f>
        <v>32711.8</v>
      </c>
      <c r="H575" s="30">
        <f>SUM(Ведомственная!I1020)</f>
        <v>31529.399999999998</v>
      </c>
    </row>
    <row r="576" spans="1:8" s="51" customFormat="1" ht="31.5">
      <c r="A576" s="26" t="s">
        <v>222</v>
      </c>
      <c r="B576" s="46" t="s">
        <v>938</v>
      </c>
      <c r="C576" s="27" t="s">
        <v>117</v>
      </c>
      <c r="D576" s="27" t="s">
        <v>108</v>
      </c>
      <c r="E576" s="27" t="s">
        <v>39</v>
      </c>
      <c r="F576" s="30">
        <f>SUM(Ведомственная!G1021)</f>
        <v>65659</v>
      </c>
      <c r="G576" s="30">
        <f>SUM(Ведомственная!H1021)</f>
        <v>68679.899999999994</v>
      </c>
      <c r="H576" s="30">
        <f>SUM(Ведомственная!I1021)</f>
        <v>66197.399999999994</v>
      </c>
    </row>
    <row r="577" spans="1:8" s="51" customFormat="1">
      <c r="A577" s="26" t="s">
        <v>445</v>
      </c>
      <c r="B577" s="27" t="s">
        <v>746</v>
      </c>
      <c r="C577" s="27"/>
      <c r="D577" s="27"/>
      <c r="E577" s="27"/>
      <c r="F577" s="30">
        <f>SUM(F578:F580)</f>
        <v>19918.2</v>
      </c>
      <c r="G577" s="30">
        <f t="shared" ref="G577:H577" si="115">SUM(G578:G580)</f>
        <v>23812.5</v>
      </c>
      <c r="H577" s="30">
        <f t="shared" si="115"/>
        <v>23812.5</v>
      </c>
    </row>
    <row r="578" spans="1:8" s="51" customFormat="1" ht="31.5">
      <c r="A578" s="26" t="s">
        <v>47</v>
      </c>
      <c r="B578" s="27" t="s">
        <v>746</v>
      </c>
      <c r="C578" s="35" t="s">
        <v>86</v>
      </c>
      <c r="D578" s="27" t="s">
        <v>108</v>
      </c>
      <c r="E578" s="27" t="s">
        <v>108</v>
      </c>
      <c r="F578" s="30">
        <f>SUM(Ведомственная!G1138)</f>
        <v>2057.9</v>
      </c>
      <c r="G578" s="30">
        <f>SUM(Ведомственная!H1138)</f>
        <v>23812.5</v>
      </c>
      <c r="H578" s="30">
        <f>SUM(Ведомственная!I1138)</f>
        <v>23812.5</v>
      </c>
    </row>
    <row r="579" spans="1:8" s="51" customFormat="1" ht="31.5">
      <c r="A579" s="26" t="s">
        <v>222</v>
      </c>
      <c r="B579" s="27" t="s">
        <v>746</v>
      </c>
      <c r="C579" s="35" t="s">
        <v>117</v>
      </c>
      <c r="D579" s="27" t="s">
        <v>108</v>
      </c>
      <c r="E579" s="27" t="s">
        <v>108</v>
      </c>
      <c r="F579" s="30">
        <f>SUM(Ведомственная!G1139)</f>
        <v>6962.3</v>
      </c>
      <c r="G579" s="30">
        <f>SUM(Ведомственная!H1139)</f>
        <v>0</v>
      </c>
      <c r="H579" s="30">
        <f>SUM(Ведомственная!I1139)</f>
        <v>0</v>
      </c>
    </row>
    <row r="580" spans="1:8" s="51" customFormat="1">
      <c r="A580" s="26" t="s">
        <v>20</v>
      </c>
      <c r="B580" s="27" t="s">
        <v>746</v>
      </c>
      <c r="C580" s="35" t="s">
        <v>91</v>
      </c>
      <c r="D580" s="27" t="s">
        <v>108</v>
      </c>
      <c r="E580" s="27" t="s">
        <v>108</v>
      </c>
      <c r="F580" s="30">
        <f>SUM(Ведомственная!G1140)</f>
        <v>10898</v>
      </c>
      <c r="G580" s="30">
        <f>SUM(Ведомственная!H1140)</f>
        <v>0</v>
      </c>
      <c r="H580" s="30">
        <f>SUM(Ведомственная!I1140)</f>
        <v>0</v>
      </c>
    </row>
    <row r="581" spans="1:8" s="51" customFormat="1" ht="47.25">
      <c r="A581" s="26" t="s">
        <v>442</v>
      </c>
      <c r="B581" s="29" t="s">
        <v>725</v>
      </c>
      <c r="C581" s="46"/>
      <c r="D581" s="27"/>
      <c r="E581" s="27"/>
      <c r="F581" s="30">
        <f>SUM(F582:F583)</f>
        <v>4721.5</v>
      </c>
      <c r="G581" s="30">
        <f t="shared" ref="G581:H581" si="116">SUM(G582:G583)</f>
        <v>8033.5</v>
      </c>
      <c r="H581" s="30">
        <f t="shared" si="116"/>
        <v>8033.5</v>
      </c>
    </row>
    <row r="582" spans="1:8" s="51" customFormat="1" ht="31.5">
      <c r="A582" s="26" t="s">
        <v>47</v>
      </c>
      <c r="B582" s="29" t="s">
        <v>725</v>
      </c>
      <c r="C582" s="27" t="s">
        <v>86</v>
      </c>
      <c r="D582" s="27" t="s">
        <v>108</v>
      </c>
      <c r="E582" s="27" t="s">
        <v>39</v>
      </c>
      <c r="F582" s="30">
        <f>SUM(Ведомственная!G1023)</f>
        <v>1953.4</v>
      </c>
      <c r="G582" s="30">
        <f>SUM(Ведомственная!H1023)</f>
        <v>3497.8</v>
      </c>
      <c r="H582" s="30">
        <f>SUM(Ведомственная!I1023)</f>
        <v>3497.8</v>
      </c>
    </row>
    <row r="583" spans="1:8" s="51" customFormat="1" ht="31.5">
      <c r="A583" s="26" t="s">
        <v>222</v>
      </c>
      <c r="B583" s="29" t="s">
        <v>725</v>
      </c>
      <c r="C583" s="27" t="s">
        <v>117</v>
      </c>
      <c r="D583" s="27" t="s">
        <v>108</v>
      </c>
      <c r="E583" s="27" t="s">
        <v>39</v>
      </c>
      <c r="F583" s="30">
        <f>SUM(Ведомственная!G1024)</f>
        <v>2768.1</v>
      </c>
      <c r="G583" s="30">
        <f>SUM(Ведомственная!H1024)</f>
        <v>4535.7</v>
      </c>
      <c r="H583" s="30">
        <f>SUM(Ведомственная!I1024)</f>
        <v>4535.7</v>
      </c>
    </row>
    <row r="584" spans="1:8" s="51" customFormat="1" ht="31.5">
      <c r="A584" s="26" t="s">
        <v>446</v>
      </c>
      <c r="B584" s="29" t="s">
        <v>750</v>
      </c>
      <c r="C584" s="27"/>
      <c r="D584" s="27"/>
      <c r="E584" s="27"/>
      <c r="F584" s="30">
        <f>SUM(F585)</f>
        <v>2493.6999999999998</v>
      </c>
      <c r="G584" s="30">
        <f t="shared" ref="G584:H584" si="117">SUM(G585)</f>
        <v>1986.1</v>
      </c>
      <c r="H584" s="30">
        <f t="shared" si="117"/>
        <v>1986.1</v>
      </c>
    </row>
    <row r="585" spans="1:8" s="51" customFormat="1" ht="31.5">
      <c r="A585" s="26" t="s">
        <v>47</v>
      </c>
      <c r="B585" s="29" t="s">
        <v>750</v>
      </c>
      <c r="C585" s="27" t="s">
        <v>86</v>
      </c>
      <c r="D585" s="27" t="s">
        <v>108</v>
      </c>
      <c r="E585" s="27" t="s">
        <v>167</v>
      </c>
      <c r="F585" s="30">
        <f>SUM(Ведомственная!G1167)</f>
        <v>2493.6999999999998</v>
      </c>
      <c r="G585" s="30">
        <f>SUM(Ведомственная!H1167)</f>
        <v>1986.1</v>
      </c>
      <c r="H585" s="30">
        <f>SUM(Ведомственная!I1167)</f>
        <v>1986.1</v>
      </c>
    </row>
    <row r="586" spans="1:8" s="51" customFormat="1" ht="47.25" hidden="1">
      <c r="A586" s="26" t="s">
        <v>863</v>
      </c>
      <c r="B586" s="29" t="s">
        <v>862</v>
      </c>
      <c r="C586" s="27"/>
      <c r="D586" s="27"/>
      <c r="E586" s="27"/>
      <c r="F586" s="30">
        <f>SUM(F587)</f>
        <v>0</v>
      </c>
      <c r="G586" s="30">
        <f t="shared" ref="G586:H586" si="118">SUM(G587)</f>
        <v>0</v>
      </c>
      <c r="H586" s="30">
        <f t="shared" si="118"/>
        <v>0</v>
      </c>
    </row>
    <row r="587" spans="1:8" s="51" customFormat="1" ht="31.5" hidden="1">
      <c r="A587" s="26" t="s">
        <v>47</v>
      </c>
      <c r="B587" s="29" t="s">
        <v>862</v>
      </c>
      <c r="C587" s="27" t="s">
        <v>86</v>
      </c>
      <c r="D587" s="27" t="s">
        <v>108</v>
      </c>
      <c r="E587" s="27" t="s">
        <v>39</v>
      </c>
      <c r="F587" s="30">
        <f>SUM(Ведомственная!G1026)</f>
        <v>0</v>
      </c>
      <c r="G587" s="30"/>
      <c r="H587" s="30"/>
    </row>
    <row r="588" spans="1:8" s="51" customFormat="1" ht="47.25">
      <c r="A588" s="26" t="s">
        <v>959</v>
      </c>
      <c r="B588" s="46" t="s">
        <v>726</v>
      </c>
      <c r="C588" s="27"/>
      <c r="D588" s="27"/>
      <c r="E588" s="27"/>
      <c r="F588" s="30">
        <f>SUM(F589:F590)</f>
        <v>15512.199999999999</v>
      </c>
      <c r="G588" s="30">
        <f t="shared" ref="G588:H588" si="119">SUM(G589:G590)</f>
        <v>15389.8</v>
      </c>
      <c r="H588" s="30">
        <f t="shared" si="119"/>
        <v>15389.8</v>
      </c>
    </row>
    <row r="589" spans="1:8" s="51" customFormat="1" ht="31.5">
      <c r="A589" s="26" t="s">
        <v>47</v>
      </c>
      <c r="B589" s="46" t="s">
        <v>726</v>
      </c>
      <c r="C589" s="27" t="s">
        <v>86</v>
      </c>
      <c r="D589" s="27" t="s">
        <v>108</v>
      </c>
      <c r="E589" s="27" t="s">
        <v>39</v>
      </c>
      <c r="F589" s="30">
        <f>SUM(Ведомственная!G1028)</f>
        <v>5083.3999999999996</v>
      </c>
      <c r="G589" s="30">
        <f>SUM(Ведомственная!H1028)</f>
        <v>5043.3</v>
      </c>
      <c r="H589" s="30">
        <f>SUM(Ведомственная!I1028)</f>
        <v>5043.3</v>
      </c>
    </row>
    <row r="590" spans="1:8" s="51" customFormat="1" ht="31.5">
      <c r="A590" s="26" t="s">
        <v>222</v>
      </c>
      <c r="B590" s="46" t="s">
        <v>726</v>
      </c>
      <c r="C590" s="27" t="s">
        <v>117</v>
      </c>
      <c r="D590" s="27" t="s">
        <v>108</v>
      </c>
      <c r="E590" s="27" t="s">
        <v>39</v>
      </c>
      <c r="F590" s="30">
        <f>SUM(Ведомственная!G1029)</f>
        <v>10428.799999999999</v>
      </c>
      <c r="G590" s="30">
        <f>SUM(Ведомственная!H1029)</f>
        <v>10346.5</v>
      </c>
      <c r="H590" s="30">
        <f>SUM(Ведомственная!I1029)</f>
        <v>10346.5</v>
      </c>
    </row>
    <row r="591" spans="1:8" s="51" customFormat="1" ht="31.5" hidden="1">
      <c r="A591" s="26" t="s">
        <v>856</v>
      </c>
      <c r="B591" s="46" t="s">
        <v>855</v>
      </c>
      <c r="C591" s="27"/>
      <c r="D591" s="27"/>
      <c r="E591" s="27"/>
      <c r="F591" s="30">
        <f>SUM(F592:F593)</f>
        <v>0</v>
      </c>
      <c r="G591" s="30">
        <f t="shared" ref="G591:H591" si="120">SUM(G592:G593)</f>
        <v>0</v>
      </c>
      <c r="H591" s="30">
        <f t="shared" si="120"/>
        <v>0</v>
      </c>
    </row>
    <row r="592" spans="1:8" s="51" customFormat="1" ht="31.5" hidden="1">
      <c r="A592" s="26" t="s">
        <v>47</v>
      </c>
      <c r="B592" s="46" t="s">
        <v>855</v>
      </c>
      <c r="C592" s="27" t="s">
        <v>86</v>
      </c>
      <c r="D592" s="27" t="s">
        <v>108</v>
      </c>
      <c r="E592" s="27" t="s">
        <v>29</v>
      </c>
      <c r="F592" s="30">
        <f>SUM(Ведомственная!G938)</f>
        <v>0</v>
      </c>
      <c r="G592" s="30">
        <f>SUM(Ведомственная!H938)</f>
        <v>0</v>
      </c>
      <c r="H592" s="30">
        <f>SUM(Ведомственная!I938)</f>
        <v>0</v>
      </c>
    </row>
    <row r="593" spans="1:8" s="51" customFormat="1" ht="31.5" hidden="1">
      <c r="A593" s="26" t="s">
        <v>47</v>
      </c>
      <c r="B593" s="46" t="s">
        <v>855</v>
      </c>
      <c r="C593" s="27" t="s">
        <v>86</v>
      </c>
      <c r="D593" s="27" t="s">
        <v>108</v>
      </c>
      <c r="E593" s="27" t="s">
        <v>39</v>
      </c>
      <c r="F593" s="30">
        <f>SUM(Ведомственная!G1031)</f>
        <v>0</v>
      </c>
      <c r="G593" s="30">
        <f>SUM(Ведомственная!H1031)</f>
        <v>0</v>
      </c>
      <c r="H593" s="30">
        <f>SUM(Ведомственная!I1031)</f>
        <v>0</v>
      </c>
    </row>
    <row r="594" spans="1:8" s="51" customFormat="1" ht="110.25">
      <c r="A594" s="26" t="s">
        <v>567</v>
      </c>
      <c r="B594" s="56" t="s">
        <v>802</v>
      </c>
      <c r="C594" s="27"/>
      <c r="D594" s="27"/>
      <c r="E594" s="27"/>
      <c r="F594" s="30">
        <f>SUM(F595)</f>
        <v>8973.1</v>
      </c>
      <c r="G594" s="30">
        <f t="shared" ref="G594:H594" si="121">SUM(G595)</f>
        <v>8973.1</v>
      </c>
      <c r="H594" s="30">
        <f t="shared" si="121"/>
        <v>8973.1</v>
      </c>
    </row>
    <row r="595" spans="1:8" s="51" customFormat="1">
      <c r="A595" s="26" t="s">
        <v>37</v>
      </c>
      <c r="B595" s="56" t="s">
        <v>802</v>
      </c>
      <c r="C595" s="27" t="s">
        <v>94</v>
      </c>
      <c r="D595" s="27" t="s">
        <v>26</v>
      </c>
      <c r="E595" s="27" t="s">
        <v>11</v>
      </c>
      <c r="F595" s="30">
        <f>SUM(Ведомственная!G1225)</f>
        <v>8973.1</v>
      </c>
      <c r="G595" s="30">
        <f>SUM(Ведомственная!H1225)</f>
        <v>8973.1</v>
      </c>
      <c r="H595" s="30">
        <f>SUM(Ведомственная!I1225)</f>
        <v>8973.1</v>
      </c>
    </row>
    <row r="596" spans="1:8" s="51" customFormat="1" ht="47.25">
      <c r="A596" s="26" t="s">
        <v>23</v>
      </c>
      <c r="B596" s="29" t="s">
        <v>704</v>
      </c>
      <c r="C596" s="27"/>
      <c r="D596" s="27"/>
      <c r="E596" s="27"/>
      <c r="F596" s="30">
        <f>F597+F603+F605+F599+F601</f>
        <v>1750615.7000000002</v>
      </c>
      <c r="G596" s="30">
        <f>G597+G603+G605+G599+G601</f>
        <v>1650390.3</v>
      </c>
      <c r="H596" s="30">
        <f>H597+H603+H605+H599+H601</f>
        <v>1659300.1</v>
      </c>
    </row>
    <row r="597" spans="1:8" s="51" customFormat="1" ht="78.75">
      <c r="A597" s="26" t="s">
        <v>388</v>
      </c>
      <c r="B597" s="77" t="s">
        <v>705</v>
      </c>
      <c r="C597" s="27"/>
      <c r="D597" s="27"/>
      <c r="E597" s="27"/>
      <c r="F597" s="30">
        <f>F598</f>
        <v>579877.5</v>
      </c>
      <c r="G597" s="30">
        <f>G598</f>
        <v>568878.80000000005</v>
      </c>
      <c r="H597" s="30">
        <f>H598</f>
        <v>568878.80000000005</v>
      </c>
    </row>
    <row r="598" spans="1:8" s="51" customFormat="1" ht="31.5">
      <c r="A598" s="26" t="s">
        <v>116</v>
      </c>
      <c r="B598" s="77" t="s">
        <v>705</v>
      </c>
      <c r="C598" s="27" t="s">
        <v>117</v>
      </c>
      <c r="D598" s="27" t="s">
        <v>108</v>
      </c>
      <c r="E598" s="27" t="s">
        <v>39</v>
      </c>
      <c r="F598" s="30">
        <f>SUM(Ведомственная!G1034)</f>
        <v>579877.5</v>
      </c>
      <c r="G598" s="30">
        <f>SUM(Ведомственная!H1034)</f>
        <v>568878.80000000005</v>
      </c>
      <c r="H598" s="30">
        <f>SUM(Ведомственная!I1034)</f>
        <v>568878.80000000005</v>
      </c>
    </row>
    <row r="599" spans="1:8" s="51" customFormat="1" ht="47.25">
      <c r="A599" s="26" t="s">
        <v>386</v>
      </c>
      <c r="B599" s="29" t="s">
        <v>697</v>
      </c>
      <c r="C599" s="46"/>
      <c r="D599" s="27"/>
      <c r="E599" s="27"/>
      <c r="F599" s="30">
        <f>SUM(F600)</f>
        <v>571780.5</v>
      </c>
      <c r="G599" s="30">
        <f>SUM(G600)</f>
        <v>512995.6</v>
      </c>
      <c r="H599" s="30">
        <f>SUM(H600)</f>
        <v>512559.7</v>
      </c>
    </row>
    <row r="600" spans="1:8" s="51" customFormat="1" ht="31.5">
      <c r="A600" s="26" t="s">
        <v>222</v>
      </c>
      <c r="B600" s="29" t="s">
        <v>697</v>
      </c>
      <c r="C600" s="27" t="s">
        <v>117</v>
      </c>
      <c r="D600" s="27" t="s">
        <v>108</v>
      </c>
      <c r="E600" s="27" t="s">
        <v>29</v>
      </c>
      <c r="F600" s="30">
        <f>SUM(Ведомственная!G941)</f>
        <v>571780.5</v>
      </c>
      <c r="G600" s="30">
        <f>SUM(Ведомственная!H941)</f>
        <v>512995.6</v>
      </c>
      <c r="H600" s="30">
        <f>SUM(Ведомственная!I941)</f>
        <v>512559.7</v>
      </c>
    </row>
    <row r="601" spans="1:8" s="51" customFormat="1">
      <c r="A601" s="26" t="s">
        <v>317</v>
      </c>
      <c r="B601" s="56" t="s">
        <v>698</v>
      </c>
      <c r="C601" s="27"/>
      <c r="D601" s="27"/>
      <c r="E601" s="27"/>
      <c r="F601" s="30">
        <f>F602</f>
        <v>299456.5</v>
      </c>
      <c r="G601" s="30">
        <f>G602</f>
        <v>285226.5</v>
      </c>
      <c r="H601" s="30">
        <f>H602</f>
        <v>290313</v>
      </c>
    </row>
    <row r="602" spans="1:8" s="51" customFormat="1" ht="31.5">
      <c r="A602" s="26" t="s">
        <v>222</v>
      </c>
      <c r="B602" s="56" t="s">
        <v>698</v>
      </c>
      <c r="C602" s="27" t="s">
        <v>117</v>
      </c>
      <c r="D602" s="27" t="s">
        <v>108</v>
      </c>
      <c r="E602" s="27" t="s">
        <v>29</v>
      </c>
      <c r="F602" s="30">
        <f>SUM(Ведомственная!G943)</f>
        <v>299456.5</v>
      </c>
      <c r="G602" s="30">
        <f>SUM(Ведомственная!H943)</f>
        <v>285226.5</v>
      </c>
      <c r="H602" s="30">
        <f>SUM(Ведомственная!I943)</f>
        <v>290313</v>
      </c>
    </row>
    <row r="603" spans="1:8" s="51" customFormat="1">
      <c r="A603" s="26" t="s">
        <v>326</v>
      </c>
      <c r="B603" s="46" t="s">
        <v>706</v>
      </c>
      <c r="C603" s="27"/>
      <c r="D603" s="27"/>
      <c r="E603" s="27"/>
      <c r="F603" s="30">
        <f>F604</f>
        <v>188524.4</v>
      </c>
      <c r="G603" s="30">
        <f>G604</f>
        <v>184665</v>
      </c>
      <c r="H603" s="30">
        <f>H604</f>
        <v>188435.7</v>
      </c>
    </row>
    <row r="604" spans="1:8" s="51" customFormat="1" ht="31.5">
      <c r="A604" s="26" t="s">
        <v>222</v>
      </c>
      <c r="B604" s="46" t="s">
        <v>706</v>
      </c>
      <c r="C604" s="27" t="s">
        <v>117</v>
      </c>
      <c r="D604" s="27" t="s">
        <v>108</v>
      </c>
      <c r="E604" s="27" t="s">
        <v>39</v>
      </c>
      <c r="F604" s="30">
        <f>SUM(Ведомственная!G1036)</f>
        <v>188524.4</v>
      </c>
      <c r="G604" s="30">
        <f>SUM(Ведомственная!H1036)</f>
        <v>184665</v>
      </c>
      <c r="H604" s="30">
        <f>SUM(Ведомственная!I1036)</f>
        <v>188435.7</v>
      </c>
    </row>
    <row r="605" spans="1:8" s="51" customFormat="1">
      <c r="A605" s="26" t="s">
        <v>327</v>
      </c>
      <c r="B605" s="77" t="s">
        <v>707</v>
      </c>
      <c r="C605" s="27"/>
      <c r="D605" s="27"/>
      <c r="E605" s="27"/>
      <c r="F605" s="30">
        <f>F606</f>
        <v>110976.8</v>
      </c>
      <c r="G605" s="30">
        <f>G606</f>
        <v>98624.4</v>
      </c>
      <c r="H605" s="30">
        <f>H606</f>
        <v>99112.9</v>
      </c>
    </row>
    <row r="606" spans="1:8" s="51" customFormat="1" ht="31.5">
      <c r="A606" s="26" t="s">
        <v>222</v>
      </c>
      <c r="B606" s="77" t="s">
        <v>707</v>
      </c>
      <c r="C606" s="27" t="s">
        <v>117</v>
      </c>
      <c r="D606" s="27" t="s">
        <v>108</v>
      </c>
      <c r="E606" s="27" t="s">
        <v>49</v>
      </c>
      <c r="F606" s="30">
        <f>SUM(Ведомственная!G1091)</f>
        <v>110976.8</v>
      </c>
      <c r="G606" s="30">
        <f>SUM(Ведомственная!H1091)</f>
        <v>98624.4</v>
      </c>
      <c r="H606" s="30">
        <f>SUM(Ведомственная!I1091)</f>
        <v>99112.9</v>
      </c>
    </row>
    <row r="607" spans="1:8" s="51" customFormat="1">
      <c r="A607" s="26" t="s">
        <v>146</v>
      </c>
      <c r="B607" s="56" t="s">
        <v>699</v>
      </c>
      <c r="C607" s="27"/>
      <c r="D607" s="27"/>
      <c r="E607" s="27"/>
      <c r="F607" s="30">
        <f>SUM(F615)+F608</f>
        <v>9326.2000000000007</v>
      </c>
      <c r="G607" s="30">
        <f t="shared" ref="G607:H607" si="122">SUM(G615)+G608</f>
        <v>0</v>
      </c>
      <c r="H607" s="30">
        <f t="shared" si="122"/>
        <v>4223.3</v>
      </c>
    </row>
    <row r="608" spans="1:8" s="51" customFormat="1" ht="31.5" hidden="1">
      <c r="A608" s="26" t="s">
        <v>255</v>
      </c>
      <c r="B608" s="56" t="s">
        <v>857</v>
      </c>
      <c r="C608" s="27"/>
      <c r="D608" s="27"/>
      <c r="E608" s="27"/>
      <c r="F608" s="30">
        <f>SUM(F611)+F609</f>
        <v>0</v>
      </c>
      <c r="G608" s="30">
        <f t="shared" ref="G608:H608" si="123">SUM(G611)+G609</f>
        <v>0</v>
      </c>
      <c r="H608" s="30">
        <f t="shared" si="123"/>
        <v>0</v>
      </c>
    </row>
    <row r="609" spans="1:8" s="51" customFormat="1" ht="47.25" hidden="1">
      <c r="A609" s="26" t="s">
        <v>863</v>
      </c>
      <c r="B609" s="46" t="s">
        <v>864</v>
      </c>
      <c r="C609" s="27"/>
      <c r="D609" s="27"/>
      <c r="E609" s="27"/>
      <c r="F609" s="30">
        <f>SUM(F610)</f>
        <v>0</v>
      </c>
      <c r="G609" s="30">
        <f t="shared" ref="G609:H609" si="124">SUM(G610)</f>
        <v>0</v>
      </c>
      <c r="H609" s="30">
        <f t="shared" si="124"/>
        <v>0</v>
      </c>
    </row>
    <row r="610" spans="1:8" s="51" customFormat="1" ht="31.5" hidden="1">
      <c r="A610" s="26" t="s">
        <v>222</v>
      </c>
      <c r="B610" s="46" t="s">
        <v>864</v>
      </c>
      <c r="C610" s="27" t="s">
        <v>117</v>
      </c>
      <c r="D610" s="27" t="s">
        <v>108</v>
      </c>
      <c r="E610" s="27" t="s">
        <v>39</v>
      </c>
      <c r="F610" s="30">
        <f>SUM(Ведомственная!G1040)</f>
        <v>0</v>
      </c>
      <c r="G610" s="30">
        <f>SUM(Ведомственная!H1040)</f>
        <v>0</v>
      </c>
      <c r="H610" s="30">
        <f>SUM(Ведомственная!I1040)</f>
        <v>0</v>
      </c>
    </row>
    <row r="611" spans="1:8" s="51" customFormat="1" ht="31.5" hidden="1">
      <c r="A611" s="26" t="s">
        <v>856</v>
      </c>
      <c r="B611" s="56" t="s">
        <v>858</v>
      </c>
      <c r="C611" s="27"/>
      <c r="D611" s="27"/>
      <c r="E611" s="27"/>
      <c r="F611" s="30">
        <f>SUM(F612:F614)</f>
        <v>0</v>
      </c>
      <c r="G611" s="30">
        <f t="shared" ref="G611:H611" si="125">SUM(G612:G614)</f>
        <v>0</v>
      </c>
      <c r="H611" s="30">
        <f t="shared" si="125"/>
        <v>0</v>
      </c>
    </row>
    <row r="612" spans="1:8" s="51" customFormat="1" ht="31.5" hidden="1">
      <c r="A612" s="26" t="s">
        <v>222</v>
      </c>
      <c r="B612" s="56" t="s">
        <v>858</v>
      </c>
      <c r="C612" s="27" t="s">
        <v>117</v>
      </c>
      <c r="D612" s="27" t="s">
        <v>108</v>
      </c>
      <c r="E612" s="27" t="s">
        <v>29</v>
      </c>
      <c r="F612" s="30">
        <f>SUM(Ведомственная!G947)</f>
        <v>0</v>
      </c>
      <c r="G612" s="30">
        <f>SUM(Ведомственная!H947)</f>
        <v>0</v>
      </c>
      <c r="H612" s="30">
        <f>SUM(Ведомственная!I947)</f>
        <v>0</v>
      </c>
    </row>
    <row r="613" spans="1:8" s="51" customFormat="1" ht="31.5" hidden="1">
      <c r="A613" s="26" t="s">
        <v>222</v>
      </c>
      <c r="B613" s="56" t="s">
        <v>858</v>
      </c>
      <c r="C613" s="27" t="s">
        <v>117</v>
      </c>
      <c r="D613" s="27" t="s">
        <v>108</v>
      </c>
      <c r="E613" s="27" t="s">
        <v>39</v>
      </c>
      <c r="F613" s="30">
        <f>SUM(Ведомственная!G1042)</f>
        <v>0</v>
      </c>
      <c r="G613" s="30">
        <f>SUM(Ведомственная!H1042)</f>
        <v>0</v>
      </c>
      <c r="H613" s="30">
        <f>SUM(Ведомственная!I1042)</f>
        <v>0</v>
      </c>
    </row>
    <row r="614" spans="1:8" s="51" customFormat="1" ht="31.5" hidden="1">
      <c r="A614" s="26" t="s">
        <v>222</v>
      </c>
      <c r="B614" s="56" t="s">
        <v>858</v>
      </c>
      <c r="C614" s="27" t="s">
        <v>117</v>
      </c>
      <c r="D614" s="27" t="s">
        <v>108</v>
      </c>
      <c r="E614" s="27" t="s">
        <v>49</v>
      </c>
      <c r="F614" s="30">
        <f>SUM(Ведомственная!G1094)</f>
        <v>0</v>
      </c>
      <c r="G614" s="30">
        <f>SUM(Ведомственная!H1094)</f>
        <v>0</v>
      </c>
      <c r="H614" s="30">
        <f>SUM(Ведомственная!I1094)</f>
        <v>0</v>
      </c>
    </row>
    <row r="615" spans="1:8" s="51" customFormat="1" ht="31.5">
      <c r="A615" s="26" t="s">
        <v>322</v>
      </c>
      <c r="B615" s="56" t="s">
        <v>859</v>
      </c>
      <c r="C615" s="27"/>
      <c r="D615" s="27"/>
      <c r="E615" s="27"/>
      <c r="F615" s="30">
        <f>SUM(F617)+F618+F620</f>
        <v>9326.2000000000007</v>
      </c>
      <c r="G615" s="30">
        <f t="shared" ref="G615:H615" si="126">SUM(G617)+G618+G620</f>
        <v>0</v>
      </c>
      <c r="H615" s="30">
        <f t="shared" si="126"/>
        <v>4223.3</v>
      </c>
    </row>
    <row r="616" spans="1:8" s="51" customFormat="1">
      <c r="A616" s="26" t="s">
        <v>317</v>
      </c>
      <c r="B616" s="56" t="s">
        <v>700</v>
      </c>
      <c r="C616" s="27"/>
      <c r="D616" s="27"/>
      <c r="E616" s="27"/>
      <c r="F616" s="30">
        <f>SUM(F617)</f>
        <v>7088</v>
      </c>
      <c r="G616" s="30">
        <f t="shared" ref="G616:H616" si="127">SUM(G617)</f>
        <v>0</v>
      </c>
      <c r="H616" s="30">
        <f t="shared" si="127"/>
        <v>3503.3</v>
      </c>
    </row>
    <row r="617" spans="1:8" s="51" customFormat="1" ht="31.5">
      <c r="A617" s="26" t="s">
        <v>222</v>
      </c>
      <c r="B617" s="56" t="s">
        <v>700</v>
      </c>
      <c r="C617" s="27" t="s">
        <v>117</v>
      </c>
      <c r="D617" s="27" t="s">
        <v>108</v>
      </c>
      <c r="E617" s="27" t="s">
        <v>29</v>
      </c>
      <c r="F617" s="30">
        <f>SUM(Ведомственная!G950)</f>
        <v>7088</v>
      </c>
      <c r="G617" s="30">
        <f>SUM(Ведомственная!H950)</f>
        <v>0</v>
      </c>
      <c r="H617" s="30">
        <f>SUM(Ведомственная!I950)</f>
        <v>3503.3</v>
      </c>
    </row>
    <row r="618" spans="1:8" s="51" customFormat="1">
      <c r="A618" s="26" t="s">
        <v>326</v>
      </c>
      <c r="B618" s="46" t="s">
        <v>733</v>
      </c>
      <c r="C618" s="27"/>
      <c r="D618" s="27"/>
      <c r="E618" s="27"/>
      <c r="F618" s="30">
        <f>SUM(F619)</f>
        <v>2238.1999999999998</v>
      </c>
      <c r="G618" s="30">
        <f t="shared" ref="G618:H618" si="128">SUM(G619)</f>
        <v>0</v>
      </c>
      <c r="H618" s="30">
        <f t="shared" si="128"/>
        <v>720</v>
      </c>
    </row>
    <row r="619" spans="1:8" s="51" customFormat="1" ht="31.5">
      <c r="A619" s="26" t="s">
        <v>222</v>
      </c>
      <c r="B619" s="46" t="s">
        <v>733</v>
      </c>
      <c r="C619" s="27" t="s">
        <v>117</v>
      </c>
      <c r="D619" s="27" t="s">
        <v>108</v>
      </c>
      <c r="E619" s="27" t="s">
        <v>39</v>
      </c>
      <c r="F619" s="30">
        <f>SUM(Ведомственная!G1045)</f>
        <v>2238.1999999999998</v>
      </c>
      <c r="G619" s="30">
        <f>SUM(Ведомственная!H1045)</f>
        <v>0</v>
      </c>
      <c r="H619" s="30">
        <f>SUM(Ведомственная!I1045)</f>
        <v>720</v>
      </c>
    </row>
    <row r="620" spans="1:8" s="51" customFormat="1" hidden="1">
      <c r="A620" s="26" t="s">
        <v>327</v>
      </c>
      <c r="B620" s="46" t="s">
        <v>875</v>
      </c>
      <c r="C620" s="27"/>
      <c r="D620" s="27"/>
      <c r="E620" s="27"/>
      <c r="F620" s="30">
        <f>SUM(F621)</f>
        <v>0</v>
      </c>
      <c r="G620" s="30">
        <f t="shared" ref="G620:H620" si="129">SUM(G621)</f>
        <v>0</v>
      </c>
      <c r="H620" s="30">
        <f t="shared" si="129"/>
        <v>0</v>
      </c>
    </row>
    <row r="621" spans="1:8" s="51" customFormat="1" ht="31.5">
      <c r="A621" s="26" t="s">
        <v>222</v>
      </c>
      <c r="B621" s="46" t="s">
        <v>875</v>
      </c>
      <c r="C621" s="27" t="s">
        <v>117</v>
      </c>
      <c r="D621" s="27" t="s">
        <v>108</v>
      </c>
      <c r="E621" s="27" t="s">
        <v>49</v>
      </c>
      <c r="F621" s="30">
        <f>SUM(Ведомственная!G1097)</f>
        <v>0</v>
      </c>
      <c r="G621" s="30">
        <f>SUM(Ведомственная!H1097)</f>
        <v>0</v>
      </c>
      <c r="H621" s="30">
        <f>SUM(Ведомственная!I1097)</f>
        <v>0</v>
      </c>
    </row>
    <row r="622" spans="1:8" s="51" customFormat="1" ht="31.5">
      <c r="A622" s="26" t="s">
        <v>40</v>
      </c>
      <c r="B622" s="29" t="s">
        <v>701</v>
      </c>
      <c r="C622" s="27"/>
      <c r="D622" s="27"/>
      <c r="E622" s="27"/>
      <c r="F622" s="30">
        <f>F626+F630+F641+F645+F623+F649+F633+F637</f>
        <v>585810</v>
      </c>
      <c r="G622" s="30">
        <f>G626+G630+G641+G645+G623+G649+G633+G637</f>
        <v>552693.9</v>
      </c>
      <c r="H622" s="30">
        <f>H626+H630+H641+H645+H623+H649+H633+H637</f>
        <v>557060.5</v>
      </c>
    </row>
    <row r="623" spans="1:8" s="51" customFormat="1" ht="63">
      <c r="A623" s="26" t="s">
        <v>389</v>
      </c>
      <c r="B623" s="29" t="s">
        <v>734</v>
      </c>
      <c r="C623" s="27"/>
      <c r="D623" s="32"/>
      <c r="E623" s="27"/>
      <c r="F623" s="32">
        <f>F624+F625</f>
        <v>4023.6000000000004</v>
      </c>
      <c r="G623" s="32">
        <f>G624+G625</f>
        <v>3287</v>
      </c>
      <c r="H623" s="32">
        <f>H624+H625</f>
        <v>3287</v>
      </c>
    </row>
    <row r="624" spans="1:8" s="51" customFormat="1" ht="63">
      <c r="A624" s="26" t="s">
        <v>46</v>
      </c>
      <c r="B624" s="29" t="s">
        <v>734</v>
      </c>
      <c r="C624" s="27" t="s">
        <v>84</v>
      </c>
      <c r="D624" s="27" t="s">
        <v>108</v>
      </c>
      <c r="E624" s="27" t="s">
        <v>167</v>
      </c>
      <c r="F624" s="32">
        <f>SUM(Ведомственная!G1170)</f>
        <v>3699.8</v>
      </c>
      <c r="G624" s="32">
        <f>SUM(Ведомственная!H1170)</f>
        <v>2984.6</v>
      </c>
      <c r="H624" s="32">
        <f>SUM(Ведомственная!I1170)</f>
        <v>2984.6</v>
      </c>
    </row>
    <row r="625" spans="1:8" s="51" customFormat="1" ht="31.5">
      <c r="A625" s="26" t="s">
        <v>47</v>
      </c>
      <c r="B625" s="29" t="s">
        <v>734</v>
      </c>
      <c r="C625" s="27" t="s">
        <v>86</v>
      </c>
      <c r="D625" s="27" t="s">
        <v>108</v>
      </c>
      <c r="E625" s="27" t="s">
        <v>167</v>
      </c>
      <c r="F625" s="32">
        <f>SUM(Ведомственная!G1171)</f>
        <v>323.8</v>
      </c>
      <c r="G625" s="32">
        <f>SUM(Ведомственная!H1171)</f>
        <v>302.39999999999998</v>
      </c>
      <c r="H625" s="32">
        <f>SUM(Ведомственная!I1171)</f>
        <v>302.39999999999998</v>
      </c>
    </row>
    <row r="626" spans="1:8" s="51" customFormat="1" ht="94.5">
      <c r="A626" s="26" t="s">
        <v>387</v>
      </c>
      <c r="B626" s="77" t="s">
        <v>727</v>
      </c>
      <c r="C626" s="27"/>
      <c r="D626" s="27"/>
      <c r="E626" s="27"/>
      <c r="F626" s="30">
        <f>F627+F628+F629</f>
        <v>46071.200000000004</v>
      </c>
      <c r="G626" s="30">
        <f t="shared" ref="G626:H626" si="130">G627+G628+G629</f>
        <v>41433.9</v>
      </c>
      <c r="H626" s="30">
        <f t="shared" si="130"/>
        <v>41433.9</v>
      </c>
    </row>
    <row r="627" spans="1:8" s="51" customFormat="1" ht="63">
      <c r="A627" s="3" t="s">
        <v>46</v>
      </c>
      <c r="B627" s="77" t="s">
        <v>727</v>
      </c>
      <c r="C627" s="27" t="s">
        <v>84</v>
      </c>
      <c r="D627" s="27" t="s">
        <v>108</v>
      </c>
      <c r="E627" s="27" t="s">
        <v>39</v>
      </c>
      <c r="F627" s="30">
        <f>SUM(Ведомственная!G1048)</f>
        <v>43083.9</v>
      </c>
      <c r="G627" s="30">
        <f>SUM(Ведомственная!H1048)</f>
        <v>38895.1</v>
      </c>
      <c r="H627" s="30">
        <f>SUM(Ведомственная!I1048)</f>
        <v>38895.1</v>
      </c>
    </row>
    <row r="628" spans="1:8" s="51" customFormat="1" ht="31.5">
      <c r="A628" s="26" t="s">
        <v>47</v>
      </c>
      <c r="B628" s="77" t="s">
        <v>727</v>
      </c>
      <c r="C628" s="27" t="s">
        <v>86</v>
      </c>
      <c r="D628" s="27" t="s">
        <v>108</v>
      </c>
      <c r="E628" s="27" t="s">
        <v>39</v>
      </c>
      <c r="F628" s="30">
        <f>SUM(Ведомственная!G1049)</f>
        <v>2544.8000000000002</v>
      </c>
      <c r="G628" s="30">
        <f>SUM(Ведомственная!H1049)</f>
        <v>2538.8000000000002</v>
      </c>
      <c r="H628" s="30">
        <f>SUM(Ведомственная!I1049)</f>
        <v>2538.8000000000002</v>
      </c>
    </row>
    <row r="629" spans="1:8" s="51" customFormat="1">
      <c r="A629" s="26" t="s">
        <v>37</v>
      </c>
      <c r="B629" s="77" t="s">
        <v>727</v>
      </c>
      <c r="C629" s="27" t="s">
        <v>94</v>
      </c>
      <c r="D629" s="27" t="s">
        <v>26</v>
      </c>
      <c r="E629" s="27" t="s">
        <v>11</v>
      </c>
      <c r="F629" s="30">
        <f>SUM(Ведомственная!G1228)</f>
        <v>442.5</v>
      </c>
      <c r="G629" s="30">
        <f>SUM(Ведомственная!H1228)</f>
        <v>0</v>
      </c>
      <c r="H629" s="30">
        <f>SUM(Ведомственная!I1228)</f>
        <v>0</v>
      </c>
    </row>
    <row r="630" spans="1:8" s="51" customFormat="1" ht="78.75">
      <c r="A630" s="26" t="s">
        <v>388</v>
      </c>
      <c r="B630" s="77" t="s">
        <v>728</v>
      </c>
      <c r="C630" s="27"/>
      <c r="D630" s="27"/>
      <c r="E630" s="27"/>
      <c r="F630" s="30">
        <f>F631+F632</f>
        <v>285335.2</v>
      </c>
      <c r="G630" s="30">
        <f>G631+G632</f>
        <v>275926.8</v>
      </c>
      <c r="H630" s="30">
        <f>H631+H632</f>
        <v>275926.8</v>
      </c>
    </row>
    <row r="631" spans="1:8" s="51" customFormat="1" ht="63">
      <c r="A631" s="26" t="s">
        <v>46</v>
      </c>
      <c r="B631" s="77" t="s">
        <v>728</v>
      </c>
      <c r="C631" s="27" t="s">
        <v>84</v>
      </c>
      <c r="D631" s="27" t="s">
        <v>108</v>
      </c>
      <c r="E631" s="27" t="s">
        <v>39</v>
      </c>
      <c r="F631" s="30">
        <f>SUM(Ведомственная!G1051)</f>
        <v>281951.5</v>
      </c>
      <c r="G631" s="30">
        <f>SUM(Ведомственная!H1051)</f>
        <v>272774.09999999998</v>
      </c>
      <c r="H631" s="30">
        <f>SUM(Ведомственная!I1051)</f>
        <v>272774.09999999998</v>
      </c>
    </row>
    <row r="632" spans="1:8" s="51" customFormat="1" ht="31.5">
      <c r="A632" s="26" t="s">
        <v>47</v>
      </c>
      <c r="B632" s="77" t="s">
        <v>728</v>
      </c>
      <c r="C632" s="27" t="s">
        <v>86</v>
      </c>
      <c r="D632" s="27" t="s">
        <v>108</v>
      </c>
      <c r="E632" s="27" t="s">
        <v>39</v>
      </c>
      <c r="F632" s="30">
        <f>SUM(Ведомственная!G1052)</f>
        <v>3383.7</v>
      </c>
      <c r="G632" s="30">
        <f>SUM(Ведомственная!H1052)</f>
        <v>3152.7</v>
      </c>
      <c r="H632" s="30">
        <f>SUM(Ведомственная!I1052)</f>
        <v>3152.7</v>
      </c>
    </row>
    <row r="633" spans="1:8" s="51" customFormat="1" ht="47.25">
      <c r="A633" s="26" t="s">
        <v>386</v>
      </c>
      <c r="B633" s="29" t="s">
        <v>702</v>
      </c>
      <c r="C633" s="27"/>
      <c r="D633" s="30"/>
      <c r="E633" s="27"/>
      <c r="F633" s="30">
        <f>SUM(F634:F636)</f>
        <v>53639.6</v>
      </c>
      <c r="G633" s="30">
        <f t="shared" ref="G633:H633" si="131">SUM(G634:G636)</f>
        <v>52580.299999999996</v>
      </c>
      <c r="H633" s="30">
        <f t="shared" si="131"/>
        <v>52580.299999999996</v>
      </c>
    </row>
    <row r="634" spans="1:8" s="51" customFormat="1" ht="63">
      <c r="A634" s="26" t="s">
        <v>46</v>
      </c>
      <c r="B634" s="29" t="s">
        <v>702</v>
      </c>
      <c r="C634" s="27" t="s">
        <v>84</v>
      </c>
      <c r="D634" s="27" t="s">
        <v>108</v>
      </c>
      <c r="E634" s="27" t="s">
        <v>29</v>
      </c>
      <c r="F634" s="30">
        <f>SUM(Ведомственная!G953)</f>
        <v>52760</v>
      </c>
      <c r="G634" s="30">
        <f>SUM(Ведомственная!H953)</f>
        <v>51700.7</v>
      </c>
      <c r="H634" s="30">
        <f>SUM(Ведомственная!I953)</f>
        <v>51700.7</v>
      </c>
    </row>
    <row r="635" spans="1:8" s="51" customFormat="1" ht="31.5">
      <c r="A635" s="26" t="s">
        <v>47</v>
      </c>
      <c r="B635" s="29" t="s">
        <v>702</v>
      </c>
      <c r="C635" s="27" t="s">
        <v>86</v>
      </c>
      <c r="D635" s="27" t="s">
        <v>108</v>
      </c>
      <c r="E635" s="27" t="s">
        <v>29</v>
      </c>
      <c r="F635" s="30">
        <f>SUM(Ведомственная!G954)</f>
        <v>879.6</v>
      </c>
      <c r="G635" s="30">
        <f>SUM(Ведомственная!H954)</f>
        <v>879.6</v>
      </c>
      <c r="H635" s="30">
        <f>SUM(Ведомственная!I954)</f>
        <v>879.6</v>
      </c>
    </row>
    <row r="636" spans="1:8" s="51" customFormat="1">
      <c r="A636" s="26" t="s">
        <v>37</v>
      </c>
      <c r="B636" s="29" t="s">
        <v>702</v>
      </c>
      <c r="C636" s="27" t="s">
        <v>94</v>
      </c>
      <c r="D636" s="27" t="s">
        <v>108</v>
      </c>
      <c r="E636" s="27" t="s">
        <v>29</v>
      </c>
      <c r="F636" s="30">
        <f>SUM(Ведомственная!G955)</f>
        <v>0</v>
      </c>
      <c r="G636" s="30">
        <f>SUM(Ведомственная!H955)</f>
        <v>0</v>
      </c>
      <c r="H636" s="30">
        <f>SUM(Ведомственная!I955)</f>
        <v>0</v>
      </c>
    </row>
    <row r="637" spans="1:8" s="51" customFormat="1">
      <c r="A637" s="26" t="s">
        <v>317</v>
      </c>
      <c r="B637" s="56" t="s">
        <v>703</v>
      </c>
      <c r="C637" s="27"/>
      <c r="D637" s="30"/>
      <c r="E637" s="27"/>
      <c r="F637" s="30">
        <f>F638+F639+F640</f>
        <v>44581</v>
      </c>
      <c r="G637" s="30">
        <f>G638+G639+G640</f>
        <v>43172.100000000006</v>
      </c>
      <c r="H637" s="30">
        <f>H638+H639+H640</f>
        <v>44066.9</v>
      </c>
    </row>
    <row r="638" spans="1:8" s="51" customFormat="1" ht="63">
      <c r="A638" s="3" t="s">
        <v>46</v>
      </c>
      <c r="B638" s="56" t="s">
        <v>703</v>
      </c>
      <c r="C638" s="27" t="s">
        <v>84</v>
      </c>
      <c r="D638" s="27" t="s">
        <v>108</v>
      </c>
      <c r="E638" s="27" t="s">
        <v>29</v>
      </c>
      <c r="F638" s="30">
        <f>SUM(Ведомственная!G957)</f>
        <v>20375.400000000001</v>
      </c>
      <c r="G638" s="30">
        <f>SUM(Ведомственная!H957)</f>
        <v>18808.599999999999</v>
      </c>
      <c r="H638" s="30">
        <f>SUM(Ведомственная!I957)</f>
        <v>18808.599999999999</v>
      </c>
    </row>
    <row r="639" spans="1:8" s="51" customFormat="1" ht="31.5">
      <c r="A639" s="26" t="s">
        <v>47</v>
      </c>
      <c r="B639" s="56" t="s">
        <v>703</v>
      </c>
      <c r="C639" s="27" t="s">
        <v>86</v>
      </c>
      <c r="D639" s="27" t="s">
        <v>108</v>
      </c>
      <c r="E639" s="27" t="s">
        <v>29</v>
      </c>
      <c r="F639" s="30">
        <f>SUM(Ведомственная!G958)</f>
        <v>23416.1</v>
      </c>
      <c r="G639" s="30">
        <f>SUM(Ведомственная!H958)</f>
        <v>23339.200000000001</v>
      </c>
      <c r="H639" s="30">
        <f>SUM(Ведомственная!I958)</f>
        <v>24234</v>
      </c>
    </row>
    <row r="640" spans="1:8" s="51" customFormat="1">
      <c r="A640" s="26" t="s">
        <v>20</v>
      </c>
      <c r="B640" s="56" t="s">
        <v>703</v>
      </c>
      <c r="C640" s="27" t="s">
        <v>91</v>
      </c>
      <c r="D640" s="27" t="s">
        <v>108</v>
      </c>
      <c r="E640" s="27" t="s">
        <v>29</v>
      </c>
      <c r="F640" s="30">
        <f>SUM(Ведомственная!G959)</f>
        <v>789.5</v>
      </c>
      <c r="G640" s="30">
        <f>SUM(Ведомственная!H959)</f>
        <v>1024.3</v>
      </c>
      <c r="H640" s="30">
        <f>SUM(Ведомственная!I959)</f>
        <v>1024.3</v>
      </c>
    </row>
    <row r="641" spans="1:8" s="51" customFormat="1">
      <c r="A641" s="26" t="s">
        <v>326</v>
      </c>
      <c r="B641" s="56" t="s">
        <v>729</v>
      </c>
      <c r="C641" s="56"/>
      <c r="D641" s="27"/>
      <c r="E641" s="27"/>
      <c r="F641" s="30">
        <f>F642+F643+F644</f>
        <v>137258.29999999999</v>
      </c>
      <c r="G641" s="30">
        <f>G642+G643+G644</f>
        <v>122945.2</v>
      </c>
      <c r="H641" s="30">
        <f>H642+H643+H644</f>
        <v>125934.2</v>
      </c>
    </row>
    <row r="642" spans="1:8" s="51" customFormat="1" ht="63">
      <c r="A642" s="3" t="s">
        <v>46</v>
      </c>
      <c r="B642" s="56" t="s">
        <v>729</v>
      </c>
      <c r="C642" s="27" t="s">
        <v>84</v>
      </c>
      <c r="D642" s="27" t="s">
        <v>108</v>
      </c>
      <c r="E642" s="27" t="s">
        <v>39</v>
      </c>
      <c r="F642" s="30">
        <f>SUM(Ведомственная!G1054)</f>
        <v>69053.399999999994</v>
      </c>
      <c r="G642" s="30">
        <f>SUM(Ведомственная!H1054)</f>
        <v>65394.8</v>
      </c>
      <c r="H642" s="30">
        <f>SUM(Ведомственная!I1054)</f>
        <v>65394.8</v>
      </c>
    </row>
    <row r="643" spans="1:8" s="51" customFormat="1" ht="31.5">
      <c r="A643" s="26" t="s">
        <v>47</v>
      </c>
      <c r="B643" s="56" t="s">
        <v>729</v>
      </c>
      <c r="C643" s="27" t="s">
        <v>86</v>
      </c>
      <c r="D643" s="27" t="s">
        <v>108</v>
      </c>
      <c r="E643" s="27" t="s">
        <v>39</v>
      </c>
      <c r="F643" s="30">
        <f>SUM(Ведомственная!G1055)</f>
        <v>60285</v>
      </c>
      <c r="G643" s="30">
        <f>SUM(Ведомственная!H1055)</f>
        <v>46723.6</v>
      </c>
      <c r="H643" s="30">
        <f>SUM(Ведомственная!I1055)</f>
        <v>49712.6</v>
      </c>
    </row>
    <row r="644" spans="1:8" s="51" customFormat="1">
      <c r="A644" s="26" t="s">
        <v>20</v>
      </c>
      <c r="B644" s="56" t="s">
        <v>729</v>
      </c>
      <c r="C644" s="27" t="s">
        <v>91</v>
      </c>
      <c r="D644" s="27" t="s">
        <v>108</v>
      </c>
      <c r="E644" s="27" t="s">
        <v>39</v>
      </c>
      <c r="F644" s="30">
        <f>SUM(Ведомственная!G1056)</f>
        <v>7919.9</v>
      </c>
      <c r="G644" s="30">
        <f>SUM(Ведомственная!H1056)</f>
        <v>10826.8</v>
      </c>
      <c r="H644" s="30">
        <f>SUM(Ведомственная!I1056)</f>
        <v>10826.8</v>
      </c>
    </row>
    <row r="645" spans="1:8" s="51" customFormat="1" ht="31.5">
      <c r="A645" s="26" t="s">
        <v>587</v>
      </c>
      <c r="B645" s="46" t="s">
        <v>730</v>
      </c>
      <c r="C645" s="46"/>
      <c r="D645" s="27"/>
      <c r="E645" s="27"/>
      <c r="F645" s="30">
        <f>F646+F647+F648</f>
        <v>13596.199999999999</v>
      </c>
      <c r="G645" s="30">
        <f>G646+G647+G648</f>
        <v>12071.9</v>
      </c>
      <c r="H645" s="30">
        <f>H646+H647+H648</f>
        <v>12537.5</v>
      </c>
    </row>
    <row r="646" spans="1:8" s="51" customFormat="1" ht="63">
      <c r="A646" s="3" t="s">
        <v>46</v>
      </c>
      <c r="B646" s="46" t="s">
        <v>730</v>
      </c>
      <c r="C646" s="46">
        <v>100</v>
      </c>
      <c r="D646" s="27" t="s">
        <v>108</v>
      </c>
      <c r="E646" s="27" t="s">
        <v>39</v>
      </c>
      <c r="F646" s="30">
        <f>SUM(Ведомственная!G1058)</f>
        <v>6768.4</v>
      </c>
      <c r="G646" s="30">
        <f>SUM(Ведомственная!H1058)</f>
        <v>6414.5</v>
      </c>
      <c r="H646" s="30">
        <f>SUM(Ведомственная!I1058)</f>
        <v>6414.5</v>
      </c>
    </row>
    <row r="647" spans="1:8" s="51" customFormat="1" ht="31.5">
      <c r="A647" s="26" t="s">
        <v>47</v>
      </c>
      <c r="B647" s="46" t="s">
        <v>730</v>
      </c>
      <c r="C647" s="46">
        <v>200</v>
      </c>
      <c r="D647" s="27" t="s">
        <v>108</v>
      </c>
      <c r="E647" s="27" t="s">
        <v>39</v>
      </c>
      <c r="F647" s="30">
        <f>SUM(Ведомственная!G1059)</f>
        <v>5844.7</v>
      </c>
      <c r="G647" s="30">
        <f>SUM(Ведомственная!H1059)</f>
        <v>4489.5</v>
      </c>
      <c r="H647" s="30">
        <f>SUM(Ведомственная!I1059)</f>
        <v>4955.1000000000004</v>
      </c>
    </row>
    <row r="648" spans="1:8" s="51" customFormat="1">
      <c r="A648" s="26" t="s">
        <v>20</v>
      </c>
      <c r="B648" s="46" t="s">
        <v>730</v>
      </c>
      <c r="C648" s="46">
        <v>800</v>
      </c>
      <c r="D648" s="27" t="s">
        <v>108</v>
      </c>
      <c r="E648" s="27" t="s">
        <v>39</v>
      </c>
      <c r="F648" s="30">
        <f>SUM(Ведомственная!G1060)</f>
        <v>983.1</v>
      </c>
      <c r="G648" s="30">
        <f>SUM(Ведомственная!H1060)</f>
        <v>1167.9000000000001</v>
      </c>
      <c r="H648" s="30">
        <f>SUM(Ведомственная!I1060)</f>
        <v>1167.9000000000001</v>
      </c>
    </row>
    <row r="649" spans="1:8" s="51" customFormat="1" ht="31.5">
      <c r="A649" s="83" t="s">
        <v>566</v>
      </c>
      <c r="B649" s="84" t="s">
        <v>744</v>
      </c>
      <c r="C649" s="78"/>
      <c r="D649" s="80"/>
      <c r="E649" s="27"/>
      <c r="F649" s="80">
        <f>F650+F651</f>
        <v>1304.9000000000001</v>
      </c>
      <c r="G649" s="80">
        <f>G650+G651</f>
        <v>1276.7</v>
      </c>
      <c r="H649" s="80">
        <f>H650+H651</f>
        <v>1293.9000000000001</v>
      </c>
    </row>
    <row r="650" spans="1:8" s="51" customFormat="1" ht="63">
      <c r="A650" s="83" t="s">
        <v>46</v>
      </c>
      <c r="B650" s="84" t="s">
        <v>744</v>
      </c>
      <c r="C650" s="78" t="s">
        <v>84</v>
      </c>
      <c r="D650" s="27" t="s">
        <v>108</v>
      </c>
      <c r="E650" s="27" t="s">
        <v>167</v>
      </c>
      <c r="F650" s="80">
        <f>SUM(Ведомственная!G1173)</f>
        <v>1175.7</v>
      </c>
      <c r="G650" s="80">
        <f>SUM(Ведомственная!H1173)</f>
        <v>1175.7</v>
      </c>
      <c r="H650" s="80">
        <f>SUM(Ведомственная!I1173)</f>
        <v>1175.7</v>
      </c>
    </row>
    <row r="651" spans="1:8" s="51" customFormat="1" ht="31.5">
      <c r="A651" s="57" t="s">
        <v>47</v>
      </c>
      <c r="B651" s="84" t="s">
        <v>744</v>
      </c>
      <c r="C651" s="78" t="s">
        <v>86</v>
      </c>
      <c r="D651" s="27" t="s">
        <v>108</v>
      </c>
      <c r="E651" s="27" t="s">
        <v>167</v>
      </c>
      <c r="F651" s="80">
        <f>SUM(Ведомственная!G1174)</f>
        <v>129.19999999999999</v>
      </c>
      <c r="G651" s="80">
        <f>SUM(Ведомственная!H1174)</f>
        <v>101</v>
      </c>
      <c r="H651" s="80">
        <f>SUM(Ведомственная!I1174)</f>
        <v>118.20000000000005</v>
      </c>
    </row>
    <row r="652" spans="1:8" s="51" customFormat="1">
      <c r="A652" s="81" t="s">
        <v>820</v>
      </c>
      <c r="B652" s="29" t="s">
        <v>731</v>
      </c>
      <c r="C652" s="27"/>
      <c r="D652" s="27"/>
      <c r="E652" s="27"/>
      <c r="F652" s="30">
        <f>F655+F653</f>
        <v>1381.9</v>
      </c>
      <c r="G652" s="30">
        <f t="shared" ref="G652:H652" si="132">G655+G653</f>
        <v>2960.6000000000004</v>
      </c>
      <c r="H652" s="30">
        <f t="shared" si="132"/>
        <v>1381.9</v>
      </c>
    </row>
    <row r="653" spans="1:8" s="51" customFormat="1" ht="63">
      <c r="A653" s="26" t="s">
        <v>957</v>
      </c>
      <c r="B653" s="29" t="s">
        <v>800</v>
      </c>
      <c r="C653" s="27"/>
      <c r="D653" s="27"/>
      <c r="E653" s="27"/>
      <c r="F653" s="30">
        <f>SUM(F654)</f>
        <v>0</v>
      </c>
      <c r="G653" s="30">
        <f t="shared" ref="G653:H653" si="133">SUM(G654)</f>
        <v>1578.7</v>
      </c>
      <c r="H653" s="30">
        <f t="shared" si="133"/>
        <v>0</v>
      </c>
    </row>
    <row r="654" spans="1:8" s="51" customFormat="1" ht="31.5">
      <c r="A654" s="26" t="s">
        <v>47</v>
      </c>
      <c r="B654" s="29" t="s">
        <v>800</v>
      </c>
      <c r="C654" s="27" t="s">
        <v>86</v>
      </c>
      <c r="D654" s="27" t="s">
        <v>108</v>
      </c>
      <c r="E654" s="27" t="s">
        <v>39</v>
      </c>
      <c r="F654" s="30">
        <f>SUM(Ведомственная!G1063)</f>
        <v>0</v>
      </c>
      <c r="G654" s="30">
        <f>SUM(Ведомственная!H1063)</f>
        <v>1578.7</v>
      </c>
      <c r="H654" s="30">
        <f>SUM(Ведомственная!I1063)</f>
        <v>0</v>
      </c>
    </row>
    <row r="655" spans="1:8" s="51" customFormat="1" ht="47.25">
      <c r="A655" s="26" t="s">
        <v>478</v>
      </c>
      <c r="B655" s="29" t="s">
        <v>732</v>
      </c>
      <c r="C655" s="27"/>
      <c r="D655" s="27"/>
      <c r="E655" s="27"/>
      <c r="F655" s="30">
        <f t="shared" ref="F655:H655" si="134">F656</f>
        <v>1381.9</v>
      </c>
      <c r="G655" s="30">
        <f t="shared" si="134"/>
        <v>1381.9</v>
      </c>
      <c r="H655" s="30">
        <f t="shared" si="134"/>
        <v>1381.9</v>
      </c>
    </row>
    <row r="656" spans="1:8" s="51" customFormat="1" ht="31.5">
      <c r="A656" s="26" t="s">
        <v>222</v>
      </c>
      <c r="B656" s="29" t="s">
        <v>732</v>
      </c>
      <c r="C656" s="27" t="s">
        <v>117</v>
      </c>
      <c r="D656" s="27" t="s">
        <v>108</v>
      </c>
      <c r="E656" s="27" t="s">
        <v>39</v>
      </c>
      <c r="F656" s="30">
        <f>SUM(Ведомственная!G1065)</f>
        <v>1381.9</v>
      </c>
      <c r="G656" s="30">
        <f>SUM(Ведомственная!H1065)</f>
        <v>1381.9</v>
      </c>
      <c r="H656" s="30">
        <f>SUM(Ведомственная!I1065)</f>
        <v>1381.9</v>
      </c>
    </row>
    <row r="657" spans="1:8" s="51" customFormat="1" hidden="1">
      <c r="A657" s="26" t="s">
        <v>821</v>
      </c>
      <c r="B657" s="46" t="s">
        <v>740</v>
      </c>
      <c r="C657" s="46"/>
      <c r="D657" s="27"/>
      <c r="E657" s="27"/>
      <c r="F657" s="30">
        <f>SUM(F658)</f>
        <v>0</v>
      </c>
      <c r="G657" s="30">
        <f t="shared" ref="G657:H657" si="135">SUM(G658)</f>
        <v>0</v>
      </c>
      <c r="H657" s="30">
        <f t="shared" si="135"/>
        <v>0</v>
      </c>
    </row>
    <row r="658" spans="1:8" s="51" customFormat="1" ht="47.25" hidden="1">
      <c r="A658" s="26" t="s">
        <v>811</v>
      </c>
      <c r="B658" s="29" t="s">
        <v>741</v>
      </c>
      <c r="C658" s="27"/>
      <c r="D658" s="27"/>
      <c r="E658" s="27"/>
      <c r="F658" s="30">
        <f>SUM(F659)</f>
        <v>0</v>
      </c>
      <c r="G658" s="30">
        <f t="shared" ref="G658:H658" si="136">SUM(G659)</f>
        <v>0</v>
      </c>
      <c r="H658" s="30">
        <f t="shared" si="136"/>
        <v>0</v>
      </c>
    </row>
    <row r="659" spans="1:8" s="51" customFormat="1" ht="31.5" hidden="1">
      <c r="A659" s="26" t="s">
        <v>67</v>
      </c>
      <c r="B659" s="29" t="s">
        <v>741</v>
      </c>
      <c r="C659" s="27" t="s">
        <v>117</v>
      </c>
      <c r="D659" s="27" t="s">
        <v>108</v>
      </c>
      <c r="E659" s="27" t="s">
        <v>49</v>
      </c>
      <c r="F659" s="30">
        <f>SUM(Ведомственная!G1100)</f>
        <v>0</v>
      </c>
      <c r="G659" s="30">
        <f>SUM(Ведомственная!H1100)</f>
        <v>0</v>
      </c>
      <c r="H659" s="30">
        <f>SUM(Ведомственная!I1100)</f>
        <v>0</v>
      </c>
    </row>
    <row r="660" spans="1:8" s="51" customFormat="1" hidden="1">
      <c r="A660" s="26" t="s">
        <v>822</v>
      </c>
      <c r="B660" s="29" t="s">
        <v>801</v>
      </c>
      <c r="C660" s="27"/>
      <c r="D660" s="27"/>
      <c r="E660" s="27"/>
      <c r="F660" s="30">
        <f>SUM(F661)</f>
        <v>0</v>
      </c>
      <c r="G660" s="30">
        <f t="shared" ref="G660:H660" si="137">SUM(G661)</f>
        <v>0</v>
      </c>
      <c r="H660" s="30">
        <f t="shared" si="137"/>
        <v>0</v>
      </c>
    </row>
    <row r="661" spans="1:8" s="51" customFormat="1" ht="78.75" hidden="1">
      <c r="A661" s="26" t="s">
        <v>955</v>
      </c>
      <c r="B661" s="29" t="s">
        <v>956</v>
      </c>
      <c r="C661" s="27"/>
      <c r="D661" s="27"/>
      <c r="E661" s="27"/>
      <c r="F661" s="30">
        <f>SUM(F662:F663)</f>
        <v>0</v>
      </c>
      <c r="G661" s="30">
        <f t="shared" ref="G661:H661" si="138">SUM(G662:G663)</f>
        <v>0</v>
      </c>
      <c r="H661" s="30">
        <f t="shared" si="138"/>
        <v>0</v>
      </c>
    </row>
    <row r="662" spans="1:8" s="51" customFormat="1" ht="31.5" hidden="1">
      <c r="A662" s="26" t="s">
        <v>47</v>
      </c>
      <c r="B662" s="29" t="s">
        <v>956</v>
      </c>
      <c r="C662" s="27" t="s">
        <v>86</v>
      </c>
      <c r="D662" s="27" t="s">
        <v>108</v>
      </c>
      <c r="E662" s="27" t="s">
        <v>39</v>
      </c>
      <c r="F662" s="30">
        <f>SUM(Ведомственная!G1068)</f>
        <v>0</v>
      </c>
      <c r="G662" s="30">
        <f>SUM(Ведомственная!H1068)</f>
        <v>0</v>
      </c>
      <c r="H662" s="30">
        <f>SUM(Ведомственная!I1068)</f>
        <v>0</v>
      </c>
    </row>
    <row r="663" spans="1:8" s="51" customFormat="1" ht="31.5" hidden="1">
      <c r="A663" s="26" t="s">
        <v>67</v>
      </c>
      <c r="B663" s="29" t="s">
        <v>956</v>
      </c>
      <c r="C663" s="27" t="s">
        <v>117</v>
      </c>
      <c r="D663" s="27" t="s">
        <v>108</v>
      </c>
      <c r="E663" s="27" t="s">
        <v>39</v>
      </c>
      <c r="F663" s="30">
        <f>SUM(Ведомственная!G1069)</f>
        <v>0</v>
      </c>
      <c r="G663" s="30">
        <f>SUM(Ведомственная!H1069)</f>
        <v>0</v>
      </c>
      <c r="H663" s="30">
        <f>SUM(Ведомственная!I1069)</f>
        <v>0</v>
      </c>
    </row>
    <row r="664" spans="1:8" s="51" customFormat="1" ht="31.5">
      <c r="A664" s="26" t="s">
        <v>502</v>
      </c>
      <c r="B664" s="27" t="s">
        <v>333</v>
      </c>
      <c r="C664" s="27"/>
      <c r="D664" s="30"/>
      <c r="E664" s="27"/>
      <c r="F664" s="30">
        <f>F665+F675+F678</f>
        <v>4049.6000000000004</v>
      </c>
      <c r="G664" s="30">
        <f>G665+G675+G678</f>
        <v>4246</v>
      </c>
      <c r="H664" s="30">
        <f>H665+H675+H678</f>
        <v>4246</v>
      </c>
    </row>
    <row r="665" spans="1:8" s="51" customFormat="1">
      <c r="A665" s="26" t="s">
        <v>30</v>
      </c>
      <c r="B665" s="27" t="s">
        <v>334</v>
      </c>
      <c r="C665" s="27"/>
      <c r="D665" s="30"/>
      <c r="E665" s="27"/>
      <c r="F665" s="30">
        <f>F671+F666</f>
        <v>3735.6000000000004</v>
      </c>
      <c r="G665" s="30">
        <f>G671+G666</f>
        <v>3932</v>
      </c>
      <c r="H665" s="30">
        <f>H671+H666</f>
        <v>3932</v>
      </c>
    </row>
    <row r="666" spans="1:8" s="51" customFormat="1">
      <c r="A666" s="26" t="s">
        <v>476</v>
      </c>
      <c r="B666" s="29" t="s">
        <v>477</v>
      </c>
      <c r="C666" s="27"/>
      <c r="D666" s="30"/>
      <c r="E666" s="27"/>
      <c r="F666" s="30">
        <f>SUM(F667:F670)</f>
        <v>532</v>
      </c>
      <c r="G666" s="30">
        <f>SUM(G667:G670)</f>
        <v>532</v>
      </c>
      <c r="H666" s="30">
        <f>SUM(H667:H670)</f>
        <v>532</v>
      </c>
    </row>
    <row r="667" spans="1:8" s="51" customFormat="1" ht="63" hidden="1">
      <c r="A667" s="3" t="s">
        <v>46</v>
      </c>
      <c r="B667" s="29" t="s">
        <v>477</v>
      </c>
      <c r="C667" s="27" t="s">
        <v>84</v>
      </c>
      <c r="D667" s="27" t="s">
        <v>108</v>
      </c>
      <c r="E667" s="27" t="s">
        <v>108</v>
      </c>
      <c r="F667" s="30">
        <f>SUM(Ведомственная!G1144)</f>
        <v>0</v>
      </c>
      <c r="G667" s="30">
        <f>SUM(Ведомственная!H1144)</f>
        <v>0</v>
      </c>
      <c r="H667" s="30">
        <f>SUM(Ведомственная!I1144)</f>
        <v>0</v>
      </c>
    </row>
    <row r="668" spans="1:8" s="51" customFormat="1" ht="31.5">
      <c r="A668" s="26" t="s">
        <v>47</v>
      </c>
      <c r="B668" s="29" t="s">
        <v>477</v>
      </c>
      <c r="C668" s="27" t="s">
        <v>86</v>
      </c>
      <c r="D668" s="27" t="s">
        <v>108</v>
      </c>
      <c r="E668" s="27" t="s">
        <v>108</v>
      </c>
      <c r="F668" s="30">
        <f>SUM(Ведомственная!G1145)</f>
        <v>463</v>
      </c>
      <c r="G668" s="30">
        <f>SUM(Ведомственная!H1145)</f>
        <v>532</v>
      </c>
      <c r="H668" s="30">
        <f>SUM(Ведомственная!I1145)</f>
        <v>532</v>
      </c>
    </row>
    <row r="669" spans="1:8" s="51" customFormat="1">
      <c r="A669" s="26" t="s">
        <v>37</v>
      </c>
      <c r="B669" s="29" t="s">
        <v>477</v>
      </c>
      <c r="C669" s="27" t="s">
        <v>94</v>
      </c>
      <c r="D669" s="27" t="s">
        <v>108</v>
      </c>
      <c r="E669" s="27" t="s">
        <v>108</v>
      </c>
      <c r="F669" s="30">
        <f>SUM(Ведомственная!G1146)</f>
        <v>39</v>
      </c>
      <c r="G669" s="30">
        <f>SUM(Ведомственная!H1146)</f>
        <v>0</v>
      </c>
      <c r="H669" s="30">
        <f>SUM(Ведомственная!I1146)</f>
        <v>0</v>
      </c>
    </row>
    <row r="670" spans="1:8" s="51" customFormat="1" ht="31.5">
      <c r="A670" s="26" t="s">
        <v>222</v>
      </c>
      <c r="B670" s="29" t="s">
        <v>477</v>
      </c>
      <c r="C670" s="27" t="s">
        <v>117</v>
      </c>
      <c r="D670" s="27" t="s">
        <v>108</v>
      </c>
      <c r="E670" s="27" t="s">
        <v>108</v>
      </c>
      <c r="F670" s="30">
        <f>SUM(Ведомственная!G1147)</f>
        <v>30</v>
      </c>
      <c r="G670" s="30">
        <f>SUM(Ведомственная!H1147)</f>
        <v>0</v>
      </c>
      <c r="H670" s="30">
        <f>SUM(Ведомственная!I1147)</f>
        <v>0</v>
      </c>
    </row>
    <row r="671" spans="1:8" s="51" customFormat="1" ht="31.5">
      <c r="A671" s="26" t="s">
        <v>335</v>
      </c>
      <c r="B671" s="27" t="s">
        <v>336</v>
      </c>
      <c r="C671" s="27"/>
      <c r="D671" s="30"/>
      <c r="E671" s="27"/>
      <c r="F671" s="30">
        <f>SUM(F672:F674)</f>
        <v>3203.6000000000004</v>
      </c>
      <c r="G671" s="30">
        <f>SUM(G672:G674)</f>
        <v>3400</v>
      </c>
      <c r="H671" s="30">
        <f>SUM(H672:H674)</f>
        <v>3400</v>
      </c>
    </row>
    <row r="672" spans="1:8" s="51" customFormat="1" ht="63">
      <c r="A672" s="3" t="s">
        <v>46</v>
      </c>
      <c r="B672" s="27" t="s">
        <v>336</v>
      </c>
      <c r="C672" s="27" t="s">
        <v>84</v>
      </c>
      <c r="D672" s="27" t="s">
        <v>108</v>
      </c>
      <c r="E672" s="27" t="s">
        <v>108</v>
      </c>
      <c r="F672" s="30">
        <f>SUM(Ведомственная!G595)+Ведомственная!G1149+Ведомственная!G1280</f>
        <v>962.7</v>
      </c>
      <c r="G672" s="30">
        <f>SUM(Ведомственная!H595)+Ведомственная!H1149</f>
        <v>3000</v>
      </c>
      <c r="H672" s="30">
        <f>SUM(Ведомственная!I595)+Ведомственная!I1149</f>
        <v>3000</v>
      </c>
    </row>
    <row r="673" spans="1:8" s="51" customFormat="1" ht="31.5">
      <c r="A673" s="26" t="s">
        <v>47</v>
      </c>
      <c r="B673" s="27" t="s">
        <v>336</v>
      </c>
      <c r="C673" s="27" t="s">
        <v>86</v>
      </c>
      <c r="D673" s="27" t="s">
        <v>108</v>
      </c>
      <c r="E673" s="27" t="s">
        <v>108</v>
      </c>
      <c r="F673" s="30">
        <f>SUM(Ведомственная!G1150)+Ведомственная!G596+Ведомственная!G1281</f>
        <v>448.90000000000003</v>
      </c>
      <c r="G673" s="30">
        <f>SUM(Ведомственная!H1150)+Ведомственная!H596</f>
        <v>400</v>
      </c>
      <c r="H673" s="30">
        <f>SUM(Ведомственная!I1150)+Ведомственная!I596</f>
        <v>400</v>
      </c>
    </row>
    <row r="674" spans="1:8" s="51" customFormat="1" ht="31.5">
      <c r="A674" s="26" t="s">
        <v>222</v>
      </c>
      <c r="B674" s="27" t="s">
        <v>336</v>
      </c>
      <c r="C674" s="27" t="s">
        <v>117</v>
      </c>
      <c r="D674" s="27" t="s">
        <v>108</v>
      </c>
      <c r="E674" s="27" t="s">
        <v>108</v>
      </c>
      <c r="F674" s="30">
        <f>SUM(Ведомственная!G809)+Ведомственная!G1282+Ведомственная!G1151</f>
        <v>1792</v>
      </c>
      <c r="G674" s="30">
        <f>SUM(Ведомственная!H809)+Ведомственная!H1282+Ведомственная!H1151</f>
        <v>0</v>
      </c>
      <c r="H674" s="30">
        <f>SUM(Ведомственная!I809)+Ведомственная!I1282+Ведомственная!I1151</f>
        <v>0</v>
      </c>
    </row>
    <row r="675" spans="1:8" s="51" customFormat="1" ht="31.5" hidden="1">
      <c r="A675" s="26" t="s">
        <v>40</v>
      </c>
      <c r="B675" s="56" t="s">
        <v>337</v>
      </c>
      <c r="C675" s="27"/>
      <c r="D675" s="30"/>
      <c r="E675" s="27"/>
      <c r="F675" s="30">
        <f>SUM(F676)</f>
        <v>0</v>
      </c>
      <c r="G675" s="30">
        <f>SUM(G676)</f>
        <v>0</v>
      </c>
      <c r="H675" s="30">
        <f>SUM(H676)</f>
        <v>0</v>
      </c>
    </row>
    <row r="676" spans="1:8" s="51" customFormat="1" ht="31.5" hidden="1">
      <c r="A676" s="26" t="s">
        <v>338</v>
      </c>
      <c r="B676" s="56" t="s">
        <v>339</v>
      </c>
      <c r="C676" s="27"/>
      <c r="D676" s="30"/>
      <c r="E676" s="27"/>
      <c r="F676" s="30">
        <f>F677</f>
        <v>0</v>
      </c>
      <c r="G676" s="30">
        <f>G677</f>
        <v>0</v>
      </c>
      <c r="H676" s="30">
        <f>H677</f>
        <v>0</v>
      </c>
    </row>
    <row r="677" spans="1:8" s="51" customFormat="1" ht="63" hidden="1">
      <c r="A677" s="3" t="s">
        <v>46</v>
      </c>
      <c r="B677" s="56" t="s">
        <v>339</v>
      </c>
      <c r="C677" s="27" t="s">
        <v>84</v>
      </c>
      <c r="D677" s="27" t="s">
        <v>108</v>
      </c>
      <c r="E677" s="27" t="s">
        <v>108</v>
      </c>
      <c r="F677" s="30">
        <f>SUM(Ведомственная!G1154)</f>
        <v>0</v>
      </c>
      <c r="G677" s="30">
        <f>SUM(Ведомственная!H1154)</f>
        <v>0</v>
      </c>
      <c r="H677" s="30">
        <f>SUM(Ведомственная!I1154)</f>
        <v>0</v>
      </c>
    </row>
    <row r="678" spans="1:8" s="51" customFormat="1">
      <c r="A678" s="26" t="s">
        <v>828</v>
      </c>
      <c r="B678" s="27" t="s">
        <v>826</v>
      </c>
      <c r="C678" s="27"/>
      <c r="D678" s="30"/>
      <c r="E678" s="27"/>
      <c r="F678" s="30">
        <f>F679</f>
        <v>314</v>
      </c>
      <c r="G678" s="30">
        <f>G679</f>
        <v>314</v>
      </c>
      <c r="H678" s="30">
        <f>H679</f>
        <v>314</v>
      </c>
    </row>
    <row r="679" spans="1:8" s="51" customFormat="1">
      <c r="A679" s="26" t="s">
        <v>476</v>
      </c>
      <c r="B679" s="27" t="s">
        <v>827</v>
      </c>
      <c r="C679" s="27"/>
      <c r="D679" s="30"/>
      <c r="E679" s="27"/>
      <c r="F679" s="30">
        <f>SUM(F680:F682)</f>
        <v>314</v>
      </c>
      <c r="G679" s="30">
        <f>SUM(G680:G682)</f>
        <v>314</v>
      </c>
      <c r="H679" s="30">
        <f>SUM(H680:H682)</f>
        <v>314</v>
      </c>
    </row>
    <row r="680" spans="1:8" s="51" customFormat="1" ht="63" hidden="1">
      <c r="A680" s="3" t="s">
        <v>46</v>
      </c>
      <c r="B680" s="27" t="s">
        <v>827</v>
      </c>
      <c r="C680" s="27" t="s">
        <v>84</v>
      </c>
      <c r="D680" s="27" t="s">
        <v>108</v>
      </c>
      <c r="E680" s="27" t="s">
        <v>108</v>
      </c>
      <c r="F680" s="30">
        <f>SUM(Ведомственная!G1157)</f>
        <v>0</v>
      </c>
      <c r="G680" s="30">
        <f>SUM(Ведомственная!H1157)</f>
        <v>0</v>
      </c>
      <c r="H680" s="30">
        <f>SUM(Ведомственная!I1157)</f>
        <v>0</v>
      </c>
    </row>
    <row r="681" spans="1:8" s="51" customFormat="1" ht="31.5">
      <c r="A681" s="26" t="s">
        <v>47</v>
      </c>
      <c r="B681" s="27" t="s">
        <v>963</v>
      </c>
      <c r="C681" s="27" t="s">
        <v>86</v>
      </c>
      <c r="D681" s="27" t="s">
        <v>108</v>
      </c>
      <c r="E681" s="27" t="s">
        <v>108</v>
      </c>
      <c r="F681" s="30">
        <f>SUM(Ведомственная!G1158)</f>
        <v>264</v>
      </c>
      <c r="G681" s="30">
        <f>SUM(Ведомственная!H1158)</f>
        <v>314</v>
      </c>
      <c r="H681" s="30">
        <f>SUM(Ведомственная!I1158)</f>
        <v>314</v>
      </c>
    </row>
    <row r="682" spans="1:8" s="51" customFormat="1">
      <c r="A682" s="26" t="s">
        <v>37</v>
      </c>
      <c r="B682" s="27" t="s">
        <v>963</v>
      </c>
      <c r="C682" s="27" t="s">
        <v>94</v>
      </c>
      <c r="D682" s="27" t="s">
        <v>108</v>
      </c>
      <c r="E682" s="27" t="s">
        <v>108</v>
      </c>
      <c r="F682" s="30">
        <f>SUM(Ведомственная!G1159)</f>
        <v>50</v>
      </c>
      <c r="G682" s="30">
        <f>SUM(Ведомственная!H1159)</f>
        <v>0</v>
      </c>
      <c r="H682" s="30">
        <f>SUM(Ведомственная!I1159)</f>
        <v>0</v>
      </c>
    </row>
    <row r="683" spans="1:8" s="51" customFormat="1" ht="47.25">
      <c r="A683" s="26" t="s">
        <v>632</v>
      </c>
      <c r="B683" s="56" t="s">
        <v>324</v>
      </c>
      <c r="C683" s="27"/>
      <c r="D683" s="27"/>
      <c r="E683" s="27"/>
      <c r="F683" s="30">
        <f>F684+F695</f>
        <v>32643.9</v>
      </c>
      <c r="G683" s="30">
        <f t="shared" ref="G683:H683" si="139">G684+G695</f>
        <v>6981.4</v>
      </c>
      <c r="H683" s="30">
        <f t="shared" si="139"/>
        <v>21762.3</v>
      </c>
    </row>
    <row r="684" spans="1:8" s="51" customFormat="1">
      <c r="A684" s="26" t="s">
        <v>30</v>
      </c>
      <c r="B684" s="56" t="s">
        <v>325</v>
      </c>
      <c r="C684" s="27"/>
      <c r="D684" s="27"/>
      <c r="E684" s="27"/>
      <c r="F684" s="30">
        <f>SUM(F685+F686+F687+F688+F689+F690+F691+F693)</f>
        <v>32643.9</v>
      </c>
      <c r="G684" s="30">
        <f t="shared" ref="G684:H684" si="140">SUM(G685+G686+G687+G688+G689+G690+G691+G693)</f>
        <v>2820.5</v>
      </c>
      <c r="H684" s="30">
        <f t="shared" si="140"/>
        <v>15501.4</v>
      </c>
    </row>
    <row r="685" spans="1:8" s="51" customFormat="1" ht="31.5">
      <c r="A685" s="26" t="s">
        <v>47</v>
      </c>
      <c r="B685" s="56" t="s">
        <v>325</v>
      </c>
      <c r="C685" s="27" t="s">
        <v>86</v>
      </c>
      <c r="D685" s="27" t="s">
        <v>108</v>
      </c>
      <c r="E685" s="27" t="s">
        <v>29</v>
      </c>
      <c r="F685" s="30">
        <f>SUM(Ведомственная!G977)</f>
        <v>832.7</v>
      </c>
      <c r="G685" s="30">
        <f>SUM(Ведомственная!H977)</f>
        <v>0</v>
      </c>
      <c r="H685" s="30">
        <f>SUM(Ведомственная!I977)</f>
        <v>0</v>
      </c>
    </row>
    <row r="686" spans="1:8" s="51" customFormat="1" ht="31.5">
      <c r="A686" s="26" t="s">
        <v>47</v>
      </c>
      <c r="B686" s="56" t="s">
        <v>325</v>
      </c>
      <c r="C686" s="27" t="s">
        <v>86</v>
      </c>
      <c r="D686" s="27" t="s">
        <v>108</v>
      </c>
      <c r="E686" s="27" t="s">
        <v>39</v>
      </c>
      <c r="F686" s="30">
        <f>SUM(Ведомственная!G1072)</f>
        <v>9734.5</v>
      </c>
      <c r="G686" s="30">
        <f>SUM(Ведомственная!H1072)</f>
        <v>0</v>
      </c>
      <c r="H686" s="30">
        <f>SUM(Ведомственная!I1072)</f>
        <v>8110.9</v>
      </c>
    </row>
    <row r="687" spans="1:8" s="51" customFormat="1" ht="31.5">
      <c r="A687" s="26" t="s">
        <v>47</v>
      </c>
      <c r="B687" s="56" t="s">
        <v>325</v>
      </c>
      <c r="C687" s="27" t="s">
        <v>86</v>
      </c>
      <c r="D687" s="27" t="s">
        <v>108</v>
      </c>
      <c r="E687" s="27" t="s">
        <v>167</v>
      </c>
      <c r="F687" s="30">
        <f>SUM(Ведомственная!G1177)</f>
        <v>8.1999999999999993</v>
      </c>
      <c r="G687" s="30">
        <f>SUM(Ведомственная!H1177)</f>
        <v>0</v>
      </c>
      <c r="H687" s="30">
        <f>SUM(Ведомственная!I1177)</f>
        <v>0</v>
      </c>
    </row>
    <row r="688" spans="1:8" s="51" customFormat="1" ht="31.5">
      <c r="A688" s="26" t="s">
        <v>222</v>
      </c>
      <c r="B688" s="56" t="s">
        <v>325</v>
      </c>
      <c r="C688" s="27" t="s">
        <v>117</v>
      </c>
      <c r="D688" s="27" t="s">
        <v>108</v>
      </c>
      <c r="E688" s="27" t="s">
        <v>29</v>
      </c>
      <c r="F688" s="30">
        <f>SUM(Ведомственная!G978)</f>
        <v>8739</v>
      </c>
      <c r="G688" s="30">
        <f>SUM(Ведомственная!H978)</f>
        <v>0</v>
      </c>
      <c r="H688" s="30">
        <f>SUM(Ведомственная!I978)</f>
        <v>3520</v>
      </c>
    </row>
    <row r="689" spans="1:8" s="51" customFormat="1" ht="31.5">
      <c r="A689" s="26" t="s">
        <v>222</v>
      </c>
      <c r="B689" s="56" t="s">
        <v>325</v>
      </c>
      <c r="C689" s="27" t="s">
        <v>117</v>
      </c>
      <c r="D689" s="27" t="s">
        <v>108</v>
      </c>
      <c r="E689" s="27" t="s">
        <v>39</v>
      </c>
      <c r="F689" s="30">
        <f>SUM(Ведомственная!G1073)</f>
        <v>12998.9</v>
      </c>
      <c r="G689" s="30">
        <f>SUM(Ведомственная!H1073)</f>
        <v>0</v>
      </c>
      <c r="H689" s="30">
        <f>SUM(Ведомственная!I1073)</f>
        <v>2800</v>
      </c>
    </row>
    <row r="690" spans="1:8" s="51" customFormat="1" ht="31.5">
      <c r="A690" s="26" t="s">
        <v>222</v>
      </c>
      <c r="B690" s="56" t="s">
        <v>325</v>
      </c>
      <c r="C690" s="27" t="s">
        <v>117</v>
      </c>
      <c r="D690" s="27" t="s">
        <v>108</v>
      </c>
      <c r="E690" s="27" t="s">
        <v>49</v>
      </c>
      <c r="F690" s="30">
        <f>SUM(Ведомственная!G1103)</f>
        <v>330.6</v>
      </c>
      <c r="G690" s="30">
        <f>SUM(Ведомственная!H1103)</f>
        <v>0</v>
      </c>
      <c r="H690" s="30">
        <f>SUM(Ведомственная!I1103)</f>
        <v>0</v>
      </c>
    </row>
    <row r="691" spans="1:8" s="51" customFormat="1" ht="31.5">
      <c r="A691" s="26" t="s">
        <v>735</v>
      </c>
      <c r="B691" s="56" t="s">
        <v>736</v>
      </c>
      <c r="C691" s="27"/>
      <c r="D691" s="27"/>
      <c r="E691" s="27"/>
      <c r="F691" s="30">
        <f>SUM(F692)</f>
        <v>0</v>
      </c>
      <c r="G691" s="30">
        <f t="shared" ref="G691:H691" si="141">SUM(G692)</f>
        <v>1070.5</v>
      </c>
      <c r="H691" s="30">
        <f t="shared" si="141"/>
        <v>1070.5</v>
      </c>
    </row>
    <row r="692" spans="1:8" s="51" customFormat="1" ht="31.5">
      <c r="A692" s="26" t="s">
        <v>47</v>
      </c>
      <c r="B692" s="56" t="s">
        <v>736</v>
      </c>
      <c r="C692" s="27" t="s">
        <v>86</v>
      </c>
      <c r="D692" s="27" t="s">
        <v>108</v>
      </c>
      <c r="E692" s="27" t="s">
        <v>39</v>
      </c>
      <c r="F692" s="30">
        <f>SUM(Ведомственная!G1075)</f>
        <v>0</v>
      </c>
      <c r="G692" s="30">
        <f>SUM(Ведомственная!H1075)</f>
        <v>1070.5</v>
      </c>
      <c r="H692" s="30">
        <f>SUM(Ведомственная!I1075)</f>
        <v>1070.5</v>
      </c>
    </row>
    <row r="693" spans="1:8" s="51" customFormat="1" ht="31.5">
      <c r="A693" s="26" t="s">
        <v>712</v>
      </c>
      <c r="B693" s="56" t="s">
        <v>717</v>
      </c>
      <c r="C693" s="27"/>
      <c r="D693" s="27"/>
      <c r="E693" s="27"/>
      <c r="F693" s="30">
        <f>SUM(F694)</f>
        <v>0</v>
      </c>
      <c r="G693" s="30">
        <f t="shared" ref="G693:H693" si="142">SUM(G694)</f>
        <v>1750</v>
      </c>
      <c r="H693" s="30">
        <f t="shared" si="142"/>
        <v>0</v>
      </c>
    </row>
    <row r="694" spans="1:8" s="51" customFormat="1" ht="31.5">
      <c r="A694" s="26" t="s">
        <v>47</v>
      </c>
      <c r="B694" s="56" t="s">
        <v>717</v>
      </c>
      <c r="C694" s="27" t="s">
        <v>86</v>
      </c>
      <c r="D694" s="27" t="s">
        <v>108</v>
      </c>
      <c r="E694" s="27" t="s">
        <v>29</v>
      </c>
      <c r="F694" s="30">
        <f>SUM(Ведомственная!G980)</f>
        <v>0</v>
      </c>
      <c r="G694" s="30">
        <f>SUM(Ведомственная!H980)</f>
        <v>1750</v>
      </c>
      <c r="H694" s="30">
        <f>SUM(Ведомственная!I980)</f>
        <v>0</v>
      </c>
    </row>
    <row r="695" spans="1:8" s="51" customFormat="1">
      <c r="A695" s="26" t="s">
        <v>146</v>
      </c>
      <c r="B695" s="46" t="s">
        <v>711</v>
      </c>
      <c r="C695" s="46"/>
      <c r="D695" s="27"/>
      <c r="E695" s="27"/>
      <c r="F695" s="30">
        <f>SUM(F696+F701)</f>
        <v>0</v>
      </c>
      <c r="G695" s="30">
        <f t="shared" ref="G695:H695" si="143">SUM(G696+G701)</f>
        <v>4160.8999999999996</v>
      </c>
      <c r="H695" s="30">
        <f t="shared" si="143"/>
        <v>6260.9</v>
      </c>
    </row>
    <row r="696" spans="1:8" s="51" customFormat="1" ht="31.5">
      <c r="A696" s="26" t="s">
        <v>713</v>
      </c>
      <c r="B696" s="46" t="s">
        <v>738</v>
      </c>
      <c r="C696" s="46"/>
      <c r="D696" s="27"/>
      <c r="E696" s="27"/>
      <c r="F696" s="30">
        <f>SUM(F699)+F697</f>
        <v>0</v>
      </c>
      <c r="G696" s="30">
        <f t="shared" ref="G696:H696" si="144">SUM(G699)+G697</f>
        <v>4160.8999999999996</v>
      </c>
      <c r="H696" s="30">
        <f t="shared" si="144"/>
        <v>6260.9</v>
      </c>
    </row>
    <row r="697" spans="1:8" s="51" customFormat="1" ht="31.5">
      <c r="A697" s="57" t="s">
        <v>742</v>
      </c>
      <c r="B697" s="56" t="s">
        <v>743</v>
      </c>
      <c r="C697" s="78"/>
      <c r="D697" s="27"/>
      <c r="E697" s="27"/>
      <c r="F697" s="30">
        <f>SUM(F698)</f>
        <v>0</v>
      </c>
      <c r="G697" s="30">
        <f t="shared" ref="G697:H697" si="145">SUM(G698)</f>
        <v>0</v>
      </c>
      <c r="H697" s="30">
        <f t="shared" si="145"/>
        <v>0</v>
      </c>
    </row>
    <row r="698" spans="1:8" s="51" customFormat="1" ht="31.5">
      <c r="A698" s="26" t="s">
        <v>222</v>
      </c>
      <c r="B698" s="56" t="s">
        <v>743</v>
      </c>
      <c r="C698" s="78" t="s">
        <v>117</v>
      </c>
      <c r="D698" s="27" t="s">
        <v>108</v>
      </c>
      <c r="E698" s="27" t="s">
        <v>49</v>
      </c>
      <c r="F698" s="30">
        <f>SUM(Ведомственная!G1107)</f>
        <v>0</v>
      </c>
      <c r="G698" s="30">
        <f>SUM(Ведомственная!H1107)</f>
        <v>0</v>
      </c>
      <c r="H698" s="30">
        <f>SUM(Ведомственная!I1107)</f>
        <v>0</v>
      </c>
    </row>
    <row r="699" spans="1:8" s="51" customFormat="1" ht="31.5">
      <c r="A699" s="26" t="s">
        <v>712</v>
      </c>
      <c r="B699" s="56" t="s">
        <v>714</v>
      </c>
      <c r="C699" s="27"/>
      <c r="D699" s="27"/>
      <c r="E699" s="27"/>
      <c r="F699" s="30">
        <f>SUM(F700)</f>
        <v>0</v>
      </c>
      <c r="G699" s="30">
        <f t="shared" ref="G699:H699" si="146">SUM(G700)</f>
        <v>4160.8999999999996</v>
      </c>
      <c r="H699" s="30">
        <f t="shared" si="146"/>
        <v>6260.9</v>
      </c>
    </row>
    <row r="700" spans="1:8" s="51" customFormat="1" ht="31.5">
      <c r="A700" s="26" t="s">
        <v>222</v>
      </c>
      <c r="B700" s="56" t="s">
        <v>714</v>
      </c>
      <c r="C700" s="27" t="s">
        <v>117</v>
      </c>
      <c r="D700" s="27" t="s">
        <v>108</v>
      </c>
      <c r="E700" s="27" t="s">
        <v>29</v>
      </c>
      <c r="F700" s="30">
        <f>SUM(Ведомственная!G984)</f>
        <v>0</v>
      </c>
      <c r="G700" s="30">
        <f>SUM(Ведомственная!H984)</f>
        <v>4160.8999999999996</v>
      </c>
      <c r="H700" s="30">
        <f>SUM(Ведомственная!I984)</f>
        <v>6260.9</v>
      </c>
    </row>
    <row r="701" spans="1:8" s="51" customFormat="1" ht="31.5">
      <c r="A701" s="26" t="s">
        <v>254</v>
      </c>
      <c r="B701" s="56" t="s">
        <v>739</v>
      </c>
      <c r="C701" s="27"/>
      <c r="D701" s="27"/>
      <c r="E701" s="27"/>
      <c r="F701" s="30">
        <f>SUM(F702)</f>
        <v>0</v>
      </c>
      <c r="G701" s="30">
        <f t="shared" ref="G701:H701" si="147">SUM(G702)</f>
        <v>0</v>
      </c>
      <c r="H701" s="30">
        <f t="shared" si="147"/>
        <v>0</v>
      </c>
    </row>
    <row r="702" spans="1:8" s="51" customFormat="1" ht="31.5">
      <c r="A702" s="26" t="s">
        <v>735</v>
      </c>
      <c r="B702" s="56" t="s">
        <v>737</v>
      </c>
      <c r="C702" s="27"/>
      <c r="D702" s="27"/>
      <c r="E702" s="27"/>
      <c r="F702" s="30">
        <f>SUM(F703)</f>
        <v>0</v>
      </c>
      <c r="G702" s="30">
        <f t="shared" ref="G702:H702" si="148">SUM(G703)</f>
        <v>0</v>
      </c>
      <c r="H702" s="30">
        <f t="shared" si="148"/>
        <v>0</v>
      </c>
    </row>
    <row r="703" spans="1:8" s="51" customFormat="1" ht="31.5">
      <c r="A703" s="26" t="s">
        <v>222</v>
      </c>
      <c r="B703" s="56" t="s">
        <v>737</v>
      </c>
      <c r="C703" s="27" t="s">
        <v>117</v>
      </c>
      <c r="D703" s="27" t="s">
        <v>108</v>
      </c>
      <c r="E703" s="27" t="s">
        <v>39</v>
      </c>
      <c r="F703" s="30">
        <f>SUM(Ведомственная!G1079)</f>
        <v>0</v>
      </c>
      <c r="G703" s="30">
        <f>SUM(Ведомственная!H1079)</f>
        <v>0</v>
      </c>
      <c r="H703" s="30">
        <f>SUM(Ведомственная!I1079)</f>
        <v>0</v>
      </c>
    </row>
    <row r="704" spans="1:8" s="51" customFormat="1" ht="47.25">
      <c r="A704" s="26" t="s">
        <v>812</v>
      </c>
      <c r="B704" s="77" t="s">
        <v>340</v>
      </c>
      <c r="C704" s="27"/>
      <c r="D704" s="30"/>
      <c r="E704" s="48"/>
      <c r="F704" s="30">
        <f>SUM(F724+F705+F711+F713)+F717+F708</f>
        <v>63517.899999999994</v>
      </c>
      <c r="G704" s="30">
        <f t="shared" ref="G704:H704" si="149">SUM(G724+G705+G711+G713)+G717+G708</f>
        <v>59398.3</v>
      </c>
      <c r="H704" s="30">
        <f t="shared" si="149"/>
        <v>60497.5</v>
      </c>
    </row>
    <row r="705" spans="1:8" s="51" customFormat="1">
      <c r="A705" s="57" t="s">
        <v>75</v>
      </c>
      <c r="B705" s="85" t="s">
        <v>499</v>
      </c>
      <c r="C705" s="78"/>
      <c r="D705" s="80"/>
      <c r="E705" s="48"/>
      <c r="F705" s="80">
        <f>+F706+F707</f>
        <v>15057.800000000001</v>
      </c>
      <c r="G705" s="80">
        <f>+G706+G707</f>
        <v>14766.800000000001</v>
      </c>
      <c r="H705" s="80">
        <f>+H706+H707</f>
        <v>14766.800000000001</v>
      </c>
    </row>
    <row r="706" spans="1:8" s="51" customFormat="1" ht="63">
      <c r="A706" s="57" t="s">
        <v>46</v>
      </c>
      <c r="B706" s="85" t="s">
        <v>499</v>
      </c>
      <c r="C706" s="78" t="s">
        <v>84</v>
      </c>
      <c r="D706" s="27" t="s">
        <v>108</v>
      </c>
      <c r="E706" s="27" t="s">
        <v>167</v>
      </c>
      <c r="F706" s="80">
        <f>SUM(Ведомственная!G1180)</f>
        <v>15057.6</v>
      </c>
      <c r="G706" s="80">
        <f>SUM(Ведомственная!H1180)</f>
        <v>14766.6</v>
      </c>
      <c r="H706" s="80">
        <f>SUM(Ведомственная!I1180)</f>
        <v>14766.6</v>
      </c>
    </row>
    <row r="707" spans="1:8" s="51" customFormat="1" ht="31.5">
      <c r="A707" s="57" t="s">
        <v>47</v>
      </c>
      <c r="B707" s="85" t="s">
        <v>499</v>
      </c>
      <c r="C707" s="78" t="s">
        <v>86</v>
      </c>
      <c r="D707" s="27" t="s">
        <v>108</v>
      </c>
      <c r="E707" s="27" t="s">
        <v>167</v>
      </c>
      <c r="F707" s="80">
        <f>SUM(Ведомственная!G1181)</f>
        <v>0.2</v>
      </c>
      <c r="G707" s="80">
        <f>SUM(Ведомственная!H1181)</f>
        <v>0.2</v>
      </c>
      <c r="H707" s="80">
        <f>SUM(Ведомственная!I1181)</f>
        <v>0.2</v>
      </c>
    </row>
    <row r="708" spans="1:8" s="51" customFormat="1">
      <c r="A708" s="57" t="s">
        <v>90</v>
      </c>
      <c r="B708" s="85" t="s">
        <v>747</v>
      </c>
      <c r="C708" s="78"/>
      <c r="D708" s="27"/>
      <c r="E708" s="27"/>
      <c r="F708" s="80">
        <f>SUM(F709)+F710</f>
        <v>310.2</v>
      </c>
      <c r="G708" s="80">
        <f t="shared" ref="G708:H708" si="150">SUM(G709)+G710</f>
        <v>239.5</v>
      </c>
      <c r="H708" s="80">
        <f t="shared" si="150"/>
        <v>239.5</v>
      </c>
    </row>
    <row r="709" spans="1:8" s="51" customFormat="1" ht="31.5">
      <c r="A709" s="57" t="s">
        <v>47</v>
      </c>
      <c r="B709" s="85" t="s">
        <v>747</v>
      </c>
      <c r="C709" s="78" t="s">
        <v>86</v>
      </c>
      <c r="D709" s="27" t="s">
        <v>108</v>
      </c>
      <c r="E709" s="27" t="s">
        <v>167</v>
      </c>
      <c r="F709" s="80">
        <f>SUM(Ведомственная!G1183)</f>
        <v>308.7</v>
      </c>
      <c r="G709" s="80">
        <f>SUM(Ведомственная!H1183)</f>
        <v>238</v>
      </c>
      <c r="H709" s="80">
        <f>SUM(Ведомственная!I1183)</f>
        <v>238</v>
      </c>
    </row>
    <row r="710" spans="1:8" s="51" customFormat="1">
      <c r="A710" s="26" t="s">
        <v>20</v>
      </c>
      <c r="B710" s="85" t="s">
        <v>747</v>
      </c>
      <c r="C710" s="78" t="s">
        <v>91</v>
      </c>
      <c r="D710" s="27" t="s">
        <v>108</v>
      </c>
      <c r="E710" s="27" t="s">
        <v>167</v>
      </c>
      <c r="F710" s="80">
        <f>SUM(Ведомственная!G1184)</f>
        <v>1.5</v>
      </c>
      <c r="G710" s="80">
        <f>SUM(Ведомственная!H1184)</f>
        <v>1.5</v>
      </c>
      <c r="H710" s="80">
        <f>SUM(Ведомственная!I1184)</f>
        <v>1.5</v>
      </c>
    </row>
    <row r="711" spans="1:8" s="51" customFormat="1" ht="31.5">
      <c r="A711" s="57" t="s">
        <v>92</v>
      </c>
      <c r="B711" s="85" t="s">
        <v>581</v>
      </c>
      <c r="C711" s="78"/>
      <c r="D711" s="27"/>
      <c r="E711" s="27"/>
      <c r="F711" s="80">
        <f>SUM(F712)</f>
        <v>889.5</v>
      </c>
      <c r="G711" s="80">
        <f>SUM(G712)</f>
        <v>943</v>
      </c>
      <c r="H711" s="80">
        <f>SUM(H712)</f>
        <v>943</v>
      </c>
    </row>
    <row r="712" spans="1:8" s="51" customFormat="1" ht="31.5">
      <c r="A712" s="57" t="s">
        <v>47</v>
      </c>
      <c r="B712" s="85" t="s">
        <v>581</v>
      </c>
      <c r="C712" s="78" t="s">
        <v>86</v>
      </c>
      <c r="D712" s="27" t="s">
        <v>108</v>
      </c>
      <c r="E712" s="27" t="s">
        <v>167</v>
      </c>
      <c r="F712" s="80">
        <f>SUM(Ведомственная!G1186)</f>
        <v>889.5</v>
      </c>
      <c r="G712" s="80">
        <f>SUM(Ведомственная!H1186)</f>
        <v>943</v>
      </c>
      <c r="H712" s="80">
        <f>SUM(Ведомственная!I1186)</f>
        <v>943</v>
      </c>
    </row>
    <row r="713" spans="1:8" s="51" customFormat="1" ht="31.5">
      <c r="A713" s="57" t="s">
        <v>510</v>
      </c>
      <c r="B713" s="85" t="s">
        <v>511</v>
      </c>
      <c r="C713" s="78"/>
      <c r="D713" s="80"/>
      <c r="E713" s="48"/>
      <c r="F713" s="80">
        <f>SUM(F714:F716)</f>
        <v>826.5</v>
      </c>
      <c r="G713" s="80">
        <f t="shared" ref="G713:H713" si="151">SUM(G714:G716)</f>
        <v>466</v>
      </c>
      <c r="H713" s="80">
        <f t="shared" si="151"/>
        <v>631.09999999999991</v>
      </c>
    </row>
    <row r="714" spans="1:8" s="51" customFormat="1" ht="31.5">
      <c r="A714" s="57" t="s">
        <v>47</v>
      </c>
      <c r="B714" s="85" t="s">
        <v>511</v>
      </c>
      <c r="C714" s="78" t="s">
        <v>86</v>
      </c>
      <c r="D714" s="27" t="s">
        <v>108</v>
      </c>
      <c r="E714" s="27" t="s">
        <v>164</v>
      </c>
      <c r="F714" s="80">
        <f>SUM(Ведомственная!G1116)</f>
        <v>8</v>
      </c>
      <c r="G714" s="80">
        <f>SUM(Ведомственная!H1116)</f>
        <v>50</v>
      </c>
      <c r="H714" s="80">
        <f>SUM(Ведомственная!I1116)</f>
        <v>50</v>
      </c>
    </row>
    <row r="715" spans="1:8" s="51" customFormat="1" ht="31.5">
      <c r="A715" s="57" t="s">
        <v>47</v>
      </c>
      <c r="B715" s="85" t="s">
        <v>511</v>
      </c>
      <c r="C715" s="78" t="s">
        <v>86</v>
      </c>
      <c r="D715" s="27" t="s">
        <v>108</v>
      </c>
      <c r="E715" s="27" t="s">
        <v>167</v>
      </c>
      <c r="F715" s="80">
        <f>SUM(Ведомственная!G1188)</f>
        <v>744.6</v>
      </c>
      <c r="G715" s="80">
        <f>SUM(Ведомственная!H1188)</f>
        <v>341.2</v>
      </c>
      <c r="H715" s="80">
        <f>SUM(Ведомственная!I1188)</f>
        <v>506.3</v>
      </c>
    </row>
    <row r="716" spans="1:8" s="51" customFormat="1">
      <c r="A716" s="26" t="s">
        <v>20</v>
      </c>
      <c r="B716" s="85" t="s">
        <v>511</v>
      </c>
      <c r="C716" s="78" t="s">
        <v>91</v>
      </c>
      <c r="D716" s="27" t="s">
        <v>108</v>
      </c>
      <c r="E716" s="27" t="s">
        <v>167</v>
      </c>
      <c r="F716" s="80">
        <f>SUM(Ведомственная!G1189)</f>
        <v>73.900000000000006</v>
      </c>
      <c r="G716" s="80">
        <f>SUM(Ведомственная!H1189)</f>
        <v>74.8</v>
      </c>
      <c r="H716" s="80">
        <f>SUM(Ведомственная!I1189)</f>
        <v>74.8</v>
      </c>
    </row>
    <row r="717" spans="1:8" s="51" customFormat="1">
      <c r="A717" s="26" t="s">
        <v>30</v>
      </c>
      <c r="B717" s="46" t="s">
        <v>748</v>
      </c>
      <c r="C717" s="46"/>
      <c r="D717" s="27"/>
      <c r="E717" s="27"/>
      <c r="F717" s="80">
        <f>SUM(F720)+F718+F722</f>
        <v>1467.2</v>
      </c>
      <c r="G717" s="80">
        <f t="shared" ref="G717:H717" si="152">SUM(G720)+G718+G722</f>
        <v>0</v>
      </c>
      <c r="H717" s="80">
        <f t="shared" si="152"/>
        <v>0</v>
      </c>
    </row>
    <row r="718" spans="1:8" s="51" customFormat="1" ht="31.5">
      <c r="A718" s="57" t="s">
        <v>510</v>
      </c>
      <c r="B718" s="46" t="s">
        <v>944</v>
      </c>
      <c r="C718" s="46"/>
      <c r="D718" s="30"/>
      <c r="E718" s="48"/>
      <c r="F718" s="30">
        <f>SUM(F719)</f>
        <v>140.5</v>
      </c>
      <c r="G718" s="30">
        <f t="shared" ref="G718:H718" si="153">SUM(G719)</f>
        <v>0</v>
      </c>
      <c r="H718" s="30">
        <f t="shared" si="153"/>
        <v>0</v>
      </c>
    </row>
    <row r="719" spans="1:8" s="51" customFormat="1" ht="31.5">
      <c r="A719" s="57" t="s">
        <v>47</v>
      </c>
      <c r="B719" s="46" t="s">
        <v>944</v>
      </c>
      <c r="C719" s="46">
        <v>200</v>
      </c>
      <c r="D719" s="30"/>
      <c r="E719" s="48"/>
      <c r="F719" s="30">
        <f>SUM(Ведомственная!G1194)</f>
        <v>140.5</v>
      </c>
      <c r="G719" s="30">
        <f>SUM(Ведомственная!H1194)</f>
        <v>0</v>
      </c>
      <c r="H719" s="30">
        <f>SUM(Ведомственная!I1194)</f>
        <v>0</v>
      </c>
    </row>
    <row r="720" spans="1:8" s="51" customFormat="1" ht="31.5">
      <c r="A720" s="58" t="s">
        <v>749</v>
      </c>
      <c r="B720" s="27" t="s">
        <v>710</v>
      </c>
      <c r="C720" s="35"/>
      <c r="D720" s="27"/>
      <c r="E720" s="27"/>
      <c r="F720" s="80">
        <f>SUM(F721)</f>
        <v>1253.9000000000001</v>
      </c>
      <c r="G720" s="80">
        <f t="shared" ref="G720:H720" si="154">SUM(G721)</f>
        <v>0</v>
      </c>
      <c r="H720" s="80">
        <f t="shared" si="154"/>
        <v>0</v>
      </c>
    </row>
    <row r="721" spans="1:8" s="51" customFormat="1" ht="31.5">
      <c r="A721" s="26" t="s">
        <v>47</v>
      </c>
      <c r="B721" s="27" t="s">
        <v>710</v>
      </c>
      <c r="C721" s="35" t="s">
        <v>86</v>
      </c>
      <c r="D721" s="27" t="s">
        <v>108</v>
      </c>
      <c r="E721" s="27" t="s">
        <v>167</v>
      </c>
      <c r="F721" s="80">
        <f>SUM(Ведомственная!G1196)</f>
        <v>1253.9000000000001</v>
      </c>
      <c r="G721" s="80">
        <f>SUM(Ведомственная!H1196)</f>
        <v>0</v>
      </c>
      <c r="H721" s="80">
        <f>SUM(Ведомственная!I1196)</f>
        <v>0</v>
      </c>
    </row>
    <row r="722" spans="1:8" s="51" customFormat="1" ht="31.5">
      <c r="A722" s="147" t="s">
        <v>1041</v>
      </c>
      <c r="B722" s="27" t="s">
        <v>1056</v>
      </c>
      <c r="C722" s="148"/>
      <c r="D722" s="27"/>
      <c r="E722" s="27"/>
      <c r="F722" s="80">
        <f>SUM(F723)</f>
        <v>72.8</v>
      </c>
      <c r="G722" s="80">
        <f t="shared" ref="G722:H722" si="155">SUM(G723)</f>
        <v>0</v>
      </c>
      <c r="H722" s="80">
        <f t="shared" si="155"/>
        <v>0</v>
      </c>
    </row>
    <row r="723" spans="1:8" s="51" customFormat="1" ht="63">
      <c r="A723" s="147" t="s">
        <v>46</v>
      </c>
      <c r="B723" s="27" t="s">
        <v>1056</v>
      </c>
      <c r="C723" s="148" t="s">
        <v>84</v>
      </c>
      <c r="D723" s="27" t="s">
        <v>108</v>
      </c>
      <c r="E723" s="27" t="s">
        <v>167</v>
      </c>
      <c r="F723" s="80">
        <f>SUM(Ведомственная!G1191)</f>
        <v>72.8</v>
      </c>
      <c r="G723" s="80">
        <f>SUM(Ведомственная!H1191)</f>
        <v>0</v>
      </c>
      <c r="H723" s="80">
        <f>SUM(Ведомственная!I1191)</f>
        <v>0</v>
      </c>
    </row>
    <row r="724" spans="1:8" s="51" customFormat="1" ht="31.5">
      <c r="A724" s="26" t="s">
        <v>40</v>
      </c>
      <c r="B724" s="46" t="s">
        <v>341</v>
      </c>
      <c r="C724" s="27"/>
      <c r="D724" s="30"/>
      <c r="E724" s="48"/>
      <c r="F724" s="30">
        <f>SUM(F725)</f>
        <v>44966.7</v>
      </c>
      <c r="G724" s="30">
        <f>SUM(G725)</f>
        <v>42983</v>
      </c>
      <c r="H724" s="30">
        <f>SUM(H725)</f>
        <v>43917.1</v>
      </c>
    </row>
    <row r="725" spans="1:8" s="51" customFormat="1" ht="31.5">
      <c r="A725" s="58" t="s">
        <v>749</v>
      </c>
      <c r="B725" s="46" t="s">
        <v>342</v>
      </c>
      <c r="C725" s="27"/>
      <c r="D725" s="30"/>
      <c r="E725" s="48"/>
      <c r="F725" s="30">
        <f>SUM(F726:F730)</f>
        <v>44966.7</v>
      </c>
      <c r="G725" s="30">
        <f t="shared" ref="G725:H725" si="156">SUM(G726:G730)</f>
        <v>42983</v>
      </c>
      <c r="H725" s="30">
        <f t="shared" si="156"/>
        <v>43917.1</v>
      </c>
    </row>
    <row r="726" spans="1:8" s="51" customFormat="1" ht="63">
      <c r="A726" s="3" t="s">
        <v>46</v>
      </c>
      <c r="B726" s="46" t="s">
        <v>342</v>
      </c>
      <c r="C726" s="27" t="s">
        <v>84</v>
      </c>
      <c r="D726" s="27" t="s">
        <v>108</v>
      </c>
      <c r="E726" s="27" t="s">
        <v>167</v>
      </c>
      <c r="F726" s="30">
        <f>SUM(Ведомственная!G1199)</f>
        <v>36958.1</v>
      </c>
      <c r="G726" s="30">
        <f>SUM(Ведомственная!H1199)</f>
        <v>35912.1</v>
      </c>
      <c r="H726" s="30">
        <f>SUM(Ведомственная!I1199)</f>
        <v>35912.1</v>
      </c>
    </row>
    <row r="727" spans="1:8" s="51" customFormat="1" ht="63">
      <c r="A727" s="3" t="s">
        <v>46</v>
      </c>
      <c r="B727" s="46" t="s">
        <v>342</v>
      </c>
      <c r="C727" s="27" t="s">
        <v>84</v>
      </c>
      <c r="D727" s="27" t="s">
        <v>165</v>
      </c>
      <c r="E727" s="27" t="s">
        <v>164</v>
      </c>
      <c r="F727" s="30">
        <f>SUM(Ведомственная!G1241)</f>
        <v>2748</v>
      </c>
      <c r="G727" s="30">
        <f>SUM(Ведомственная!H1241)</f>
        <v>2712.7</v>
      </c>
      <c r="H727" s="30">
        <f>SUM(Ведомственная!I1241)</f>
        <v>2712.7</v>
      </c>
    </row>
    <row r="728" spans="1:8" s="51" customFormat="1" ht="31.5">
      <c r="A728" s="26" t="s">
        <v>47</v>
      </c>
      <c r="B728" s="46" t="s">
        <v>342</v>
      </c>
      <c r="C728" s="27" t="s">
        <v>86</v>
      </c>
      <c r="D728" s="27" t="s">
        <v>108</v>
      </c>
      <c r="E728" s="27" t="s">
        <v>164</v>
      </c>
      <c r="F728" s="30">
        <f>SUM(Ведомственная!G1119)</f>
        <v>22.6</v>
      </c>
      <c r="G728" s="30">
        <f>SUM(Ведомственная!H1119)</f>
        <v>50</v>
      </c>
      <c r="H728" s="30">
        <f>SUM(Ведомственная!I1119)</f>
        <v>50</v>
      </c>
    </row>
    <row r="729" spans="1:8" s="51" customFormat="1" ht="31.5">
      <c r="A729" s="26" t="s">
        <v>47</v>
      </c>
      <c r="B729" s="46" t="s">
        <v>342</v>
      </c>
      <c r="C729" s="27" t="s">
        <v>86</v>
      </c>
      <c r="D729" s="27" t="s">
        <v>108</v>
      </c>
      <c r="E729" s="27" t="s">
        <v>167</v>
      </c>
      <c r="F729" s="30">
        <f>SUM(Ведомственная!G1200)</f>
        <v>5062.8999999999996</v>
      </c>
      <c r="G729" s="30">
        <f>SUM(Ведомственная!H1200)</f>
        <v>4136.3</v>
      </c>
      <c r="H729" s="30">
        <f>SUM(Ведомственная!I1200)</f>
        <v>5070.3999999999996</v>
      </c>
    </row>
    <row r="730" spans="1:8" s="51" customFormat="1">
      <c r="A730" s="26" t="s">
        <v>20</v>
      </c>
      <c r="B730" s="46" t="s">
        <v>342</v>
      </c>
      <c r="C730" s="27" t="s">
        <v>91</v>
      </c>
      <c r="D730" s="27" t="s">
        <v>108</v>
      </c>
      <c r="E730" s="27" t="s">
        <v>167</v>
      </c>
      <c r="F730" s="30">
        <f>SUM(Ведомственная!G1201)</f>
        <v>175.1</v>
      </c>
      <c r="G730" s="30">
        <f>SUM(Ведомственная!H1201)</f>
        <v>171.9</v>
      </c>
      <c r="H730" s="30">
        <f>SUM(Ведомственная!I1201)</f>
        <v>171.9</v>
      </c>
    </row>
    <row r="731" spans="1:8" s="51" customFormat="1" ht="31.5">
      <c r="A731" s="47" t="s">
        <v>628</v>
      </c>
      <c r="B731" s="48" t="s">
        <v>250</v>
      </c>
      <c r="C731" s="48"/>
      <c r="D731" s="48"/>
      <c r="E731" s="48"/>
      <c r="F731" s="50">
        <f>SUM(F732+F746+F786)</f>
        <v>197521.09999999998</v>
      </c>
      <c r="G731" s="50">
        <f>SUM(G732+G746+G786)</f>
        <v>164242.30000000005</v>
      </c>
      <c r="H731" s="50">
        <f>SUM(H732+H746+H786)</f>
        <v>175114.7</v>
      </c>
    </row>
    <row r="732" spans="1:8" s="51" customFormat="1" ht="31.5">
      <c r="A732" s="26" t="s">
        <v>302</v>
      </c>
      <c r="B732" s="56" t="s">
        <v>251</v>
      </c>
      <c r="C732" s="56"/>
      <c r="D732" s="48"/>
      <c r="E732" s="48"/>
      <c r="F732" s="32">
        <f>SUM(F733+F736+F739+F741)+F744</f>
        <v>9250.4999999999982</v>
      </c>
      <c r="G732" s="32">
        <f t="shared" ref="G732:H732" si="157">SUM(G733+G736+G739+G741)+G744</f>
        <v>7615.9999999999991</v>
      </c>
      <c r="H732" s="32">
        <f t="shared" si="157"/>
        <v>7615.9999999999991</v>
      </c>
    </row>
    <row r="733" spans="1:8" s="51" customFormat="1">
      <c r="A733" s="26" t="s">
        <v>75</v>
      </c>
      <c r="B733" s="56" t="s">
        <v>491</v>
      </c>
      <c r="C733" s="56"/>
      <c r="D733" s="48"/>
      <c r="E733" s="48"/>
      <c r="F733" s="32">
        <f>F734+F735</f>
        <v>6309.5999999999995</v>
      </c>
      <c r="G733" s="32">
        <f>G734+G735</f>
        <v>6047.9</v>
      </c>
      <c r="H733" s="32">
        <f>H734+H735</f>
        <v>6047.9</v>
      </c>
    </row>
    <row r="734" spans="1:8" s="51" customFormat="1" ht="63">
      <c r="A734" s="26" t="s">
        <v>46</v>
      </c>
      <c r="B734" s="56" t="s">
        <v>491</v>
      </c>
      <c r="C734" s="56">
        <v>100</v>
      </c>
      <c r="D734" s="27" t="s">
        <v>165</v>
      </c>
      <c r="E734" s="27" t="s">
        <v>164</v>
      </c>
      <c r="F734" s="32">
        <f>SUM(Ведомственная!G912)</f>
        <v>6309.4</v>
      </c>
      <c r="G734" s="32">
        <f>SUM(Ведомственная!H912)</f>
        <v>6047.7</v>
      </c>
      <c r="H734" s="32">
        <f>SUM(Ведомственная!I912)</f>
        <v>6047.7</v>
      </c>
    </row>
    <row r="735" spans="1:8" s="51" customFormat="1" ht="31.5">
      <c r="A735" s="26" t="s">
        <v>47</v>
      </c>
      <c r="B735" s="56" t="s">
        <v>491</v>
      </c>
      <c r="C735" s="68">
        <v>200</v>
      </c>
      <c r="D735" s="27" t="s">
        <v>165</v>
      </c>
      <c r="E735" s="27" t="s">
        <v>164</v>
      </c>
      <c r="F735" s="32">
        <f>SUM(Ведомственная!G913)</f>
        <v>0.2</v>
      </c>
      <c r="G735" s="32">
        <f>SUM(Ведомственная!H913)</f>
        <v>0.2</v>
      </c>
      <c r="H735" s="32">
        <f>SUM(Ведомственная!I913)</f>
        <v>0.2</v>
      </c>
    </row>
    <row r="736" spans="1:8" s="51" customFormat="1">
      <c r="A736" s="26" t="s">
        <v>90</v>
      </c>
      <c r="B736" s="56" t="s">
        <v>492</v>
      </c>
      <c r="C736" s="68"/>
      <c r="D736" s="48"/>
      <c r="E736" s="48"/>
      <c r="F736" s="69">
        <f>F737+F738</f>
        <v>1674</v>
      </c>
      <c r="G736" s="69">
        <f>G737+G738</f>
        <v>251.2</v>
      </c>
      <c r="H736" s="69">
        <f>H737+H738</f>
        <v>251.2</v>
      </c>
    </row>
    <row r="737" spans="1:8" s="51" customFormat="1" ht="31.5">
      <c r="A737" s="26" t="s">
        <v>47</v>
      </c>
      <c r="B737" s="56" t="s">
        <v>492</v>
      </c>
      <c r="C737" s="56">
        <v>200</v>
      </c>
      <c r="D737" s="27" t="s">
        <v>165</v>
      </c>
      <c r="E737" s="27" t="s">
        <v>164</v>
      </c>
      <c r="F737" s="32">
        <f>SUM(Ведомственная!G915)</f>
        <v>1659.4</v>
      </c>
      <c r="G737" s="32">
        <f>SUM(Ведомственная!H915)</f>
        <v>243.2</v>
      </c>
      <c r="H737" s="32">
        <f>SUM(Ведомственная!I915)</f>
        <v>243.2</v>
      </c>
    </row>
    <row r="738" spans="1:8" s="51" customFormat="1">
      <c r="A738" s="26" t="s">
        <v>20</v>
      </c>
      <c r="B738" s="56" t="s">
        <v>492</v>
      </c>
      <c r="C738" s="56">
        <v>800</v>
      </c>
      <c r="D738" s="27" t="s">
        <v>165</v>
      </c>
      <c r="E738" s="27" t="s">
        <v>164</v>
      </c>
      <c r="F738" s="32">
        <f>SUM(Ведомственная!G916)</f>
        <v>14.6</v>
      </c>
      <c r="G738" s="32">
        <f>SUM(Ведомственная!H916)</f>
        <v>8</v>
      </c>
      <c r="H738" s="32">
        <f>SUM(Ведомственная!I916)</f>
        <v>8</v>
      </c>
    </row>
    <row r="739" spans="1:8" s="51" customFormat="1" ht="31.5">
      <c r="A739" s="26" t="s">
        <v>92</v>
      </c>
      <c r="B739" s="56" t="s">
        <v>493</v>
      </c>
      <c r="C739" s="56"/>
      <c r="D739" s="48"/>
      <c r="E739" s="48"/>
      <c r="F739" s="32">
        <f>F740</f>
        <v>372.1</v>
      </c>
      <c r="G739" s="32">
        <f>G740</f>
        <v>377.9</v>
      </c>
      <c r="H739" s="32">
        <f>H740</f>
        <v>377.9</v>
      </c>
    </row>
    <row r="740" spans="1:8" ht="31.5">
      <c r="A740" s="26" t="s">
        <v>47</v>
      </c>
      <c r="B740" s="56" t="s">
        <v>493</v>
      </c>
      <c r="C740" s="56">
        <v>200</v>
      </c>
      <c r="D740" s="27" t="s">
        <v>165</v>
      </c>
      <c r="E740" s="27" t="s">
        <v>164</v>
      </c>
      <c r="F740" s="32">
        <f>SUM(Ведомственная!G918)</f>
        <v>372.1</v>
      </c>
      <c r="G740" s="32">
        <f>SUM(Ведомственная!H918)</f>
        <v>377.9</v>
      </c>
      <c r="H740" s="32">
        <f>SUM(Ведомственная!I918)</f>
        <v>377.9</v>
      </c>
    </row>
    <row r="741" spans="1:8" ht="31.5">
      <c r="A741" s="26" t="s">
        <v>93</v>
      </c>
      <c r="B741" s="56" t="s">
        <v>494</v>
      </c>
      <c r="C741" s="56"/>
      <c r="D741" s="27"/>
      <c r="E741" s="27"/>
      <c r="F741" s="32">
        <f>F742+F743</f>
        <v>822</v>
      </c>
      <c r="G741" s="32">
        <f>G742+G743</f>
        <v>939</v>
      </c>
      <c r="H741" s="32">
        <f>H742+H743</f>
        <v>939</v>
      </c>
    </row>
    <row r="742" spans="1:8" ht="31.5">
      <c r="A742" s="26" t="s">
        <v>47</v>
      </c>
      <c r="B742" s="56" t="s">
        <v>494</v>
      </c>
      <c r="C742" s="56">
        <v>200</v>
      </c>
      <c r="D742" s="27" t="s">
        <v>165</v>
      </c>
      <c r="E742" s="27" t="s">
        <v>164</v>
      </c>
      <c r="F742" s="32">
        <f>SUM(Ведомственная!G920)</f>
        <v>770.8</v>
      </c>
      <c r="G742" s="32">
        <f>SUM(Ведомственная!H920)</f>
        <v>905.8</v>
      </c>
      <c r="H742" s="32">
        <f>SUM(Ведомственная!I920)</f>
        <v>905.8</v>
      </c>
    </row>
    <row r="743" spans="1:8">
      <c r="A743" s="26" t="s">
        <v>20</v>
      </c>
      <c r="B743" s="56" t="s">
        <v>494</v>
      </c>
      <c r="C743" s="56">
        <v>800</v>
      </c>
      <c r="D743" s="27" t="s">
        <v>165</v>
      </c>
      <c r="E743" s="27" t="s">
        <v>164</v>
      </c>
      <c r="F743" s="32">
        <f>SUM(Ведомственная!G921)</f>
        <v>51.2</v>
      </c>
      <c r="G743" s="32">
        <f>SUM(Ведомственная!H921)</f>
        <v>33.200000000000003</v>
      </c>
      <c r="H743" s="32">
        <f>SUM(Ведомственная!I921)</f>
        <v>33.200000000000003</v>
      </c>
    </row>
    <row r="744" spans="1:8" ht="31.5">
      <c r="A744" s="137" t="s">
        <v>1041</v>
      </c>
      <c r="B744" s="76" t="s">
        <v>1042</v>
      </c>
      <c r="C744" s="27"/>
      <c r="D744" s="27"/>
      <c r="E744" s="27"/>
      <c r="F744" s="32">
        <f>SUM(F745)</f>
        <v>72.8</v>
      </c>
      <c r="G744" s="32"/>
      <c r="H744" s="32"/>
    </row>
    <row r="745" spans="1:8" ht="63">
      <c r="A745" s="137" t="s">
        <v>46</v>
      </c>
      <c r="B745" s="76" t="s">
        <v>1042</v>
      </c>
      <c r="C745" s="27" t="s">
        <v>84</v>
      </c>
      <c r="D745" s="27" t="s">
        <v>165</v>
      </c>
      <c r="E745" s="27" t="s">
        <v>164</v>
      </c>
      <c r="F745" s="32">
        <f>SUM(Ведомственная!G923)</f>
        <v>72.8</v>
      </c>
      <c r="G745" s="32">
        <f>SUM(Ведомственная!H923)</f>
        <v>0</v>
      </c>
      <c r="H745" s="32">
        <f>SUM(Ведомственная!I923)</f>
        <v>0</v>
      </c>
    </row>
    <row r="746" spans="1:8" ht="94.5">
      <c r="A746" s="26" t="s">
        <v>1037</v>
      </c>
      <c r="B746" s="46" t="s">
        <v>253</v>
      </c>
      <c r="C746" s="27"/>
      <c r="D746" s="27"/>
      <c r="E746" s="27"/>
      <c r="F746" s="30">
        <f>F767+F770+F747+F777+F782</f>
        <v>181341.8</v>
      </c>
      <c r="G746" s="30">
        <f>G767+G770+G747+G777+G782</f>
        <v>156270.60000000003</v>
      </c>
      <c r="H746" s="30">
        <f>H767+H770+H747+H777+H782</f>
        <v>167143</v>
      </c>
    </row>
    <row r="747" spans="1:8">
      <c r="A747" s="26" t="s">
        <v>30</v>
      </c>
      <c r="B747" s="27" t="s">
        <v>752</v>
      </c>
      <c r="C747" s="27"/>
      <c r="D747" s="27"/>
      <c r="E747" s="27"/>
      <c r="F747" s="30">
        <f>SUM(F748+F750+F752+F754+F756+F758+F760+F762)</f>
        <v>13773.4</v>
      </c>
      <c r="G747" s="30">
        <f t="shared" ref="G747:H747" si="158">SUM(G748+G750+G752+G754+G756+G758+G760+G762)</f>
        <v>17822.599999999999</v>
      </c>
      <c r="H747" s="30">
        <f t="shared" si="158"/>
        <v>18823.400000000001</v>
      </c>
    </row>
    <row r="748" spans="1:8" ht="47.25">
      <c r="A748" s="26" t="s">
        <v>947</v>
      </c>
      <c r="B748" s="27" t="s">
        <v>949</v>
      </c>
      <c r="C748" s="27"/>
      <c r="D748" s="27"/>
      <c r="E748" s="27"/>
      <c r="F748" s="30">
        <f>SUM(F749)</f>
        <v>425.2</v>
      </c>
      <c r="G748" s="30">
        <f>SUM(G749)</f>
        <v>424.9</v>
      </c>
      <c r="H748" s="30">
        <f>SUM(H749)</f>
        <v>424.9</v>
      </c>
    </row>
    <row r="749" spans="1:8" ht="31.5">
      <c r="A749" s="26" t="s">
        <v>47</v>
      </c>
      <c r="B749" s="27" t="s">
        <v>949</v>
      </c>
      <c r="C749" s="27" t="s">
        <v>86</v>
      </c>
      <c r="D749" s="27" t="s">
        <v>165</v>
      </c>
      <c r="E749" s="27" t="s">
        <v>39</v>
      </c>
      <c r="F749" s="30">
        <f>SUM(Ведомственная!G871)</f>
        <v>425.2</v>
      </c>
      <c r="G749" s="30">
        <f>SUM(Ведомственная!H871)</f>
        <v>424.9</v>
      </c>
      <c r="H749" s="30">
        <f>SUM(Ведомственная!I871)</f>
        <v>424.9</v>
      </c>
    </row>
    <row r="750" spans="1:8" ht="47.25">
      <c r="A750" s="26" t="s">
        <v>948</v>
      </c>
      <c r="B750" s="27" t="s">
        <v>933</v>
      </c>
      <c r="C750" s="27"/>
      <c r="D750" s="27"/>
      <c r="E750" s="27"/>
      <c r="F750" s="30">
        <f>SUM(F751)</f>
        <v>528.4</v>
      </c>
      <c r="G750" s="30">
        <f t="shared" ref="G750:H750" si="159">SUM(G751)</f>
        <v>527.70000000000005</v>
      </c>
      <c r="H750" s="30">
        <f t="shared" si="159"/>
        <v>528.5</v>
      </c>
    </row>
    <row r="751" spans="1:8" ht="31.5">
      <c r="A751" s="26" t="s">
        <v>47</v>
      </c>
      <c r="B751" s="27" t="s">
        <v>933</v>
      </c>
      <c r="C751" s="27" t="s">
        <v>86</v>
      </c>
      <c r="D751" s="27" t="s">
        <v>165</v>
      </c>
      <c r="E751" s="27" t="s">
        <v>39</v>
      </c>
      <c r="F751" s="30">
        <f>SUM(Ведомственная!G869)</f>
        <v>528.4</v>
      </c>
      <c r="G751" s="30">
        <f>SUM(Ведомственная!H869)</f>
        <v>527.70000000000005</v>
      </c>
      <c r="H751" s="30">
        <f>SUM(Ведомственная!I869)</f>
        <v>528.5</v>
      </c>
    </row>
    <row r="752" spans="1:8" ht="31.5">
      <c r="A752" s="26" t="s">
        <v>767</v>
      </c>
      <c r="B752" s="27" t="s">
        <v>926</v>
      </c>
      <c r="C752" s="27"/>
      <c r="D752" s="27"/>
      <c r="E752" s="27"/>
      <c r="F752" s="30">
        <f>SUM(F753)</f>
        <v>1117.0999999999999</v>
      </c>
      <c r="G752" s="30">
        <f t="shared" ref="G752:H752" si="160">SUM(G753)</f>
        <v>1638.6</v>
      </c>
      <c r="H752" s="30">
        <f t="shared" si="160"/>
        <v>1638.6</v>
      </c>
    </row>
    <row r="753" spans="1:8" ht="31.5">
      <c r="A753" s="26" t="s">
        <v>222</v>
      </c>
      <c r="B753" s="27" t="s">
        <v>926</v>
      </c>
      <c r="C753" s="27" t="s">
        <v>117</v>
      </c>
      <c r="D753" s="27" t="s">
        <v>165</v>
      </c>
      <c r="E753" s="27" t="s">
        <v>39</v>
      </c>
      <c r="F753" s="30">
        <f>SUM(Ведомственная!G861)</f>
        <v>1117.0999999999999</v>
      </c>
      <c r="G753" s="30">
        <f>SUM(Ведомственная!H861)</f>
        <v>1638.6</v>
      </c>
      <c r="H753" s="30">
        <f>SUM(Ведомственная!I861)</f>
        <v>1638.6</v>
      </c>
    </row>
    <row r="754" spans="1:8" ht="47.25">
      <c r="A754" s="26" t="s">
        <v>927</v>
      </c>
      <c r="B754" s="27" t="s">
        <v>759</v>
      </c>
      <c r="C754" s="27"/>
      <c r="D754" s="27"/>
      <c r="E754" s="27"/>
      <c r="F754" s="30">
        <f>SUM(F755)</f>
        <v>1586.5</v>
      </c>
      <c r="G754" s="30">
        <f>SUM(G755)</f>
        <v>1586.5</v>
      </c>
      <c r="H754" s="30">
        <f>SUM(H755)</f>
        <v>1586.5</v>
      </c>
    </row>
    <row r="755" spans="1:8" ht="31.5">
      <c r="A755" s="26" t="s">
        <v>222</v>
      </c>
      <c r="B755" s="27" t="s">
        <v>759</v>
      </c>
      <c r="C755" s="27" t="s">
        <v>117</v>
      </c>
      <c r="D755" s="27" t="s">
        <v>165</v>
      </c>
      <c r="E755" s="27" t="s">
        <v>39</v>
      </c>
      <c r="F755" s="30">
        <f>SUM(Ведомственная!G863)</f>
        <v>1586.5</v>
      </c>
      <c r="G755" s="30">
        <f>SUM(Ведомственная!H863)</f>
        <v>1586.5</v>
      </c>
      <c r="H755" s="30">
        <f>SUM(Ведомственная!I863)</f>
        <v>1586.5</v>
      </c>
    </row>
    <row r="756" spans="1:8" ht="78.75">
      <c r="A756" s="26" t="s">
        <v>932</v>
      </c>
      <c r="B756" s="27" t="s">
        <v>760</v>
      </c>
      <c r="C756" s="27"/>
      <c r="D756" s="27"/>
      <c r="E756" s="27"/>
      <c r="F756" s="30">
        <f>SUM(F757)</f>
        <v>529.20000000000005</v>
      </c>
      <c r="G756" s="30">
        <f>SUM(G757)</f>
        <v>528.79999999999995</v>
      </c>
      <c r="H756" s="30">
        <f>SUM(H757)</f>
        <v>528.79999999999995</v>
      </c>
    </row>
    <row r="757" spans="1:8" ht="31.5">
      <c r="A757" s="26" t="s">
        <v>47</v>
      </c>
      <c r="B757" s="27" t="s">
        <v>760</v>
      </c>
      <c r="C757" s="27" t="s">
        <v>86</v>
      </c>
      <c r="D757" s="27" t="s">
        <v>165</v>
      </c>
      <c r="E757" s="27" t="s">
        <v>39</v>
      </c>
      <c r="F757" s="30">
        <f>SUM(Ведомственная!G865)</f>
        <v>529.20000000000005</v>
      </c>
      <c r="G757" s="30">
        <f>SUM(Ведомственная!H865)</f>
        <v>528.79999999999995</v>
      </c>
      <c r="H757" s="30">
        <f>SUM(Ведомственная!I865)</f>
        <v>528.79999999999995</v>
      </c>
    </row>
    <row r="758" spans="1:8" ht="31.5">
      <c r="A758" s="26" t="s">
        <v>930</v>
      </c>
      <c r="B758" s="76" t="s">
        <v>773</v>
      </c>
      <c r="C758" s="27"/>
      <c r="D758" s="27"/>
      <c r="E758" s="27"/>
      <c r="F758" s="30">
        <f>SUM(F759)</f>
        <v>3429.2</v>
      </c>
      <c r="G758" s="30">
        <f t="shared" ref="G758:H758" si="161">SUM(G759)</f>
        <v>7945.9</v>
      </c>
      <c r="H758" s="30">
        <f t="shared" si="161"/>
        <v>7945.9</v>
      </c>
    </row>
    <row r="759" spans="1:8" ht="31.5">
      <c r="A759" s="26" t="s">
        <v>222</v>
      </c>
      <c r="B759" s="76" t="s">
        <v>773</v>
      </c>
      <c r="C759" s="27" t="s">
        <v>117</v>
      </c>
      <c r="D759" s="27" t="s">
        <v>165</v>
      </c>
      <c r="E759" s="27" t="s">
        <v>49</v>
      </c>
      <c r="F759" s="30">
        <f>SUM(Ведомственная!G903)</f>
        <v>3429.2</v>
      </c>
      <c r="G759" s="30">
        <f>SUM(Ведомственная!H903)</f>
        <v>7945.9</v>
      </c>
      <c r="H759" s="30">
        <f>SUM(Ведомственная!I903)</f>
        <v>7945.9</v>
      </c>
    </row>
    <row r="760" spans="1:8" ht="31.5">
      <c r="A760" s="26" t="s">
        <v>928</v>
      </c>
      <c r="B760" s="27" t="s">
        <v>929</v>
      </c>
      <c r="C760" s="27"/>
      <c r="D760" s="27"/>
      <c r="E760" s="27"/>
      <c r="F760" s="30">
        <f>SUM(F761)</f>
        <v>0</v>
      </c>
      <c r="G760" s="30">
        <f t="shared" ref="G760:H760" si="162">SUM(G761)</f>
        <v>170.2</v>
      </c>
      <c r="H760" s="30">
        <f t="shared" si="162"/>
        <v>170.2</v>
      </c>
    </row>
    <row r="761" spans="1:8" ht="31.5">
      <c r="A761" s="26" t="s">
        <v>47</v>
      </c>
      <c r="B761" s="27" t="s">
        <v>929</v>
      </c>
      <c r="C761" s="27" t="s">
        <v>86</v>
      </c>
      <c r="D761" s="27"/>
      <c r="E761" s="27"/>
      <c r="F761" s="30">
        <f>SUM(Ведомственная!G867)</f>
        <v>0</v>
      </c>
      <c r="G761" s="30">
        <f>SUM(Ведомственная!H867)</f>
        <v>170.2</v>
      </c>
      <c r="H761" s="30">
        <f>SUM(Ведомственная!I867)</f>
        <v>170.2</v>
      </c>
    </row>
    <row r="762" spans="1:8">
      <c r="A762" s="26" t="s">
        <v>252</v>
      </c>
      <c r="B762" s="27" t="s">
        <v>753</v>
      </c>
      <c r="C762" s="27"/>
      <c r="D762" s="27"/>
      <c r="E762" s="27"/>
      <c r="F762" s="30">
        <f>SUM(F763:F766)</f>
        <v>6157.8</v>
      </c>
      <c r="G762" s="30">
        <f t="shared" ref="G762:H762" si="163">SUM(G763:G766)</f>
        <v>5000</v>
      </c>
      <c r="H762" s="30">
        <f t="shared" si="163"/>
        <v>6000</v>
      </c>
    </row>
    <row r="763" spans="1:8" ht="63">
      <c r="A763" s="26" t="s">
        <v>46</v>
      </c>
      <c r="B763" s="27" t="s">
        <v>753</v>
      </c>
      <c r="C763" s="27" t="s">
        <v>84</v>
      </c>
      <c r="D763" s="27" t="s">
        <v>165</v>
      </c>
      <c r="E763" s="27" t="s">
        <v>29</v>
      </c>
      <c r="F763" s="30">
        <f>SUM(Ведомственная!G823)</f>
        <v>2602.3000000000002</v>
      </c>
      <c r="G763" s="30">
        <f>SUM(Ведомственная!H823)</f>
        <v>3000</v>
      </c>
      <c r="H763" s="30">
        <f>SUM(Ведомственная!I823)</f>
        <v>3500</v>
      </c>
    </row>
    <row r="764" spans="1:8" ht="31.5">
      <c r="A764" s="26" t="s">
        <v>47</v>
      </c>
      <c r="B764" s="27" t="s">
        <v>753</v>
      </c>
      <c r="C764" s="27" t="s">
        <v>86</v>
      </c>
      <c r="D764" s="27" t="s">
        <v>165</v>
      </c>
      <c r="E764" s="27" t="s">
        <v>29</v>
      </c>
      <c r="F764" s="30">
        <f>SUM(Ведомственная!G824)</f>
        <v>3322.5</v>
      </c>
      <c r="G764" s="30">
        <f>SUM(Ведомственная!H824)</f>
        <v>1810</v>
      </c>
      <c r="H764" s="30">
        <f>SUM(Ведомственная!I824)</f>
        <v>2300</v>
      </c>
    </row>
    <row r="765" spans="1:8">
      <c r="A765" s="26" t="s">
        <v>37</v>
      </c>
      <c r="B765" s="27" t="s">
        <v>753</v>
      </c>
      <c r="C765" s="27" t="s">
        <v>94</v>
      </c>
      <c r="D765" s="27" t="s">
        <v>165</v>
      </c>
      <c r="E765" s="27" t="s">
        <v>29</v>
      </c>
      <c r="F765" s="30">
        <f>SUM(Ведомственная!G825)</f>
        <v>233</v>
      </c>
      <c r="G765" s="30">
        <f>SUM(Ведомственная!H825)</f>
        <v>190</v>
      </c>
      <c r="H765" s="30">
        <f>SUM(Ведомственная!I825)</f>
        <v>200</v>
      </c>
    </row>
    <row r="766" spans="1:8" ht="31.5">
      <c r="A766" s="26" t="s">
        <v>222</v>
      </c>
      <c r="B766" s="27" t="s">
        <v>753</v>
      </c>
      <c r="C766" s="27" t="s">
        <v>117</v>
      </c>
      <c r="D766" s="27" t="s">
        <v>165</v>
      </c>
      <c r="E766" s="27" t="s">
        <v>29</v>
      </c>
      <c r="F766" s="30">
        <f>SUM(Ведомственная!G826)</f>
        <v>0</v>
      </c>
      <c r="G766" s="30">
        <f>SUM(Ведомственная!H826)</f>
        <v>0</v>
      </c>
      <c r="H766" s="30">
        <f>SUM(Ведомственная!I826)</f>
        <v>0</v>
      </c>
    </row>
    <row r="767" spans="1:8" ht="47.25">
      <c r="A767" s="26" t="s">
        <v>23</v>
      </c>
      <c r="B767" s="46" t="s">
        <v>303</v>
      </c>
      <c r="C767" s="27"/>
      <c r="D767" s="27"/>
      <c r="E767" s="27"/>
      <c r="F767" s="30">
        <f t="shared" ref="F767:H768" si="164">F768</f>
        <v>155695.29999999999</v>
      </c>
      <c r="G767" s="30">
        <f t="shared" si="164"/>
        <v>128707.20000000001</v>
      </c>
      <c r="H767" s="30">
        <f t="shared" si="164"/>
        <v>128707.29999999999</v>
      </c>
    </row>
    <row r="768" spans="1:8">
      <c r="A768" s="26" t="s">
        <v>252</v>
      </c>
      <c r="B768" s="46" t="s">
        <v>304</v>
      </c>
      <c r="C768" s="27"/>
      <c r="D768" s="27"/>
      <c r="E768" s="27"/>
      <c r="F768" s="30">
        <f t="shared" si="164"/>
        <v>155695.29999999999</v>
      </c>
      <c r="G768" s="30">
        <f t="shared" si="164"/>
        <v>128707.20000000001</v>
      </c>
      <c r="H768" s="30">
        <f t="shared" si="164"/>
        <v>128707.29999999999</v>
      </c>
    </row>
    <row r="769" spans="1:8" ht="31.5">
      <c r="A769" s="26" t="s">
        <v>67</v>
      </c>
      <c r="B769" s="46" t="s">
        <v>304</v>
      </c>
      <c r="C769" s="27" t="s">
        <v>117</v>
      </c>
      <c r="D769" s="27" t="s">
        <v>165</v>
      </c>
      <c r="E769" s="27" t="s">
        <v>29</v>
      </c>
      <c r="F769" s="30">
        <f>SUM(Ведомственная!G829)</f>
        <v>155695.29999999999</v>
      </c>
      <c r="G769" s="30">
        <f>SUM(Ведомственная!H829)</f>
        <v>128707.20000000001</v>
      </c>
      <c r="H769" s="30">
        <f>SUM(Ведомственная!I829)</f>
        <v>128707.29999999999</v>
      </c>
    </row>
    <row r="770" spans="1:8">
      <c r="A770" s="26" t="s">
        <v>146</v>
      </c>
      <c r="B770" s="46" t="s">
        <v>450</v>
      </c>
      <c r="C770" s="27"/>
      <c r="D770" s="27"/>
      <c r="E770" s="27"/>
      <c r="F770" s="30">
        <f>F774+F771</f>
        <v>1879.8</v>
      </c>
      <c r="G770" s="30">
        <f>G774+G771</f>
        <v>3</v>
      </c>
      <c r="H770" s="30">
        <f>H774+H771</f>
        <v>10003</v>
      </c>
    </row>
    <row r="771" spans="1:8" ht="31.5">
      <c r="A771" s="26" t="s">
        <v>255</v>
      </c>
      <c r="B771" s="46" t="s">
        <v>451</v>
      </c>
      <c r="C771" s="27"/>
      <c r="D771" s="27"/>
      <c r="E771" s="27"/>
      <c r="F771" s="30">
        <f t="shared" ref="F771:H772" si="165">F772</f>
        <v>1376.5</v>
      </c>
      <c r="G771" s="30">
        <f t="shared" si="165"/>
        <v>3</v>
      </c>
      <c r="H771" s="30">
        <f t="shared" si="165"/>
        <v>8503</v>
      </c>
    </row>
    <row r="772" spans="1:8">
      <c r="A772" s="26" t="s">
        <v>252</v>
      </c>
      <c r="B772" s="46" t="s">
        <v>452</v>
      </c>
      <c r="C772" s="27"/>
      <c r="D772" s="27"/>
      <c r="E772" s="27"/>
      <c r="F772" s="30">
        <f t="shared" si="165"/>
        <v>1376.5</v>
      </c>
      <c r="G772" s="30">
        <f t="shared" si="165"/>
        <v>3</v>
      </c>
      <c r="H772" s="30">
        <f t="shared" si="165"/>
        <v>8503</v>
      </c>
    </row>
    <row r="773" spans="1:8" ht="31.5">
      <c r="A773" s="26" t="s">
        <v>222</v>
      </c>
      <c r="B773" s="46" t="s">
        <v>452</v>
      </c>
      <c r="C773" s="27" t="s">
        <v>117</v>
      </c>
      <c r="D773" s="27" t="s">
        <v>165</v>
      </c>
      <c r="E773" s="27" t="s">
        <v>29</v>
      </c>
      <c r="F773" s="30">
        <f>SUM(Ведомственная!G833)</f>
        <v>1376.5</v>
      </c>
      <c r="G773" s="30">
        <f>SUM(Ведомственная!H833)</f>
        <v>3</v>
      </c>
      <c r="H773" s="30">
        <f>SUM(Ведомственная!I833)</f>
        <v>8503</v>
      </c>
    </row>
    <row r="774" spans="1:8" ht="31.5">
      <c r="A774" s="26" t="s">
        <v>256</v>
      </c>
      <c r="B774" s="27" t="s">
        <v>469</v>
      </c>
      <c r="C774" s="27"/>
      <c r="D774" s="27"/>
      <c r="E774" s="27"/>
      <c r="F774" s="30">
        <f t="shared" ref="F774:H775" si="166">F775</f>
        <v>503.3</v>
      </c>
      <c r="G774" s="30">
        <f t="shared" si="166"/>
        <v>0</v>
      </c>
      <c r="H774" s="30">
        <f t="shared" si="166"/>
        <v>1500</v>
      </c>
    </row>
    <row r="775" spans="1:8">
      <c r="A775" s="26" t="s">
        <v>252</v>
      </c>
      <c r="B775" s="27" t="s">
        <v>470</v>
      </c>
      <c r="C775" s="27"/>
      <c r="D775" s="27"/>
      <c r="E775" s="27"/>
      <c r="F775" s="30">
        <f t="shared" si="166"/>
        <v>503.3</v>
      </c>
      <c r="G775" s="30">
        <f t="shared" si="166"/>
        <v>0</v>
      </c>
      <c r="H775" s="30">
        <f t="shared" si="166"/>
        <v>1500</v>
      </c>
    </row>
    <row r="776" spans="1:8" ht="31.5">
      <c r="A776" s="26" t="s">
        <v>67</v>
      </c>
      <c r="B776" s="27" t="s">
        <v>470</v>
      </c>
      <c r="C776" s="27" t="s">
        <v>117</v>
      </c>
      <c r="D776" s="27" t="s">
        <v>165</v>
      </c>
      <c r="E776" s="27" t="s">
        <v>29</v>
      </c>
      <c r="F776" s="30">
        <f>SUM(Ведомственная!G836)</f>
        <v>503.3</v>
      </c>
      <c r="G776" s="30">
        <f>SUM(Ведомственная!H836)</f>
        <v>0</v>
      </c>
      <c r="H776" s="30">
        <f>SUM(Ведомственная!I836)</f>
        <v>1500</v>
      </c>
    </row>
    <row r="777" spans="1:8" ht="31.5">
      <c r="A777" s="26" t="s">
        <v>40</v>
      </c>
      <c r="B777" s="27" t="s">
        <v>754</v>
      </c>
      <c r="C777" s="27"/>
      <c r="D777" s="27"/>
      <c r="E777" s="27"/>
      <c r="F777" s="30">
        <f>SUM(F778)</f>
        <v>7638.0999999999995</v>
      </c>
      <c r="G777" s="30">
        <f t="shared" ref="G777:H777" si="167">SUM(G778)</f>
        <v>7121.7000000000007</v>
      </c>
      <c r="H777" s="30">
        <f t="shared" si="167"/>
        <v>7121.7000000000007</v>
      </c>
    </row>
    <row r="778" spans="1:8">
      <c r="A778" s="26" t="s">
        <v>252</v>
      </c>
      <c r="B778" s="27" t="s">
        <v>755</v>
      </c>
      <c r="C778" s="27"/>
      <c r="D778" s="27"/>
      <c r="E778" s="27"/>
      <c r="F778" s="30">
        <f>SUM(F779:F781)</f>
        <v>7638.0999999999995</v>
      </c>
      <c r="G778" s="30">
        <f t="shared" ref="G778:H778" si="168">SUM(G779:G781)</f>
        <v>7121.7000000000007</v>
      </c>
      <c r="H778" s="30">
        <f t="shared" si="168"/>
        <v>7121.7000000000007</v>
      </c>
    </row>
    <row r="779" spans="1:8" ht="63">
      <c r="A779" s="26" t="s">
        <v>46</v>
      </c>
      <c r="B779" s="27" t="s">
        <v>755</v>
      </c>
      <c r="C779" s="27" t="s">
        <v>84</v>
      </c>
      <c r="D779" s="27" t="s">
        <v>165</v>
      </c>
      <c r="E779" s="27" t="s">
        <v>29</v>
      </c>
      <c r="F779" s="30">
        <f>SUM(Ведомственная!G839)</f>
        <v>6669</v>
      </c>
      <c r="G779" s="30">
        <f>SUM(Ведомственная!H839)</f>
        <v>6179.6</v>
      </c>
      <c r="H779" s="30">
        <f>SUM(Ведомственная!I839)</f>
        <v>6179.6</v>
      </c>
    </row>
    <row r="780" spans="1:8" ht="31.5">
      <c r="A780" s="26" t="s">
        <v>47</v>
      </c>
      <c r="B780" s="27" t="s">
        <v>755</v>
      </c>
      <c r="C780" s="27" t="s">
        <v>86</v>
      </c>
      <c r="D780" s="27" t="s">
        <v>165</v>
      </c>
      <c r="E780" s="27" t="s">
        <v>29</v>
      </c>
      <c r="F780" s="30">
        <f>SUM(Ведомственная!G840)</f>
        <v>872.4</v>
      </c>
      <c r="G780" s="30">
        <f>SUM(Ведомственная!H840)</f>
        <v>762</v>
      </c>
      <c r="H780" s="30">
        <f>SUM(Ведомственная!I840)</f>
        <v>762</v>
      </c>
    </row>
    <row r="781" spans="1:8">
      <c r="A781" s="26" t="s">
        <v>20</v>
      </c>
      <c r="B781" s="27" t="s">
        <v>755</v>
      </c>
      <c r="C781" s="27" t="s">
        <v>91</v>
      </c>
      <c r="D781" s="27" t="s">
        <v>165</v>
      </c>
      <c r="E781" s="27" t="s">
        <v>29</v>
      </c>
      <c r="F781" s="30">
        <f>SUM(Ведомственная!G841)</f>
        <v>96.7</v>
      </c>
      <c r="G781" s="30">
        <f>SUM(Ведомственная!H841)</f>
        <v>180.1</v>
      </c>
      <c r="H781" s="30">
        <f>SUM(Ведомственная!I841)</f>
        <v>180.1</v>
      </c>
    </row>
    <row r="782" spans="1:8" ht="78.75">
      <c r="A782" s="26" t="s">
        <v>1039</v>
      </c>
      <c r="B782" s="76" t="s">
        <v>774</v>
      </c>
      <c r="C782" s="27"/>
      <c r="D782" s="27"/>
      <c r="E782" s="27"/>
      <c r="F782" s="30">
        <f>SUM(F783)</f>
        <v>2355.1999999999998</v>
      </c>
      <c r="G782" s="30">
        <f t="shared" ref="G782:H782" si="169">SUM(G783)</f>
        <v>2616.1</v>
      </c>
      <c r="H782" s="30">
        <f t="shared" si="169"/>
        <v>2487.6</v>
      </c>
    </row>
    <row r="783" spans="1:8" ht="47.25">
      <c r="A783" s="61" t="s">
        <v>775</v>
      </c>
      <c r="B783" s="76" t="s">
        <v>776</v>
      </c>
      <c r="C783" s="27"/>
      <c r="D783" s="27"/>
      <c r="E783" s="27"/>
      <c r="F783" s="30">
        <f>SUM(F784:F785)</f>
        <v>2355.1999999999998</v>
      </c>
      <c r="G783" s="30">
        <f t="shared" ref="G783:H783" si="170">SUM(G784:G785)</f>
        <v>2616.1</v>
      </c>
      <c r="H783" s="30">
        <f t="shared" si="170"/>
        <v>2487.6</v>
      </c>
    </row>
    <row r="784" spans="1:8" ht="31.5">
      <c r="A784" s="26" t="s">
        <v>222</v>
      </c>
      <c r="B784" s="76" t="s">
        <v>776</v>
      </c>
      <c r="C784" s="27" t="s">
        <v>117</v>
      </c>
      <c r="D784" s="27" t="s">
        <v>165</v>
      </c>
      <c r="E784" s="27" t="s">
        <v>49</v>
      </c>
      <c r="F784" s="30">
        <f>SUM(Ведомственная!G906)</f>
        <v>1177.5999999999999</v>
      </c>
      <c r="G784" s="30">
        <f>SUM(Ведомственная!H906)</f>
        <v>2616.1</v>
      </c>
      <c r="H784" s="30">
        <f>SUM(Ведомственная!I906)</f>
        <v>2487.6</v>
      </c>
    </row>
    <row r="785" spans="1:8">
      <c r="A785" s="26" t="s">
        <v>20</v>
      </c>
      <c r="B785" s="76" t="s">
        <v>776</v>
      </c>
      <c r="C785" s="27" t="s">
        <v>91</v>
      </c>
      <c r="D785" s="27" t="s">
        <v>165</v>
      </c>
      <c r="E785" s="27" t="s">
        <v>49</v>
      </c>
      <c r="F785" s="30">
        <f>SUM(Ведомственная!G907)</f>
        <v>1177.5999999999999</v>
      </c>
      <c r="G785" s="30">
        <f>SUM(Ведомственная!H907)</f>
        <v>0</v>
      </c>
      <c r="H785" s="30">
        <f>SUM(Ведомственная!I907)</f>
        <v>0</v>
      </c>
    </row>
    <row r="786" spans="1:8" ht="31.5">
      <c r="A786" s="26" t="s">
        <v>258</v>
      </c>
      <c r="B786" s="27" t="s">
        <v>257</v>
      </c>
      <c r="C786" s="27"/>
      <c r="D786" s="27"/>
      <c r="E786" s="27"/>
      <c r="F786" s="30">
        <f>SUM(F787+F810+F812+F822)</f>
        <v>6928.8</v>
      </c>
      <c r="G786" s="30">
        <f t="shared" ref="G786:H786" si="171">SUM(G787+G810+G812+G822)</f>
        <v>355.7</v>
      </c>
      <c r="H786" s="30">
        <f t="shared" si="171"/>
        <v>355.7</v>
      </c>
    </row>
    <row r="787" spans="1:8">
      <c r="A787" s="26" t="s">
        <v>30</v>
      </c>
      <c r="B787" s="27" t="s">
        <v>756</v>
      </c>
      <c r="C787" s="27"/>
      <c r="D787" s="27"/>
      <c r="E787" s="27"/>
      <c r="F787" s="30">
        <f>SUM(F793+F798+F800+F802+F805+F808)+F788</f>
        <v>5471</v>
      </c>
      <c r="G787" s="30">
        <f t="shared" ref="G787:H787" si="172">SUM(G793+G798+G800+G802+G805+G808)+G788</f>
        <v>0</v>
      </c>
      <c r="H787" s="30">
        <f t="shared" si="172"/>
        <v>0</v>
      </c>
    </row>
    <row r="788" spans="1:8">
      <c r="A788" s="3" t="s">
        <v>976</v>
      </c>
      <c r="B788" s="27" t="s">
        <v>977</v>
      </c>
      <c r="C788" s="27"/>
      <c r="D788" s="27"/>
      <c r="E788" s="27"/>
      <c r="F788" s="30">
        <f>SUM(Ведомственная!G874)</f>
        <v>5190.8999999999996</v>
      </c>
      <c r="G788" s="30">
        <f>SUM(Ведомственная!H874)</f>
        <v>0</v>
      </c>
      <c r="H788" s="30">
        <f>SUM(Ведомственная!I874)</f>
        <v>0</v>
      </c>
    </row>
    <row r="789" spans="1:8" ht="31.5">
      <c r="A789" s="108" t="s">
        <v>980</v>
      </c>
      <c r="B789" s="27" t="s">
        <v>978</v>
      </c>
      <c r="C789" s="27"/>
      <c r="D789" s="27"/>
      <c r="E789" s="27"/>
      <c r="F789" s="30">
        <f>SUM(Ведомственная!G875)</f>
        <v>2590.9</v>
      </c>
      <c r="G789" s="30">
        <f>SUM(Ведомственная!H875)</f>
        <v>0</v>
      </c>
      <c r="H789" s="30">
        <f>SUM(Ведомственная!I875)</f>
        <v>0</v>
      </c>
    </row>
    <row r="790" spans="1:8" ht="31.5">
      <c r="A790" s="108" t="s">
        <v>222</v>
      </c>
      <c r="B790" s="27" t="s">
        <v>978</v>
      </c>
      <c r="C790" s="27" t="s">
        <v>117</v>
      </c>
      <c r="D790" s="27" t="s">
        <v>165</v>
      </c>
      <c r="E790" s="27" t="s">
        <v>39</v>
      </c>
      <c r="F790" s="30">
        <f>SUM(Ведомственная!G876)</f>
        <v>2590.9</v>
      </c>
      <c r="G790" s="30">
        <f>SUM(Ведомственная!H876)</f>
        <v>0</v>
      </c>
      <c r="H790" s="30">
        <f>SUM(Ведомственная!I876)</f>
        <v>0</v>
      </c>
    </row>
    <row r="791" spans="1:8" ht="31.5">
      <c r="A791" s="108" t="s">
        <v>981</v>
      </c>
      <c r="B791" s="27" t="s">
        <v>979</v>
      </c>
      <c r="C791" s="27"/>
      <c r="D791" s="27"/>
      <c r="E791" s="27"/>
      <c r="F791" s="30">
        <f>SUM(Ведомственная!G877)</f>
        <v>2600</v>
      </c>
      <c r="G791" s="30">
        <f>SUM(Ведомственная!H877)</f>
        <v>0</v>
      </c>
      <c r="H791" s="30">
        <f>SUM(Ведомственная!I877)</f>
        <v>0</v>
      </c>
    </row>
    <row r="792" spans="1:8" ht="31.5">
      <c r="A792" s="108" t="s">
        <v>222</v>
      </c>
      <c r="B792" s="27" t="s">
        <v>979</v>
      </c>
      <c r="C792" s="27" t="s">
        <v>117</v>
      </c>
      <c r="D792" s="27" t="s">
        <v>165</v>
      </c>
      <c r="E792" s="27" t="s">
        <v>39</v>
      </c>
      <c r="F792" s="30">
        <f>SUM(Ведомственная!G878)</f>
        <v>2600</v>
      </c>
      <c r="G792" s="30">
        <f>SUM(Ведомственная!H878)</f>
        <v>0</v>
      </c>
      <c r="H792" s="30">
        <f>SUM(Ведомственная!I878)</f>
        <v>0</v>
      </c>
    </row>
    <row r="793" spans="1:8" ht="63" hidden="1">
      <c r="A793" s="74" t="s">
        <v>758</v>
      </c>
      <c r="B793" s="27" t="s">
        <v>762</v>
      </c>
      <c r="C793" s="27"/>
      <c r="D793" s="27"/>
      <c r="E793" s="27"/>
      <c r="F793" s="30">
        <f>SUM(F794+F796)</f>
        <v>0</v>
      </c>
      <c r="G793" s="30">
        <f t="shared" ref="G793:H793" si="173">SUM(G794+G796)</f>
        <v>0</v>
      </c>
      <c r="H793" s="30">
        <f t="shared" si="173"/>
        <v>0</v>
      </c>
    </row>
    <row r="794" spans="1:8" ht="47.25" hidden="1">
      <c r="A794" s="26" t="s">
        <v>763</v>
      </c>
      <c r="B794" s="27" t="s">
        <v>764</v>
      </c>
      <c r="C794" s="27"/>
      <c r="D794" s="27"/>
      <c r="E794" s="27"/>
      <c r="F794" s="30">
        <f>SUM(F795)</f>
        <v>0</v>
      </c>
      <c r="G794" s="30">
        <f>SUM(G795)</f>
        <v>0</v>
      </c>
      <c r="H794" s="30">
        <f>SUM(H795)</f>
        <v>0</v>
      </c>
    </row>
    <row r="795" spans="1:8" ht="31.5" hidden="1">
      <c r="A795" s="26" t="s">
        <v>222</v>
      </c>
      <c r="B795" s="27" t="s">
        <v>764</v>
      </c>
      <c r="C795" s="27" t="s">
        <v>117</v>
      </c>
      <c r="D795" s="27" t="s">
        <v>165</v>
      </c>
      <c r="E795" s="27" t="s">
        <v>39</v>
      </c>
      <c r="F795" s="30">
        <f>SUM(Ведомственная!G881)</f>
        <v>0</v>
      </c>
      <c r="G795" s="30">
        <f>SUM(Ведомственная!H881)</f>
        <v>0</v>
      </c>
      <c r="H795" s="30">
        <f>SUM(Ведомственная!I881)</f>
        <v>0</v>
      </c>
    </row>
    <row r="796" spans="1:8" ht="31.5" hidden="1">
      <c r="A796" s="26" t="s">
        <v>767</v>
      </c>
      <c r="B796" s="27" t="s">
        <v>777</v>
      </c>
      <c r="C796" s="27"/>
      <c r="D796" s="27"/>
      <c r="E796" s="27"/>
      <c r="F796" s="30">
        <f>SUM(F797)</f>
        <v>0</v>
      </c>
      <c r="G796" s="30">
        <f t="shared" ref="G796:H796" si="174">SUM(G797)</f>
        <v>0</v>
      </c>
      <c r="H796" s="30">
        <f t="shared" si="174"/>
        <v>0</v>
      </c>
    </row>
    <row r="797" spans="1:8" ht="31.5" hidden="1">
      <c r="A797" s="26" t="s">
        <v>47</v>
      </c>
      <c r="B797" s="27" t="s">
        <v>777</v>
      </c>
      <c r="C797" s="27" t="s">
        <v>86</v>
      </c>
      <c r="D797" s="27" t="s">
        <v>165</v>
      </c>
      <c r="E797" s="27" t="s">
        <v>39</v>
      </c>
      <c r="F797" s="30">
        <f>SUM(Ведомственная!G883)</f>
        <v>0</v>
      </c>
      <c r="G797" s="30">
        <f>SUM(Ведомственная!H883)</f>
        <v>0</v>
      </c>
      <c r="H797" s="30">
        <f>SUM(Ведомственная!I883)</f>
        <v>0</v>
      </c>
    </row>
    <row r="798" spans="1:8" ht="63" hidden="1">
      <c r="A798" s="26" t="s">
        <v>765</v>
      </c>
      <c r="B798" s="76" t="s">
        <v>766</v>
      </c>
      <c r="C798" s="27"/>
      <c r="D798" s="27"/>
      <c r="E798" s="27"/>
      <c r="F798" s="30">
        <f>SUM(F799)</f>
        <v>0</v>
      </c>
      <c r="G798" s="30">
        <f>SUM(G799)</f>
        <v>0</v>
      </c>
      <c r="H798" s="30">
        <f>SUM(H799)</f>
        <v>0</v>
      </c>
    </row>
    <row r="799" spans="1:8" ht="31.5" hidden="1">
      <c r="A799" s="26" t="s">
        <v>222</v>
      </c>
      <c r="B799" s="76" t="s">
        <v>766</v>
      </c>
      <c r="C799" s="27" t="s">
        <v>117</v>
      </c>
      <c r="D799" s="27" t="s">
        <v>165</v>
      </c>
      <c r="E799" s="27" t="s">
        <v>39</v>
      </c>
      <c r="F799" s="30">
        <f>SUM(Ведомственная!G892)</f>
        <v>0</v>
      </c>
      <c r="G799" s="30">
        <f>SUM(Ведомственная!H892)</f>
        <v>0</v>
      </c>
      <c r="H799" s="30">
        <f>SUM(Ведомственная!I892)</f>
        <v>0</v>
      </c>
    </row>
    <row r="800" spans="1:8" ht="31.5" hidden="1">
      <c r="A800" s="26" t="s">
        <v>768</v>
      </c>
      <c r="B800" s="76" t="s">
        <v>779</v>
      </c>
      <c r="C800" s="27"/>
      <c r="D800" s="27"/>
      <c r="E800" s="27"/>
      <c r="F800" s="30">
        <f>SUM(F801)</f>
        <v>0</v>
      </c>
      <c r="G800" s="30">
        <f t="shared" ref="G800:H800" si="175">SUM(G801)</f>
        <v>0</v>
      </c>
      <c r="H800" s="30">
        <f t="shared" si="175"/>
        <v>0</v>
      </c>
    </row>
    <row r="801" spans="1:8" ht="31.5" hidden="1">
      <c r="A801" s="26" t="s">
        <v>222</v>
      </c>
      <c r="B801" s="76" t="s">
        <v>779</v>
      </c>
      <c r="C801" s="27" t="s">
        <v>86</v>
      </c>
      <c r="D801" s="27" t="s">
        <v>165</v>
      </c>
      <c r="E801" s="27" t="s">
        <v>39</v>
      </c>
      <c r="F801" s="30">
        <f>SUM(Ведомственная!G894)</f>
        <v>0</v>
      </c>
      <c r="G801" s="30">
        <f>SUM(Ведомственная!H894)</f>
        <v>0</v>
      </c>
      <c r="H801" s="30">
        <f>SUM(Ведомственная!I894)</f>
        <v>0</v>
      </c>
    </row>
    <row r="802" spans="1:8">
      <c r="A802" s="26" t="s">
        <v>252</v>
      </c>
      <c r="B802" s="27" t="s">
        <v>757</v>
      </c>
      <c r="C802" s="27"/>
      <c r="D802" s="27"/>
      <c r="E802" s="27"/>
      <c r="F802" s="30">
        <f>SUM(F803:F804)</f>
        <v>280.10000000000002</v>
      </c>
      <c r="G802" s="30">
        <f t="shared" ref="G802:H802" si="176">SUM(G803:G804)</f>
        <v>0</v>
      </c>
      <c r="H802" s="30">
        <f t="shared" si="176"/>
        <v>0</v>
      </c>
    </row>
    <row r="803" spans="1:8" ht="31.5">
      <c r="A803" s="137" t="s">
        <v>222</v>
      </c>
      <c r="B803" s="27" t="s">
        <v>757</v>
      </c>
      <c r="C803" s="27" t="s">
        <v>117</v>
      </c>
      <c r="D803" s="27" t="s">
        <v>165</v>
      </c>
      <c r="E803" s="27" t="s">
        <v>29</v>
      </c>
      <c r="F803" s="30">
        <f>SUM(Ведомственная!G845)</f>
        <v>240.1</v>
      </c>
      <c r="G803" s="30">
        <f>SUM(Ведомственная!H845)</f>
        <v>0</v>
      </c>
      <c r="H803" s="30">
        <f>SUM(Ведомственная!I845)</f>
        <v>0</v>
      </c>
    </row>
    <row r="804" spans="1:8" ht="31.5">
      <c r="A804" s="26" t="s">
        <v>47</v>
      </c>
      <c r="B804" s="27" t="s">
        <v>757</v>
      </c>
      <c r="C804" s="27" t="s">
        <v>86</v>
      </c>
      <c r="D804" s="27" t="s">
        <v>165</v>
      </c>
      <c r="E804" s="27" t="s">
        <v>39</v>
      </c>
      <c r="F804" s="30">
        <f>SUM(Ведомственная!G885)</f>
        <v>40</v>
      </c>
      <c r="G804" s="30">
        <f>SUM(Ведомственная!H885)</f>
        <v>0</v>
      </c>
      <c r="H804" s="30">
        <f>SUM(Ведомственная!I885)</f>
        <v>0</v>
      </c>
    </row>
    <row r="805" spans="1:8" ht="47.25" hidden="1">
      <c r="A805" s="26" t="s">
        <v>769</v>
      </c>
      <c r="B805" s="27" t="s">
        <v>778</v>
      </c>
      <c r="C805" s="27"/>
      <c r="D805" s="27"/>
      <c r="E805" s="27"/>
      <c r="F805" s="30">
        <f>SUM(F806)+F807</f>
        <v>0</v>
      </c>
      <c r="G805" s="30">
        <f t="shared" ref="G805:H805" si="177">SUM(G806)+G807</f>
        <v>0</v>
      </c>
      <c r="H805" s="30">
        <f t="shared" si="177"/>
        <v>0</v>
      </c>
    </row>
    <row r="806" spans="1:8" ht="31.5" hidden="1">
      <c r="A806" s="26" t="s">
        <v>47</v>
      </c>
      <c r="B806" s="27" t="s">
        <v>778</v>
      </c>
      <c r="C806" s="27" t="s">
        <v>86</v>
      </c>
      <c r="D806" s="27" t="s">
        <v>165</v>
      </c>
      <c r="E806" s="27" t="s">
        <v>39</v>
      </c>
      <c r="F806" s="30">
        <f>SUM(Ведомственная!G887)</f>
        <v>0</v>
      </c>
      <c r="G806" s="30">
        <f>SUM(Ведомственная!H887)</f>
        <v>0</v>
      </c>
      <c r="H806" s="30">
        <f>SUM(Ведомственная!I887)</f>
        <v>0</v>
      </c>
    </row>
    <row r="807" spans="1:8" ht="31.5" hidden="1">
      <c r="A807" s="26" t="s">
        <v>222</v>
      </c>
      <c r="B807" s="27" t="s">
        <v>778</v>
      </c>
      <c r="C807" s="27" t="s">
        <v>117</v>
      </c>
      <c r="D807" s="27" t="s">
        <v>165</v>
      </c>
      <c r="E807" s="27" t="s">
        <v>39</v>
      </c>
      <c r="F807" s="30">
        <f>SUM(Ведомственная!G888)</f>
        <v>0</v>
      </c>
      <c r="G807" s="30">
        <f>SUM(Ведомственная!H888)</f>
        <v>0</v>
      </c>
      <c r="H807" s="30">
        <f>SUM(Ведомственная!I888)</f>
        <v>0</v>
      </c>
    </row>
    <row r="808" spans="1:8" ht="47.25" hidden="1">
      <c r="A808" s="26" t="s">
        <v>818</v>
      </c>
      <c r="B808" s="27" t="s">
        <v>817</v>
      </c>
      <c r="C808" s="27"/>
      <c r="D808" s="27"/>
      <c r="E808" s="27"/>
      <c r="F808" s="30">
        <f>SUM(F809)</f>
        <v>0</v>
      </c>
      <c r="G808" s="30">
        <f t="shared" ref="G808:H808" si="178">SUM(G809)</f>
        <v>0</v>
      </c>
      <c r="H808" s="30">
        <f t="shared" si="178"/>
        <v>0</v>
      </c>
    </row>
    <row r="809" spans="1:8" ht="31.5" hidden="1">
      <c r="A809" s="26" t="s">
        <v>47</v>
      </c>
      <c r="B809" s="27" t="s">
        <v>817</v>
      </c>
      <c r="C809" s="27" t="s">
        <v>86</v>
      </c>
      <c r="D809" s="27" t="s">
        <v>165</v>
      </c>
      <c r="E809" s="27" t="s">
        <v>39</v>
      </c>
      <c r="F809" s="30">
        <f>SUM(Ведомственная!G890)</f>
        <v>0</v>
      </c>
      <c r="G809" s="30">
        <f>SUM(Ведомственная!H890)</f>
        <v>0</v>
      </c>
      <c r="H809" s="30">
        <f>SUM(Ведомственная!I890)</f>
        <v>0</v>
      </c>
    </row>
    <row r="810" spans="1:8" ht="31.5">
      <c r="A810" s="3" t="s">
        <v>353</v>
      </c>
      <c r="B810" s="56" t="s">
        <v>299</v>
      </c>
      <c r="C810" s="56"/>
      <c r="D810" s="27"/>
      <c r="E810" s="27"/>
      <c r="F810" s="30">
        <f>F811</f>
        <v>0</v>
      </c>
      <c r="G810" s="30">
        <f>G811</f>
        <v>0</v>
      </c>
      <c r="H810" s="30">
        <f>H811</f>
        <v>0</v>
      </c>
    </row>
    <row r="811" spans="1:8" ht="31.5">
      <c r="A811" s="3" t="s">
        <v>263</v>
      </c>
      <c r="B811" s="56" t="s">
        <v>299</v>
      </c>
      <c r="C811" s="56">
        <v>400</v>
      </c>
      <c r="D811" s="27" t="s">
        <v>165</v>
      </c>
      <c r="E811" s="27" t="s">
        <v>29</v>
      </c>
      <c r="F811" s="30">
        <f>SUM(Ведомственная!G517)</f>
        <v>0</v>
      </c>
      <c r="G811" s="30">
        <f>SUM(Ведомственная!H517)</f>
        <v>0</v>
      </c>
      <c r="H811" s="30">
        <f>SUM(Ведомственная!I517)</f>
        <v>0</v>
      </c>
    </row>
    <row r="812" spans="1:8">
      <c r="A812" s="26" t="s">
        <v>146</v>
      </c>
      <c r="B812" s="27" t="s">
        <v>305</v>
      </c>
      <c r="C812" s="27"/>
      <c r="D812" s="27"/>
      <c r="E812" s="27"/>
      <c r="F812" s="30">
        <f>SUM(F813+F819)+F816</f>
        <v>1457.8</v>
      </c>
      <c r="G812" s="30">
        <f t="shared" ref="G812:H812" si="179">SUM(G813+G819)+G816</f>
        <v>355.7</v>
      </c>
      <c r="H812" s="30">
        <f t="shared" si="179"/>
        <v>355.7</v>
      </c>
    </row>
    <row r="813" spans="1:8" ht="31.5">
      <c r="A813" s="26" t="s">
        <v>254</v>
      </c>
      <c r="B813" s="27" t="s">
        <v>306</v>
      </c>
      <c r="C813" s="27"/>
      <c r="D813" s="27"/>
      <c r="E813" s="27"/>
      <c r="F813" s="30">
        <f t="shared" ref="F813:H814" si="180">F814</f>
        <v>700</v>
      </c>
      <c r="G813" s="30">
        <f t="shared" si="180"/>
        <v>0</v>
      </c>
      <c r="H813" s="30">
        <f t="shared" si="180"/>
        <v>0</v>
      </c>
    </row>
    <row r="814" spans="1:8">
      <c r="A814" s="26" t="s">
        <v>252</v>
      </c>
      <c r="B814" s="27" t="s">
        <v>307</v>
      </c>
      <c r="C814" s="27"/>
      <c r="D814" s="27"/>
      <c r="E814" s="27"/>
      <c r="F814" s="30">
        <f t="shared" si="180"/>
        <v>700</v>
      </c>
      <c r="G814" s="30">
        <f t="shared" si="180"/>
        <v>0</v>
      </c>
      <c r="H814" s="30">
        <f t="shared" si="180"/>
        <v>0</v>
      </c>
    </row>
    <row r="815" spans="1:8" ht="31.5">
      <c r="A815" s="26" t="s">
        <v>222</v>
      </c>
      <c r="B815" s="27" t="s">
        <v>307</v>
      </c>
      <c r="C815" s="27" t="s">
        <v>117</v>
      </c>
      <c r="D815" s="27" t="s">
        <v>165</v>
      </c>
      <c r="E815" s="27" t="s">
        <v>29</v>
      </c>
      <c r="F815" s="30">
        <f>SUM(Ведомственная!G849)</f>
        <v>700</v>
      </c>
      <c r="G815" s="30">
        <f>SUM(Ведомственная!H849)</f>
        <v>0</v>
      </c>
      <c r="H815" s="30">
        <f>SUM(Ведомственная!I849)</f>
        <v>0</v>
      </c>
    </row>
    <row r="816" spans="1:8" ht="31.5">
      <c r="A816" s="26" t="s">
        <v>255</v>
      </c>
      <c r="B816" s="27" t="s">
        <v>308</v>
      </c>
      <c r="C816" s="27"/>
      <c r="D816" s="27"/>
      <c r="E816" s="27"/>
      <c r="F816" s="30">
        <f>SUM(F817)</f>
        <v>95</v>
      </c>
      <c r="G816" s="30">
        <f t="shared" ref="G816:H816" si="181">SUM(G817)</f>
        <v>0</v>
      </c>
      <c r="H816" s="30">
        <f t="shared" si="181"/>
        <v>0</v>
      </c>
    </row>
    <row r="817" spans="1:8">
      <c r="A817" s="26" t="s">
        <v>252</v>
      </c>
      <c r="B817" s="27" t="s">
        <v>309</v>
      </c>
      <c r="C817" s="27"/>
      <c r="D817" s="27"/>
      <c r="E817" s="27"/>
      <c r="F817" s="30">
        <f>SUM(F818)</f>
        <v>95</v>
      </c>
      <c r="G817" s="30">
        <f t="shared" ref="G817:H817" si="182">SUM(G818)</f>
        <v>0</v>
      </c>
      <c r="H817" s="30">
        <f t="shared" si="182"/>
        <v>0</v>
      </c>
    </row>
    <row r="818" spans="1:8" ht="31.5">
      <c r="A818" s="26" t="s">
        <v>222</v>
      </c>
      <c r="B818" s="27" t="s">
        <v>309</v>
      </c>
      <c r="C818" s="27" t="s">
        <v>117</v>
      </c>
      <c r="D818" s="27" t="s">
        <v>165</v>
      </c>
      <c r="E818" s="27" t="s">
        <v>39</v>
      </c>
      <c r="F818" s="30">
        <f>SUM(Ведомственная!G852)</f>
        <v>95</v>
      </c>
      <c r="G818" s="30">
        <f>SUM(Ведомственная!H852)</f>
        <v>0</v>
      </c>
      <c r="H818" s="30">
        <f>SUM(Ведомственная!I852)</f>
        <v>0</v>
      </c>
    </row>
    <row r="819" spans="1:8" ht="31.5">
      <c r="A819" s="26" t="s">
        <v>256</v>
      </c>
      <c r="B819" s="27" t="s">
        <v>310</v>
      </c>
      <c r="C819" s="27"/>
      <c r="D819" s="27"/>
      <c r="E819" s="27"/>
      <c r="F819" s="30">
        <f t="shared" ref="F819:H819" si="183">F820</f>
        <v>662.8</v>
      </c>
      <c r="G819" s="30">
        <f t="shared" si="183"/>
        <v>355.7</v>
      </c>
      <c r="H819" s="30">
        <f t="shared" si="183"/>
        <v>355.7</v>
      </c>
    </row>
    <row r="820" spans="1:8">
      <c r="A820" s="26" t="s">
        <v>252</v>
      </c>
      <c r="B820" s="27" t="s">
        <v>311</v>
      </c>
      <c r="C820" s="27"/>
      <c r="D820" s="27"/>
      <c r="E820" s="27"/>
      <c r="F820" s="30">
        <f>SUM(F821)</f>
        <v>662.8</v>
      </c>
      <c r="G820" s="30">
        <f t="shared" ref="G820:H820" si="184">SUM(G821)</f>
        <v>355.7</v>
      </c>
      <c r="H820" s="30">
        <f t="shared" si="184"/>
        <v>355.7</v>
      </c>
    </row>
    <row r="821" spans="1:8" ht="31.5">
      <c r="A821" s="26" t="s">
        <v>222</v>
      </c>
      <c r="B821" s="27" t="s">
        <v>311</v>
      </c>
      <c r="C821" s="27" t="s">
        <v>117</v>
      </c>
      <c r="D821" s="27" t="s">
        <v>165</v>
      </c>
      <c r="E821" s="27" t="s">
        <v>29</v>
      </c>
      <c r="F821" s="30">
        <f>SUM(Ведомственная!G855)</f>
        <v>662.8</v>
      </c>
      <c r="G821" s="30">
        <f>SUM(Ведомственная!H855)</f>
        <v>355.7</v>
      </c>
      <c r="H821" s="30">
        <f>SUM(Ведомственная!I855)</f>
        <v>355.7</v>
      </c>
    </row>
    <row r="822" spans="1:8" ht="78.75">
      <c r="A822" s="135" t="s">
        <v>1039</v>
      </c>
      <c r="B822" s="76" t="s">
        <v>770</v>
      </c>
      <c r="C822" s="27"/>
      <c r="D822" s="27"/>
      <c r="E822" s="27"/>
      <c r="F822" s="30">
        <f>SUM(F823)</f>
        <v>0</v>
      </c>
      <c r="G822" s="30">
        <f t="shared" ref="G822:H822" si="185">SUM(G823)</f>
        <v>0</v>
      </c>
      <c r="H822" s="30">
        <f t="shared" si="185"/>
        <v>0</v>
      </c>
    </row>
    <row r="823" spans="1:8" ht="31.5">
      <c r="A823" s="26" t="s">
        <v>495</v>
      </c>
      <c r="B823" s="76" t="s">
        <v>771</v>
      </c>
      <c r="C823" s="27"/>
      <c r="D823" s="27"/>
      <c r="E823" s="27"/>
      <c r="F823" s="30">
        <f>SUM(F824)</f>
        <v>0</v>
      </c>
      <c r="G823" s="30">
        <f t="shared" ref="G823:H823" si="186">SUM(G824)</f>
        <v>0</v>
      </c>
      <c r="H823" s="30">
        <f t="shared" si="186"/>
        <v>0</v>
      </c>
    </row>
    <row r="824" spans="1:8" ht="31.5">
      <c r="A824" s="26" t="s">
        <v>222</v>
      </c>
      <c r="B824" s="76" t="s">
        <v>771</v>
      </c>
      <c r="C824" s="27" t="s">
        <v>117</v>
      </c>
      <c r="D824" s="27" t="s">
        <v>165</v>
      </c>
      <c r="E824" s="27" t="s">
        <v>39</v>
      </c>
      <c r="F824" s="30">
        <f>SUM(Ведомственная!G897)</f>
        <v>0</v>
      </c>
      <c r="G824" s="30">
        <f>SUM(Ведомственная!H897)</f>
        <v>0</v>
      </c>
      <c r="H824" s="30">
        <f>SUM(Ведомственная!I897)</f>
        <v>0</v>
      </c>
    </row>
    <row r="825" spans="1:8" s="51" customFormat="1" ht="31.5">
      <c r="A825" s="47" t="s">
        <v>627</v>
      </c>
      <c r="B825" s="54" t="s">
        <v>14</v>
      </c>
      <c r="C825" s="54"/>
      <c r="D825" s="64"/>
      <c r="E825" s="64"/>
      <c r="F825" s="33">
        <f>SUM(F826+F856+F861+F872)</f>
        <v>29260.199999999997</v>
      </c>
      <c r="G825" s="33">
        <f>SUM(G826+G856+G861+G872)</f>
        <v>25538.1</v>
      </c>
      <c r="H825" s="33">
        <f>SUM(H826+H856+H861+H872)</f>
        <v>29694.899999999998</v>
      </c>
    </row>
    <row r="826" spans="1:8" ht="47.25">
      <c r="A826" s="26" t="s">
        <v>77</v>
      </c>
      <c r="B826" s="56" t="s">
        <v>15</v>
      </c>
      <c r="C826" s="56"/>
      <c r="D826" s="35"/>
      <c r="E826" s="35"/>
      <c r="F826" s="32">
        <f>F844+F827+F847</f>
        <v>21176.199999999997</v>
      </c>
      <c r="G826" s="32">
        <f>G844+G827+G847</f>
        <v>17255.5</v>
      </c>
      <c r="H826" s="32">
        <f>H844+H827+H847</f>
        <v>20961.399999999998</v>
      </c>
    </row>
    <row r="827" spans="1:8">
      <c r="A827" s="26" t="s">
        <v>30</v>
      </c>
      <c r="B827" s="56" t="s">
        <v>31</v>
      </c>
      <c r="C827" s="56"/>
      <c r="D827" s="35"/>
      <c r="E827" s="35"/>
      <c r="F827" s="32">
        <f>SUM(F828+F831+F840)</f>
        <v>18540.899999999998</v>
      </c>
      <c r="G827" s="32">
        <f>SUM(G828+G831+G840)</f>
        <v>14345.5</v>
      </c>
      <c r="H827" s="32">
        <f>SUM(H828+H831+H840)</f>
        <v>18051.399999999998</v>
      </c>
    </row>
    <row r="828" spans="1:8">
      <c r="A828" s="26" t="s">
        <v>33</v>
      </c>
      <c r="B828" s="56" t="s">
        <v>34</v>
      </c>
      <c r="C828" s="56"/>
      <c r="D828" s="35"/>
      <c r="E828" s="35"/>
      <c r="F828" s="32">
        <f t="shared" ref="F828:H829" si="187">F829</f>
        <v>12980.3</v>
      </c>
      <c r="G828" s="32">
        <f t="shared" si="187"/>
        <v>9102.7000000000007</v>
      </c>
      <c r="H828" s="32">
        <f t="shared" si="187"/>
        <v>12652</v>
      </c>
    </row>
    <row r="829" spans="1:8" ht="31.5">
      <c r="A829" s="26" t="s">
        <v>35</v>
      </c>
      <c r="B829" s="56" t="s">
        <v>36</v>
      </c>
      <c r="C829" s="56"/>
      <c r="D829" s="35"/>
      <c r="E829" s="35"/>
      <c r="F829" s="32">
        <f t="shared" si="187"/>
        <v>12980.3</v>
      </c>
      <c r="G829" s="32">
        <f t="shared" si="187"/>
        <v>9102.7000000000007</v>
      </c>
      <c r="H829" s="32">
        <f t="shared" si="187"/>
        <v>12652</v>
      </c>
    </row>
    <row r="830" spans="1:8">
      <c r="A830" s="26" t="s">
        <v>37</v>
      </c>
      <c r="B830" s="56" t="s">
        <v>36</v>
      </c>
      <c r="C830" s="56">
        <v>300</v>
      </c>
      <c r="D830" s="35" t="s">
        <v>26</v>
      </c>
      <c r="E830" s="35" t="s">
        <v>29</v>
      </c>
      <c r="F830" s="32">
        <f>SUM(Ведомственная!G604)</f>
        <v>12980.3</v>
      </c>
      <c r="G830" s="32">
        <f>SUM(Ведомственная!H604)</f>
        <v>9102.7000000000007</v>
      </c>
      <c r="H830" s="32">
        <f>SUM(Ведомственная!I604)</f>
        <v>12652</v>
      </c>
    </row>
    <row r="831" spans="1:8">
      <c r="A831" s="26" t="s">
        <v>50</v>
      </c>
      <c r="B831" s="56" t="s">
        <v>51</v>
      </c>
      <c r="C831" s="56"/>
      <c r="D831" s="35"/>
      <c r="E831" s="35"/>
      <c r="F831" s="32">
        <f>F832+F834+F836+F838</f>
        <v>4440.3</v>
      </c>
      <c r="G831" s="32">
        <f t="shared" ref="G831:H831" si="188">G832+G834+G836+G838</f>
        <v>3807.5</v>
      </c>
      <c r="H831" s="32">
        <f t="shared" si="188"/>
        <v>3964.1</v>
      </c>
    </row>
    <row r="832" spans="1:8">
      <c r="A832" s="26" t="s">
        <v>52</v>
      </c>
      <c r="B832" s="56" t="s">
        <v>53</v>
      </c>
      <c r="C832" s="56"/>
      <c r="D832" s="35"/>
      <c r="E832" s="35"/>
      <c r="F832" s="32">
        <f>F833</f>
        <v>1702</v>
      </c>
      <c r="G832" s="32">
        <f>G833</f>
        <v>1203.9000000000001</v>
      </c>
      <c r="H832" s="32">
        <f>H833</f>
        <v>1288.8</v>
      </c>
    </row>
    <row r="833" spans="1:8">
      <c r="A833" s="26" t="s">
        <v>37</v>
      </c>
      <c r="B833" s="56" t="s">
        <v>53</v>
      </c>
      <c r="C833" s="56">
        <v>300</v>
      </c>
      <c r="D833" s="35" t="s">
        <v>26</v>
      </c>
      <c r="E833" s="35" t="s">
        <v>49</v>
      </c>
      <c r="F833" s="32">
        <f>SUM(Ведомственная!G686)</f>
        <v>1702</v>
      </c>
      <c r="G833" s="32">
        <f>SUM(Ведомственная!H686)</f>
        <v>1203.9000000000001</v>
      </c>
      <c r="H833" s="32">
        <f>SUM(Ведомственная!I686)</f>
        <v>1288.8</v>
      </c>
    </row>
    <row r="834" spans="1:8" ht="31.5">
      <c r="A834" s="26" t="s">
        <v>54</v>
      </c>
      <c r="B834" s="56" t="s">
        <v>55</v>
      </c>
      <c r="C834" s="56"/>
      <c r="D834" s="35"/>
      <c r="E834" s="35"/>
      <c r="F834" s="32">
        <f>F835</f>
        <v>1943.3</v>
      </c>
      <c r="G834" s="32">
        <f>G835</f>
        <v>1793.6</v>
      </c>
      <c r="H834" s="32">
        <f>H835</f>
        <v>1865.3</v>
      </c>
    </row>
    <row r="835" spans="1:8">
      <c r="A835" s="26" t="s">
        <v>37</v>
      </c>
      <c r="B835" s="56" t="s">
        <v>55</v>
      </c>
      <c r="C835" s="56">
        <v>300</v>
      </c>
      <c r="D835" s="35" t="s">
        <v>26</v>
      </c>
      <c r="E835" s="35" t="s">
        <v>49</v>
      </c>
      <c r="F835" s="32">
        <f>SUM(Ведомственная!G688)</f>
        <v>1943.3</v>
      </c>
      <c r="G835" s="32">
        <f>SUM(Ведомственная!H688)</f>
        <v>1793.6</v>
      </c>
      <c r="H835" s="32">
        <f>SUM(Ведомственная!I688)</f>
        <v>1865.3</v>
      </c>
    </row>
    <row r="836" spans="1:8" ht="47.25">
      <c r="A836" s="26" t="s">
        <v>448</v>
      </c>
      <c r="B836" s="27" t="s">
        <v>449</v>
      </c>
      <c r="C836" s="35"/>
      <c r="D836" s="35"/>
      <c r="E836" s="35"/>
      <c r="F836" s="32">
        <f>F837</f>
        <v>795</v>
      </c>
      <c r="G836" s="32">
        <f>G837</f>
        <v>810</v>
      </c>
      <c r="H836" s="32">
        <f>H837</f>
        <v>810</v>
      </c>
    </row>
    <row r="837" spans="1:8">
      <c r="A837" s="26" t="s">
        <v>37</v>
      </c>
      <c r="B837" s="27" t="s">
        <v>449</v>
      </c>
      <c r="C837" s="35" t="s">
        <v>94</v>
      </c>
      <c r="D837" s="35" t="s">
        <v>26</v>
      </c>
      <c r="E837" s="35" t="s">
        <v>49</v>
      </c>
      <c r="F837" s="30">
        <f>SUM(Ведомственная!G690)</f>
        <v>795</v>
      </c>
      <c r="G837" s="30">
        <f>SUM(Ведомственная!H690)</f>
        <v>810</v>
      </c>
      <c r="H837" s="30">
        <f>SUM(Ведомственная!I690)</f>
        <v>810</v>
      </c>
    </row>
    <row r="838" spans="1:8" ht="31.5">
      <c r="A838" s="26" t="s">
        <v>873</v>
      </c>
      <c r="B838" s="27" t="s">
        <v>872</v>
      </c>
      <c r="C838" s="35"/>
      <c r="D838" s="35"/>
      <c r="E838" s="35"/>
      <c r="F838" s="30">
        <f>SUM(F839)</f>
        <v>0</v>
      </c>
      <c r="G838" s="30">
        <f t="shared" ref="G838:H838" si="189">SUM(G839)</f>
        <v>0</v>
      </c>
      <c r="H838" s="30">
        <f t="shared" si="189"/>
        <v>0</v>
      </c>
    </row>
    <row r="839" spans="1:8">
      <c r="A839" s="26" t="s">
        <v>37</v>
      </c>
      <c r="B839" s="27" t="s">
        <v>872</v>
      </c>
      <c r="C839" s="35" t="s">
        <v>94</v>
      </c>
      <c r="D839" s="35" t="s">
        <v>26</v>
      </c>
      <c r="E839" s="35" t="s">
        <v>49</v>
      </c>
      <c r="F839" s="30">
        <f>SUM(Ведомственная!G692)</f>
        <v>0</v>
      </c>
      <c r="G839" s="30">
        <f>SUM(Ведомственная!H692)</f>
        <v>0</v>
      </c>
      <c r="H839" s="30">
        <f>SUM(Ведомственная!I692)</f>
        <v>0</v>
      </c>
    </row>
    <row r="840" spans="1:8" ht="31.5">
      <c r="A840" s="26" t="s">
        <v>56</v>
      </c>
      <c r="B840" s="56" t="s">
        <v>57</v>
      </c>
      <c r="C840" s="56"/>
      <c r="D840" s="35"/>
      <c r="E840" s="35"/>
      <c r="F840" s="32">
        <f>F841</f>
        <v>1120.3</v>
      </c>
      <c r="G840" s="32">
        <f>G841</f>
        <v>1435.3</v>
      </c>
      <c r="H840" s="32">
        <f>H841</f>
        <v>1435.3</v>
      </c>
    </row>
    <row r="841" spans="1:8">
      <c r="A841" s="26" t="s">
        <v>58</v>
      </c>
      <c r="B841" s="56" t="s">
        <v>59</v>
      </c>
      <c r="C841" s="56"/>
      <c r="D841" s="35"/>
      <c r="E841" s="35"/>
      <c r="F841" s="32">
        <f>F842+F843</f>
        <v>1120.3</v>
      </c>
      <c r="G841" s="32">
        <f>G842+G843</f>
        <v>1435.3</v>
      </c>
      <c r="H841" s="32">
        <f>H842+H843</f>
        <v>1435.3</v>
      </c>
    </row>
    <row r="842" spans="1:8" ht="31.5">
      <c r="A842" s="26" t="s">
        <v>47</v>
      </c>
      <c r="B842" s="56" t="s">
        <v>59</v>
      </c>
      <c r="C842" s="56">
        <v>200</v>
      </c>
      <c r="D842" s="35" t="s">
        <v>26</v>
      </c>
      <c r="E842" s="35" t="s">
        <v>49</v>
      </c>
      <c r="F842" s="32">
        <f>SUM(Ведомственная!G695)</f>
        <v>520.29999999999995</v>
      </c>
      <c r="G842" s="32">
        <f>SUM(Ведомственная!H695)</f>
        <v>845.3</v>
      </c>
      <c r="H842" s="32">
        <f>SUM(Ведомственная!I695)</f>
        <v>845.3</v>
      </c>
    </row>
    <row r="843" spans="1:8">
      <c r="A843" s="26" t="s">
        <v>37</v>
      </c>
      <c r="B843" s="56" t="s">
        <v>59</v>
      </c>
      <c r="C843" s="56">
        <v>300</v>
      </c>
      <c r="D843" s="35" t="s">
        <v>26</v>
      </c>
      <c r="E843" s="35" t="s">
        <v>49</v>
      </c>
      <c r="F843" s="32">
        <f>SUM(Ведомственная!G696)</f>
        <v>600</v>
      </c>
      <c r="G843" s="32">
        <f>SUM(Ведомственная!H696)</f>
        <v>590</v>
      </c>
      <c r="H843" s="32">
        <f>SUM(Ведомственная!I696)</f>
        <v>590</v>
      </c>
    </row>
    <row r="844" spans="1:8" ht="47.25" hidden="1">
      <c r="A844" s="26" t="s">
        <v>16</v>
      </c>
      <c r="B844" s="56" t="s">
        <v>17</v>
      </c>
      <c r="C844" s="56"/>
      <c r="D844" s="35"/>
      <c r="E844" s="35"/>
      <c r="F844" s="32">
        <f>SUM(F845)</f>
        <v>0</v>
      </c>
      <c r="G844" s="32">
        <f>SUM(G845)</f>
        <v>0</v>
      </c>
      <c r="H844" s="32">
        <f>SUM(H845)</f>
        <v>0</v>
      </c>
    </row>
    <row r="845" spans="1:8" hidden="1">
      <c r="A845" s="26" t="s">
        <v>18</v>
      </c>
      <c r="B845" s="56" t="s">
        <v>19</v>
      </c>
      <c r="C845" s="56"/>
      <c r="D845" s="35"/>
      <c r="E845" s="35"/>
      <c r="F845" s="32">
        <f>F846</f>
        <v>0</v>
      </c>
      <c r="G845" s="32">
        <f>G846</f>
        <v>0</v>
      </c>
      <c r="H845" s="32">
        <f>H846</f>
        <v>0</v>
      </c>
    </row>
    <row r="846" spans="1:8" hidden="1">
      <c r="A846" s="26" t="s">
        <v>20</v>
      </c>
      <c r="B846" s="56" t="s">
        <v>19</v>
      </c>
      <c r="C846" s="56">
        <v>800</v>
      </c>
      <c r="D846" s="35" t="s">
        <v>11</v>
      </c>
      <c r="E846" s="35" t="s">
        <v>13</v>
      </c>
      <c r="F846" s="32">
        <v>0</v>
      </c>
      <c r="G846" s="32">
        <v>0</v>
      </c>
      <c r="H846" s="32">
        <v>0</v>
      </c>
    </row>
    <row r="847" spans="1:8" ht="31.5">
      <c r="A847" s="26" t="s">
        <v>40</v>
      </c>
      <c r="B847" s="56" t="s">
        <v>41</v>
      </c>
      <c r="C847" s="56"/>
      <c r="D847" s="35"/>
      <c r="E847" s="35"/>
      <c r="F847" s="32">
        <f>SUM(F848)+F853</f>
        <v>2635.3</v>
      </c>
      <c r="G847" s="32">
        <f>SUM(G848)+G853</f>
        <v>2910</v>
      </c>
      <c r="H847" s="32">
        <f>SUM(H848)+H853</f>
        <v>2910</v>
      </c>
    </row>
    <row r="848" spans="1:8">
      <c r="A848" s="26" t="s">
        <v>42</v>
      </c>
      <c r="B848" s="56" t="s">
        <v>43</v>
      </c>
      <c r="C848" s="56"/>
      <c r="D848" s="35"/>
      <c r="E848" s="35"/>
      <c r="F848" s="32">
        <f>F849</f>
        <v>2635.3</v>
      </c>
      <c r="G848" s="32">
        <f>G849</f>
        <v>2910</v>
      </c>
      <c r="H848" s="32">
        <f>H849</f>
        <v>2910</v>
      </c>
    </row>
    <row r="849" spans="1:8" ht="47.25">
      <c r="A849" s="26" t="s">
        <v>44</v>
      </c>
      <c r="B849" s="56" t="s">
        <v>45</v>
      </c>
      <c r="C849" s="56"/>
      <c r="D849" s="35"/>
      <c r="E849" s="35"/>
      <c r="F849" s="32">
        <f>F850+F851+F852</f>
        <v>2635.3</v>
      </c>
      <c r="G849" s="32">
        <f t="shared" ref="G849:H849" si="190">G850+G851+G852</f>
        <v>2910</v>
      </c>
      <c r="H849" s="32">
        <f t="shared" si="190"/>
        <v>2910</v>
      </c>
    </row>
    <row r="850" spans="1:8" ht="63">
      <c r="A850" s="26" t="s">
        <v>46</v>
      </c>
      <c r="B850" s="56" t="s">
        <v>45</v>
      </c>
      <c r="C850" s="56">
        <v>100</v>
      </c>
      <c r="D850" s="35" t="s">
        <v>26</v>
      </c>
      <c r="E850" s="35" t="s">
        <v>39</v>
      </c>
      <c r="F850" s="32">
        <f>SUM(Ведомственная!G618)</f>
        <v>1980.4</v>
      </c>
      <c r="G850" s="32">
        <f>SUM(Ведомственная!H618)</f>
        <v>1616.1</v>
      </c>
      <c r="H850" s="32">
        <f>SUM(Ведомственная!I618)</f>
        <v>1616.1</v>
      </c>
    </row>
    <row r="851" spans="1:8" ht="29.25" customHeight="1">
      <c r="A851" s="26" t="s">
        <v>47</v>
      </c>
      <c r="B851" s="56" t="s">
        <v>45</v>
      </c>
      <c r="C851" s="56">
        <v>200</v>
      </c>
      <c r="D851" s="35" t="s">
        <v>26</v>
      </c>
      <c r="E851" s="35" t="s">
        <v>39</v>
      </c>
      <c r="F851" s="32">
        <f>SUM(Ведомственная!G619)</f>
        <v>651.4</v>
      </c>
      <c r="G851" s="32">
        <f>SUM(Ведомственная!H619)</f>
        <v>1293.9000000000001</v>
      </c>
      <c r="H851" s="32">
        <f>SUM(Ведомственная!I619)</f>
        <v>1293.9000000000001</v>
      </c>
    </row>
    <row r="852" spans="1:8" ht="29.25" customHeight="1">
      <c r="A852" s="115" t="s">
        <v>20</v>
      </c>
      <c r="B852" s="56" t="s">
        <v>45</v>
      </c>
      <c r="C852" s="56">
        <v>800</v>
      </c>
      <c r="D852" s="116" t="s">
        <v>26</v>
      </c>
      <c r="E852" s="116" t="s">
        <v>39</v>
      </c>
      <c r="F852" s="32">
        <f>SUM(Ведомственная!G620)</f>
        <v>3.5</v>
      </c>
      <c r="G852" s="32">
        <f>SUM(Ведомственная!H620)</f>
        <v>0</v>
      </c>
      <c r="H852" s="32">
        <f>SUM(Ведомственная!I620)</f>
        <v>0</v>
      </c>
    </row>
    <row r="853" spans="1:8">
      <c r="A853" s="26" t="s">
        <v>577</v>
      </c>
      <c r="B853" s="56" t="s">
        <v>576</v>
      </c>
      <c r="C853" s="56"/>
      <c r="D853" s="35"/>
      <c r="E853" s="35"/>
      <c r="F853" s="32">
        <f>SUM(F855)</f>
        <v>0</v>
      </c>
      <c r="G853" s="32">
        <f>SUM(G855)</f>
        <v>0</v>
      </c>
      <c r="H853" s="32">
        <f>SUM(H855)</f>
        <v>0</v>
      </c>
    </row>
    <row r="854" spans="1:8" ht="47.25">
      <c r="A854" s="26" t="s">
        <v>585</v>
      </c>
      <c r="B854" s="56" t="s">
        <v>584</v>
      </c>
      <c r="C854" s="56"/>
      <c r="D854" s="35"/>
      <c r="E854" s="35"/>
      <c r="F854" s="32">
        <f>SUM(F855)</f>
        <v>0</v>
      </c>
      <c r="G854" s="32">
        <f>SUM(G855)</f>
        <v>0</v>
      </c>
      <c r="H854" s="32">
        <f>SUM(H855)</f>
        <v>0</v>
      </c>
    </row>
    <row r="855" spans="1:8" ht="31.5">
      <c r="A855" s="26" t="s">
        <v>47</v>
      </c>
      <c r="B855" s="56" t="s">
        <v>584</v>
      </c>
      <c r="C855" s="56">
        <v>200</v>
      </c>
      <c r="D855" s="35" t="s">
        <v>26</v>
      </c>
      <c r="E855" s="35" t="s">
        <v>11</v>
      </c>
      <c r="F855" s="32">
        <f>SUM(Ведомственная!G751)</f>
        <v>0</v>
      </c>
      <c r="G855" s="32">
        <f>SUM(Ведомственная!H751)</f>
        <v>0</v>
      </c>
      <c r="H855" s="32">
        <f>SUM(Ведомственная!I751)</f>
        <v>0</v>
      </c>
    </row>
    <row r="856" spans="1:8">
      <c r="A856" s="26" t="s">
        <v>78</v>
      </c>
      <c r="B856" s="56" t="s">
        <v>60</v>
      </c>
      <c r="C856" s="56"/>
      <c r="D856" s="35"/>
      <c r="E856" s="35"/>
      <c r="F856" s="32">
        <f t="shared" ref="F856:H857" si="191">F857</f>
        <v>378.5</v>
      </c>
      <c r="G856" s="32">
        <f t="shared" si="191"/>
        <v>328.5</v>
      </c>
      <c r="H856" s="32">
        <f t="shared" si="191"/>
        <v>328.5</v>
      </c>
    </row>
    <row r="857" spans="1:8">
      <c r="A857" s="26" t="s">
        <v>30</v>
      </c>
      <c r="B857" s="56" t="s">
        <v>61</v>
      </c>
      <c r="C857" s="56"/>
      <c r="D857" s="35"/>
      <c r="E857" s="35"/>
      <c r="F857" s="32">
        <f t="shared" si="191"/>
        <v>378.5</v>
      </c>
      <c r="G857" s="32">
        <f t="shared" si="191"/>
        <v>328.5</v>
      </c>
      <c r="H857" s="32">
        <f t="shared" si="191"/>
        <v>328.5</v>
      </c>
    </row>
    <row r="858" spans="1:8">
      <c r="A858" s="26" t="s">
        <v>32</v>
      </c>
      <c r="B858" s="56" t="s">
        <v>62</v>
      </c>
      <c r="C858" s="56"/>
      <c r="D858" s="35"/>
      <c r="E858" s="35"/>
      <c r="F858" s="32">
        <f>F859+F860</f>
        <v>378.5</v>
      </c>
      <c r="G858" s="32">
        <f>G859+G860</f>
        <v>328.5</v>
      </c>
      <c r="H858" s="32">
        <f>H859+H860</f>
        <v>328.5</v>
      </c>
    </row>
    <row r="859" spans="1:8" ht="27.75" customHeight="1">
      <c r="A859" s="26" t="s">
        <v>47</v>
      </c>
      <c r="B859" s="56" t="s">
        <v>62</v>
      </c>
      <c r="C859" s="56">
        <v>200</v>
      </c>
      <c r="D859" s="35" t="s">
        <v>26</v>
      </c>
      <c r="E859" s="35" t="s">
        <v>49</v>
      </c>
      <c r="F859" s="32">
        <f>SUM(Ведомственная!G700)</f>
        <v>378.5</v>
      </c>
      <c r="G859" s="32">
        <f>SUM(Ведомственная!H700)</f>
        <v>328.5</v>
      </c>
      <c r="H859" s="32">
        <f>SUM(Ведомственная!I700)</f>
        <v>328.5</v>
      </c>
    </row>
    <row r="860" spans="1:8" hidden="1">
      <c r="A860" s="26" t="s">
        <v>37</v>
      </c>
      <c r="B860" s="56" t="s">
        <v>62</v>
      </c>
      <c r="C860" s="56">
        <v>300</v>
      </c>
      <c r="D860" s="35" t="s">
        <v>26</v>
      </c>
      <c r="E860" s="35" t="s">
        <v>49</v>
      </c>
      <c r="F860" s="32"/>
      <c r="G860" s="32"/>
      <c r="H860" s="32"/>
    </row>
    <row r="861" spans="1:8">
      <c r="A861" s="26" t="s">
        <v>79</v>
      </c>
      <c r="B861" s="56" t="s">
        <v>63</v>
      </c>
      <c r="C861" s="56"/>
      <c r="D861" s="35"/>
      <c r="E861" s="35"/>
      <c r="F861" s="32">
        <f>SUM(F862)</f>
        <v>198.8</v>
      </c>
      <c r="G861" s="32">
        <f>SUM(G862)</f>
        <v>445</v>
      </c>
      <c r="H861" s="32">
        <f>SUM(H862)</f>
        <v>895</v>
      </c>
    </row>
    <row r="862" spans="1:8">
      <c r="A862" s="26" t="s">
        <v>30</v>
      </c>
      <c r="B862" s="56" t="s">
        <v>409</v>
      </c>
      <c r="C862" s="56"/>
      <c r="D862" s="62"/>
      <c r="E862" s="62"/>
      <c r="F862" s="32">
        <f>SUM(F867+F869)+F865+F863</f>
        <v>198.8</v>
      </c>
      <c r="G862" s="32">
        <f t="shared" ref="G862:H862" si="192">SUM(G867+G869)+G865+G863</f>
        <v>445</v>
      </c>
      <c r="H862" s="32">
        <f t="shared" si="192"/>
        <v>895</v>
      </c>
    </row>
    <row r="863" spans="1:8" ht="47.25">
      <c r="A863" s="26" t="s">
        <v>937</v>
      </c>
      <c r="B863" s="56" t="s">
        <v>691</v>
      </c>
      <c r="C863" s="56"/>
      <c r="D863" s="62"/>
      <c r="E863" s="62"/>
      <c r="F863" s="32">
        <f>SUM(F864)</f>
        <v>128</v>
      </c>
      <c r="G863" s="32">
        <f>SUM(G864)</f>
        <v>0</v>
      </c>
      <c r="H863" s="32">
        <f>SUM(H864)</f>
        <v>350</v>
      </c>
    </row>
    <row r="864" spans="1:8" ht="31.5">
      <c r="A864" s="26" t="s">
        <v>47</v>
      </c>
      <c r="B864" s="56" t="s">
        <v>691</v>
      </c>
      <c r="C864" s="56">
        <v>200</v>
      </c>
      <c r="D864" s="35" t="s">
        <v>26</v>
      </c>
      <c r="E864" s="35" t="s">
        <v>73</v>
      </c>
      <c r="F864" s="32">
        <f>SUM(Ведомственная!G782)</f>
        <v>128</v>
      </c>
      <c r="G864" s="32">
        <f>SUM(Ведомственная!H782)</f>
        <v>0</v>
      </c>
      <c r="H864" s="32">
        <f>SUM(Ведомственная!I782)</f>
        <v>350</v>
      </c>
    </row>
    <row r="865" spans="1:8" ht="47.25">
      <c r="A865" s="26" t="s">
        <v>936</v>
      </c>
      <c r="B865" s="56" t="s">
        <v>935</v>
      </c>
      <c r="C865" s="56"/>
      <c r="D865" s="62"/>
      <c r="E865" s="62"/>
      <c r="F865" s="32">
        <f>SUM(F866)</f>
        <v>0</v>
      </c>
      <c r="G865" s="32">
        <f t="shared" ref="G865:H865" si="193">SUM(G866)</f>
        <v>0</v>
      </c>
      <c r="H865" s="32">
        <f t="shared" si="193"/>
        <v>100</v>
      </c>
    </row>
    <row r="866" spans="1:8" ht="31.5">
      <c r="A866" s="26" t="s">
        <v>47</v>
      </c>
      <c r="B866" s="56" t="s">
        <v>935</v>
      </c>
      <c r="C866" s="56">
        <v>200</v>
      </c>
      <c r="D866" s="35" t="s">
        <v>26</v>
      </c>
      <c r="E866" s="35" t="s">
        <v>73</v>
      </c>
      <c r="F866" s="32">
        <f>SUM(Ведомственная!G784)</f>
        <v>0</v>
      </c>
      <c r="G866" s="32">
        <f>SUM(Ведомственная!H784)</f>
        <v>0</v>
      </c>
      <c r="H866" s="32">
        <f>SUM(Ведомственная!I784)</f>
        <v>100</v>
      </c>
    </row>
    <row r="867" spans="1:8" ht="47.25">
      <c r="A867" s="26" t="s">
        <v>945</v>
      </c>
      <c r="B867" s="56" t="s">
        <v>901</v>
      </c>
      <c r="C867" s="56"/>
      <c r="D867" s="62"/>
      <c r="E867" s="62"/>
      <c r="F867" s="32">
        <f>SUM(F868)</f>
        <v>0</v>
      </c>
      <c r="G867" s="32">
        <f>SUM(G868)</f>
        <v>423</v>
      </c>
      <c r="H867" s="32">
        <f>SUM(H868)</f>
        <v>423</v>
      </c>
    </row>
    <row r="868" spans="1:8" ht="31.5">
      <c r="A868" s="26" t="s">
        <v>47</v>
      </c>
      <c r="B868" s="56" t="s">
        <v>901</v>
      </c>
      <c r="C868" s="56">
        <v>200</v>
      </c>
      <c r="D868" s="35" t="s">
        <v>11</v>
      </c>
      <c r="E868" s="35" t="s">
        <v>13</v>
      </c>
      <c r="F868" s="32">
        <f>SUM(Ведомственная!G199)</f>
        <v>0</v>
      </c>
      <c r="G868" s="32">
        <f>SUM(Ведомственная!H199)</f>
        <v>423</v>
      </c>
      <c r="H868" s="32">
        <f>SUM(Ведомственная!I199)</f>
        <v>423</v>
      </c>
    </row>
    <row r="869" spans="1:8">
      <c r="A869" s="26" t="s">
        <v>32</v>
      </c>
      <c r="B869" s="56" t="s">
        <v>410</v>
      </c>
      <c r="C869" s="56"/>
      <c r="D869" s="62"/>
      <c r="E869" s="62"/>
      <c r="F869" s="32">
        <f>SUM(F870:F871)</f>
        <v>70.8</v>
      </c>
      <c r="G869" s="32">
        <f t="shared" ref="G869:H869" si="194">SUM(G870:G871)</f>
        <v>22</v>
      </c>
      <c r="H869" s="32">
        <f t="shared" si="194"/>
        <v>22</v>
      </c>
    </row>
    <row r="870" spans="1:8" ht="31.5">
      <c r="A870" s="26" t="s">
        <v>47</v>
      </c>
      <c r="B870" s="56" t="s">
        <v>410</v>
      </c>
      <c r="C870" s="56">
        <v>200</v>
      </c>
      <c r="D870" s="35" t="s">
        <v>108</v>
      </c>
      <c r="E870" s="35" t="s">
        <v>29</v>
      </c>
      <c r="F870" s="32">
        <f>SUM(Ведомственная!G989)</f>
        <v>30</v>
      </c>
      <c r="G870" s="32">
        <f>SUM(Ведомственная!H989)</f>
        <v>0</v>
      </c>
      <c r="H870" s="32">
        <f>SUM(Ведомственная!I989)</f>
        <v>0</v>
      </c>
    </row>
    <row r="871" spans="1:8" ht="29.25" customHeight="1">
      <c r="A871" s="26" t="s">
        <v>47</v>
      </c>
      <c r="B871" s="56" t="s">
        <v>410</v>
      </c>
      <c r="C871" s="56">
        <v>200</v>
      </c>
      <c r="D871" s="35" t="s">
        <v>26</v>
      </c>
      <c r="E871" s="35" t="s">
        <v>49</v>
      </c>
      <c r="F871" s="32">
        <f>SUM(Ведомственная!G1366)+Ведомственная!G705</f>
        <v>40.799999999999997</v>
      </c>
      <c r="G871" s="32">
        <f>SUM(Ведомственная!H1366)+Ведомственная!H705</f>
        <v>22</v>
      </c>
      <c r="H871" s="32">
        <f>SUM(Ведомственная!I1366)+Ведомственная!I705</f>
        <v>22</v>
      </c>
    </row>
    <row r="872" spans="1:8" ht="47.25">
      <c r="A872" s="26" t="s">
        <v>635</v>
      </c>
      <c r="B872" s="56" t="s">
        <v>74</v>
      </c>
      <c r="C872" s="56"/>
      <c r="D872" s="35"/>
      <c r="E872" s="35"/>
      <c r="F872" s="32">
        <f>SUM(F873+F876+F878+F880)+F884+F889</f>
        <v>7506.7000000000007</v>
      </c>
      <c r="G872" s="32">
        <f t="shared" ref="G872:H872" si="195">SUM(G873+G876+G878+G880)+G884</f>
        <v>7509.1</v>
      </c>
      <c r="H872" s="32">
        <f t="shared" si="195"/>
        <v>7510.0000000000009</v>
      </c>
    </row>
    <row r="873" spans="1:8">
      <c r="A873" s="26" t="s">
        <v>75</v>
      </c>
      <c r="B873" s="56" t="s">
        <v>76</v>
      </c>
      <c r="C873" s="56"/>
      <c r="D873" s="35"/>
      <c r="E873" s="35"/>
      <c r="F873" s="32">
        <f>F874+F875</f>
        <v>4748.7</v>
      </c>
      <c r="G873" s="32">
        <f>G874+G875</f>
        <v>4772.3</v>
      </c>
      <c r="H873" s="32">
        <f>H874+H875</f>
        <v>4772.3</v>
      </c>
    </row>
    <row r="874" spans="1:8" ht="63">
      <c r="A874" s="26" t="s">
        <v>46</v>
      </c>
      <c r="B874" s="56" t="s">
        <v>76</v>
      </c>
      <c r="C874" s="56">
        <v>100</v>
      </c>
      <c r="D874" s="35" t="s">
        <v>26</v>
      </c>
      <c r="E874" s="35" t="s">
        <v>73</v>
      </c>
      <c r="F874" s="32">
        <f>SUM(Ведомственная!G787)</f>
        <v>4741.7</v>
      </c>
      <c r="G874" s="32">
        <f>SUM(Ведомственная!H787)</f>
        <v>4765.3</v>
      </c>
      <c r="H874" s="32">
        <f>SUM(Ведомственная!I787)</f>
        <v>4765.3</v>
      </c>
    </row>
    <row r="875" spans="1:8" ht="31.5">
      <c r="A875" s="26" t="s">
        <v>47</v>
      </c>
      <c r="B875" s="56" t="s">
        <v>76</v>
      </c>
      <c r="C875" s="56">
        <v>200</v>
      </c>
      <c r="D875" s="35" t="s">
        <v>26</v>
      </c>
      <c r="E875" s="35" t="s">
        <v>73</v>
      </c>
      <c r="F875" s="32">
        <f>SUM(Ведомственная!G788)</f>
        <v>7</v>
      </c>
      <c r="G875" s="32">
        <f>SUM(Ведомственная!H788)</f>
        <v>7</v>
      </c>
      <c r="H875" s="32">
        <f>SUM(Ведомственная!I788)</f>
        <v>7</v>
      </c>
    </row>
    <row r="876" spans="1:8" ht="20.25" customHeight="1">
      <c r="A876" s="26" t="s">
        <v>90</v>
      </c>
      <c r="B876" s="56" t="s">
        <v>488</v>
      </c>
      <c r="C876" s="68"/>
      <c r="D876" s="35"/>
      <c r="E876" s="35"/>
      <c r="F876" s="32">
        <f>F877</f>
        <v>465.3</v>
      </c>
      <c r="G876" s="32">
        <f>G877</f>
        <v>535</v>
      </c>
      <c r="H876" s="32">
        <f>H877</f>
        <v>535</v>
      </c>
    </row>
    <row r="877" spans="1:8" ht="31.5">
      <c r="A877" s="26" t="s">
        <v>47</v>
      </c>
      <c r="B877" s="56" t="s">
        <v>488</v>
      </c>
      <c r="C877" s="56">
        <v>200</v>
      </c>
      <c r="D877" s="35" t="s">
        <v>26</v>
      </c>
      <c r="E877" s="35" t="s">
        <v>73</v>
      </c>
      <c r="F877" s="32">
        <f>SUM(Ведомственная!G790)</f>
        <v>465.3</v>
      </c>
      <c r="G877" s="32">
        <f>SUM(Ведомственная!H790)</f>
        <v>535</v>
      </c>
      <c r="H877" s="32">
        <f>SUM(Ведомственная!I790)</f>
        <v>535</v>
      </c>
    </row>
    <row r="878" spans="1:8" ht="31.5">
      <c r="A878" s="26" t="s">
        <v>92</v>
      </c>
      <c r="B878" s="56" t="s">
        <v>489</v>
      </c>
      <c r="C878" s="56"/>
      <c r="D878" s="35"/>
      <c r="E878" s="35"/>
      <c r="F878" s="32">
        <f>F879</f>
        <v>916.6</v>
      </c>
      <c r="G878" s="32">
        <f>G879</f>
        <v>843.2</v>
      </c>
      <c r="H878" s="32">
        <f>H879</f>
        <v>844.1</v>
      </c>
    </row>
    <row r="879" spans="1:8" ht="31.5">
      <c r="A879" s="26" t="s">
        <v>47</v>
      </c>
      <c r="B879" s="56" t="s">
        <v>489</v>
      </c>
      <c r="C879" s="56">
        <v>200</v>
      </c>
      <c r="D879" s="35" t="s">
        <v>26</v>
      </c>
      <c r="E879" s="35" t="s">
        <v>73</v>
      </c>
      <c r="F879" s="32">
        <f>SUM(Ведомственная!G792)</f>
        <v>916.6</v>
      </c>
      <c r="G879" s="32">
        <f>SUM(Ведомственная!H792)</f>
        <v>843.2</v>
      </c>
      <c r="H879" s="32">
        <f>SUM(Ведомственная!I792)</f>
        <v>844.1</v>
      </c>
    </row>
    <row r="880" spans="1:8" ht="31.5">
      <c r="A880" s="26" t="s">
        <v>93</v>
      </c>
      <c r="B880" s="56" t="s">
        <v>490</v>
      </c>
      <c r="C880" s="56"/>
      <c r="D880" s="35"/>
      <c r="E880" s="35"/>
      <c r="F880" s="32">
        <f>F882+F883+F881</f>
        <v>1303.3</v>
      </c>
      <c r="G880" s="32">
        <f t="shared" ref="G880:H880" si="196">G882+G883+G881</f>
        <v>1358.6</v>
      </c>
      <c r="H880" s="32">
        <f t="shared" si="196"/>
        <v>1358.6000000000001</v>
      </c>
    </row>
    <row r="881" spans="1:8" ht="31.5">
      <c r="A881" s="26" t="s">
        <v>47</v>
      </c>
      <c r="B881" s="56" t="s">
        <v>490</v>
      </c>
      <c r="C881" s="56">
        <v>200</v>
      </c>
      <c r="D881" s="35" t="s">
        <v>108</v>
      </c>
      <c r="E881" s="35" t="s">
        <v>164</v>
      </c>
      <c r="F881" s="32">
        <f>SUM(Ведомственная!G589)</f>
        <v>0</v>
      </c>
      <c r="G881" s="32">
        <f>SUM(Ведомственная!H589)</f>
        <v>0</v>
      </c>
      <c r="H881" s="32">
        <f>SUM(Ведомственная!I589)</f>
        <v>0</v>
      </c>
    </row>
    <row r="882" spans="1:8" ht="31.5">
      <c r="A882" s="26" t="s">
        <v>47</v>
      </c>
      <c r="B882" s="56" t="s">
        <v>490</v>
      </c>
      <c r="C882" s="56">
        <v>200</v>
      </c>
      <c r="D882" s="35" t="s">
        <v>26</v>
      </c>
      <c r="E882" s="35" t="s">
        <v>73</v>
      </c>
      <c r="F882" s="32">
        <f>SUM(Ведомственная!G794)</f>
        <v>1191</v>
      </c>
      <c r="G882" s="32">
        <f>SUM(Ведомственная!H794)</f>
        <v>1239.3</v>
      </c>
      <c r="H882" s="32">
        <f>SUM(Ведомственная!I794)</f>
        <v>1240.2</v>
      </c>
    </row>
    <row r="883" spans="1:8">
      <c r="A883" s="26" t="s">
        <v>20</v>
      </c>
      <c r="B883" s="56" t="s">
        <v>490</v>
      </c>
      <c r="C883" s="56">
        <v>800</v>
      </c>
      <c r="D883" s="35" t="s">
        <v>26</v>
      </c>
      <c r="E883" s="35" t="s">
        <v>73</v>
      </c>
      <c r="F883" s="32">
        <f>SUM(Ведомственная!G795)</f>
        <v>112.3</v>
      </c>
      <c r="G883" s="32">
        <f>SUM(Ведомственная!H795)</f>
        <v>119.3</v>
      </c>
      <c r="H883" s="32">
        <f>SUM(Ведомственная!I795)</f>
        <v>118.4</v>
      </c>
    </row>
    <row r="884" spans="1:8" ht="31.5" hidden="1">
      <c r="A884" s="26" t="s">
        <v>813</v>
      </c>
      <c r="B884" s="56" t="s">
        <v>854</v>
      </c>
      <c r="C884" s="68"/>
      <c r="D884" s="35"/>
      <c r="E884" s="35"/>
      <c r="F884" s="32">
        <f>SUM(F885)</f>
        <v>0</v>
      </c>
      <c r="G884" s="32">
        <f t="shared" ref="G884:H884" si="197">SUM(G885)</f>
        <v>0</v>
      </c>
      <c r="H884" s="32">
        <f t="shared" si="197"/>
        <v>0</v>
      </c>
    </row>
    <row r="885" spans="1:8" ht="63" hidden="1">
      <c r="A885" s="26" t="s">
        <v>46</v>
      </c>
      <c r="B885" s="56" t="s">
        <v>854</v>
      </c>
      <c r="C885" s="56">
        <v>100</v>
      </c>
      <c r="D885" s="35" t="s">
        <v>26</v>
      </c>
      <c r="E885" s="35" t="s">
        <v>73</v>
      </c>
      <c r="F885" s="32"/>
      <c r="G885" s="32">
        <f>SUM(Ведомственная!H801)</f>
        <v>0</v>
      </c>
      <c r="H885" s="32">
        <f>SUM(Ведомственная!I801)</f>
        <v>0</v>
      </c>
    </row>
    <row r="886" spans="1:8" ht="31.5" hidden="1">
      <c r="A886" s="26" t="s">
        <v>256</v>
      </c>
      <c r="B886" s="56" t="s">
        <v>1055</v>
      </c>
      <c r="C886" s="56"/>
      <c r="D886" s="62"/>
      <c r="E886" s="35"/>
      <c r="F886" s="32">
        <f t="shared" ref="F886:H887" si="198">SUM(F887)</f>
        <v>0</v>
      </c>
      <c r="G886" s="32">
        <f t="shared" si="198"/>
        <v>0</v>
      </c>
      <c r="H886" s="32">
        <f t="shared" si="198"/>
        <v>0</v>
      </c>
    </row>
    <row r="887" spans="1:8" ht="47.25" hidden="1">
      <c r="A887" s="26" t="s">
        <v>24</v>
      </c>
      <c r="B887" s="56" t="s">
        <v>1055</v>
      </c>
      <c r="C887" s="56"/>
      <c r="D887" s="62"/>
      <c r="E887" s="35"/>
      <c r="F887" s="32">
        <f t="shared" si="198"/>
        <v>0</v>
      </c>
      <c r="G887" s="32">
        <f t="shared" si="198"/>
        <v>0</v>
      </c>
      <c r="H887" s="32">
        <f t="shared" si="198"/>
        <v>0</v>
      </c>
    </row>
    <row r="888" spans="1:8" ht="31.5" hidden="1">
      <c r="A888" s="26" t="s">
        <v>67</v>
      </c>
      <c r="B888" s="56" t="s">
        <v>1055</v>
      </c>
      <c r="C888" s="56">
        <v>600</v>
      </c>
      <c r="D888" s="35" t="s">
        <v>26</v>
      </c>
      <c r="E888" s="35" t="s">
        <v>73</v>
      </c>
      <c r="F888" s="32"/>
      <c r="G888" s="32"/>
      <c r="H888" s="32"/>
    </row>
    <row r="889" spans="1:8" ht="31.5">
      <c r="A889" s="147" t="s">
        <v>1041</v>
      </c>
      <c r="B889" s="56" t="s">
        <v>1054</v>
      </c>
      <c r="C889" s="56"/>
      <c r="D889" s="148"/>
      <c r="E889" s="148"/>
      <c r="F889" s="32">
        <f>SUM(F890)</f>
        <v>72.8</v>
      </c>
      <c r="G889" s="32"/>
      <c r="H889" s="32"/>
    </row>
    <row r="890" spans="1:8" ht="63">
      <c r="A890" s="147" t="s">
        <v>46</v>
      </c>
      <c r="B890" s="56" t="s">
        <v>1054</v>
      </c>
      <c r="C890" s="56">
        <v>100</v>
      </c>
      <c r="D890" s="148" t="s">
        <v>26</v>
      </c>
      <c r="E890" s="148" t="s">
        <v>73</v>
      </c>
      <c r="F890" s="32">
        <f>SUM(Ведомственная!G797:I797)</f>
        <v>72.8</v>
      </c>
      <c r="G890" s="32"/>
      <c r="H890" s="32"/>
    </row>
    <row r="891" spans="1:8" s="51" customFormat="1" ht="63">
      <c r="A891" s="47" t="s">
        <v>630</v>
      </c>
      <c r="B891" s="54" t="s">
        <v>68</v>
      </c>
      <c r="C891" s="54"/>
      <c r="D891" s="64"/>
      <c r="E891" s="64"/>
      <c r="F891" s="33">
        <f>F892</f>
        <v>3286.2</v>
      </c>
      <c r="G891" s="33">
        <f>G892</f>
        <v>3850</v>
      </c>
      <c r="H891" s="33">
        <f>H892</f>
        <v>300.7</v>
      </c>
    </row>
    <row r="892" spans="1:8">
      <c r="A892" s="26" t="s">
        <v>30</v>
      </c>
      <c r="B892" s="56" t="s">
        <v>69</v>
      </c>
      <c r="C892" s="56"/>
      <c r="D892" s="35"/>
      <c r="E892" s="35"/>
      <c r="F892" s="32">
        <f>SUM(F893)</f>
        <v>3286.2</v>
      </c>
      <c r="G892" s="32">
        <f>SUM(G893)</f>
        <v>3850</v>
      </c>
      <c r="H892" s="32">
        <f>SUM(H893)</f>
        <v>300.7</v>
      </c>
    </row>
    <row r="893" spans="1:8" ht="31.5">
      <c r="A893" s="26" t="s">
        <v>70</v>
      </c>
      <c r="B893" s="56" t="s">
        <v>71</v>
      </c>
      <c r="C893" s="56"/>
      <c r="D893" s="35"/>
      <c r="E893" s="35"/>
      <c r="F893" s="32">
        <f>F894</f>
        <v>3286.2</v>
      </c>
      <c r="G893" s="32">
        <f>G894</f>
        <v>3850</v>
      </c>
      <c r="H893" s="32">
        <f>H894</f>
        <v>300.7</v>
      </c>
    </row>
    <row r="894" spans="1:8" ht="31.5">
      <c r="A894" s="26" t="s">
        <v>47</v>
      </c>
      <c r="B894" s="56" t="s">
        <v>71</v>
      </c>
      <c r="C894" s="56">
        <v>200</v>
      </c>
      <c r="D894" s="35" t="s">
        <v>26</v>
      </c>
      <c r="E894" s="35" t="s">
        <v>49</v>
      </c>
      <c r="F894" s="32">
        <f>SUM(Ведомственная!G713)</f>
        <v>3286.2</v>
      </c>
      <c r="G894" s="32">
        <f>SUM(Ведомственная!H713)</f>
        <v>3850</v>
      </c>
      <c r="H894" s="32">
        <f>SUM(Ведомственная!I713)</f>
        <v>300.7</v>
      </c>
    </row>
    <row r="895" spans="1:8" s="51" customFormat="1" ht="31.5">
      <c r="A895" s="47" t="s">
        <v>783</v>
      </c>
      <c r="B895" s="54" t="s">
        <v>218</v>
      </c>
      <c r="C895" s="54"/>
      <c r="D895" s="64"/>
      <c r="E895" s="64"/>
      <c r="F895" s="33">
        <f>SUM(F896+F899)</f>
        <v>2630.8</v>
      </c>
      <c r="G895" s="33">
        <f>SUM(G896+G899)</f>
        <v>1655.8</v>
      </c>
      <c r="H895" s="33">
        <f>SUM(H896+H899)</f>
        <v>1655.8</v>
      </c>
    </row>
    <row r="896" spans="1:8" ht="31.5">
      <c r="A896" s="26" t="s">
        <v>521</v>
      </c>
      <c r="B896" s="56" t="s">
        <v>529</v>
      </c>
      <c r="C896" s="56"/>
      <c r="D896" s="35"/>
      <c r="E896" s="35"/>
      <c r="F896" s="32">
        <f>SUM(F897+F898)</f>
        <v>2216.4</v>
      </c>
      <c r="G896" s="32">
        <f>SUM(G897+G898)</f>
        <v>1505.8</v>
      </c>
      <c r="H896" s="32">
        <f>SUM(H897+H898)</f>
        <v>1505.8</v>
      </c>
    </row>
    <row r="897" spans="1:8" ht="63">
      <c r="A897" s="3" t="s">
        <v>46</v>
      </c>
      <c r="B897" s="56" t="s">
        <v>529</v>
      </c>
      <c r="C897" s="56">
        <v>100</v>
      </c>
      <c r="D897" s="35" t="s">
        <v>29</v>
      </c>
      <c r="E897" s="35" t="s">
        <v>11</v>
      </c>
      <c r="F897" s="32">
        <f>SUM(Ведомственная!G77)</f>
        <v>1810.5</v>
      </c>
      <c r="G897" s="32">
        <f>SUM(Ведомственная!H77)</f>
        <v>1505.8</v>
      </c>
      <c r="H897" s="32">
        <f>SUM(Ведомственная!I77)</f>
        <v>1505.8</v>
      </c>
    </row>
    <row r="898" spans="1:8" ht="31.5">
      <c r="A898" s="26" t="s">
        <v>47</v>
      </c>
      <c r="B898" s="56" t="s">
        <v>529</v>
      </c>
      <c r="C898" s="56">
        <v>200</v>
      </c>
      <c r="D898" s="35" t="s">
        <v>29</v>
      </c>
      <c r="E898" s="35" t="s">
        <v>11</v>
      </c>
      <c r="F898" s="32">
        <f>SUM(Ведомственная!G78)</f>
        <v>405.9</v>
      </c>
      <c r="G898" s="32">
        <f>SUM(Ведомственная!H78)</f>
        <v>0</v>
      </c>
      <c r="H898" s="32">
        <f>SUM(Ведомственная!I78)</f>
        <v>0</v>
      </c>
    </row>
    <row r="899" spans="1:8" ht="31.5">
      <c r="A899" s="26" t="s">
        <v>93</v>
      </c>
      <c r="B899" s="56" t="s">
        <v>531</v>
      </c>
      <c r="C899" s="56"/>
      <c r="D899" s="35"/>
      <c r="E899" s="35"/>
      <c r="F899" s="32">
        <f>SUM(F900:F901)</f>
        <v>414.4</v>
      </c>
      <c r="G899" s="32">
        <f>SUM(G900:G901)</f>
        <v>150</v>
      </c>
      <c r="H899" s="32">
        <f>SUM(H900:H901)</f>
        <v>150</v>
      </c>
    </row>
    <row r="900" spans="1:8" ht="31.5">
      <c r="A900" s="26" t="s">
        <v>47</v>
      </c>
      <c r="B900" s="56" t="s">
        <v>531</v>
      </c>
      <c r="C900" s="56">
        <v>200</v>
      </c>
      <c r="D900" s="35" t="s">
        <v>29</v>
      </c>
      <c r="E900" s="35">
        <v>13</v>
      </c>
      <c r="F900" s="32">
        <f>SUM(Ведомственная!G118)</f>
        <v>264.39999999999998</v>
      </c>
      <c r="G900" s="32">
        <f>SUM(Ведомственная!H118)</f>
        <v>0</v>
      </c>
      <c r="H900" s="32">
        <f>SUM(Ведомственная!I118)</f>
        <v>0</v>
      </c>
    </row>
    <row r="901" spans="1:8" ht="25.5" customHeight="1">
      <c r="A901" s="26" t="s">
        <v>37</v>
      </c>
      <c r="B901" s="56" t="s">
        <v>531</v>
      </c>
      <c r="C901" s="56">
        <v>300</v>
      </c>
      <c r="D901" s="35" t="s">
        <v>29</v>
      </c>
      <c r="E901" s="35">
        <v>13</v>
      </c>
      <c r="F901" s="32">
        <f>SUM(Ведомственная!G119)</f>
        <v>150</v>
      </c>
      <c r="G901" s="32">
        <f>SUM(Ведомственная!H119)</f>
        <v>150</v>
      </c>
      <c r="H901" s="32">
        <f>SUM(Ведомственная!I119)</f>
        <v>150</v>
      </c>
    </row>
    <row r="902" spans="1:8" s="51" customFormat="1" ht="47.25">
      <c r="A902" s="47" t="s">
        <v>591</v>
      </c>
      <c r="B902" s="54" t="s">
        <v>189</v>
      </c>
      <c r="C902" s="54"/>
      <c r="D902" s="64"/>
      <c r="E902" s="64"/>
      <c r="F902" s="33">
        <f>SUM(F905+F908+F911+F913)+F903+F917</f>
        <v>34565.599999999999</v>
      </c>
      <c r="G902" s="33">
        <f t="shared" ref="G902:H902" si="199">SUM(G905+G908+G911+G913)+G903+G917</f>
        <v>34924.800000000003</v>
      </c>
      <c r="H902" s="33">
        <f t="shared" si="199"/>
        <v>36724.800000000003</v>
      </c>
    </row>
    <row r="903" spans="1:8" s="51" customFormat="1" hidden="1">
      <c r="A903" s="26" t="s">
        <v>888</v>
      </c>
      <c r="B903" s="56" t="s">
        <v>889</v>
      </c>
      <c r="C903" s="56"/>
      <c r="D903" s="35"/>
      <c r="E903" s="35"/>
      <c r="F903" s="32">
        <f>SUM(F904)</f>
        <v>0</v>
      </c>
      <c r="G903" s="32">
        <f t="shared" ref="G903:H903" si="200">SUM(G904)</f>
        <v>0</v>
      </c>
      <c r="H903" s="32">
        <f t="shared" si="200"/>
        <v>0</v>
      </c>
    </row>
    <row r="904" spans="1:8" s="51" customFormat="1" hidden="1">
      <c r="A904" s="26" t="s">
        <v>890</v>
      </c>
      <c r="B904" s="56" t="s">
        <v>889</v>
      </c>
      <c r="C904" s="56">
        <v>700</v>
      </c>
      <c r="D904" s="35" t="s">
        <v>89</v>
      </c>
      <c r="E904" s="35" t="s">
        <v>29</v>
      </c>
      <c r="F904" s="32">
        <f>SUM(Ведомственная!G578)</f>
        <v>0</v>
      </c>
      <c r="G904" s="32">
        <f>SUM(Ведомственная!H578)</f>
        <v>0</v>
      </c>
      <c r="H904" s="32">
        <f>SUM(Ведомственная!I578)</f>
        <v>0</v>
      </c>
    </row>
    <row r="905" spans="1:8">
      <c r="A905" s="26" t="s">
        <v>75</v>
      </c>
      <c r="B905" s="35" t="s">
        <v>190</v>
      </c>
      <c r="C905" s="35"/>
      <c r="D905" s="35"/>
      <c r="E905" s="35"/>
      <c r="F905" s="32">
        <f>SUM(F906:F907)</f>
        <v>28317.8</v>
      </c>
      <c r="G905" s="32">
        <f>SUM(G906:G907)</f>
        <v>27638.1</v>
      </c>
      <c r="H905" s="32">
        <f>SUM(H906:H907)</f>
        <v>27638.1</v>
      </c>
    </row>
    <row r="906" spans="1:8" ht="63">
      <c r="A906" s="26" t="s">
        <v>46</v>
      </c>
      <c r="B906" s="35" t="s">
        <v>190</v>
      </c>
      <c r="C906" s="35" t="s">
        <v>84</v>
      </c>
      <c r="D906" s="35" t="s">
        <v>29</v>
      </c>
      <c r="E906" s="35" t="s">
        <v>73</v>
      </c>
      <c r="F906" s="32">
        <f>SUM(Ведомственная!G544)</f>
        <v>28313</v>
      </c>
      <c r="G906" s="32">
        <f>SUM(Ведомственная!H544)</f>
        <v>27631.5</v>
      </c>
      <c r="H906" s="32">
        <f>SUM(Ведомственная!I544)</f>
        <v>27631.5</v>
      </c>
    </row>
    <row r="907" spans="1:8" ht="31.5">
      <c r="A907" s="26" t="s">
        <v>47</v>
      </c>
      <c r="B907" s="35" t="s">
        <v>190</v>
      </c>
      <c r="C907" s="35" t="s">
        <v>86</v>
      </c>
      <c r="D907" s="35" t="s">
        <v>29</v>
      </c>
      <c r="E907" s="35" t="s">
        <v>73</v>
      </c>
      <c r="F907" s="32">
        <f>SUM(Ведомственная!G545)</f>
        <v>4.8</v>
      </c>
      <c r="G907" s="32">
        <f>SUM(Ведомственная!H545)</f>
        <v>6.6</v>
      </c>
      <c r="H907" s="32">
        <f>SUM(Ведомственная!I545)</f>
        <v>6.6</v>
      </c>
    </row>
    <row r="908" spans="1:8">
      <c r="A908" s="26" t="s">
        <v>90</v>
      </c>
      <c r="B908" s="56" t="s">
        <v>192</v>
      </c>
      <c r="C908" s="56"/>
      <c r="D908" s="35"/>
      <c r="E908" s="35"/>
      <c r="F908" s="32">
        <f>SUM(F909:F910)</f>
        <v>138.5</v>
      </c>
      <c r="G908" s="32">
        <f>SUM(G909:G910)</f>
        <v>208</v>
      </c>
      <c r="H908" s="32">
        <f>SUM(H909:H910)</f>
        <v>208</v>
      </c>
    </row>
    <row r="909" spans="1:8" ht="31.5">
      <c r="A909" s="26" t="s">
        <v>47</v>
      </c>
      <c r="B909" s="56" t="s">
        <v>192</v>
      </c>
      <c r="C909" s="56">
        <v>200</v>
      </c>
      <c r="D909" s="35" t="s">
        <v>29</v>
      </c>
      <c r="E909" s="35" t="s">
        <v>89</v>
      </c>
      <c r="F909" s="32">
        <f>SUM(Ведомственная!G555)</f>
        <v>137.1</v>
      </c>
      <c r="G909" s="32">
        <f>SUM(Ведомственная!H555)</f>
        <v>206.6</v>
      </c>
      <c r="H909" s="32">
        <f>SUM(Ведомственная!I555)</f>
        <v>206.6</v>
      </c>
    </row>
    <row r="910" spans="1:8">
      <c r="A910" s="26" t="s">
        <v>20</v>
      </c>
      <c r="B910" s="56" t="s">
        <v>192</v>
      </c>
      <c r="C910" s="56">
        <v>800</v>
      </c>
      <c r="D910" s="35" t="s">
        <v>29</v>
      </c>
      <c r="E910" s="35" t="s">
        <v>89</v>
      </c>
      <c r="F910" s="32">
        <f>SUM(Ведомственная!G556)</f>
        <v>1.4</v>
      </c>
      <c r="G910" s="32">
        <f>SUM(Ведомственная!H556)</f>
        <v>1.4</v>
      </c>
      <c r="H910" s="32">
        <f>SUM(Ведомственная!I556)</f>
        <v>1.4</v>
      </c>
    </row>
    <row r="911" spans="1:8" ht="31.5">
      <c r="A911" s="26" t="s">
        <v>92</v>
      </c>
      <c r="B911" s="56" t="s">
        <v>193</v>
      </c>
      <c r="C911" s="56"/>
      <c r="D911" s="35"/>
      <c r="E911" s="35"/>
      <c r="F911" s="32">
        <f>SUM(F912)</f>
        <v>191.8</v>
      </c>
      <c r="G911" s="32">
        <f>SUM(G912)</f>
        <v>272.7</v>
      </c>
      <c r="H911" s="32">
        <f>SUM(H912)</f>
        <v>272.7</v>
      </c>
    </row>
    <row r="912" spans="1:8" ht="31.5">
      <c r="A912" s="26" t="s">
        <v>47</v>
      </c>
      <c r="B912" s="56" t="s">
        <v>193</v>
      </c>
      <c r="C912" s="56">
        <v>200</v>
      </c>
      <c r="D912" s="35" t="s">
        <v>29</v>
      </c>
      <c r="E912" s="35" t="s">
        <v>89</v>
      </c>
      <c r="F912" s="32">
        <f>SUM(Ведомственная!G558)</f>
        <v>191.8</v>
      </c>
      <c r="G912" s="32">
        <f>SUM(Ведомственная!H558)</f>
        <v>272.7</v>
      </c>
      <c r="H912" s="32">
        <f>SUM(Ведомственная!I558)</f>
        <v>272.7</v>
      </c>
    </row>
    <row r="913" spans="1:8" ht="31.5">
      <c r="A913" s="26" t="s">
        <v>93</v>
      </c>
      <c r="B913" s="56" t="s">
        <v>194</v>
      </c>
      <c r="C913" s="56"/>
      <c r="D913" s="35"/>
      <c r="E913" s="35"/>
      <c r="F913" s="32">
        <f>SUM(F914:F916)</f>
        <v>5826.7</v>
      </c>
      <c r="G913" s="32">
        <f>SUM(G914:G916)</f>
        <v>6806</v>
      </c>
      <c r="H913" s="32">
        <f>SUM(H914:H916)</f>
        <v>8606</v>
      </c>
    </row>
    <row r="914" spans="1:8" ht="31.5">
      <c r="A914" s="26" t="s">
        <v>47</v>
      </c>
      <c r="B914" s="56" t="s">
        <v>194</v>
      </c>
      <c r="C914" s="56">
        <v>200</v>
      </c>
      <c r="D914" s="35" t="s">
        <v>29</v>
      </c>
      <c r="E914" s="35" t="s">
        <v>89</v>
      </c>
      <c r="F914" s="32">
        <f>SUM(Ведомственная!G560)</f>
        <v>5745.9</v>
      </c>
      <c r="G914" s="32">
        <f>SUM(Ведомственная!H560)</f>
        <v>6532.2</v>
      </c>
      <c r="H914" s="32">
        <f>SUM(Ведомственная!I560)</f>
        <v>8332.2000000000007</v>
      </c>
    </row>
    <row r="915" spans="1:8" ht="31.5">
      <c r="A915" s="26" t="s">
        <v>47</v>
      </c>
      <c r="B915" s="56" t="s">
        <v>194</v>
      </c>
      <c r="C915" s="56">
        <v>200</v>
      </c>
      <c r="D915" s="35" t="s">
        <v>108</v>
      </c>
      <c r="E915" s="35" t="s">
        <v>164</v>
      </c>
      <c r="F915" s="32">
        <f>SUM(Ведомственная!G568)</f>
        <v>80.8</v>
      </c>
      <c r="G915" s="32">
        <f>SUM(Ведомственная!H568)</f>
        <v>273.8</v>
      </c>
      <c r="H915" s="32">
        <f>SUM(Ведомственная!I568)</f>
        <v>273.8</v>
      </c>
    </row>
    <row r="916" spans="1:8" ht="23.25" customHeight="1">
      <c r="A916" s="26" t="s">
        <v>20</v>
      </c>
      <c r="B916" s="56" t="s">
        <v>194</v>
      </c>
      <c r="C916" s="56">
        <v>800</v>
      </c>
      <c r="D916" s="35" t="s">
        <v>29</v>
      </c>
      <c r="E916" s="35" t="s">
        <v>89</v>
      </c>
      <c r="F916" s="32">
        <f>SUM(Ведомственная!G561)</f>
        <v>0</v>
      </c>
      <c r="G916" s="32">
        <f>SUM(Ведомственная!H561)</f>
        <v>0</v>
      </c>
      <c r="H916" s="32">
        <f>SUM(Ведомственная!I561)</f>
        <v>0</v>
      </c>
    </row>
    <row r="917" spans="1:8" ht="23.25" customHeight="1">
      <c r="A917" s="139" t="s">
        <v>1041</v>
      </c>
      <c r="B917" s="140" t="s">
        <v>1051</v>
      </c>
      <c r="C917" s="140"/>
      <c r="D917" s="140"/>
      <c r="E917" s="140"/>
      <c r="F917" s="32">
        <f>SUM(F918)</f>
        <v>90.8</v>
      </c>
      <c r="G917" s="32">
        <f t="shared" ref="G917:H917" si="201">SUM(G918)</f>
        <v>0</v>
      </c>
      <c r="H917" s="32">
        <f t="shared" si="201"/>
        <v>0</v>
      </c>
    </row>
    <row r="918" spans="1:8" ht="63">
      <c r="A918" s="139" t="s">
        <v>46</v>
      </c>
      <c r="B918" s="140" t="s">
        <v>1051</v>
      </c>
      <c r="C918" s="140" t="s">
        <v>84</v>
      </c>
      <c r="D918" s="140" t="s">
        <v>29</v>
      </c>
      <c r="E918" s="140" t="s">
        <v>73</v>
      </c>
      <c r="F918" s="32">
        <f>SUM(Ведомственная!G547)</f>
        <v>90.8</v>
      </c>
      <c r="G918" s="32">
        <f>SUM(Ведомственная!H547)</f>
        <v>0</v>
      </c>
      <c r="H918" s="32">
        <f>SUM(Ведомственная!I547)</f>
        <v>0</v>
      </c>
    </row>
    <row r="919" spans="1:8" s="51" customFormat="1" ht="31.5">
      <c r="A919" s="47" t="s">
        <v>595</v>
      </c>
      <c r="B919" s="54" t="s">
        <v>219</v>
      </c>
      <c r="C919" s="54"/>
      <c r="D919" s="64"/>
      <c r="E919" s="64"/>
      <c r="F919" s="33">
        <f>SUM(F920)</f>
        <v>180.7</v>
      </c>
      <c r="G919" s="33">
        <f>SUM(G920)</f>
        <v>100</v>
      </c>
      <c r="H919" s="33">
        <f>SUM(H920)</f>
        <v>100</v>
      </c>
    </row>
    <row r="920" spans="1:8">
      <c r="A920" s="26" t="s">
        <v>30</v>
      </c>
      <c r="B920" s="56" t="s">
        <v>638</v>
      </c>
      <c r="C920" s="56"/>
      <c r="D920" s="35"/>
      <c r="E920" s="35"/>
      <c r="F920" s="32">
        <f>SUM(Ведомственная!G121)</f>
        <v>180.7</v>
      </c>
      <c r="G920" s="32">
        <f>SUM(Ведомственная!H121)</f>
        <v>100</v>
      </c>
      <c r="H920" s="32">
        <f>SUM(Ведомственная!I121)</f>
        <v>100</v>
      </c>
    </row>
    <row r="921" spans="1:8" ht="31.5">
      <c r="A921" s="26" t="s">
        <v>47</v>
      </c>
      <c r="B921" s="56" t="s">
        <v>219</v>
      </c>
      <c r="C921" s="56">
        <v>200</v>
      </c>
      <c r="D921" s="35" t="s">
        <v>29</v>
      </c>
      <c r="E921" s="35">
        <v>13</v>
      </c>
      <c r="F921" s="32">
        <f>SUM(Ведомственная!G122)</f>
        <v>180.7</v>
      </c>
      <c r="G921" s="32">
        <f>SUM(Ведомственная!H122)</f>
        <v>100</v>
      </c>
      <c r="H921" s="32">
        <f>SUM(Ведомственная!I122)</f>
        <v>100</v>
      </c>
    </row>
    <row r="922" spans="1:8" s="51" customFormat="1" ht="47.25">
      <c r="A922" s="47" t="s">
        <v>636</v>
      </c>
      <c r="B922" s="54" t="s">
        <v>220</v>
      </c>
      <c r="C922" s="54"/>
      <c r="D922" s="64"/>
      <c r="E922" s="64"/>
      <c r="F922" s="33">
        <f>SUM(F923+F925)+F927</f>
        <v>5612.3</v>
      </c>
      <c r="G922" s="33">
        <f>SUM(G923+G925)+G927</f>
        <v>5344.3</v>
      </c>
      <c r="H922" s="33">
        <f>SUM(H923+H925)+H927</f>
        <v>5404.3</v>
      </c>
    </row>
    <row r="923" spans="1:8" ht="47.25">
      <c r="A923" s="26" t="s">
        <v>347</v>
      </c>
      <c r="B923" s="56" t="s">
        <v>524</v>
      </c>
      <c r="C923" s="56"/>
      <c r="D923" s="35"/>
      <c r="E923" s="35"/>
      <c r="F923" s="32">
        <f>SUM(F924)</f>
        <v>234.7</v>
      </c>
      <c r="G923" s="32">
        <f>SUM(G924)</f>
        <v>234.7</v>
      </c>
      <c r="H923" s="32">
        <f>SUM(H924)</f>
        <v>234.7</v>
      </c>
    </row>
    <row r="924" spans="1:8" ht="31.5">
      <c r="A924" s="26" t="s">
        <v>222</v>
      </c>
      <c r="B924" s="56" t="s">
        <v>524</v>
      </c>
      <c r="C924" s="56">
        <v>600</v>
      </c>
      <c r="D924" s="35" t="s">
        <v>29</v>
      </c>
      <c r="E924" s="35">
        <v>13</v>
      </c>
      <c r="F924" s="32">
        <f>SUM(Ведомственная!G125)</f>
        <v>234.7</v>
      </c>
      <c r="G924" s="32">
        <f>SUM(Ведомственная!H125)</f>
        <v>234.7</v>
      </c>
      <c r="H924" s="32">
        <f>SUM(Ведомственная!I125)</f>
        <v>234.7</v>
      </c>
    </row>
    <row r="925" spans="1:8" ht="47.25">
      <c r="A925" s="26" t="s">
        <v>23</v>
      </c>
      <c r="B925" s="56" t="s">
        <v>221</v>
      </c>
      <c r="C925" s="56"/>
      <c r="D925" s="35"/>
      <c r="E925" s="35"/>
      <c r="F925" s="32">
        <f>SUM(F926)</f>
        <v>5377.6</v>
      </c>
      <c r="G925" s="32">
        <f>SUM(G926)</f>
        <v>5109.6000000000004</v>
      </c>
      <c r="H925" s="32">
        <f>SUM(H926)</f>
        <v>5169.6000000000004</v>
      </c>
    </row>
    <row r="926" spans="1:8" ht="31.5">
      <c r="A926" s="26" t="s">
        <v>222</v>
      </c>
      <c r="B926" s="56" t="s">
        <v>221</v>
      </c>
      <c r="C926" s="56">
        <v>600</v>
      </c>
      <c r="D926" s="35" t="s">
        <v>29</v>
      </c>
      <c r="E926" s="35">
        <v>13</v>
      </c>
      <c r="F926" s="32">
        <f>SUM(Ведомственная!G127)</f>
        <v>5377.6</v>
      </c>
      <c r="G926" s="32">
        <f>SUM(Ведомственная!H127)</f>
        <v>5109.6000000000004</v>
      </c>
      <c r="H926" s="32">
        <f>SUM(Ведомственная!I127)</f>
        <v>5169.6000000000004</v>
      </c>
    </row>
    <row r="927" spans="1:8" hidden="1">
      <c r="A927" s="26" t="s">
        <v>146</v>
      </c>
      <c r="B927" s="56" t="s">
        <v>431</v>
      </c>
      <c r="C927" s="35"/>
      <c r="D927" s="35"/>
      <c r="E927" s="56"/>
      <c r="F927" s="32">
        <f t="shared" ref="F927:H928" si="202">SUM(F928)</f>
        <v>0</v>
      </c>
      <c r="G927" s="32">
        <f t="shared" si="202"/>
        <v>0</v>
      </c>
      <c r="H927" s="32">
        <f t="shared" si="202"/>
        <v>0</v>
      </c>
    </row>
    <row r="928" spans="1:8" ht="31.5" hidden="1">
      <c r="A928" s="26" t="s">
        <v>404</v>
      </c>
      <c r="B928" s="56" t="s">
        <v>432</v>
      </c>
      <c r="C928" s="35"/>
      <c r="D928" s="35"/>
      <c r="E928" s="56"/>
      <c r="F928" s="32">
        <f t="shared" si="202"/>
        <v>0</v>
      </c>
      <c r="G928" s="32">
        <f t="shared" si="202"/>
        <v>0</v>
      </c>
      <c r="H928" s="32">
        <f t="shared" si="202"/>
        <v>0</v>
      </c>
    </row>
    <row r="929" spans="1:8" ht="31.5" hidden="1">
      <c r="A929" s="26" t="s">
        <v>222</v>
      </c>
      <c r="B929" s="56" t="s">
        <v>432</v>
      </c>
      <c r="C929" s="56">
        <v>600</v>
      </c>
      <c r="D929" s="35" t="s">
        <v>29</v>
      </c>
      <c r="E929" s="35">
        <v>13</v>
      </c>
      <c r="F929" s="32"/>
      <c r="G929" s="32"/>
      <c r="H929" s="32"/>
    </row>
    <row r="930" spans="1:8" s="51" customFormat="1" ht="47.25">
      <c r="A930" s="47" t="s">
        <v>626</v>
      </c>
      <c r="B930" s="54" t="s">
        <v>424</v>
      </c>
      <c r="C930" s="54"/>
      <c r="D930" s="64"/>
      <c r="E930" s="64"/>
      <c r="F930" s="33">
        <f>SUM(F931)</f>
        <v>950</v>
      </c>
      <c r="G930" s="33">
        <f>SUM(G931)</f>
        <v>500</v>
      </c>
      <c r="H930" s="33">
        <f>SUM(H931)</f>
        <v>500</v>
      </c>
    </row>
    <row r="931" spans="1:8">
      <c r="A931" s="26" t="s">
        <v>30</v>
      </c>
      <c r="B931" s="56" t="s">
        <v>425</v>
      </c>
      <c r="C931" s="56"/>
      <c r="D931" s="35"/>
      <c r="E931" s="35"/>
      <c r="F931" s="32">
        <f>SUM(F932)+F934</f>
        <v>950</v>
      </c>
      <c r="G931" s="32">
        <f>SUM(G932)+G934</f>
        <v>500</v>
      </c>
      <c r="H931" s="32">
        <f>SUM(H932)+H934</f>
        <v>500</v>
      </c>
    </row>
    <row r="932" spans="1:8">
      <c r="A932" s="26" t="s">
        <v>50</v>
      </c>
      <c r="B932" s="56" t="s">
        <v>426</v>
      </c>
      <c r="C932" s="56"/>
      <c r="D932" s="35"/>
      <c r="E932" s="35"/>
      <c r="F932" s="32">
        <f>SUM(F933)</f>
        <v>250</v>
      </c>
      <c r="G932" s="32">
        <f>SUM(G933)</f>
        <v>0</v>
      </c>
      <c r="H932" s="32">
        <f>SUM(H933)</f>
        <v>0</v>
      </c>
    </row>
    <row r="933" spans="1:8">
      <c r="A933" s="26" t="s">
        <v>37</v>
      </c>
      <c r="B933" s="56" t="s">
        <v>426</v>
      </c>
      <c r="C933" s="56">
        <v>300</v>
      </c>
      <c r="D933" s="35" t="s">
        <v>26</v>
      </c>
      <c r="E933" s="35" t="s">
        <v>49</v>
      </c>
      <c r="F933" s="32">
        <f>SUM(Ведомственная!G484)</f>
        <v>250</v>
      </c>
      <c r="G933" s="32">
        <f>SUM(Ведомственная!H484)</f>
        <v>0</v>
      </c>
      <c r="H933" s="32">
        <f>SUM(Ведомственная!I484)</f>
        <v>0</v>
      </c>
    </row>
    <row r="934" spans="1:8" ht="94.5">
      <c r="A934" s="26" t="s">
        <v>447</v>
      </c>
      <c r="B934" s="56" t="s">
        <v>427</v>
      </c>
      <c r="C934" s="56"/>
      <c r="D934" s="35"/>
      <c r="E934" s="35"/>
      <c r="F934" s="32">
        <f>SUM(F935)</f>
        <v>700</v>
      </c>
      <c r="G934" s="32">
        <f>SUM(G935)</f>
        <v>500</v>
      </c>
      <c r="H934" s="32">
        <f>SUM(H935)</f>
        <v>500</v>
      </c>
    </row>
    <row r="935" spans="1:8">
      <c r="A935" s="26" t="s">
        <v>37</v>
      </c>
      <c r="B935" s="56" t="s">
        <v>427</v>
      </c>
      <c r="C935" s="56">
        <v>300</v>
      </c>
      <c r="D935" s="35" t="s">
        <v>26</v>
      </c>
      <c r="E935" s="35" t="s">
        <v>49</v>
      </c>
      <c r="F935" s="32">
        <f>SUM(Ведомственная!G718)</f>
        <v>700</v>
      </c>
      <c r="G935" s="32">
        <f>SUM(Ведомственная!H718)</f>
        <v>500</v>
      </c>
      <c r="H935" s="32">
        <f>SUM(Ведомственная!I718)</f>
        <v>500</v>
      </c>
    </row>
    <row r="936" spans="1:8" ht="47.25">
      <c r="A936" s="47" t="s">
        <v>939</v>
      </c>
      <c r="B936" s="54" t="s">
        <v>940</v>
      </c>
      <c r="C936" s="27"/>
      <c r="D936" s="35"/>
      <c r="E936" s="35"/>
      <c r="F936" s="33">
        <f>SUM(F937)</f>
        <v>70</v>
      </c>
      <c r="G936" s="33">
        <f t="shared" ref="G936:H936" si="203">SUM(G937)</f>
        <v>70</v>
      </c>
      <c r="H936" s="33">
        <f t="shared" si="203"/>
        <v>70</v>
      </c>
    </row>
    <row r="937" spans="1:8">
      <c r="A937" s="26" t="s">
        <v>30</v>
      </c>
      <c r="B937" s="56" t="s">
        <v>941</v>
      </c>
      <c r="C937" s="27"/>
      <c r="D937" s="35"/>
      <c r="E937" s="35"/>
      <c r="F937" s="32">
        <f>SUM(F938)</f>
        <v>70</v>
      </c>
      <c r="G937" s="32">
        <f t="shared" ref="G937:H937" si="204">SUM(G938)</f>
        <v>70</v>
      </c>
      <c r="H937" s="32">
        <f t="shared" si="204"/>
        <v>70</v>
      </c>
    </row>
    <row r="938" spans="1:8" ht="31.5">
      <c r="A938" s="26" t="s">
        <v>47</v>
      </c>
      <c r="B938" s="56" t="s">
        <v>941</v>
      </c>
      <c r="C938" s="27" t="s">
        <v>86</v>
      </c>
      <c r="D938" s="35" t="s">
        <v>108</v>
      </c>
      <c r="E938" s="35" t="s">
        <v>39</v>
      </c>
      <c r="F938" s="32">
        <f>SUM(Ведомственная!G1082)</f>
        <v>70</v>
      </c>
      <c r="G938" s="32">
        <f>SUM(Ведомственная!H1082)</f>
        <v>70</v>
      </c>
      <c r="H938" s="32">
        <f>SUM(Ведомственная!I1082)</f>
        <v>70</v>
      </c>
    </row>
    <row r="939" spans="1:8" s="51" customFormat="1" ht="47.25">
      <c r="A939" s="47" t="s">
        <v>784</v>
      </c>
      <c r="B939" s="54" t="s">
        <v>485</v>
      </c>
      <c r="C939" s="64"/>
      <c r="D939" s="64"/>
      <c r="E939" s="64"/>
      <c r="F939" s="33">
        <f t="shared" ref="F939:H941" si="205">SUM(F940)</f>
        <v>2945.8</v>
      </c>
      <c r="G939" s="33">
        <f t="shared" si="205"/>
        <v>1348</v>
      </c>
      <c r="H939" s="33">
        <f t="shared" si="205"/>
        <v>1590.5</v>
      </c>
    </row>
    <row r="940" spans="1:8" ht="31.5">
      <c r="A940" s="26" t="s">
        <v>64</v>
      </c>
      <c r="B940" s="56" t="s">
        <v>486</v>
      </c>
      <c r="C940" s="35"/>
      <c r="D940" s="35"/>
      <c r="E940" s="35"/>
      <c r="F940" s="32">
        <f>SUM(F941)+F943</f>
        <v>2945.8</v>
      </c>
      <c r="G940" s="32">
        <f t="shared" ref="G940:H940" si="206">SUM(G941)+G943</f>
        <v>1348</v>
      </c>
      <c r="H940" s="32">
        <f t="shared" si="206"/>
        <v>1590.5</v>
      </c>
    </row>
    <row r="941" spans="1:8">
      <c r="A941" s="26" t="s">
        <v>32</v>
      </c>
      <c r="B941" s="56" t="s">
        <v>487</v>
      </c>
      <c r="C941" s="35"/>
      <c r="D941" s="35"/>
      <c r="E941" s="35"/>
      <c r="F941" s="32">
        <f t="shared" si="205"/>
        <v>1242.7</v>
      </c>
      <c r="G941" s="32">
        <f t="shared" si="205"/>
        <v>1348</v>
      </c>
      <c r="H941" s="32">
        <f t="shared" si="205"/>
        <v>1590.5</v>
      </c>
    </row>
    <row r="942" spans="1:8" ht="38.25" customHeight="1">
      <c r="A942" s="26" t="s">
        <v>222</v>
      </c>
      <c r="B942" s="56" t="s">
        <v>487</v>
      </c>
      <c r="C942" s="35" t="s">
        <v>117</v>
      </c>
      <c r="D942" s="35" t="s">
        <v>26</v>
      </c>
      <c r="E942" s="35" t="s">
        <v>49</v>
      </c>
      <c r="F942" s="32">
        <f>SUM(Ведомственная!G722)+Ведомственная!G816</f>
        <v>1242.7</v>
      </c>
      <c r="G942" s="32">
        <f>SUM(Ведомственная!H722)+Ведомственная!H816</f>
        <v>1348</v>
      </c>
      <c r="H942" s="32">
        <f>SUM(Ведомственная!I722)+Ведомственная!I816</f>
        <v>1590.5</v>
      </c>
    </row>
    <row r="943" spans="1:8" ht="38.25" customHeight="1">
      <c r="A943" s="123" t="s">
        <v>1029</v>
      </c>
      <c r="B943" s="56" t="s">
        <v>1030</v>
      </c>
      <c r="C943" s="124"/>
      <c r="D943" s="124"/>
      <c r="E943" s="124"/>
      <c r="F943" s="32">
        <f>SUM(F944)</f>
        <v>1703.1</v>
      </c>
      <c r="G943" s="32">
        <f t="shared" ref="G943:H943" si="207">SUM(G944)</f>
        <v>0</v>
      </c>
      <c r="H943" s="32">
        <f t="shared" si="207"/>
        <v>0</v>
      </c>
    </row>
    <row r="944" spans="1:8" ht="38.25" customHeight="1">
      <c r="A944" s="123" t="s">
        <v>222</v>
      </c>
      <c r="B944" s="56" t="s">
        <v>1030</v>
      </c>
      <c r="C944" s="124">
        <v>600</v>
      </c>
      <c r="D944" s="124" t="s">
        <v>26</v>
      </c>
      <c r="E944" s="124" t="s">
        <v>73</v>
      </c>
      <c r="F944" s="32">
        <f>SUM(Ведомственная!G504)</f>
        <v>1703.1</v>
      </c>
      <c r="G944" s="32">
        <f>SUM(Ведомственная!H504)</f>
        <v>0</v>
      </c>
      <c r="H944" s="32">
        <f>SUM(Ведомственная!I504)</f>
        <v>0</v>
      </c>
    </row>
    <row r="945" spans="1:8" ht="47.25">
      <c r="A945" s="47" t="s">
        <v>830</v>
      </c>
      <c r="B945" s="54" t="s">
        <v>672</v>
      </c>
      <c r="C945" s="64"/>
      <c r="D945" s="64"/>
      <c r="E945" s="64"/>
      <c r="F945" s="33">
        <f>SUM(F948)+F946</f>
        <v>944</v>
      </c>
      <c r="G945" s="33">
        <f t="shared" ref="G945:H945" si="208">SUM(G948)+G946</f>
        <v>200</v>
      </c>
      <c r="H945" s="33">
        <f t="shared" si="208"/>
        <v>200</v>
      </c>
    </row>
    <row r="946" spans="1:8" ht="31.5">
      <c r="A946" s="26" t="s">
        <v>845</v>
      </c>
      <c r="B946" s="56" t="s">
        <v>843</v>
      </c>
      <c r="C946" s="35"/>
      <c r="D946" s="35"/>
      <c r="E946" s="35"/>
      <c r="F946" s="32">
        <f>SUM(F947)</f>
        <v>0</v>
      </c>
      <c r="G946" s="32">
        <f t="shared" ref="G946:H946" si="209">SUM(G947)</f>
        <v>0</v>
      </c>
      <c r="H946" s="32">
        <f t="shared" si="209"/>
        <v>0</v>
      </c>
    </row>
    <row r="947" spans="1:8" ht="31.5">
      <c r="A947" s="26" t="s">
        <v>222</v>
      </c>
      <c r="B947" s="56" t="s">
        <v>843</v>
      </c>
      <c r="C947" s="35" t="s">
        <v>117</v>
      </c>
      <c r="D947" s="35" t="s">
        <v>11</v>
      </c>
      <c r="E947" s="35" t="s">
        <v>22</v>
      </c>
      <c r="F947" s="32">
        <f>SUM(Ведомственная!G264)</f>
        <v>0</v>
      </c>
      <c r="G947" s="32"/>
      <c r="H947" s="32"/>
    </row>
    <row r="948" spans="1:8" ht="47.25">
      <c r="A948" s="26" t="s">
        <v>831</v>
      </c>
      <c r="B948" s="56" t="s">
        <v>844</v>
      </c>
      <c r="C948" s="35"/>
      <c r="D948" s="35"/>
      <c r="E948" s="35"/>
      <c r="F948" s="32">
        <f t="shared" ref="F948:H948" si="210">SUM(F949)</f>
        <v>944</v>
      </c>
      <c r="G948" s="32">
        <f t="shared" si="210"/>
        <v>200</v>
      </c>
      <c r="H948" s="32">
        <f t="shared" si="210"/>
        <v>200</v>
      </c>
    </row>
    <row r="949" spans="1:8" ht="31.5">
      <c r="A949" s="59" t="s">
        <v>222</v>
      </c>
      <c r="B949" s="56" t="s">
        <v>844</v>
      </c>
      <c r="C949" s="35" t="s">
        <v>117</v>
      </c>
      <c r="D949" s="35" t="s">
        <v>11</v>
      </c>
      <c r="E949" s="35" t="s">
        <v>22</v>
      </c>
      <c r="F949" s="32">
        <f>SUM(Ведомственная!G266)</f>
        <v>944</v>
      </c>
      <c r="G949" s="32">
        <f>SUM(Ведомственная!H266)</f>
        <v>200</v>
      </c>
      <c r="H949" s="32">
        <f>SUM(Ведомственная!I266)</f>
        <v>200</v>
      </c>
    </row>
    <row r="950" spans="1:8" ht="31.5">
      <c r="A950" s="102" t="s">
        <v>666</v>
      </c>
      <c r="B950" s="54" t="s">
        <v>664</v>
      </c>
      <c r="C950" s="64"/>
      <c r="D950" s="64"/>
      <c r="E950" s="64"/>
      <c r="F950" s="33">
        <f>SUM(F951)+F954</f>
        <v>11674.9</v>
      </c>
      <c r="G950" s="33">
        <f t="shared" ref="G950:H950" si="211">SUM(G951)+G954</f>
        <v>1000</v>
      </c>
      <c r="H950" s="33">
        <f t="shared" si="211"/>
        <v>6350</v>
      </c>
    </row>
    <row r="951" spans="1:8" ht="31.5">
      <c r="A951" s="26" t="s">
        <v>93</v>
      </c>
      <c r="B951" s="56" t="s">
        <v>665</v>
      </c>
      <c r="C951" s="35"/>
      <c r="D951" s="35"/>
      <c r="E951" s="35"/>
      <c r="F951" s="32">
        <f>SUM(F952:F953)</f>
        <v>11604.5</v>
      </c>
      <c r="G951" s="32">
        <f t="shared" ref="G951:H951" si="212">SUM(G952:G953)</f>
        <v>1000</v>
      </c>
      <c r="H951" s="32">
        <f t="shared" si="212"/>
        <v>6350</v>
      </c>
    </row>
    <row r="952" spans="1:8" ht="31.5">
      <c r="A952" s="3" t="s">
        <v>47</v>
      </c>
      <c r="B952" s="56" t="s">
        <v>665</v>
      </c>
      <c r="C952" s="35" t="s">
        <v>86</v>
      </c>
      <c r="D952" s="35" t="s">
        <v>29</v>
      </c>
      <c r="E952" s="35" t="s">
        <v>89</v>
      </c>
      <c r="F952" s="32">
        <f>SUM(Ведомственная!G133)</f>
        <v>11604.5</v>
      </c>
      <c r="G952" s="32">
        <f>SUM(Ведомственная!H133)</f>
        <v>1000</v>
      </c>
      <c r="H952" s="32">
        <f>SUM(Ведомственная!I133)</f>
        <v>6350</v>
      </c>
    </row>
    <row r="953" spans="1:8" ht="31.5">
      <c r="A953" s="26" t="s">
        <v>47</v>
      </c>
      <c r="B953" s="56" t="s">
        <v>665</v>
      </c>
      <c r="C953" s="56">
        <v>200</v>
      </c>
      <c r="D953" s="35" t="s">
        <v>108</v>
      </c>
      <c r="E953" s="35" t="s">
        <v>164</v>
      </c>
      <c r="F953" s="32">
        <f>SUM(Ведомственная!G460)</f>
        <v>0</v>
      </c>
      <c r="G953" s="32">
        <f>SUM(Ведомственная!H460)</f>
        <v>0</v>
      </c>
      <c r="H953" s="32">
        <f>SUM(Ведомственная!I460)</f>
        <v>0</v>
      </c>
    </row>
    <row r="954" spans="1:8" ht="31.5">
      <c r="A954" s="123" t="s">
        <v>666</v>
      </c>
      <c r="B954" s="56" t="s">
        <v>664</v>
      </c>
      <c r="C954" s="56"/>
      <c r="D954" s="124"/>
      <c r="E954" s="124"/>
      <c r="F954" s="32">
        <f>SUM(Ведомственная!G798)</f>
        <v>70.400000000000006</v>
      </c>
      <c r="G954" s="32">
        <f>SUM(Ведомственная!H798)</f>
        <v>0</v>
      </c>
      <c r="H954" s="32">
        <f>SUM(Ведомственная!I798)</f>
        <v>0</v>
      </c>
    </row>
    <row r="955" spans="1:8">
      <c r="A955" s="123" t="s">
        <v>1032</v>
      </c>
      <c r="B955" s="56" t="s">
        <v>1031</v>
      </c>
      <c r="C955" s="56"/>
      <c r="D955" s="124"/>
      <c r="E955" s="124"/>
      <c r="F955" s="32">
        <f>SUM(Ведомственная!G799)</f>
        <v>70.400000000000006</v>
      </c>
      <c r="G955" s="32">
        <f>SUM(Ведомственная!H799)</f>
        <v>0</v>
      </c>
      <c r="H955" s="32">
        <f>SUM(Ведомственная!I799)</f>
        <v>0</v>
      </c>
    </row>
    <row r="956" spans="1:8">
      <c r="A956" s="123" t="s">
        <v>1033</v>
      </c>
      <c r="B956" s="56" t="s">
        <v>1034</v>
      </c>
      <c r="C956" s="56"/>
      <c r="D956" s="124"/>
      <c r="E956" s="124"/>
      <c r="F956" s="32">
        <f>SUM(Ведомственная!G800)</f>
        <v>70.400000000000006</v>
      </c>
      <c r="G956" s="32">
        <f>SUM(Ведомственная!H800)</f>
        <v>0</v>
      </c>
      <c r="H956" s="32">
        <f>SUM(Ведомственная!I800)</f>
        <v>0</v>
      </c>
    </row>
    <row r="957" spans="1:8" ht="31.5">
      <c r="A957" s="123" t="s">
        <v>47</v>
      </c>
      <c r="B957" s="56" t="s">
        <v>1034</v>
      </c>
      <c r="C957" s="56">
        <v>200</v>
      </c>
      <c r="D957" s="124" t="s">
        <v>26</v>
      </c>
      <c r="E957" s="124" t="s">
        <v>73</v>
      </c>
      <c r="F957" s="32">
        <f>SUM(Ведомственная!G801)</f>
        <v>70.400000000000006</v>
      </c>
      <c r="G957" s="32">
        <f>SUM(Ведомственная!H801)</f>
        <v>0</v>
      </c>
      <c r="H957" s="32">
        <f>SUM(Ведомственная!I801)</f>
        <v>0</v>
      </c>
    </row>
    <row r="958" spans="1:8" s="51" customFormat="1">
      <c r="A958" s="47" t="s">
        <v>186</v>
      </c>
      <c r="B958" s="48" t="s">
        <v>187</v>
      </c>
      <c r="C958" s="48"/>
      <c r="D958" s="48"/>
      <c r="E958" s="48"/>
      <c r="F958" s="50">
        <f>SUM(F959+F988+F961+F991+F1001+F1013+F965+F969+F972+F974+F977+F979+F981)+F999+F995+F1006+F1008+F963+F1010+F993+F1004</f>
        <v>47232.900000000009</v>
      </c>
      <c r="G958" s="50">
        <f t="shared" ref="G958:H958" si="213">SUM(G959+G988+G961+G991+G1001+G1013+G965+G969+G972+G974+G977+G979+G981)+G999+G995+G1006+G1008+G963+G1010+G993+G1004</f>
        <v>37501.5</v>
      </c>
      <c r="H958" s="50">
        <f t="shared" si="213"/>
        <v>36439</v>
      </c>
    </row>
    <row r="959" spans="1:8" ht="78.75">
      <c r="A959" s="26" t="s">
        <v>885</v>
      </c>
      <c r="B959" s="56" t="s">
        <v>197</v>
      </c>
      <c r="C959" s="56"/>
      <c r="D959" s="35"/>
      <c r="E959" s="35"/>
      <c r="F959" s="32">
        <f>SUM(F960)</f>
        <v>0</v>
      </c>
      <c r="G959" s="32">
        <f>SUM(G960)</f>
        <v>1800</v>
      </c>
      <c r="H959" s="32">
        <f>SUM(H960)</f>
        <v>0</v>
      </c>
    </row>
    <row r="960" spans="1:8">
      <c r="A960" s="26" t="s">
        <v>20</v>
      </c>
      <c r="B960" s="56" t="s">
        <v>197</v>
      </c>
      <c r="C960" s="56">
        <v>800</v>
      </c>
      <c r="D960" s="35">
        <v>10</v>
      </c>
      <c r="E960" s="35" t="s">
        <v>73</v>
      </c>
      <c r="F960" s="32">
        <f>SUM(Ведомственная!G573)</f>
        <v>0</v>
      </c>
      <c r="G960" s="32">
        <f>SUM(Ведомственная!H573)</f>
        <v>1800</v>
      </c>
      <c r="H960" s="32">
        <f>SUM(Ведомственная!I573)</f>
        <v>0</v>
      </c>
    </row>
    <row r="961" spans="1:8">
      <c r="A961" s="26" t="s">
        <v>140</v>
      </c>
      <c r="B961" s="35" t="s">
        <v>191</v>
      </c>
      <c r="C961" s="56"/>
      <c r="D961" s="35"/>
      <c r="E961" s="35"/>
      <c r="F961" s="32">
        <f>SUM(F962)</f>
        <v>500</v>
      </c>
      <c r="G961" s="32">
        <f>SUM(G962)</f>
        <v>0</v>
      </c>
      <c r="H961" s="32">
        <f>SUM(H962)</f>
        <v>0</v>
      </c>
    </row>
    <row r="962" spans="1:8">
      <c r="A962" s="26" t="s">
        <v>20</v>
      </c>
      <c r="B962" s="35" t="s">
        <v>191</v>
      </c>
      <c r="C962" s="56">
        <v>800</v>
      </c>
      <c r="D962" s="35" t="s">
        <v>29</v>
      </c>
      <c r="E962" s="35" t="s">
        <v>165</v>
      </c>
      <c r="F962" s="32">
        <f>SUM(Ведомственная!G551)</f>
        <v>500</v>
      </c>
      <c r="G962" s="32">
        <f>SUM(Ведомственная!H551)</f>
        <v>0</v>
      </c>
      <c r="H962" s="32">
        <f>SUM(Ведомственная!I551)</f>
        <v>0</v>
      </c>
    </row>
    <row r="963" spans="1:8" ht="31.5">
      <c r="A963" s="3" t="s">
        <v>300</v>
      </c>
      <c r="B963" s="27" t="s">
        <v>301</v>
      </c>
      <c r="C963" s="27"/>
      <c r="D963" s="27"/>
      <c r="E963" s="27"/>
      <c r="F963" s="30">
        <f t="shared" ref="F963:H963" si="214">SUM(F964)</f>
        <v>500</v>
      </c>
      <c r="G963" s="30">
        <f t="shared" si="214"/>
        <v>500</v>
      </c>
      <c r="H963" s="30">
        <f t="shared" si="214"/>
        <v>500</v>
      </c>
    </row>
    <row r="964" spans="1:8" ht="31.5">
      <c r="A964" s="3" t="s">
        <v>47</v>
      </c>
      <c r="B964" s="27" t="s">
        <v>301</v>
      </c>
      <c r="C964" s="27" t="s">
        <v>86</v>
      </c>
      <c r="D964" s="27" t="s">
        <v>49</v>
      </c>
      <c r="E964" s="27" t="s">
        <v>26</v>
      </c>
      <c r="F964" s="30">
        <f>SUM(Ведомственная!G175)</f>
        <v>500</v>
      </c>
      <c r="G964" s="30">
        <f>SUM(Ведомственная!H175)</f>
        <v>500</v>
      </c>
      <c r="H964" s="30">
        <f>SUM(Ведомственная!I175)</f>
        <v>500</v>
      </c>
    </row>
    <row r="965" spans="1:8">
      <c r="A965" s="26" t="s">
        <v>75</v>
      </c>
      <c r="B965" s="27" t="s">
        <v>99</v>
      </c>
      <c r="C965" s="27"/>
      <c r="D965" s="27"/>
      <c r="E965" s="27"/>
      <c r="F965" s="30">
        <f>SUM(F966+F967)+F968</f>
        <v>16199.199999999999</v>
      </c>
      <c r="G965" s="30">
        <f>SUM(G966+G967)+G968</f>
        <v>16277.4</v>
      </c>
      <c r="H965" s="30">
        <f>SUM(H966+H967)+H968</f>
        <v>16277</v>
      </c>
    </row>
    <row r="966" spans="1:8" ht="63">
      <c r="A966" s="26" t="s">
        <v>46</v>
      </c>
      <c r="B966" s="27" t="s">
        <v>99</v>
      </c>
      <c r="C966" s="27" t="s">
        <v>84</v>
      </c>
      <c r="D966" s="27" t="s">
        <v>29</v>
      </c>
      <c r="E966" s="27" t="s">
        <v>49</v>
      </c>
      <c r="F966" s="30">
        <f>SUM(Ведомственная!G15)</f>
        <v>16189.199999999999</v>
      </c>
      <c r="G966" s="30">
        <f>SUM(Ведомственная!H15)</f>
        <v>16267.4</v>
      </c>
      <c r="H966" s="30">
        <f>SUM(Ведомственная!I15)</f>
        <v>16267</v>
      </c>
    </row>
    <row r="967" spans="1:8">
      <c r="A967" s="26" t="s">
        <v>85</v>
      </c>
      <c r="B967" s="27" t="s">
        <v>99</v>
      </c>
      <c r="C967" s="27" t="s">
        <v>86</v>
      </c>
      <c r="D967" s="27" t="s">
        <v>29</v>
      </c>
      <c r="E967" s="27" t="s">
        <v>49</v>
      </c>
      <c r="F967" s="32">
        <f>SUM(Ведомственная!G16)</f>
        <v>10</v>
      </c>
      <c r="G967" s="32">
        <f>SUM(Ведомственная!H16)</f>
        <v>10</v>
      </c>
      <c r="H967" s="32">
        <f>SUM(Ведомственная!I16)</f>
        <v>10</v>
      </c>
    </row>
    <row r="968" spans="1:8">
      <c r="A968" s="26" t="s">
        <v>37</v>
      </c>
      <c r="B968" s="27" t="s">
        <v>99</v>
      </c>
      <c r="C968" s="27" t="s">
        <v>94</v>
      </c>
      <c r="D968" s="27" t="s">
        <v>29</v>
      </c>
      <c r="E968" s="27" t="s">
        <v>49</v>
      </c>
      <c r="F968" s="32">
        <f>SUM(Ведомственная!G17)</f>
        <v>0</v>
      </c>
      <c r="G968" s="32">
        <f>SUM(Ведомственная!H17)</f>
        <v>0</v>
      </c>
      <c r="H968" s="32">
        <f>SUM(Ведомственная!I17)</f>
        <v>0</v>
      </c>
    </row>
    <row r="969" spans="1:8" ht="31.5">
      <c r="A969" s="26" t="s">
        <v>188</v>
      </c>
      <c r="B969" s="27" t="s">
        <v>104</v>
      </c>
      <c r="C969" s="27"/>
      <c r="D969" s="27"/>
      <c r="E969" s="27"/>
      <c r="F969" s="30">
        <f>SUM(F970:F971)</f>
        <v>5246.2</v>
      </c>
      <c r="G969" s="30">
        <f>SUM(G970:G971)</f>
        <v>5193.2</v>
      </c>
      <c r="H969" s="30">
        <f>SUM(H970:H971)</f>
        <v>5193.2</v>
      </c>
    </row>
    <row r="970" spans="1:8" ht="63">
      <c r="A970" s="26" t="s">
        <v>46</v>
      </c>
      <c r="B970" s="27" t="s">
        <v>104</v>
      </c>
      <c r="C970" s="27" t="s">
        <v>84</v>
      </c>
      <c r="D970" s="27" t="s">
        <v>29</v>
      </c>
      <c r="E970" s="27" t="s">
        <v>73</v>
      </c>
      <c r="F970" s="30">
        <f>SUM(Ведомственная!G41)</f>
        <v>5244.4</v>
      </c>
      <c r="G970" s="30">
        <f>SUM(Ведомственная!H41)</f>
        <v>5187.8999999999996</v>
      </c>
      <c r="H970" s="30">
        <f>SUM(Ведомственная!I41)</f>
        <v>5187.8999999999996</v>
      </c>
    </row>
    <row r="971" spans="1:8" ht="31.5">
      <c r="A971" s="26" t="s">
        <v>47</v>
      </c>
      <c r="B971" s="27" t="s">
        <v>104</v>
      </c>
      <c r="C971" s="27" t="s">
        <v>86</v>
      </c>
      <c r="D971" s="27" t="s">
        <v>29</v>
      </c>
      <c r="E971" s="27" t="s">
        <v>73</v>
      </c>
      <c r="F971" s="30">
        <f>SUM(Ведомственная!G42)</f>
        <v>1.8</v>
      </c>
      <c r="G971" s="30">
        <f>SUM(Ведомственная!H42)</f>
        <v>5.3</v>
      </c>
      <c r="H971" s="30">
        <f>SUM(Ведомственная!I42)</f>
        <v>5.3</v>
      </c>
    </row>
    <row r="972" spans="1:8">
      <c r="A972" s="26" t="s">
        <v>87</v>
      </c>
      <c r="B972" s="27" t="s">
        <v>100</v>
      </c>
      <c r="C972" s="27"/>
      <c r="D972" s="27"/>
      <c r="E972" s="27"/>
      <c r="F972" s="30">
        <f>SUM(F973)</f>
        <v>1824.5</v>
      </c>
      <c r="G972" s="30">
        <f>SUM(G973)</f>
        <v>1824.7</v>
      </c>
      <c r="H972" s="30">
        <f>SUM(H973)</f>
        <v>1824.7</v>
      </c>
    </row>
    <row r="973" spans="1:8" ht="63">
      <c r="A973" s="26" t="s">
        <v>46</v>
      </c>
      <c r="B973" s="27" t="s">
        <v>100</v>
      </c>
      <c r="C973" s="27" t="s">
        <v>84</v>
      </c>
      <c r="D973" s="27" t="s">
        <v>29</v>
      </c>
      <c r="E973" s="27" t="s">
        <v>49</v>
      </c>
      <c r="F973" s="30">
        <f>SUM(Ведомственная!G19)</f>
        <v>1824.5</v>
      </c>
      <c r="G973" s="30">
        <f>SUM(Ведомственная!H19)</f>
        <v>1824.7</v>
      </c>
      <c r="H973" s="30">
        <f>SUM(Ведомственная!I19)</f>
        <v>1824.7</v>
      </c>
    </row>
    <row r="974" spans="1:8">
      <c r="A974" s="26" t="s">
        <v>90</v>
      </c>
      <c r="B974" s="27" t="s">
        <v>101</v>
      </c>
      <c r="C974" s="27"/>
      <c r="D974" s="27"/>
      <c r="E974" s="27"/>
      <c r="F974" s="32">
        <f>SUM(F975:F976)</f>
        <v>507.7</v>
      </c>
      <c r="G974" s="32">
        <f>SUM(G975:G976)</f>
        <v>805.4</v>
      </c>
      <c r="H974" s="32">
        <f>SUM(H975:H976)</f>
        <v>805.4</v>
      </c>
    </row>
    <row r="975" spans="1:8" ht="31.5">
      <c r="A975" s="26" t="s">
        <v>47</v>
      </c>
      <c r="B975" s="27" t="s">
        <v>101</v>
      </c>
      <c r="C975" s="27" t="s">
        <v>86</v>
      </c>
      <c r="D975" s="27" t="s">
        <v>29</v>
      </c>
      <c r="E975" s="27" t="s">
        <v>89</v>
      </c>
      <c r="F975" s="32">
        <f>SUM(Ведомственная!G23+Ведомственная!G48)</f>
        <v>497</v>
      </c>
      <c r="G975" s="32">
        <f>SUM(Ведомственная!H23+Ведомственная!H48)</f>
        <v>794.69999999999993</v>
      </c>
      <c r="H975" s="32">
        <f>SUM(Ведомственная!I23+Ведомственная!I48)</f>
        <v>794.69999999999993</v>
      </c>
    </row>
    <row r="976" spans="1:8">
      <c r="A976" s="26" t="s">
        <v>20</v>
      </c>
      <c r="B976" s="27" t="s">
        <v>101</v>
      </c>
      <c r="C976" s="27" t="s">
        <v>91</v>
      </c>
      <c r="D976" s="27" t="s">
        <v>29</v>
      </c>
      <c r="E976" s="27" t="s">
        <v>89</v>
      </c>
      <c r="F976" s="32">
        <f>SUM(Ведомственная!G49+Ведомственная!G24)</f>
        <v>10.7</v>
      </c>
      <c r="G976" s="32">
        <f>SUM(Ведомственная!H49+Ведомственная!H24)</f>
        <v>10.7</v>
      </c>
      <c r="H976" s="32">
        <f>SUM(Ведомственная!I49+Ведомственная!I24)</f>
        <v>10.7</v>
      </c>
    </row>
    <row r="977" spans="1:8" ht="31.5">
      <c r="A977" s="26" t="s">
        <v>92</v>
      </c>
      <c r="B977" s="27" t="s">
        <v>102</v>
      </c>
      <c r="C977" s="27"/>
      <c r="D977" s="27"/>
      <c r="E977" s="27"/>
      <c r="F977" s="32">
        <f>SUM(F978)</f>
        <v>587.5</v>
      </c>
      <c r="G977" s="32">
        <f>SUM(G978)</f>
        <v>707.9</v>
      </c>
      <c r="H977" s="32">
        <f>SUM(H978)</f>
        <v>707.9</v>
      </c>
    </row>
    <row r="978" spans="1:8" ht="31.5">
      <c r="A978" s="26" t="s">
        <v>47</v>
      </c>
      <c r="B978" s="27" t="s">
        <v>102</v>
      </c>
      <c r="C978" s="27" t="s">
        <v>86</v>
      </c>
      <c r="D978" s="27" t="s">
        <v>29</v>
      </c>
      <c r="E978" s="27" t="s">
        <v>89</v>
      </c>
      <c r="F978" s="32">
        <f>SUM(Ведомственная!G26+Ведомственная!G51)</f>
        <v>587.5</v>
      </c>
      <c r="G978" s="32">
        <f>SUM(Ведомственная!H26+Ведомственная!H51)</f>
        <v>707.9</v>
      </c>
      <c r="H978" s="32">
        <f>SUM(Ведомственная!I26+Ведомственная!I51)</f>
        <v>707.9</v>
      </c>
    </row>
    <row r="979" spans="1:8" ht="31.5">
      <c r="A979" s="26" t="s">
        <v>98</v>
      </c>
      <c r="B979" s="27" t="s">
        <v>105</v>
      </c>
      <c r="C979" s="27"/>
      <c r="D979" s="27"/>
      <c r="E979" s="27"/>
      <c r="F979" s="30">
        <f>SUM(F980)</f>
        <v>2481.3000000000002</v>
      </c>
      <c r="G979" s="30">
        <f>SUM(G980)</f>
        <v>2253.6</v>
      </c>
      <c r="H979" s="30">
        <f>SUM(H980)</f>
        <v>2253.6</v>
      </c>
    </row>
    <row r="980" spans="1:8" ht="63">
      <c r="A980" s="26" t="s">
        <v>46</v>
      </c>
      <c r="B980" s="27" t="s">
        <v>105</v>
      </c>
      <c r="C980" s="27" t="s">
        <v>84</v>
      </c>
      <c r="D980" s="27" t="s">
        <v>29</v>
      </c>
      <c r="E980" s="27" t="s">
        <v>73</v>
      </c>
      <c r="F980" s="30">
        <f>SUM(Ведомственная!G44)</f>
        <v>2481.3000000000002</v>
      </c>
      <c r="G980" s="30">
        <f>SUM(Ведомственная!H44)</f>
        <v>2253.6</v>
      </c>
      <c r="H980" s="30">
        <f>SUM(Ведомственная!I44)</f>
        <v>2253.6</v>
      </c>
    </row>
    <row r="981" spans="1:8" ht="31.5">
      <c r="A981" s="26" t="s">
        <v>93</v>
      </c>
      <c r="B981" s="27" t="s">
        <v>103</v>
      </c>
      <c r="C981" s="27"/>
      <c r="D981" s="27"/>
      <c r="E981" s="27"/>
      <c r="F981" s="30">
        <f>SUM(F982:F987)</f>
        <v>10939.300000000001</v>
      </c>
      <c r="G981" s="30">
        <f t="shared" ref="G981:H981" si="215">SUM(G982:G987)</f>
        <v>2638.8</v>
      </c>
      <c r="H981" s="30">
        <f t="shared" si="215"/>
        <v>4439.2</v>
      </c>
    </row>
    <row r="982" spans="1:8" ht="31.5">
      <c r="A982" s="26" t="s">
        <v>47</v>
      </c>
      <c r="B982" s="27" t="s">
        <v>103</v>
      </c>
      <c r="C982" s="27" t="s">
        <v>86</v>
      </c>
      <c r="D982" s="27" t="s">
        <v>29</v>
      </c>
      <c r="E982" s="27" t="s">
        <v>89</v>
      </c>
      <c r="F982" s="30">
        <f>SUM(Ведомственная!G53+Ведомственная!G28)+Ведомственная!G136</f>
        <v>4726.3</v>
      </c>
      <c r="G982" s="30">
        <f>SUM(Ведомственная!H53+Ведомственная!H28)+Ведомственная!H136</f>
        <v>1918</v>
      </c>
      <c r="H982" s="30">
        <f>SUM(Ведомственная!I53+Ведомственная!I28)+Ведомственная!I136</f>
        <v>3718.4</v>
      </c>
    </row>
    <row r="983" spans="1:8">
      <c r="A983" s="26" t="s">
        <v>37</v>
      </c>
      <c r="B983" s="27" t="s">
        <v>103</v>
      </c>
      <c r="C983" s="27" t="s">
        <v>94</v>
      </c>
      <c r="D983" s="27" t="s">
        <v>29</v>
      </c>
      <c r="E983" s="27" t="s">
        <v>89</v>
      </c>
      <c r="F983" s="30">
        <f>SUM(Ведомственная!G29)</f>
        <v>980.5</v>
      </c>
      <c r="G983" s="30">
        <f>SUM(Ведомственная!H29)</f>
        <v>660.8</v>
      </c>
      <c r="H983" s="30">
        <f>SUM(Ведомственная!I29)</f>
        <v>660.8</v>
      </c>
    </row>
    <row r="984" spans="1:8" hidden="1">
      <c r="A984" s="26" t="s">
        <v>20</v>
      </c>
      <c r="B984" s="27" t="s">
        <v>103</v>
      </c>
      <c r="C984" s="27" t="s">
        <v>91</v>
      </c>
      <c r="D984" s="27" t="s">
        <v>29</v>
      </c>
      <c r="E984" s="27" t="s">
        <v>108</v>
      </c>
      <c r="F984" s="30">
        <f>SUM(Ведомственная!G92)</f>
        <v>322.8</v>
      </c>
      <c r="G984" s="30">
        <f>SUM(Ведомственная!H92)</f>
        <v>0</v>
      </c>
      <c r="H984" s="30">
        <f>SUM(Ведомственная!I92)</f>
        <v>0</v>
      </c>
    </row>
    <row r="985" spans="1:8">
      <c r="A985" s="26" t="s">
        <v>20</v>
      </c>
      <c r="B985" s="27" t="s">
        <v>103</v>
      </c>
      <c r="C985" s="27" t="s">
        <v>91</v>
      </c>
      <c r="D985" s="27" t="s">
        <v>29</v>
      </c>
      <c r="E985" s="27" t="s">
        <v>89</v>
      </c>
      <c r="F985" s="30">
        <f>SUM(Ведомственная!G30+Ведомственная!G54+Ведомственная!G137)</f>
        <v>4484.6000000000004</v>
      </c>
      <c r="G985" s="30">
        <f>SUM(Ведомственная!H30+Ведомственная!H54+Ведомственная!H137)</f>
        <v>60</v>
      </c>
      <c r="H985" s="30">
        <f>SUM(Ведомственная!I30+Ведомственная!I54+Ведомственная!I137)</f>
        <v>60</v>
      </c>
    </row>
    <row r="986" spans="1:8">
      <c r="A986" s="111" t="s">
        <v>20</v>
      </c>
      <c r="B986" s="27" t="s">
        <v>103</v>
      </c>
      <c r="C986" s="27" t="s">
        <v>91</v>
      </c>
      <c r="D986" s="27" t="s">
        <v>164</v>
      </c>
      <c r="E986" s="27" t="s">
        <v>164</v>
      </c>
      <c r="F986" s="30">
        <f>SUM(Ведомственная!G414)</f>
        <v>395.1</v>
      </c>
      <c r="G986" s="30">
        <f>SUM(Ведомственная!H414)</f>
        <v>0</v>
      </c>
      <c r="H986" s="30">
        <f>SUM(Ведомственная!I414)</f>
        <v>0</v>
      </c>
    </row>
    <row r="987" spans="1:8" ht="31.5">
      <c r="A987" s="26" t="s">
        <v>47</v>
      </c>
      <c r="B987" s="27" t="s">
        <v>103</v>
      </c>
      <c r="C987" s="27" t="s">
        <v>86</v>
      </c>
      <c r="D987" s="27" t="s">
        <v>108</v>
      </c>
      <c r="E987" s="27" t="s">
        <v>164</v>
      </c>
      <c r="F987" s="30">
        <f>SUM(Ведомственная!G35)</f>
        <v>30</v>
      </c>
      <c r="G987" s="30">
        <f>SUM(Ведомственная!H35)</f>
        <v>0</v>
      </c>
      <c r="H987" s="30">
        <f>SUM(Ведомственная!I35)</f>
        <v>0</v>
      </c>
    </row>
    <row r="988" spans="1:8" ht="47.25" hidden="1">
      <c r="A988" s="26" t="s">
        <v>459</v>
      </c>
      <c r="B988" s="56" t="s">
        <v>460</v>
      </c>
      <c r="C988" s="27"/>
      <c r="D988" s="27"/>
      <c r="E988" s="27"/>
      <c r="F988" s="30">
        <f>SUM(F989)</f>
        <v>0</v>
      </c>
      <c r="G988" s="30">
        <f>SUM(G989)</f>
        <v>0</v>
      </c>
      <c r="H988" s="30">
        <f>SUM(H989)</f>
        <v>0</v>
      </c>
    </row>
    <row r="989" spans="1:8" ht="31.5" hidden="1">
      <c r="A989" s="26" t="s">
        <v>222</v>
      </c>
      <c r="B989" s="56" t="s">
        <v>460</v>
      </c>
      <c r="C989" s="27" t="s">
        <v>117</v>
      </c>
      <c r="D989" s="27" t="s">
        <v>11</v>
      </c>
      <c r="E989" s="27" t="s">
        <v>22</v>
      </c>
      <c r="F989" s="30"/>
      <c r="G989" s="30"/>
      <c r="H989" s="30"/>
    </row>
    <row r="990" spans="1:8" ht="31.5" hidden="1">
      <c r="A990" s="26" t="s">
        <v>47</v>
      </c>
      <c r="B990" s="35" t="s">
        <v>206</v>
      </c>
      <c r="C990" s="35" t="s">
        <v>86</v>
      </c>
      <c r="D990" s="35" t="s">
        <v>29</v>
      </c>
      <c r="E990" s="35" t="s">
        <v>11</v>
      </c>
      <c r="F990" s="32"/>
      <c r="G990" s="32"/>
      <c r="H990" s="32"/>
    </row>
    <row r="991" spans="1:8" ht="47.25">
      <c r="A991" s="26" t="s">
        <v>208</v>
      </c>
      <c r="B991" s="35" t="s">
        <v>520</v>
      </c>
      <c r="C991" s="35"/>
      <c r="D991" s="35"/>
      <c r="E991" s="35"/>
      <c r="F991" s="32">
        <f>SUM(F992)</f>
        <v>23.4</v>
      </c>
      <c r="G991" s="32">
        <f>SUM(G992)</f>
        <v>138.6</v>
      </c>
      <c r="H991" s="32">
        <f>SUM(H992)</f>
        <v>9.5</v>
      </c>
    </row>
    <row r="992" spans="1:8">
      <c r="A992" s="26" t="s">
        <v>85</v>
      </c>
      <c r="B992" s="35" t="s">
        <v>520</v>
      </c>
      <c r="C992" s="35" t="s">
        <v>86</v>
      </c>
      <c r="D992" s="35" t="s">
        <v>29</v>
      </c>
      <c r="E992" s="35" t="s">
        <v>164</v>
      </c>
      <c r="F992" s="32">
        <f>SUM(Ведомственная!G88)</f>
        <v>23.4</v>
      </c>
      <c r="G992" s="32">
        <f>SUM(Ведомственная!H88)</f>
        <v>138.6</v>
      </c>
      <c r="H992" s="32">
        <f>SUM(Ведомственная!I88)</f>
        <v>9.5</v>
      </c>
    </row>
    <row r="993" spans="1:8">
      <c r="A993" s="109" t="s">
        <v>990</v>
      </c>
      <c r="B993" s="56" t="s">
        <v>989</v>
      </c>
      <c r="C993" s="56"/>
      <c r="D993" s="110"/>
      <c r="E993" s="110"/>
      <c r="F993" s="32">
        <f>SUM(F994)</f>
        <v>2215.8000000000002</v>
      </c>
      <c r="G993" s="32">
        <f t="shared" ref="G993:H993" si="216">SUM(G994)</f>
        <v>0</v>
      </c>
      <c r="H993" s="32">
        <f t="shared" si="216"/>
        <v>0</v>
      </c>
    </row>
    <row r="994" spans="1:8" ht="31.5">
      <c r="A994" s="3" t="s">
        <v>47</v>
      </c>
      <c r="B994" s="56" t="s">
        <v>989</v>
      </c>
      <c r="C994" s="56">
        <v>200</v>
      </c>
      <c r="D994" s="27" t="s">
        <v>29</v>
      </c>
      <c r="E994" s="27" t="s">
        <v>89</v>
      </c>
      <c r="F994" s="32">
        <f>SUM(Ведомственная!G139)</f>
        <v>2215.8000000000002</v>
      </c>
      <c r="G994" s="32">
        <f>SUM(Ведомственная!H139)</f>
        <v>0</v>
      </c>
      <c r="H994" s="32">
        <f>SUM(Ведомственная!I139)</f>
        <v>0</v>
      </c>
    </row>
    <row r="995" spans="1:8" ht="31.5">
      <c r="A995" s="26" t="s">
        <v>224</v>
      </c>
      <c r="B995" s="35" t="s">
        <v>673</v>
      </c>
      <c r="C995" s="35"/>
      <c r="D995" s="35"/>
      <c r="E995" s="35"/>
      <c r="F995" s="32">
        <f>SUM(F996:F998)</f>
        <v>5543.8</v>
      </c>
      <c r="G995" s="32">
        <f>SUM(G996:G998)</f>
        <v>5109.5</v>
      </c>
      <c r="H995" s="32">
        <f>SUM(H996:H998)</f>
        <v>4176.1000000000004</v>
      </c>
    </row>
    <row r="996" spans="1:8" ht="63">
      <c r="A996" s="3" t="s">
        <v>46</v>
      </c>
      <c r="B996" s="35" t="s">
        <v>673</v>
      </c>
      <c r="C996" s="35" t="s">
        <v>84</v>
      </c>
      <c r="D996" s="35" t="s">
        <v>49</v>
      </c>
      <c r="E996" s="35" t="s">
        <v>11</v>
      </c>
      <c r="F996" s="32">
        <f>SUM(Ведомственная!G147)</f>
        <v>4508.1000000000004</v>
      </c>
      <c r="G996" s="32">
        <f>SUM(Ведомственная!H147)</f>
        <v>4608.3</v>
      </c>
      <c r="H996" s="32">
        <f>SUM(Ведомственная!I147)</f>
        <v>4176.1000000000004</v>
      </c>
    </row>
    <row r="997" spans="1:8" ht="31.5">
      <c r="A997" s="26" t="s">
        <v>47</v>
      </c>
      <c r="B997" s="35" t="s">
        <v>673</v>
      </c>
      <c r="C997" s="35" t="s">
        <v>86</v>
      </c>
      <c r="D997" s="35" t="s">
        <v>49</v>
      </c>
      <c r="E997" s="35" t="s">
        <v>11</v>
      </c>
      <c r="F997" s="32">
        <f>SUM(Ведомственная!G148)</f>
        <v>955.7</v>
      </c>
      <c r="G997" s="32">
        <f>SUM(Ведомственная!H148)</f>
        <v>421.2</v>
      </c>
      <c r="H997" s="32">
        <f>SUM(Ведомственная!I148)</f>
        <v>0</v>
      </c>
    </row>
    <row r="998" spans="1:8">
      <c r="A998" s="26" t="s">
        <v>20</v>
      </c>
      <c r="B998" s="35" t="s">
        <v>673</v>
      </c>
      <c r="C998" s="35" t="s">
        <v>91</v>
      </c>
      <c r="D998" s="35" t="s">
        <v>49</v>
      </c>
      <c r="E998" s="35" t="s">
        <v>11</v>
      </c>
      <c r="F998" s="32">
        <f>SUM(Ведомственная!G149)</f>
        <v>80</v>
      </c>
      <c r="G998" s="32">
        <f>SUM(Ведомственная!H149)</f>
        <v>80</v>
      </c>
      <c r="H998" s="32">
        <f>SUM(Ведомственная!I149)</f>
        <v>0</v>
      </c>
    </row>
    <row r="999" spans="1:8" ht="221.25" customHeight="1">
      <c r="A999" s="26" t="s">
        <v>522</v>
      </c>
      <c r="B999" s="35" t="s">
        <v>523</v>
      </c>
      <c r="C999" s="56"/>
      <c r="D999" s="35"/>
      <c r="E999" s="35"/>
      <c r="F999" s="32">
        <f>SUM(Ведомственная!G80)</f>
        <v>106.6</v>
      </c>
      <c r="G999" s="32">
        <f>SUM(Ведомственная!H80)</f>
        <v>102.8</v>
      </c>
      <c r="H999" s="32">
        <f>SUM(Ведомственная!I80)</f>
        <v>102.8</v>
      </c>
    </row>
    <row r="1000" spans="1:8" ht="63">
      <c r="A1000" s="26" t="s">
        <v>46</v>
      </c>
      <c r="B1000" s="35" t="s">
        <v>523</v>
      </c>
      <c r="C1000" s="35" t="s">
        <v>84</v>
      </c>
      <c r="D1000" s="35" t="s">
        <v>29</v>
      </c>
      <c r="E1000" s="35" t="s">
        <v>11</v>
      </c>
      <c r="F1000" s="32">
        <f>SUM(Ведомственная!G81)</f>
        <v>106.6</v>
      </c>
      <c r="G1000" s="32">
        <f>SUM(Ведомственная!H81)</f>
        <v>102.8</v>
      </c>
      <c r="H1000" s="32">
        <f>SUM(Ведомственная!I81)</f>
        <v>102.8</v>
      </c>
    </row>
    <row r="1001" spans="1:8" ht="47.25">
      <c r="A1001" s="26" t="s">
        <v>346</v>
      </c>
      <c r="B1001" s="35" t="s">
        <v>527</v>
      </c>
      <c r="C1001" s="56"/>
      <c r="D1001" s="35"/>
      <c r="E1001" s="35"/>
      <c r="F1001" s="32">
        <f>SUM(F1002:F1003)</f>
        <v>155.6</v>
      </c>
      <c r="G1001" s="32">
        <f>SUM(G1002:G1003)</f>
        <v>149.6</v>
      </c>
      <c r="H1001" s="32">
        <f>SUM(H1002:H1003)</f>
        <v>149.6</v>
      </c>
    </row>
    <row r="1002" spans="1:8" ht="63">
      <c r="A1002" s="26" t="s">
        <v>46</v>
      </c>
      <c r="B1002" s="35" t="s">
        <v>527</v>
      </c>
      <c r="C1002" s="35" t="s">
        <v>84</v>
      </c>
      <c r="D1002" s="35" t="s">
        <v>164</v>
      </c>
      <c r="E1002" s="35" t="s">
        <v>164</v>
      </c>
      <c r="F1002" s="32">
        <f>SUM(Ведомственная!G416)</f>
        <v>146.1</v>
      </c>
      <c r="G1002" s="32">
        <f>SUM(Ведомственная!H416)</f>
        <v>140.5</v>
      </c>
      <c r="H1002" s="32">
        <f>SUM(Ведомственная!I416)</f>
        <v>140.5</v>
      </c>
    </row>
    <row r="1003" spans="1:8">
      <c r="A1003" s="26" t="s">
        <v>85</v>
      </c>
      <c r="B1003" s="35" t="s">
        <v>527</v>
      </c>
      <c r="C1003" s="35" t="s">
        <v>86</v>
      </c>
      <c r="D1003" s="35" t="s">
        <v>164</v>
      </c>
      <c r="E1003" s="35" t="s">
        <v>164</v>
      </c>
      <c r="F1003" s="32">
        <f>SUM(Ведомственная!G417)</f>
        <v>9.5</v>
      </c>
      <c r="G1003" s="32">
        <f>SUM(Ведомственная!H417)</f>
        <v>9.1</v>
      </c>
      <c r="H1003" s="32">
        <f>SUM(Ведомственная!I417)</f>
        <v>9.1</v>
      </c>
    </row>
    <row r="1004" spans="1:8" hidden="1">
      <c r="A1004" s="117"/>
      <c r="B1004" s="118" t="s">
        <v>1025</v>
      </c>
      <c r="C1004" s="118"/>
      <c r="D1004" s="118"/>
      <c r="E1004" s="118"/>
      <c r="F1004" s="32">
        <f>SUM(F1005)</f>
        <v>0</v>
      </c>
      <c r="G1004" s="32">
        <f t="shared" ref="G1004:H1004" si="217">SUM(G1005)</f>
        <v>0</v>
      </c>
      <c r="H1004" s="32">
        <f t="shared" si="217"/>
        <v>0</v>
      </c>
    </row>
    <row r="1005" spans="1:8" ht="63" hidden="1">
      <c r="A1005" s="117" t="s">
        <v>46</v>
      </c>
      <c r="B1005" s="118" t="s">
        <v>1025</v>
      </c>
      <c r="C1005" s="118" t="s">
        <v>84</v>
      </c>
      <c r="D1005" s="118" t="s">
        <v>29</v>
      </c>
      <c r="E1005" s="118" t="s">
        <v>11</v>
      </c>
      <c r="F1005" s="32">
        <f>SUM(Ведомственная!G84)</f>
        <v>0</v>
      </c>
      <c r="G1005" s="32">
        <f>SUM(Ведомственная!H84)</f>
        <v>0</v>
      </c>
      <c r="H1005" s="32">
        <f>SUM(Ведомственная!I84)</f>
        <v>0</v>
      </c>
    </row>
    <row r="1006" spans="1:8" ht="63">
      <c r="A1006" s="26" t="s">
        <v>834</v>
      </c>
      <c r="B1006" s="56" t="s">
        <v>837</v>
      </c>
      <c r="C1006" s="35"/>
      <c r="D1006" s="35"/>
      <c r="E1006" s="35"/>
      <c r="F1006" s="32">
        <f>SUM(F1007)</f>
        <v>0</v>
      </c>
      <c r="G1006" s="32">
        <f t="shared" ref="G1006:H1006" si="218">SUM(G1007)</f>
        <v>0</v>
      </c>
      <c r="H1006" s="32">
        <f t="shared" si="218"/>
        <v>0</v>
      </c>
    </row>
    <row r="1007" spans="1:8" ht="63">
      <c r="A1007" s="26" t="s">
        <v>46</v>
      </c>
      <c r="B1007" s="56" t="s">
        <v>837</v>
      </c>
      <c r="C1007" s="35" t="s">
        <v>84</v>
      </c>
      <c r="D1007" s="35" t="s">
        <v>26</v>
      </c>
      <c r="E1007" s="35" t="s">
        <v>11</v>
      </c>
      <c r="F1007" s="32">
        <f>SUM(Ведомственная!G754)</f>
        <v>0</v>
      </c>
      <c r="G1007" s="32">
        <f>SUM(Ведомственная!H754)</f>
        <v>0</v>
      </c>
      <c r="H1007" s="32">
        <f>SUM(Ведомственная!I754)</f>
        <v>0</v>
      </c>
    </row>
    <row r="1008" spans="1:8" ht="78.75">
      <c r="A1008" s="26" t="s">
        <v>836</v>
      </c>
      <c r="B1008" s="56" t="s">
        <v>838</v>
      </c>
      <c r="C1008" s="35"/>
      <c r="D1008" s="35"/>
      <c r="E1008" s="35"/>
      <c r="F1008" s="32">
        <f>SUM(F1009)</f>
        <v>0</v>
      </c>
      <c r="G1008" s="32">
        <f t="shared" ref="G1008:H1008" si="219">SUM(G1009)</f>
        <v>0</v>
      </c>
      <c r="H1008" s="32">
        <f t="shared" si="219"/>
        <v>0</v>
      </c>
    </row>
    <row r="1009" spans="1:8" ht="63">
      <c r="A1009" s="26" t="s">
        <v>46</v>
      </c>
      <c r="B1009" s="56" t="s">
        <v>838</v>
      </c>
      <c r="C1009" s="35" t="s">
        <v>84</v>
      </c>
      <c r="D1009" s="35" t="s">
        <v>26</v>
      </c>
      <c r="E1009" s="35" t="s">
        <v>11</v>
      </c>
      <c r="F1009" s="32">
        <f>SUM(Ведомственная!G756)</f>
        <v>0</v>
      </c>
      <c r="G1009" s="32">
        <f>SUM(Ведомственная!H756)</f>
        <v>0</v>
      </c>
      <c r="H1009" s="32">
        <f>SUM(Ведомственная!I756)</f>
        <v>0</v>
      </c>
    </row>
    <row r="1010" spans="1:8">
      <c r="A1010" s="26" t="s">
        <v>146</v>
      </c>
      <c r="B1010" s="56" t="s">
        <v>965</v>
      </c>
      <c r="C1010" s="35"/>
      <c r="D1010" s="35"/>
      <c r="E1010" s="35"/>
      <c r="F1010" s="32">
        <f>SUM(F1011)</f>
        <v>386.8</v>
      </c>
      <c r="G1010" s="32">
        <f t="shared" ref="G1010:H1010" si="220">SUM(G1011)</f>
        <v>0</v>
      </c>
      <c r="H1010" s="32">
        <f t="shared" si="220"/>
        <v>0</v>
      </c>
    </row>
    <row r="1011" spans="1:8" ht="31.5">
      <c r="A1011" s="26" t="s">
        <v>256</v>
      </c>
      <c r="B1011" s="56" t="s">
        <v>964</v>
      </c>
      <c r="C1011" s="35"/>
      <c r="D1011" s="35"/>
      <c r="E1011" s="35"/>
      <c r="F1011" s="32">
        <f>SUM(F1012)</f>
        <v>386.8</v>
      </c>
      <c r="G1011" s="32">
        <f t="shared" ref="G1011:H1011" si="221">SUM(G1012)</f>
        <v>0</v>
      </c>
      <c r="H1011" s="32">
        <f t="shared" si="221"/>
        <v>0</v>
      </c>
    </row>
    <row r="1012" spans="1:8" ht="31.5">
      <c r="A1012" s="26" t="s">
        <v>222</v>
      </c>
      <c r="B1012" s="56" t="s">
        <v>964</v>
      </c>
      <c r="C1012" s="35">
        <v>600</v>
      </c>
      <c r="D1012" s="35" t="s">
        <v>29</v>
      </c>
      <c r="E1012" s="35" t="s">
        <v>89</v>
      </c>
      <c r="F1012" s="32">
        <f>SUM(Ведомственная!G142)</f>
        <v>386.8</v>
      </c>
      <c r="G1012" s="32">
        <f>SUM(Ведомственная!H142)</f>
        <v>0</v>
      </c>
      <c r="H1012" s="32">
        <f>SUM(Ведомственная!I142)</f>
        <v>0</v>
      </c>
    </row>
    <row r="1013" spans="1:8" ht="31.5">
      <c r="A1013" s="3" t="s">
        <v>40</v>
      </c>
      <c r="B1013" s="56" t="s">
        <v>444</v>
      </c>
      <c r="C1013" s="35"/>
      <c r="D1013" s="35"/>
      <c r="E1013" s="35"/>
      <c r="F1013" s="32">
        <f>SUM(F1014)+F1015</f>
        <v>15.2</v>
      </c>
      <c r="G1013" s="32">
        <f t="shared" ref="G1013:H1013" si="222">SUM(G1014)+G1015</f>
        <v>0</v>
      </c>
      <c r="H1013" s="32">
        <f t="shared" si="222"/>
        <v>0</v>
      </c>
    </row>
    <row r="1014" spans="1:8">
      <c r="A1014" s="26" t="s">
        <v>20</v>
      </c>
      <c r="B1014" s="56" t="s">
        <v>444</v>
      </c>
      <c r="C1014" s="35" t="s">
        <v>91</v>
      </c>
      <c r="D1014" s="35" t="s">
        <v>11</v>
      </c>
      <c r="E1014" s="35" t="s">
        <v>22</v>
      </c>
      <c r="F1014" s="32">
        <f>SUM(Ведомственная!G269)</f>
        <v>15.2</v>
      </c>
      <c r="G1014" s="32">
        <f>SUM(Ведомственная!H269)</f>
        <v>0</v>
      </c>
      <c r="H1014" s="32">
        <f>SUM(Ведомственная!I269)</f>
        <v>0</v>
      </c>
    </row>
    <row r="1015" spans="1:8" ht="78.75" hidden="1">
      <c r="A1015" s="26" t="s">
        <v>836</v>
      </c>
      <c r="B1015" s="56" t="s">
        <v>835</v>
      </c>
      <c r="C1015" s="56"/>
      <c r="D1015" s="62"/>
      <c r="E1015" s="62"/>
      <c r="F1015" s="32">
        <f>SUM(F1016)</f>
        <v>0</v>
      </c>
      <c r="G1015" s="32">
        <f t="shared" ref="G1015:H1015" si="223">SUM(G1016)</f>
        <v>0</v>
      </c>
      <c r="H1015" s="32">
        <f t="shared" si="223"/>
        <v>0</v>
      </c>
    </row>
    <row r="1016" spans="1:8" ht="63" hidden="1">
      <c r="A1016" s="26" t="s">
        <v>46</v>
      </c>
      <c r="B1016" s="56" t="s">
        <v>835</v>
      </c>
      <c r="C1016" s="56">
        <v>100</v>
      </c>
      <c r="D1016" s="35" t="s">
        <v>26</v>
      </c>
      <c r="E1016" s="35" t="s">
        <v>11</v>
      </c>
      <c r="F1016" s="32">
        <f>SUM(Ведомственная!G759)</f>
        <v>0</v>
      </c>
      <c r="G1016" s="106"/>
      <c r="H1016" s="106"/>
    </row>
    <row r="1017" spans="1:8">
      <c r="A1017" s="107" t="s">
        <v>751</v>
      </c>
      <c r="B1017" s="56"/>
      <c r="C1017" s="35"/>
      <c r="D1017" s="35"/>
      <c r="E1017" s="35"/>
      <c r="F1017" s="32"/>
      <c r="G1017" s="33">
        <f>50000+40000</f>
        <v>90000</v>
      </c>
      <c r="H1017" s="33">
        <v>105000</v>
      </c>
    </row>
    <row r="1018" spans="1:8" s="51" customFormat="1" ht="14.25" customHeight="1">
      <c r="A1018" s="47" t="s">
        <v>185</v>
      </c>
      <c r="B1018" s="48"/>
      <c r="C1018" s="48"/>
      <c r="D1018" s="48"/>
      <c r="E1018" s="48"/>
      <c r="F1018" s="50">
        <f>SUM(F9+F13+F23+F118+F125+F134+F138+F142+F162+F168+F172+F176+F184+F189+F208+F247+F256+F276+F289+F300+F313+F337+F359+F376+F380+F495+F504+F514+F517+F522+F525+F539+F731+F825+F891+F895+F902+F919+F922+F930+F939+F958)+F950+F945+F366+F936+F1017</f>
        <v>5977765.1000000015</v>
      </c>
      <c r="G1018" s="50">
        <f>SUM(G9+G13+G23+G118+G125+G134+G138+G142+G162+G168+G172+G176+G184+G189+G208+G247+G256+G276+G289+G300+G313+G337+G359+G376+G380+G495+G504+G514+G517+G522+G525+G539+G731+G825+G891+G895+G902+G919+G922+G930+G939+G958)+G950+G945+G366+G936+G1017</f>
        <v>6661143.2999999989</v>
      </c>
      <c r="H1018" s="50">
        <f>SUM(H9+H13+H23+H118+H125+H134+H138+H142+H162+H168+H172+H176+H184+H189+H208+H247+H256+H276+H289+H300+H313+H337+H359+H376+H380+H495+H504+H514+H517+H522+H525+H539+H731+H825+H891+H895+H902+H919+H922+H930+H939+H958)+H950+H945+H366+H936+H1017</f>
        <v>5548920.3999999994</v>
      </c>
    </row>
    <row r="1019" spans="1:8" hidden="1"/>
    <row r="1020" spans="1:8" hidden="1">
      <c r="F1020" s="96">
        <f>SUM(Ведомственная!G1430)</f>
        <v>5977765.0999999996</v>
      </c>
      <c r="G1020" s="96">
        <f>SUM(Ведомственная!H1430)</f>
        <v>6661143.3000000007</v>
      </c>
      <c r="H1020" s="96">
        <f>SUM(Ведомственная!I1430)</f>
        <v>5548920.4000000004</v>
      </c>
    </row>
    <row r="1021" spans="1:8" hidden="1">
      <c r="F1021" s="96">
        <f>SUM(F1020-F1018)</f>
        <v>-1.862645149230957E-9</v>
      </c>
      <c r="G1021" s="96">
        <f>SUM(G1020-G1018)</f>
        <v>1.862645149230957E-9</v>
      </c>
      <c r="H1021" s="96">
        <f>SUM(H1020-H1018)</f>
        <v>9.3132257461547852E-10</v>
      </c>
    </row>
    <row r="1022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46"/>
  <sheetViews>
    <sheetView zoomScale="90" zoomScaleNormal="90" workbookViewId="0">
      <selection activeCell="H5" sqref="H5"/>
    </sheetView>
  </sheetViews>
  <sheetFormatPr defaultRowHeight="15.75" outlineLevelRow="1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3" width="9.140625" style="31"/>
    <col min="14" max="14" width="13.7109375" style="31" customWidth="1"/>
    <col min="15" max="15" width="13" style="31" customWidth="1"/>
    <col min="16" max="16" width="14.5703125" style="31" customWidth="1"/>
    <col min="17" max="16384" width="9.140625" style="31"/>
  </cols>
  <sheetData>
    <row r="1" spans="1:11">
      <c r="A1" s="36"/>
      <c r="F1" s="38"/>
      <c r="H1" s="38" t="s">
        <v>1061</v>
      </c>
    </row>
    <row r="2" spans="1:11">
      <c r="A2" s="40"/>
      <c r="F2" s="38"/>
      <c r="H2" s="38" t="s">
        <v>1059</v>
      </c>
    </row>
    <row r="3" spans="1:11">
      <c r="F3" s="38"/>
      <c r="H3" s="38" t="s">
        <v>0</v>
      </c>
    </row>
    <row r="4" spans="1:11">
      <c r="F4" s="38"/>
      <c r="H4" s="38" t="s">
        <v>1</v>
      </c>
    </row>
    <row r="5" spans="1:11">
      <c r="B5" s="42"/>
      <c r="C5" s="42"/>
      <c r="D5" s="42"/>
      <c r="E5" s="42"/>
      <c r="F5" s="2"/>
      <c r="H5" s="2" t="s">
        <v>1060</v>
      </c>
      <c r="I5" s="2"/>
    </row>
    <row r="6" spans="1:11" ht="36.75" customHeight="1">
      <c r="B6" s="43" t="s">
        <v>877</v>
      </c>
      <c r="C6" s="42"/>
      <c r="D6" s="42"/>
      <c r="E6" s="42"/>
      <c r="F6" s="42"/>
      <c r="G6" s="42"/>
      <c r="H6" s="42"/>
      <c r="I6" s="42"/>
    </row>
    <row r="7" spans="1:11">
      <c r="B7" s="44"/>
      <c r="C7" s="45"/>
      <c r="D7" s="45"/>
      <c r="E7" s="45"/>
      <c r="F7" s="45"/>
      <c r="G7" s="42"/>
      <c r="H7" s="42"/>
      <c r="I7" s="42" t="s">
        <v>500</v>
      </c>
    </row>
    <row r="8" spans="1:11">
      <c r="A8" s="152" t="s">
        <v>2</v>
      </c>
      <c r="B8" s="153" t="s">
        <v>3</v>
      </c>
      <c r="C8" s="153"/>
      <c r="D8" s="153"/>
      <c r="E8" s="153"/>
      <c r="F8" s="153"/>
      <c r="G8" s="154" t="s">
        <v>882</v>
      </c>
      <c r="H8" s="154" t="s">
        <v>918</v>
      </c>
      <c r="I8" s="154" t="s">
        <v>919</v>
      </c>
    </row>
    <row r="9" spans="1:11" ht="63">
      <c r="A9" s="152"/>
      <c r="B9" s="27" t="s">
        <v>4</v>
      </c>
      <c r="C9" s="46" t="s">
        <v>5</v>
      </c>
      <c r="D9" s="46" t="s">
        <v>6</v>
      </c>
      <c r="E9" s="46" t="s">
        <v>7</v>
      </c>
      <c r="F9" s="46" t="s">
        <v>157</v>
      </c>
      <c r="G9" s="155"/>
      <c r="H9" s="155"/>
      <c r="I9" s="155"/>
    </row>
    <row r="10" spans="1:11" s="51" customFormat="1">
      <c r="A10" s="47" t="s">
        <v>80</v>
      </c>
      <c r="B10" s="48" t="s">
        <v>81</v>
      </c>
      <c r="C10" s="49"/>
      <c r="D10" s="49"/>
      <c r="E10" s="49"/>
      <c r="F10" s="49"/>
      <c r="G10" s="50">
        <f>SUM(G11)+G32</f>
        <v>23288.399999999998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2411.8000000000029</v>
      </c>
    </row>
    <row r="11" spans="1:11">
      <c r="A11" s="26" t="s">
        <v>82</v>
      </c>
      <c r="B11" s="27"/>
      <c r="C11" s="27" t="s">
        <v>29</v>
      </c>
      <c r="D11" s="27"/>
      <c r="E11" s="27"/>
      <c r="F11" s="27"/>
      <c r="G11" s="30">
        <f>SUM(G12+G20)</f>
        <v>23258.399999999998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>
      <c r="A12" s="26" t="s">
        <v>83</v>
      </c>
      <c r="B12" s="27"/>
      <c r="C12" s="27" t="s">
        <v>29</v>
      </c>
      <c r="D12" s="27" t="s">
        <v>49</v>
      </c>
      <c r="E12" s="27"/>
      <c r="F12" s="27"/>
      <c r="G12" s="30">
        <f>SUM(G13)</f>
        <v>18023.699999999997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>
      <c r="A13" s="26" t="s">
        <v>186</v>
      </c>
      <c r="B13" s="27"/>
      <c r="C13" s="27" t="s">
        <v>29</v>
      </c>
      <c r="D13" s="27" t="s">
        <v>49</v>
      </c>
      <c r="E13" s="27" t="s">
        <v>187</v>
      </c>
      <c r="F13" s="27"/>
      <c r="G13" s="30">
        <f>SUM(G14)+G18</f>
        <v>18023.699999999997</v>
      </c>
      <c r="H13" s="30">
        <f>SUM(H14)+H18</f>
        <v>18102.099999999999</v>
      </c>
      <c r="I13" s="30">
        <f>SUM(I14)+I18</f>
        <v>18101.7</v>
      </c>
    </row>
    <row r="14" spans="1:11">
      <c r="A14" s="26" t="s">
        <v>75</v>
      </c>
      <c r="B14" s="27"/>
      <c r="C14" s="27" t="s">
        <v>29</v>
      </c>
      <c r="D14" s="27" t="s">
        <v>49</v>
      </c>
      <c r="E14" s="27" t="s">
        <v>99</v>
      </c>
      <c r="F14" s="27"/>
      <c r="G14" s="30">
        <f>SUM(G15+G16)+G17</f>
        <v>16199.199999999999</v>
      </c>
      <c r="H14" s="30">
        <f>SUM(H15+H16)+H17</f>
        <v>16277.4</v>
      </c>
      <c r="I14" s="30">
        <f>SUM(I15+I16)+I17</f>
        <v>16277</v>
      </c>
    </row>
    <row r="15" spans="1:11" ht="47.25">
      <c r="A15" s="3" t="s">
        <v>46</v>
      </c>
      <c r="B15" s="27"/>
      <c r="C15" s="27" t="s">
        <v>29</v>
      </c>
      <c r="D15" s="27" t="s">
        <v>49</v>
      </c>
      <c r="E15" s="27" t="s">
        <v>99</v>
      </c>
      <c r="F15" s="27" t="s">
        <v>84</v>
      </c>
      <c r="G15" s="30">
        <f>16165.3+23.9</f>
        <v>16189.199999999999</v>
      </c>
      <c r="H15" s="30">
        <v>16267.4</v>
      </c>
      <c r="I15" s="30">
        <v>16267</v>
      </c>
    </row>
    <row r="16" spans="1:11" ht="31.5">
      <c r="A16" s="26" t="s">
        <v>47</v>
      </c>
      <c r="B16" s="27"/>
      <c r="C16" s="27" t="s">
        <v>29</v>
      </c>
      <c r="D16" s="27" t="s">
        <v>49</v>
      </c>
      <c r="E16" s="27" t="s">
        <v>99</v>
      </c>
      <c r="F16" s="27" t="s">
        <v>86</v>
      </c>
      <c r="G16" s="32">
        <v>10</v>
      </c>
      <c r="H16" s="32">
        <v>10</v>
      </c>
      <c r="I16" s="32">
        <v>10</v>
      </c>
    </row>
    <row r="17" spans="1:9" hidden="1">
      <c r="A17" s="26" t="s">
        <v>37</v>
      </c>
      <c r="B17" s="27"/>
      <c r="C17" s="27" t="s">
        <v>29</v>
      </c>
      <c r="D17" s="27" t="s">
        <v>49</v>
      </c>
      <c r="E17" s="27" t="s">
        <v>99</v>
      </c>
      <c r="F17" s="27" t="s">
        <v>94</v>
      </c>
      <c r="G17" s="32"/>
      <c r="H17" s="32"/>
      <c r="I17" s="32"/>
    </row>
    <row r="18" spans="1:9">
      <c r="A18" s="26" t="s">
        <v>87</v>
      </c>
      <c r="B18" s="27"/>
      <c r="C18" s="27" t="s">
        <v>29</v>
      </c>
      <c r="D18" s="27" t="s">
        <v>49</v>
      </c>
      <c r="E18" s="27" t="s">
        <v>100</v>
      </c>
      <c r="F18" s="27"/>
      <c r="G18" s="30">
        <f>SUM(G19)</f>
        <v>1824.5</v>
      </c>
      <c r="H18" s="30">
        <f>SUM(H19)</f>
        <v>1824.7</v>
      </c>
      <c r="I18" s="30">
        <f>SUM(I19)</f>
        <v>1824.7</v>
      </c>
    </row>
    <row r="19" spans="1:9" ht="47.25">
      <c r="A19" s="3" t="s">
        <v>46</v>
      </c>
      <c r="B19" s="27"/>
      <c r="C19" s="27" t="s">
        <v>29</v>
      </c>
      <c r="D19" s="27" t="s">
        <v>49</v>
      </c>
      <c r="E19" s="27" t="s">
        <v>100</v>
      </c>
      <c r="F19" s="27" t="s">
        <v>84</v>
      </c>
      <c r="G19" s="30">
        <f>1848.4-23.9</f>
        <v>1824.5</v>
      </c>
      <c r="H19" s="30">
        <v>1824.7</v>
      </c>
      <c r="I19" s="30">
        <v>1824.7</v>
      </c>
    </row>
    <row r="20" spans="1:9">
      <c r="A20" s="26" t="s">
        <v>88</v>
      </c>
      <c r="B20" s="27"/>
      <c r="C20" s="27" t="s">
        <v>29</v>
      </c>
      <c r="D20" s="27" t="s">
        <v>89</v>
      </c>
      <c r="E20" s="27"/>
      <c r="F20" s="27"/>
      <c r="G20" s="30">
        <f>SUM(G21)</f>
        <v>5234.7000000000007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9">
      <c r="A21" s="26" t="s">
        <v>186</v>
      </c>
      <c r="B21" s="27"/>
      <c r="C21" s="27" t="s">
        <v>29</v>
      </c>
      <c r="D21" s="27" t="s">
        <v>89</v>
      </c>
      <c r="E21" s="27" t="s">
        <v>187</v>
      </c>
      <c r="F21" s="27"/>
      <c r="G21" s="30">
        <f>SUM(G22+G25+G27)</f>
        <v>5234.7000000000007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9">
      <c r="A22" s="26" t="s">
        <v>90</v>
      </c>
      <c r="B22" s="27"/>
      <c r="C22" s="27" t="s">
        <v>29</v>
      </c>
      <c r="D22" s="27" t="s">
        <v>89</v>
      </c>
      <c r="E22" s="27" t="s">
        <v>101</v>
      </c>
      <c r="F22" s="27"/>
      <c r="G22" s="32">
        <f>SUM(G23:G24)</f>
        <v>327</v>
      </c>
      <c r="H22" s="32">
        <f>SUM(H23:H24)</f>
        <v>609.29999999999995</v>
      </c>
      <c r="I22" s="32">
        <f>SUM(I23:I24)</f>
        <v>609.29999999999995</v>
      </c>
    </row>
    <row r="23" spans="1:9" ht="31.5">
      <c r="A23" s="26" t="s">
        <v>47</v>
      </c>
      <c r="B23" s="27"/>
      <c r="C23" s="27" t="s">
        <v>29</v>
      </c>
      <c r="D23" s="27" t="s">
        <v>89</v>
      </c>
      <c r="E23" s="27" t="s">
        <v>101</v>
      </c>
      <c r="F23" s="27" t="s">
        <v>86</v>
      </c>
      <c r="G23" s="32">
        <f>341-23</f>
        <v>318</v>
      </c>
      <c r="H23" s="32">
        <v>600.29999999999995</v>
      </c>
      <c r="I23" s="32">
        <v>600.29999999999995</v>
      </c>
    </row>
    <row r="24" spans="1:9">
      <c r="A24" s="26" t="s">
        <v>20</v>
      </c>
      <c r="B24" s="27"/>
      <c r="C24" s="27" t="s">
        <v>29</v>
      </c>
      <c r="D24" s="27" t="s">
        <v>89</v>
      </c>
      <c r="E24" s="27" t="s">
        <v>101</v>
      </c>
      <c r="F24" s="27" t="s">
        <v>91</v>
      </c>
      <c r="G24" s="32">
        <v>9</v>
      </c>
      <c r="H24" s="32">
        <v>9</v>
      </c>
      <c r="I24" s="32">
        <v>9</v>
      </c>
    </row>
    <row r="25" spans="1:9" ht="31.5">
      <c r="A25" s="26" t="s">
        <v>92</v>
      </c>
      <c r="B25" s="27"/>
      <c r="C25" s="27" t="s">
        <v>29</v>
      </c>
      <c r="D25" s="27" t="s">
        <v>89</v>
      </c>
      <c r="E25" s="27" t="s">
        <v>102</v>
      </c>
      <c r="F25" s="27"/>
      <c r="G25" s="32">
        <f>SUM(G26)</f>
        <v>396.6</v>
      </c>
      <c r="H25" s="32">
        <f>SUM(H26)</f>
        <v>500</v>
      </c>
      <c r="I25" s="32">
        <f>SUM(I26)</f>
        <v>500</v>
      </c>
    </row>
    <row r="26" spans="1:9" ht="31.5">
      <c r="A26" s="26" t="s">
        <v>47</v>
      </c>
      <c r="B26" s="27"/>
      <c r="C26" s="27" t="s">
        <v>29</v>
      </c>
      <c r="D26" s="27" t="s">
        <v>89</v>
      </c>
      <c r="E26" s="27" t="s">
        <v>102</v>
      </c>
      <c r="F26" s="27" t="s">
        <v>86</v>
      </c>
      <c r="G26" s="32">
        <v>396.6</v>
      </c>
      <c r="H26" s="32">
        <v>500</v>
      </c>
      <c r="I26" s="32">
        <v>500</v>
      </c>
    </row>
    <row r="27" spans="1:9" ht="31.5">
      <c r="A27" s="26" t="s">
        <v>93</v>
      </c>
      <c r="B27" s="27"/>
      <c r="C27" s="27" t="s">
        <v>29</v>
      </c>
      <c r="D27" s="27" t="s">
        <v>89</v>
      </c>
      <c r="E27" s="27" t="s">
        <v>103</v>
      </c>
      <c r="F27" s="27"/>
      <c r="G27" s="30">
        <f>SUM(G28:G30)</f>
        <v>4511.1000000000004</v>
      </c>
      <c r="H27" s="30">
        <f>SUM(H28:H30)</f>
        <v>2552.8000000000002</v>
      </c>
      <c r="I27" s="30">
        <f>SUM(I28:I30)</f>
        <v>4003.2</v>
      </c>
    </row>
    <row r="28" spans="1:9" ht="28.5" customHeight="1">
      <c r="A28" s="26" t="s">
        <v>47</v>
      </c>
      <c r="B28" s="27"/>
      <c r="C28" s="27" t="s">
        <v>29</v>
      </c>
      <c r="D28" s="27" t="s">
        <v>89</v>
      </c>
      <c r="E28" s="27" t="s">
        <v>103</v>
      </c>
      <c r="F28" s="27" t="s">
        <v>86</v>
      </c>
      <c r="G28" s="30">
        <v>3530.6</v>
      </c>
      <c r="H28" s="30">
        <v>1892</v>
      </c>
      <c r="I28" s="30">
        <v>3342.4</v>
      </c>
    </row>
    <row r="29" spans="1:9" ht="21" customHeight="1">
      <c r="A29" s="26" t="s">
        <v>37</v>
      </c>
      <c r="B29" s="27"/>
      <c r="C29" s="27" t="s">
        <v>29</v>
      </c>
      <c r="D29" s="27" t="s">
        <v>89</v>
      </c>
      <c r="E29" s="27" t="s">
        <v>103</v>
      </c>
      <c r="F29" s="27" t="s">
        <v>94</v>
      </c>
      <c r="G29" s="30">
        <v>980.5</v>
      </c>
      <c r="H29" s="30">
        <v>660.8</v>
      </c>
      <c r="I29" s="30">
        <v>660.8</v>
      </c>
    </row>
    <row r="30" spans="1:9" ht="22.5" hidden="1" customHeight="1">
      <c r="A30" s="26" t="s">
        <v>20</v>
      </c>
      <c r="B30" s="27"/>
      <c r="C30" s="27" t="s">
        <v>29</v>
      </c>
      <c r="D30" s="27" t="s">
        <v>89</v>
      </c>
      <c r="E30" s="27" t="s">
        <v>103</v>
      </c>
      <c r="F30" s="27" t="s">
        <v>91</v>
      </c>
      <c r="G30" s="30"/>
      <c r="H30" s="30"/>
      <c r="I30" s="30"/>
    </row>
    <row r="31" spans="1:9" ht="22.5" customHeight="1">
      <c r="A31" s="26" t="s">
        <v>107</v>
      </c>
      <c r="B31" s="27"/>
      <c r="C31" s="27" t="s">
        <v>108</v>
      </c>
      <c r="D31" s="27"/>
      <c r="E31" s="27"/>
      <c r="F31" s="27"/>
      <c r="G31" s="30">
        <f>SUM(G32)</f>
        <v>30</v>
      </c>
      <c r="H31" s="30">
        <f t="shared" ref="H31:I31" si="3">SUM(H32)</f>
        <v>0</v>
      </c>
      <c r="I31" s="30">
        <f t="shared" si="3"/>
        <v>0</v>
      </c>
    </row>
    <row r="32" spans="1:9" ht="22.5" customHeight="1">
      <c r="A32" s="3" t="s">
        <v>846</v>
      </c>
      <c r="B32" s="46"/>
      <c r="C32" s="35" t="s">
        <v>108</v>
      </c>
      <c r="D32" s="35" t="s">
        <v>164</v>
      </c>
      <c r="E32" s="27"/>
      <c r="F32" s="27"/>
      <c r="G32" s="30">
        <f>SUM(G33)</f>
        <v>30</v>
      </c>
      <c r="H32" s="30">
        <f t="shared" ref="H32:I32" si="4">SUM(H33)</f>
        <v>0</v>
      </c>
      <c r="I32" s="30">
        <f t="shared" si="4"/>
        <v>0</v>
      </c>
    </row>
    <row r="33" spans="1:11" ht="22.5" customHeight="1">
      <c r="A33" s="26" t="s">
        <v>186</v>
      </c>
      <c r="B33" s="27"/>
      <c r="C33" s="35" t="s">
        <v>108</v>
      </c>
      <c r="D33" s="35" t="s">
        <v>164</v>
      </c>
      <c r="E33" s="27" t="s">
        <v>187</v>
      </c>
      <c r="F33" s="27"/>
      <c r="G33" s="30">
        <f>SUM(G34)</f>
        <v>30</v>
      </c>
      <c r="H33" s="30">
        <f t="shared" ref="H33:I33" si="5">SUM(H34)</f>
        <v>0</v>
      </c>
      <c r="I33" s="30">
        <f t="shared" si="5"/>
        <v>0</v>
      </c>
    </row>
    <row r="34" spans="1:11" ht="31.5" customHeight="1">
      <c r="A34" s="26" t="s">
        <v>93</v>
      </c>
      <c r="B34" s="27"/>
      <c r="C34" s="35" t="s">
        <v>108</v>
      </c>
      <c r="D34" s="35" t="s">
        <v>164</v>
      </c>
      <c r="E34" s="27" t="s">
        <v>103</v>
      </c>
      <c r="F34" s="27"/>
      <c r="G34" s="30">
        <f>SUM(G35)</f>
        <v>30</v>
      </c>
      <c r="H34" s="30">
        <f t="shared" ref="H34:I34" si="6">SUM(H35)</f>
        <v>0</v>
      </c>
      <c r="I34" s="30">
        <f t="shared" si="6"/>
        <v>0</v>
      </c>
    </row>
    <row r="35" spans="1:11" ht="29.25" customHeight="1">
      <c r="A35" s="26" t="s">
        <v>47</v>
      </c>
      <c r="B35" s="27"/>
      <c r="C35" s="35" t="s">
        <v>108</v>
      </c>
      <c r="D35" s="35" t="s">
        <v>164</v>
      </c>
      <c r="E35" s="27" t="s">
        <v>103</v>
      </c>
      <c r="F35" s="27" t="s">
        <v>86</v>
      </c>
      <c r="G35" s="30">
        <v>30</v>
      </c>
      <c r="H35" s="30"/>
      <c r="I35" s="30"/>
    </row>
    <row r="36" spans="1:11" s="51" customFormat="1">
      <c r="A36" s="47" t="s">
        <v>95</v>
      </c>
      <c r="B36" s="48" t="s">
        <v>96</v>
      </c>
      <c r="C36" s="48"/>
      <c r="D36" s="48"/>
      <c r="E36" s="48"/>
      <c r="F36" s="48"/>
      <c r="G36" s="50">
        <f>SUM(G37)</f>
        <v>8705.7999999999993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-451.09999999999854</v>
      </c>
    </row>
    <row r="37" spans="1:11">
      <c r="A37" s="26" t="s">
        <v>82</v>
      </c>
      <c r="B37" s="27"/>
      <c r="C37" s="27" t="s">
        <v>29</v>
      </c>
      <c r="D37" s="27"/>
      <c r="E37" s="27"/>
      <c r="F37" s="27"/>
      <c r="G37" s="30">
        <f>SUM(G38)+G45</f>
        <v>8705.7999999999993</v>
      </c>
      <c r="H37" s="30">
        <f>SUM(H38)+H45</f>
        <v>7936.7999999999993</v>
      </c>
      <c r="I37" s="30">
        <f>SUM(I38)+I45</f>
        <v>8286.7999999999993</v>
      </c>
    </row>
    <row r="38" spans="1:11" ht="31.5">
      <c r="A38" s="26" t="s">
        <v>97</v>
      </c>
      <c r="B38" s="27"/>
      <c r="C38" s="27" t="s">
        <v>29</v>
      </c>
      <c r="D38" s="27" t="s">
        <v>73</v>
      </c>
      <c r="E38" s="27"/>
      <c r="F38" s="27"/>
      <c r="G38" s="30">
        <f>SUM(G39)</f>
        <v>7727.5</v>
      </c>
      <c r="H38" s="30">
        <f>SUM(H39)</f>
        <v>7446.7999999999993</v>
      </c>
      <c r="I38" s="30">
        <f>SUM(I39)</f>
        <v>7446.7999999999993</v>
      </c>
    </row>
    <row r="39" spans="1:11">
      <c r="A39" s="26" t="s">
        <v>186</v>
      </c>
      <c r="B39" s="27"/>
      <c r="C39" s="27" t="s">
        <v>29</v>
      </c>
      <c r="D39" s="27" t="s">
        <v>73</v>
      </c>
      <c r="E39" s="27" t="s">
        <v>187</v>
      </c>
      <c r="F39" s="27"/>
      <c r="G39" s="30">
        <f>SUM(G40+G43)</f>
        <v>7727.5</v>
      </c>
      <c r="H39" s="30">
        <f>SUM(H40+H43)</f>
        <v>7446.7999999999993</v>
      </c>
      <c r="I39" s="30">
        <f>SUM(I40+I43)</f>
        <v>7446.7999999999993</v>
      </c>
    </row>
    <row r="40" spans="1:11" ht="31.5">
      <c r="A40" s="26" t="s">
        <v>188</v>
      </c>
      <c r="B40" s="27"/>
      <c r="C40" s="27" t="s">
        <v>29</v>
      </c>
      <c r="D40" s="27" t="s">
        <v>73</v>
      </c>
      <c r="E40" s="27" t="s">
        <v>104</v>
      </c>
      <c r="F40" s="27"/>
      <c r="G40" s="30">
        <f>SUM(G41:G42)</f>
        <v>5246.2</v>
      </c>
      <c r="H40" s="30">
        <f>SUM(H41:H42)</f>
        <v>5193.2</v>
      </c>
      <c r="I40" s="30">
        <f>SUM(I41:I42)</f>
        <v>5193.2</v>
      </c>
    </row>
    <row r="41" spans="1:11" ht="47.25">
      <c r="A41" s="3" t="s">
        <v>46</v>
      </c>
      <c r="B41" s="27"/>
      <c r="C41" s="27" t="s">
        <v>29</v>
      </c>
      <c r="D41" s="27" t="s">
        <v>73</v>
      </c>
      <c r="E41" s="27" t="s">
        <v>104</v>
      </c>
      <c r="F41" s="27" t="s">
        <v>84</v>
      </c>
      <c r="G41" s="30">
        <f>5325.2-80.8</f>
        <v>5244.4</v>
      </c>
      <c r="H41" s="30">
        <v>5187.8999999999996</v>
      </c>
      <c r="I41" s="30">
        <v>5187.8999999999996</v>
      </c>
    </row>
    <row r="42" spans="1:11" ht="31.5">
      <c r="A42" s="26" t="s">
        <v>47</v>
      </c>
      <c r="B42" s="27"/>
      <c r="C42" s="27" t="s">
        <v>29</v>
      </c>
      <c r="D42" s="27" t="s">
        <v>73</v>
      </c>
      <c r="E42" s="27" t="s">
        <v>104</v>
      </c>
      <c r="F42" s="27" t="s">
        <v>86</v>
      </c>
      <c r="G42" s="32">
        <v>1.8</v>
      </c>
      <c r="H42" s="32">
        <v>5.3</v>
      </c>
      <c r="I42" s="32">
        <v>5.3</v>
      </c>
    </row>
    <row r="43" spans="1:11" ht="31.5">
      <c r="A43" s="26" t="s">
        <v>98</v>
      </c>
      <c r="B43" s="27"/>
      <c r="C43" s="27" t="s">
        <v>29</v>
      </c>
      <c r="D43" s="27" t="s">
        <v>73</v>
      </c>
      <c r="E43" s="27" t="s">
        <v>105</v>
      </c>
      <c r="F43" s="27"/>
      <c r="G43" s="30">
        <f>SUM(G44)</f>
        <v>2481.3000000000002</v>
      </c>
      <c r="H43" s="30">
        <f>SUM(H44)</f>
        <v>2253.6</v>
      </c>
      <c r="I43" s="30">
        <f>SUM(I44)</f>
        <v>2253.6</v>
      </c>
    </row>
    <row r="44" spans="1:11" ht="47.25">
      <c r="A44" s="3" t="s">
        <v>46</v>
      </c>
      <c r="B44" s="27"/>
      <c r="C44" s="27" t="s">
        <v>29</v>
      </c>
      <c r="D44" s="27" t="s">
        <v>73</v>
      </c>
      <c r="E44" s="27" t="s">
        <v>105</v>
      </c>
      <c r="F44" s="27" t="s">
        <v>84</v>
      </c>
      <c r="G44" s="30">
        <f>2400.5+80.8</f>
        <v>2481.3000000000002</v>
      </c>
      <c r="H44" s="30">
        <v>2253.6</v>
      </c>
      <c r="I44" s="30">
        <v>2253.6</v>
      </c>
    </row>
    <row r="45" spans="1:11">
      <c r="A45" s="26" t="s">
        <v>88</v>
      </c>
      <c r="B45" s="27"/>
      <c r="C45" s="27" t="s">
        <v>29</v>
      </c>
      <c r="D45" s="27" t="s">
        <v>89</v>
      </c>
      <c r="E45" s="27"/>
      <c r="F45" s="27"/>
      <c r="G45" s="30">
        <f>SUM(G46)</f>
        <v>978.30000000000007</v>
      </c>
      <c r="H45" s="30">
        <f>SUM(H46)</f>
        <v>490</v>
      </c>
      <c r="I45" s="30">
        <f>SUM(I46)</f>
        <v>840</v>
      </c>
    </row>
    <row r="46" spans="1:11">
      <c r="A46" s="26" t="s">
        <v>186</v>
      </c>
      <c r="B46" s="27"/>
      <c r="C46" s="27" t="s">
        <v>29</v>
      </c>
      <c r="D46" s="27" t="s">
        <v>89</v>
      </c>
      <c r="E46" s="27" t="s">
        <v>187</v>
      </c>
      <c r="F46" s="27"/>
      <c r="G46" s="30">
        <f>SUM(G47+G50+G52)</f>
        <v>978.30000000000007</v>
      </c>
      <c r="H46" s="30">
        <f>SUM(H47+H50+H52)</f>
        <v>490</v>
      </c>
      <c r="I46" s="30">
        <f>SUM(I47+I50+I52)</f>
        <v>840</v>
      </c>
    </row>
    <row r="47" spans="1:11">
      <c r="A47" s="26" t="s">
        <v>90</v>
      </c>
      <c r="B47" s="27"/>
      <c r="C47" s="27" t="s">
        <v>29</v>
      </c>
      <c r="D47" s="27" t="s">
        <v>89</v>
      </c>
      <c r="E47" s="27" t="s">
        <v>101</v>
      </c>
      <c r="F47" s="27"/>
      <c r="G47" s="32">
        <f>SUM(G48:G49)</f>
        <v>180.7</v>
      </c>
      <c r="H47" s="32">
        <f>SUM(H48:H49)</f>
        <v>196.1</v>
      </c>
      <c r="I47" s="32">
        <f>SUM(I48:I49)</f>
        <v>196.1</v>
      </c>
    </row>
    <row r="48" spans="1:11" ht="31.5">
      <c r="A48" s="26" t="s">
        <v>47</v>
      </c>
      <c r="B48" s="27"/>
      <c r="C48" s="27" t="s">
        <v>29</v>
      </c>
      <c r="D48" s="27" t="s">
        <v>89</v>
      </c>
      <c r="E48" s="27" t="s">
        <v>101</v>
      </c>
      <c r="F48" s="27" t="s">
        <v>86</v>
      </c>
      <c r="G48" s="32">
        <v>179</v>
      </c>
      <c r="H48" s="32">
        <v>194.4</v>
      </c>
      <c r="I48" s="32">
        <v>194.4</v>
      </c>
    </row>
    <row r="49" spans="1:14">
      <c r="A49" s="26" t="s">
        <v>20</v>
      </c>
      <c r="B49" s="27"/>
      <c r="C49" s="27" t="s">
        <v>29</v>
      </c>
      <c r="D49" s="27" t="s">
        <v>89</v>
      </c>
      <c r="E49" s="27" t="s">
        <v>101</v>
      </c>
      <c r="F49" s="27" t="s">
        <v>91</v>
      </c>
      <c r="G49" s="32">
        <v>1.7</v>
      </c>
      <c r="H49" s="32">
        <v>1.7</v>
      </c>
      <c r="I49" s="32">
        <v>1.7</v>
      </c>
    </row>
    <row r="50" spans="1:14" ht="31.5">
      <c r="A50" s="26" t="s">
        <v>92</v>
      </c>
      <c r="B50" s="27"/>
      <c r="C50" s="27" t="s">
        <v>29</v>
      </c>
      <c r="D50" s="27" t="s">
        <v>89</v>
      </c>
      <c r="E50" s="27" t="s">
        <v>102</v>
      </c>
      <c r="F50" s="27"/>
      <c r="G50" s="32">
        <f>SUM(G51)</f>
        <v>190.9</v>
      </c>
      <c r="H50" s="32">
        <f>SUM(H51)</f>
        <v>207.9</v>
      </c>
      <c r="I50" s="32">
        <f>SUM(I51)</f>
        <v>207.9</v>
      </c>
    </row>
    <row r="51" spans="1:14" ht="31.5">
      <c r="A51" s="26" t="s">
        <v>47</v>
      </c>
      <c r="B51" s="27"/>
      <c r="C51" s="27" t="s">
        <v>29</v>
      </c>
      <c r="D51" s="27" t="s">
        <v>89</v>
      </c>
      <c r="E51" s="27" t="s">
        <v>102</v>
      </c>
      <c r="F51" s="27" t="s">
        <v>86</v>
      </c>
      <c r="G51" s="30">
        <v>190.9</v>
      </c>
      <c r="H51" s="30">
        <v>207.9</v>
      </c>
      <c r="I51" s="30">
        <v>207.9</v>
      </c>
    </row>
    <row r="52" spans="1:14" ht="31.5">
      <c r="A52" s="26" t="s">
        <v>93</v>
      </c>
      <c r="B52" s="27"/>
      <c r="C52" s="27" t="s">
        <v>29</v>
      </c>
      <c r="D52" s="27" t="s">
        <v>89</v>
      </c>
      <c r="E52" s="27" t="s">
        <v>103</v>
      </c>
      <c r="F52" s="27"/>
      <c r="G52" s="30">
        <f>SUM(G53:G54)</f>
        <v>606.70000000000005</v>
      </c>
      <c r="H52" s="30">
        <f>SUM(H53:H54)</f>
        <v>86</v>
      </c>
      <c r="I52" s="30">
        <f>SUM(I53:I54)</f>
        <v>436</v>
      </c>
    </row>
    <row r="53" spans="1:14" ht="31.5">
      <c r="A53" s="26" t="s">
        <v>47</v>
      </c>
      <c r="B53" s="27"/>
      <c r="C53" s="27" t="s">
        <v>29</v>
      </c>
      <c r="D53" s="27" t="s">
        <v>89</v>
      </c>
      <c r="E53" s="27" t="s">
        <v>103</v>
      </c>
      <c r="F53" s="27" t="s">
        <v>86</v>
      </c>
      <c r="G53" s="30">
        <v>582.70000000000005</v>
      </c>
      <c r="H53" s="30">
        <v>26</v>
      </c>
      <c r="I53" s="30">
        <v>376</v>
      </c>
    </row>
    <row r="54" spans="1:14">
      <c r="A54" s="26" t="s">
        <v>20</v>
      </c>
      <c r="B54" s="27"/>
      <c r="C54" s="27" t="s">
        <v>29</v>
      </c>
      <c r="D54" s="27" t="s">
        <v>89</v>
      </c>
      <c r="E54" s="27" t="s">
        <v>103</v>
      </c>
      <c r="F54" s="27" t="s">
        <v>91</v>
      </c>
      <c r="G54" s="30">
        <v>24</v>
      </c>
      <c r="H54" s="30">
        <v>60</v>
      </c>
      <c r="I54" s="30">
        <v>60</v>
      </c>
    </row>
    <row r="55" spans="1:14" s="51" customFormat="1">
      <c r="A55" s="47" t="s">
        <v>200</v>
      </c>
      <c r="B55" s="49">
        <v>283</v>
      </c>
      <c r="C55" s="54"/>
      <c r="D55" s="54"/>
      <c r="E55" s="54"/>
      <c r="F55" s="54"/>
      <c r="G55" s="55">
        <f>SUM(G56+G143+G178+G418+G472)+G270+G505+G467+G435</f>
        <v>1410593.4</v>
      </c>
      <c r="H55" s="55">
        <f>SUM(H56+H143+H178+H418+H472)+H270+H505+H467+H435</f>
        <v>2225227.2000000002</v>
      </c>
      <c r="I55" s="55">
        <f>SUM(I56+I143+I178+I418+I472)+I270+I505+I467+I435</f>
        <v>979371.7</v>
      </c>
      <c r="J55" s="51">
        <f>959021.4+2800+3600+100+1500+1200</f>
        <v>968221.4</v>
      </c>
      <c r="K55" s="52">
        <f>SUM(J55-G55)</f>
        <v>-442371.99999999988</v>
      </c>
      <c r="N55" s="141"/>
    </row>
    <row r="56" spans="1:14">
      <c r="A56" s="26" t="s">
        <v>82</v>
      </c>
      <c r="B56" s="46"/>
      <c r="C56" s="35" t="s">
        <v>29</v>
      </c>
      <c r="D56" s="35"/>
      <c r="E56" s="35"/>
      <c r="F56" s="56"/>
      <c r="G56" s="32">
        <f>SUM(G57+G63)+G85+G93+G89</f>
        <v>198275.7</v>
      </c>
      <c r="H56" s="32">
        <f>SUM(H57+H63)+H85+H93+H89</f>
        <v>65203</v>
      </c>
      <c r="I56" s="32">
        <f>SUM(I57+I63)+I85+I93+I89</f>
        <v>181120.30000000002</v>
      </c>
      <c r="J56" s="31">
        <f>821594.2+3600</f>
        <v>825194.2</v>
      </c>
      <c r="K56" s="53">
        <f>SUM(J56-H55)</f>
        <v>-1400033.0000000002</v>
      </c>
    </row>
    <row r="57" spans="1:14" ht="31.5">
      <c r="A57" s="26" t="s">
        <v>160</v>
      </c>
      <c r="B57" s="46"/>
      <c r="C57" s="35" t="s">
        <v>29</v>
      </c>
      <c r="D57" s="35" t="s">
        <v>39</v>
      </c>
      <c r="E57" s="35"/>
      <c r="F57" s="56"/>
      <c r="G57" s="32">
        <f t="shared" ref="G57:I59" si="7">SUM(G58)</f>
        <v>3786.2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-168931.5</v>
      </c>
      <c r="N57" s="149"/>
    </row>
    <row r="58" spans="1:14" ht="31.5">
      <c r="A58" s="26" t="s">
        <v>588</v>
      </c>
      <c r="B58" s="46"/>
      <c r="C58" s="35" t="s">
        <v>29</v>
      </c>
      <c r="D58" s="35" t="s">
        <v>39</v>
      </c>
      <c r="E58" s="56" t="s">
        <v>201</v>
      </c>
      <c r="F58" s="56"/>
      <c r="G58" s="32">
        <f>SUM(G59)+G61</f>
        <v>3786.2</v>
      </c>
      <c r="H58" s="32">
        <f t="shared" ref="H58:I58" si="8">SUM(H59)+H61</f>
        <v>3308.6</v>
      </c>
      <c r="I58" s="32">
        <f t="shared" si="8"/>
        <v>3308.6</v>
      </c>
    </row>
    <row r="59" spans="1:14">
      <c r="A59" s="26" t="s">
        <v>202</v>
      </c>
      <c r="B59" s="46"/>
      <c r="C59" s="35" t="s">
        <v>29</v>
      </c>
      <c r="D59" s="35" t="s">
        <v>39</v>
      </c>
      <c r="E59" s="35" t="s">
        <v>203</v>
      </c>
      <c r="F59" s="35"/>
      <c r="G59" s="32">
        <f t="shared" si="7"/>
        <v>3146.4</v>
      </c>
      <c r="H59" s="32">
        <f t="shared" si="7"/>
        <v>3308.6</v>
      </c>
      <c r="I59" s="32">
        <f t="shared" si="7"/>
        <v>3308.6</v>
      </c>
    </row>
    <row r="60" spans="1:14" ht="47.25">
      <c r="A60" s="3" t="s">
        <v>46</v>
      </c>
      <c r="B60" s="46"/>
      <c r="C60" s="35" t="s">
        <v>29</v>
      </c>
      <c r="D60" s="35" t="s">
        <v>39</v>
      </c>
      <c r="E60" s="35" t="s">
        <v>203</v>
      </c>
      <c r="F60" s="35" t="s">
        <v>84</v>
      </c>
      <c r="G60" s="32">
        <f>3308.6-162.2</f>
        <v>3146.4</v>
      </c>
      <c r="H60" s="32">
        <f>3308.6</f>
        <v>3308.6</v>
      </c>
      <c r="I60" s="32">
        <v>3308.6</v>
      </c>
    </row>
    <row r="61" spans="1:14">
      <c r="A61" s="3" t="s">
        <v>1041</v>
      </c>
      <c r="B61" s="46"/>
      <c r="C61" s="138" t="s">
        <v>29</v>
      </c>
      <c r="D61" s="138" t="s">
        <v>39</v>
      </c>
      <c r="E61" s="138" t="s">
        <v>1043</v>
      </c>
      <c r="F61" s="138"/>
      <c r="G61" s="32">
        <f>SUM(G62)</f>
        <v>639.79999999999995</v>
      </c>
      <c r="H61" s="32">
        <f t="shared" ref="H61:I61" si="9">SUM(H62)</f>
        <v>0</v>
      </c>
      <c r="I61" s="32">
        <f t="shared" si="9"/>
        <v>0</v>
      </c>
    </row>
    <row r="62" spans="1:14" ht="47.25">
      <c r="A62" s="3" t="s">
        <v>46</v>
      </c>
      <c r="B62" s="46"/>
      <c r="C62" s="138" t="s">
        <v>29</v>
      </c>
      <c r="D62" s="138" t="s">
        <v>39</v>
      </c>
      <c r="E62" s="138" t="s">
        <v>1043</v>
      </c>
      <c r="F62" s="138" t="s">
        <v>84</v>
      </c>
      <c r="G62" s="32">
        <v>639.79999999999995</v>
      </c>
      <c r="H62" s="32">
        <v>0</v>
      </c>
      <c r="I62" s="32">
        <v>0</v>
      </c>
    </row>
    <row r="63" spans="1:14" ht="31.5">
      <c r="A63" s="26" t="s">
        <v>244</v>
      </c>
      <c r="B63" s="46"/>
      <c r="C63" s="35" t="s">
        <v>29</v>
      </c>
      <c r="D63" s="35" t="s">
        <v>11</v>
      </c>
      <c r="E63" s="56"/>
      <c r="F63" s="56"/>
      <c r="G63" s="32">
        <f>SUM(G68)+G64+G79+G75</f>
        <v>133340.1</v>
      </c>
      <c r="H63" s="32">
        <f>SUM(H68)+H64+H79+H75</f>
        <v>30245.8</v>
      </c>
      <c r="I63" s="32">
        <f>SUM(I68)+I64+I79+I75</f>
        <v>124020.20000000001</v>
      </c>
    </row>
    <row r="64" spans="1:14" ht="31.5">
      <c r="A64" s="26" t="s">
        <v>589</v>
      </c>
      <c r="B64" s="56"/>
      <c r="C64" s="35" t="s">
        <v>29</v>
      </c>
      <c r="D64" s="35" t="s">
        <v>11</v>
      </c>
      <c r="E64" s="35" t="s">
        <v>209</v>
      </c>
      <c r="F64" s="56"/>
      <c r="G64" s="32">
        <f>SUM(G65)</f>
        <v>405.6</v>
      </c>
      <c r="H64" s="32">
        <f>SUM(H65)</f>
        <v>391.4</v>
      </c>
      <c r="I64" s="32">
        <f>SUM(I65)</f>
        <v>391.4</v>
      </c>
    </row>
    <row r="65" spans="1:9">
      <c r="A65" s="26" t="s">
        <v>519</v>
      </c>
      <c r="B65" s="56"/>
      <c r="C65" s="35" t="s">
        <v>29</v>
      </c>
      <c r="D65" s="35" t="s">
        <v>11</v>
      </c>
      <c r="E65" s="56" t="s">
        <v>883</v>
      </c>
      <c r="F65" s="56"/>
      <c r="G65" s="32">
        <f>SUM(G66:G67)</f>
        <v>405.6</v>
      </c>
      <c r="H65" s="32">
        <f>SUM(H66:H67)</f>
        <v>391.4</v>
      </c>
      <c r="I65" s="32">
        <f>SUM(I66:I67)</f>
        <v>391.4</v>
      </c>
    </row>
    <row r="66" spans="1:9" ht="47.25">
      <c r="A66" s="3" t="s">
        <v>46</v>
      </c>
      <c r="B66" s="56"/>
      <c r="C66" s="35" t="s">
        <v>29</v>
      </c>
      <c r="D66" s="35" t="s">
        <v>11</v>
      </c>
      <c r="E66" s="56" t="s">
        <v>883</v>
      </c>
      <c r="F66" s="56">
        <v>100</v>
      </c>
      <c r="G66" s="32">
        <v>396.1</v>
      </c>
      <c r="H66" s="32">
        <v>381.9</v>
      </c>
      <c r="I66" s="32">
        <v>381.9</v>
      </c>
    </row>
    <row r="67" spans="1:9" ht="31.5">
      <c r="A67" s="26" t="s">
        <v>47</v>
      </c>
      <c r="B67" s="56"/>
      <c r="C67" s="35" t="s">
        <v>29</v>
      </c>
      <c r="D67" s="35" t="s">
        <v>11</v>
      </c>
      <c r="E67" s="56" t="s">
        <v>883</v>
      </c>
      <c r="F67" s="35" t="s">
        <v>86</v>
      </c>
      <c r="G67" s="32">
        <v>9.5</v>
      </c>
      <c r="H67" s="32">
        <v>9.5</v>
      </c>
      <c r="I67" s="32">
        <v>9.5</v>
      </c>
    </row>
    <row r="68" spans="1:9" ht="31.5">
      <c r="A68" s="26" t="s">
        <v>588</v>
      </c>
      <c r="B68" s="46"/>
      <c r="C68" s="35" t="s">
        <v>29</v>
      </c>
      <c r="D68" s="35" t="s">
        <v>11</v>
      </c>
      <c r="E68" s="56" t="s">
        <v>201</v>
      </c>
      <c r="F68" s="56"/>
      <c r="G68" s="32">
        <f>SUM(G69)+G73</f>
        <v>130611.5</v>
      </c>
      <c r="H68" s="32">
        <f t="shared" ref="H68:I68" si="10">SUM(H69)+H73</f>
        <v>28245.8</v>
      </c>
      <c r="I68" s="32">
        <f t="shared" si="10"/>
        <v>122020.20000000001</v>
      </c>
    </row>
    <row r="69" spans="1:9">
      <c r="A69" s="26" t="s">
        <v>75</v>
      </c>
      <c r="B69" s="46"/>
      <c r="C69" s="35" t="s">
        <v>29</v>
      </c>
      <c r="D69" s="35" t="s">
        <v>11</v>
      </c>
      <c r="E69" s="35" t="s">
        <v>205</v>
      </c>
      <c r="F69" s="35"/>
      <c r="G69" s="32">
        <f>SUM(G70:G72)</f>
        <v>130197.1</v>
      </c>
      <c r="H69" s="32">
        <f>SUM(H70:H72)</f>
        <v>28245.8</v>
      </c>
      <c r="I69" s="32">
        <f>SUM(I70:I72)</f>
        <v>122020.20000000001</v>
      </c>
    </row>
    <row r="70" spans="1:9" ht="47.25">
      <c r="A70" s="3" t="s">
        <v>46</v>
      </c>
      <c r="B70" s="46"/>
      <c r="C70" s="35" t="s">
        <v>29</v>
      </c>
      <c r="D70" s="35" t="s">
        <v>11</v>
      </c>
      <c r="E70" s="35" t="s">
        <v>205</v>
      </c>
      <c r="F70" s="35" t="s">
        <v>84</v>
      </c>
      <c r="G70" s="32">
        <f>130340.6-149.8</f>
        <v>130190.8</v>
      </c>
      <c r="H70" s="32">
        <f>28153.7</f>
        <v>28153.7</v>
      </c>
      <c r="I70" s="32">
        <v>121928.1</v>
      </c>
    </row>
    <row r="71" spans="1:9" ht="29.25" customHeight="1">
      <c r="A71" s="26" t="s">
        <v>47</v>
      </c>
      <c r="B71" s="46"/>
      <c r="C71" s="35" t="s">
        <v>29</v>
      </c>
      <c r="D71" s="35" t="s">
        <v>11</v>
      </c>
      <c r="E71" s="35" t="s">
        <v>205</v>
      </c>
      <c r="F71" s="35" t="s">
        <v>86</v>
      </c>
      <c r="G71" s="32">
        <f>12.1-5.8</f>
        <v>6.3</v>
      </c>
      <c r="H71" s="32">
        <v>92.1</v>
      </c>
      <c r="I71" s="32">
        <v>92.1</v>
      </c>
    </row>
    <row r="72" spans="1:9" hidden="1">
      <c r="A72" s="26" t="s">
        <v>37</v>
      </c>
      <c r="B72" s="46"/>
      <c r="C72" s="35" t="s">
        <v>29</v>
      </c>
      <c r="D72" s="35" t="s">
        <v>11</v>
      </c>
      <c r="E72" s="35" t="s">
        <v>205</v>
      </c>
      <c r="F72" s="35" t="s">
        <v>94</v>
      </c>
      <c r="G72" s="32"/>
      <c r="H72" s="32"/>
      <c r="I72" s="32"/>
    </row>
    <row r="73" spans="1:9">
      <c r="A73" s="3" t="s">
        <v>1041</v>
      </c>
      <c r="B73" s="46"/>
      <c r="C73" s="138" t="s">
        <v>29</v>
      </c>
      <c r="D73" s="138" t="s">
        <v>11</v>
      </c>
      <c r="E73" s="138" t="s">
        <v>1043</v>
      </c>
      <c r="F73" s="138"/>
      <c r="G73" s="32">
        <f>SUM(G74)</f>
        <v>414.4</v>
      </c>
      <c r="H73" s="32"/>
      <c r="I73" s="32"/>
    </row>
    <row r="74" spans="1:9" ht="47.25">
      <c r="A74" s="3" t="s">
        <v>46</v>
      </c>
      <c r="B74" s="46"/>
      <c r="C74" s="138" t="s">
        <v>29</v>
      </c>
      <c r="D74" s="138" t="s">
        <v>11</v>
      </c>
      <c r="E74" s="138" t="s">
        <v>1043</v>
      </c>
      <c r="F74" s="138" t="s">
        <v>84</v>
      </c>
      <c r="G74" s="32">
        <v>414.4</v>
      </c>
      <c r="H74" s="32"/>
      <c r="I74" s="32"/>
    </row>
    <row r="75" spans="1:9" ht="31.5">
      <c r="A75" s="26" t="s">
        <v>590</v>
      </c>
      <c r="B75" s="46"/>
      <c r="C75" s="35" t="s">
        <v>29</v>
      </c>
      <c r="D75" s="35" t="s">
        <v>11</v>
      </c>
      <c r="E75" s="35" t="s">
        <v>218</v>
      </c>
      <c r="F75" s="35"/>
      <c r="G75" s="32">
        <f>SUM(G76)</f>
        <v>2216.4</v>
      </c>
      <c r="H75" s="32">
        <f>SUM(H76)</f>
        <v>1505.8</v>
      </c>
      <c r="I75" s="32">
        <f>SUM(I76)</f>
        <v>1505.8</v>
      </c>
    </row>
    <row r="76" spans="1:9" ht="31.5">
      <c r="A76" s="26" t="s">
        <v>521</v>
      </c>
      <c r="B76" s="46"/>
      <c r="C76" s="35" t="s">
        <v>29</v>
      </c>
      <c r="D76" s="35" t="s">
        <v>11</v>
      </c>
      <c r="E76" s="35" t="s">
        <v>529</v>
      </c>
      <c r="F76" s="35"/>
      <c r="G76" s="32">
        <f>SUM(G77:G78)</f>
        <v>2216.4</v>
      </c>
      <c r="H76" s="32">
        <f>SUM(H77:H78)</f>
        <v>1505.8</v>
      </c>
      <c r="I76" s="32">
        <f>SUM(I77:I78)</f>
        <v>1505.8</v>
      </c>
    </row>
    <row r="77" spans="1:9" ht="47.25">
      <c r="A77" s="3" t="s">
        <v>46</v>
      </c>
      <c r="B77" s="46"/>
      <c r="C77" s="35" t="s">
        <v>29</v>
      </c>
      <c r="D77" s="35" t="s">
        <v>11</v>
      </c>
      <c r="E77" s="35" t="s">
        <v>529</v>
      </c>
      <c r="F77" s="56">
        <v>100</v>
      </c>
      <c r="G77" s="32">
        <v>1810.5</v>
      </c>
      <c r="H77" s="32">
        <v>1505.8</v>
      </c>
      <c r="I77" s="32">
        <v>1505.8</v>
      </c>
    </row>
    <row r="78" spans="1:9" ht="31.5">
      <c r="A78" s="26" t="s">
        <v>47</v>
      </c>
      <c r="B78" s="46"/>
      <c r="C78" s="35" t="s">
        <v>29</v>
      </c>
      <c r="D78" s="35" t="s">
        <v>11</v>
      </c>
      <c r="E78" s="35" t="s">
        <v>529</v>
      </c>
      <c r="F78" s="35" t="s">
        <v>86</v>
      </c>
      <c r="G78" s="32">
        <v>405.9</v>
      </c>
      <c r="H78" s="32"/>
      <c r="I78" s="32"/>
    </row>
    <row r="79" spans="1:9">
      <c r="A79" s="26" t="s">
        <v>186</v>
      </c>
      <c r="B79" s="46"/>
      <c r="C79" s="35" t="s">
        <v>29</v>
      </c>
      <c r="D79" s="35" t="s">
        <v>11</v>
      </c>
      <c r="E79" s="35" t="s">
        <v>187</v>
      </c>
      <c r="F79" s="35"/>
      <c r="G79" s="32">
        <f>SUM(G80)+G83</f>
        <v>106.6</v>
      </c>
      <c r="H79" s="32">
        <f t="shared" ref="H79:I79" si="11">SUM(H80)+H83</f>
        <v>102.8</v>
      </c>
      <c r="I79" s="32">
        <f t="shared" si="11"/>
        <v>102.8</v>
      </c>
    </row>
    <row r="80" spans="1:9" ht="189.75" customHeight="1">
      <c r="A80" s="26" t="s">
        <v>522</v>
      </c>
      <c r="B80" s="46"/>
      <c r="C80" s="35" t="s">
        <v>29</v>
      </c>
      <c r="D80" s="35" t="s">
        <v>11</v>
      </c>
      <c r="E80" s="35" t="s">
        <v>523</v>
      </c>
      <c r="F80" s="56"/>
      <c r="G80" s="32">
        <f>SUM(G81:G82)</f>
        <v>106.6</v>
      </c>
      <c r="H80" s="32">
        <f>SUM(H81:H82)</f>
        <v>102.8</v>
      </c>
      <c r="I80" s="32">
        <f>SUM(I81:I82)</f>
        <v>102.8</v>
      </c>
    </row>
    <row r="81" spans="1:9" ht="47.25">
      <c r="A81" s="3" t="s">
        <v>46</v>
      </c>
      <c r="B81" s="46"/>
      <c r="C81" s="35" t="s">
        <v>29</v>
      </c>
      <c r="D81" s="35" t="s">
        <v>11</v>
      </c>
      <c r="E81" s="35" t="s">
        <v>523</v>
      </c>
      <c r="F81" s="35" t="s">
        <v>84</v>
      </c>
      <c r="G81" s="32">
        <v>106.6</v>
      </c>
      <c r="H81" s="32">
        <v>102.8</v>
      </c>
      <c r="I81" s="32">
        <v>102.8</v>
      </c>
    </row>
    <row r="82" spans="1:9" ht="27.75" hidden="1" customHeight="1">
      <c r="A82" s="26" t="s">
        <v>47</v>
      </c>
      <c r="B82" s="46"/>
      <c r="C82" s="35" t="s">
        <v>29</v>
      </c>
      <c r="D82" s="35" t="s">
        <v>11</v>
      </c>
      <c r="E82" s="35"/>
      <c r="F82" s="35" t="s">
        <v>86</v>
      </c>
      <c r="G82" s="32"/>
      <c r="H82" s="32"/>
      <c r="I82" s="32"/>
    </row>
    <row r="83" spans="1:9" hidden="1">
      <c r="A83" s="26"/>
      <c r="B83" s="35"/>
      <c r="C83" s="35" t="s">
        <v>29</v>
      </c>
      <c r="D83" s="35" t="s">
        <v>11</v>
      </c>
      <c r="E83" s="35" t="s">
        <v>1025</v>
      </c>
      <c r="F83" s="56"/>
      <c r="G83" s="32">
        <f>SUM(G84:G84)</f>
        <v>0</v>
      </c>
      <c r="H83" s="32">
        <f>SUM(H84:H84)</f>
        <v>0</v>
      </c>
      <c r="I83" s="32">
        <f>SUM(I84:I84)</f>
        <v>0</v>
      </c>
    </row>
    <row r="84" spans="1:9" ht="47.25" hidden="1">
      <c r="A84" s="3" t="s">
        <v>46</v>
      </c>
      <c r="B84" s="35"/>
      <c r="C84" s="35" t="s">
        <v>29</v>
      </c>
      <c r="D84" s="35" t="s">
        <v>11</v>
      </c>
      <c r="E84" s="118" t="s">
        <v>1025</v>
      </c>
      <c r="F84" s="35" t="s">
        <v>84</v>
      </c>
      <c r="G84" s="32"/>
      <c r="H84" s="32"/>
      <c r="I84" s="32"/>
    </row>
    <row r="85" spans="1:9">
      <c r="A85" s="26" t="s">
        <v>163</v>
      </c>
      <c r="B85" s="46"/>
      <c r="C85" s="35" t="s">
        <v>29</v>
      </c>
      <c r="D85" s="35" t="s">
        <v>164</v>
      </c>
      <c r="E85" s="35"/>
      <c r="F85" s="35"/>
      <c r="G85" s="32">
        <f t="shared" ref="G85:I87" si="12">SUM(G86)</f>
        <v>23.4</v>
      </c>
      <c r="H85" s="32">
        <f t="shared" si="12"/>
        <v>138.6</v>
      </c>
      <c r="I85" s="32">
        <f t="shared" si="12"/>
        <v>9.5</v>
      </c>
    </row>
    <row r="86" spans="1:9">
      <c r="A86" s="26" t="s">
        <v>515</v>
      </c>
      <c r="B86" s="46"/>
      <c r="C86" s="35" t="s">
        <v>29</v>
      </c>
      <c r="D86" s="35" t="s">
        <v>164</v>
      </c>
      <c r="E86" s="35" t="s">
        <v>187</v>
      </c>
      <c r="F86" s="35"/>
      <c r="G86" s="32">
        <f t="shared" si="12"/>
        <v>23.4</v>
      </c>
      <c r="H86" s="32">
        <f t="shared" si="12"/>
        <v>138.6</v>
      </c>
      <c r="I86" s="32">
        <f t="shared" si="12"/>
        <v>9.5</v>
      </c>
    </row>
    <row r="87" spans="1:9" ht="47.25">
      <c r="A87" s="26" t="s">
        <v>208</v>
      </c>
      <c r="B87" s="46"/>
      <c r="C87" s="35" t="s">
        <v>29</v>
      </c>
      <c r="D87" s="35" t="s">
        <v>164</v>
      </c>
      <c r="E87" s="35" t="s">
        <v>520</v>
      </c>
      <c r="F87" s="35"/>
      <c r="G87" s="32">
        <f t="shared" si="12"/>
        <v>23.4</v>
      </c>
      <c r="H87" s="32">
        <f t="shared" si="12"/>
        <v>138.6</v>
      </c>
      <c r="I87" s="32">
        <f t="shared" si="12"/>
        <v>9.5</v>
      </c>
    </row>
    <row r="88" spans="1:9" ht="31.5">
      <c r="A88" s="26" t="s">
        <v>47</v>
      </c>
      <c r="B88" s="46"/>
      <c r="C88" s="35" t="s">
        <v>29</v>
      </c>
      <c r="D88" s="35" t="s">
        <v>164</v>
      </c>
      <c r="E88" s="35" t="s">
        <v>520</v>
      </c>
      <c r="F88" s="35" t="s">
        <v>86</v>
      </c>
      <c r="G88" s="32">
        <v>23.4</v>
      </c>
      <c r="H88" s="32">
        <v>138.6</v>
      </c>
      <c r="I88" s="32">
        <v>9.5</v>
      </c>
    </row>
    <row r="89" spans="1:9">
      <c r="A89" s="26" t="s">
        <v>583</v>
      </c>
      <c r="B89" s="46"/>
      <c r="C89" s="124" t="s">
        <v>29</v>
      </c>
      <c r="D89" s="124" t="s">
        <v>108</v>
      </c>
      <c r="E89" s="35"/>
      <c r="F89" s="35"/>
      <c r="G89" s="32">
        <f t="shared" ref="G89:I91" si="13">SUM(G90)</f>
        <v>322.8</v>
      </c>
      <c r="H89" s="32">
        <f t="shared" si="13"/>
        <v>0</v>
      </c>
      <c r="I89" s="32">
        <f t="shared" si="13"/>
        <v>0</v>
      </c>
    </row>
    <row r="90" spans="1:9">
      <c r="A90" s="26" t="s">
        <v>186</v>
      </c>
      <c r="B90" s="46"/>
      <c r="C90" s="35" t="s">
        <v>29</v>
      </c>
      <c r="D90" s="35" t="s">
        <v>108</v>
      </c>
      <c r="E90" s="35" t="s">
        <v>187</v>
      </c>
      <c r="F90" s="35"/>
      <c r="G90" s="32">
        <f t="shared" si="13"/>
        <v>322.8</v>
      </c>
      <c r="H90" s="32">
        <f t="shared" si="13"/>
        <v>0</v>
      </c>
      <c r="I90" s="32">
        <f t="shared" si="13"/>
        <v>0</v>
      </c>
    </row>
    <row r="91" spans="1:9" ht="31.5">
      <c r="A91" s="26" t="s">
        <v>93</v>
      </c>
      <c r="B91" s="46"/>
      <c r="C91" s="35" t="s">
        <v>29</v>
      </c>
      <c r="D91" s="35" t="s">
        <v>108</v>
      </c>
      <c r="E91" s="35" t="s">
        <v>103</v>
      </c>
      <c r="F91" s="35"/>
      <c r="G91" s="32">
        <f t="shared" si="13"/>
        <v>322.8</v>
      </c>
      <c r="H91" s="32">
        <f t="shared" si="13"/>
        <v>0</v>
      </c>
      <c r="I91" s="32">
        <f t="shared" si="13"/>
        <v>0</v>
      </c>
    </row>
    <row r="92" spans="1:9">
      <c r="A92" s="26" t="s">
        <v>20</v>
      </c>
      <c r="B92" s="46"/>
      <c r="C92" s="35" t="s">
        <v>29</v>
      </c>
      <c r="D92" s="35" t="s">
        <v>108</v>
      </c>
      <c r="E92" s="35" t="s">
        <v>103</v>
      </c>
      <c r="F92" s="35" t="s">
        <v>91</v>
      </c>
      <c r="G92" s="32">
        <v>322.8</v>
      </c>
      <c r="H92" s="32"/>
      <c r="I92" s="32"/>
    </row>
    <row r="93" spans="1:9">
      <c r="A93" s="26" t="s">
        <v>88</v>
      </c>
      <c r="B93" s="46"/>
      <c r="C93" s="35" t="s">
        <v>29</v>
      </c>
      <c r="D93" s="35" t="s">
        <v>89</v>
      </c>
      <c r="E93" s="35"/>
      <c r="F93" s="56"/>
      <c r="G93" s="32">
        <f>SUM(G94+G97+G107+G116+G120+G123+G134)+G131</f>
        <v>60803.199999999997</v>
      </c>
      <c r="H93" s="32">
        <f t="shared" ref="H93:I93" si="14">SUM(H94+H97+H107+H116+H120+H123+H134)+H131</f>
        <v>31510</v>
      </c>
      <c r="I93" s="32">
        <f t="shared" si="14"/>
        <v>53782</v>
      </c>
    </row>
    <row r="94" spans="1:9" ht="31.5">
      <c r="A94" s="26" t="s">
        <v>782</v>
      </c>
      <c r="B94" s="46"/>
      <c r="C94" s="35" t="s">
        <v>29</v>
      </c>
      <c r="D94" s="35" t="s">
        <v>89</v>
      </c>
      <c r="E94" s="35" t="s">
        <v>210</v>
      </c>
      <c r="F94" s="56"/>
      <c r="G94" s="32">
        <f t="shared" ref="G94:I95" si="15">SUM(G95)</f>
        <v>93.6</v>
      </c>
      <c r="H94" s="32">
        <f t="shared" si="15"/>
        <v>150</v>
      </c>
      <c r="I94" s="32">
        <f t="shared" si="15"/>
        <v>150</v>
      </c>
    </row>
    <row r="95" spans="1:9" ht="25.5" customHeight="1">
      <c r="A95" s="26" t="s">
        <v>93</v>
      </c>
      <c r="B95" s="46"/>
      <c r="C95" s="35" t="s">
        <v>29</v>
      </c>
      <c r="D95" s="35" t="s">
        <v>89</v>
      </c>
      <c r="E95" s="56" t="s">
        <v>637</v>
      </c>
      <c r="F95" s="56"/>
      <c r="G95" s="32">
        <f t="shared" si="15"/>
        <v>93.6</v>
      </c>
      <c r="H95" s="32">
        <f t="shared" si="15"/>
        <v>150</v>
      </c>
      <c r="I95" s="32">
        <f t="shared" si="15"/>
        <v>150</v>
      </c>
    </row>
    <row r="96" spans="1:9" ht="30.75" customHeight="1">
      <c r="A96" s="26" t="s">
        <v>47</v>
      </c>
      <c r="B96" s="46"/>
      <c r="C96" s="35" t="s">
        <v>29</v>
      </c>
      <c r="D96" s="35" t="s">
        <v>89</v>
      </c>
      <c r="E96" s="56" t="s">
        <v>637</v>
      </c>
      <c r="F96" s="56">
        <v>200</v>
      </c>
      <c r="G96" s="32">
        <v>93.6</v>
      </c>
      <c r="H96" s="32">
        <v>150</v>
      </c>
      <c r="I96" s="32">
        <v>150</v>
      </c>
    </row>
    <row r="97" spans="1:9" ht="31.5">
      <c r="A97" s="26" t="s">
        <v>588</v>
      </c>
      <c r="B97" s="46"/>
      <c r="C97" s="35" t="s">
        <v>29</v>
      </c>
      <c r="D97" s="35" t="s">
        <v>89</v>
      </c>
      <c r="E97" s="56" t="s">
        <v>201</v>
      </c>
      <c r="F97" s="56"/>
      <c r="G97" s="32">
        <f>SUM(G98+G101+G103)</f>
        <v>26552.3</v>
      </c>
      <c r="H97" s="32">
        <f>SUM(H98+H101+H103)</f>
        <v>22948.5</v>
      </c>
      <c r="I97" s="32">
        <f>SUM(I98+I101+I103)</f>
        <v>29348.5</v>
      </c>
    </row>
    <row r="98" spans="1:9">
      <c r="A98" s="26" t="s">
        <v>90</v>
      </c>
      <c r="B98" s="46"/>
      <c r="C98" s="35" t="s">
        <v>29</v>
      </c>
      <c r="D98" s="35" t="s">
        <v>89</v>
      </c>
      <c r="E98" s="56" t="s">
        <v>211</v>
      </c>
      <c r="F98" s="56"/>
      <c r="G98" s="32">
        <f>SUM(G99:G100)</f>
        <v>4119.2</v>
      </c>
      <c r="H98" s="32">
        <f>SUM(H99:H100)</f>
        <v>5799.4000000000005</v>
      </c>
      <c r="I98" s="32">
        <f>SUM(I99:I100)</f>
        <v>5799.4000000000005</v>
      </c>
    </row>
    <row r="99" spans="1:9" ht="31.5">
      <c r="A99" s="26" t="s">
        <v>47</v>
      </c>
      <c r="B99" s="46"/>
      <c r="C99" s="35" t="s">
        <v>29</v>
      </c>
      <c r="D99" s="35" t="s">
        <v>89</v>
      </c>
      <c r="E99" s="56" t="s">
        <v>211</v>
      </c>
      <c r="F99" s="56">
        <v>200</v>
      </c>
      <c r="G99" s="32">
        <f>4739.9-713.7</f>
        <v>4026.2</v>
      </c>
      <c r="H99" s="32">
        <v>5717.8</v>
      </c>
      <c r="I99" s="32">
        <v>5717.8</v>
      </c>
    </row>
    <row r="100" spans="1:9">
      <c r="A100" s="26" t="s">
        <v>20</v>
      </c>
      <c r="B100" s="46"/>
      <c r="C100" s="35" t="s">
        <v>29</v>
      </c>
      <c r="D100" s="35" t="s">
        <v>89</v>
      </c>
      <c r="E100" s="56" t="s">
        <v>211</v>
      </c>
      <c r="F100" s="56">
        <v>800</v>
      </c>
      <c r="G100" s="32">
        <v>93</v>
      </c>
      <c r="H100" s="32">
        <v>81.599999999999994</v>
      </c>
      <c r="I100" s="32">
        <v>81.599999999999994</v>
      </c>
    </row>
    <row r="101" spans="1:9" ht="31.5">
      <c r="A101" s="26" t="s">
        <v>92</v>
      </c>
      <c r="B101" s="46"/>
      <c r="C101" s="35" t="s">
        <v>29</v>
      </c>
      <c r="D101" s="35" t="s">
        <v>89</v>
      </c>
      <c r="E101" s="56" t="s">
        <v>212</v>
      </c>
      <c r="F101" s="56"/>
      <c r="G101" s="32">
        <f>SUM(G102)</f>
        <v>10336.6</v>
      </c>
      <c r="H101" s="32">
        <f>SUM(H102)</f>
        <v>8647.6</v>
      </c>
      <c r="I101" s="32">
        <f>SUM(I102)</f>
        <v>13367.6</v>
      </c>
    </row>
    <row r="102" spans="1:9" ht="31.5">
      <c r="A102" s="26" t="s">
        <v>47</v>
      </c>
      <c r="B102" s="46"/>
      <c r="C102" s="35" t="s">
        <v>29</v>
      </c>
      <c r="D102" s="35" t="s">
        <v>89</v>
      </c>
      <c r="E102" s="56" t="s">
        <v>212</v>
      </c>
      <c r="F102" s="56">
        <v>200</v>
      </c>
      <c r="G102" s="32">
        <f>11508.7-1172.1</f>
        <v>10336.6</v>
      </c>
      <c r="H102" s="32">
        <f>8647.6</f>
        <v>8647.6</v>
      </c>
      <c r="I102" s="32">
        <v>13367.6</v>
      </c>
    </row>
    <row r="103" spans="1:9" ht="31.5">
      <c r="A103" s="26" t="s">
        <v>93</v>
      </c>
      <c r="B103" s="46"/>
      <c r="C103" s="35" t="s">
        <v>29</v>
      </c>
      <c r="D103" s="35" t="s">
        <v>89</v>
      </c>
      <c r="E103" s="56" t="s">
        <v>213</v>
      </c>
      <c r="F103" s="56"/>
      <c r="G103" s="32">
        <f>SUM(G104:G106)</f>
        <v>12096.5</v>
      </c>
      <c r="H103" s="32">
        <f>SUM(H104:H106)</f>
        <v>8501.5</v>
      </c>
      <c r="I103" s="32">
        <f>SUM(I104:I106)</f>
        <v>10181.5</v>
      </c>
    </row>
    <row r="104" spans="1:9" ht="33" customHeight="1">
      <c r="A104" s="26" t="s">
        <v>47</v>
      </c>
      <c r="B104" s="46"/>
      <c r="C104" s="35" t="s">
        <v>29</v>
      </c>
      <c r="D104" s="35" t="s">
        <v>89</v>
      </c>
      <c r="E104" s="56" t="s">
        <v>213</v>
      </c>
      <c r="F104" s="56">
        <v>200</v>
      </c>
      <c r="G104" s="32">
        <f>9747.8-102.4</f>
        <v>9645.4</v>
      </c>
      <c r="H104" s="32">
        <f>5000</f>
        <v>5000</v>
      </c>
      <c r="I104" s="32">
        <v>6680</v>
      </c>
    </row>
    <row r="105" spans="1:9">
      <c r="A105" s="26" t="s">
        <v>37</v>
      </c>
      <c r="B105" s="46"/>
      <c r="C105" s="35" t="s">
        <v>29</v>
      </c>
      <c r="D105" s="35" t="s">
        <v>89</v>
      </c>
      <c r="E105" s="56" t="s">
        <v>213</v>
      </c>
      <c r="F105" s="56">
        <v>300</v>
      </c>
      <c r="G105" s="32">
        <v>705.7</v>
      </c>
      <c r="H105" s="32">
        <v>600</v>
      </c>
      <c r="I105" s="32">
        <v>600</v>
      </c>
    </row>
    <row r="106" spans="1:9">
      <c r="A106" s="26" t="s">
        <v>20</v>
      </c>
      <c r="B106" s="46"/>
      <c r="C106" s="35" t="s">
        <v>29</v>
      </c>
      <c r="D106" s="35" t="s">
        <v>89</v>
      </c>
      <c r="E106" s="56" t="s">
        <v>213</v>
      </c>
      <c r="F106" s="56">
        <v>800</v>
      </c>
      <c r="G106" s="32">
        <v>1745.4</v>
      </c>
      <c r="H106" s="32">
        <v>2901.5</v>
      </c>
      <c r="I106" s="32">
        <v>2901.5</v>
      </c>
    </row>
    <row r="107" spans="1:9" ht="31.5">
      <c r="A107" s="26" t="s">
        <v>592</v>
      </c>
      <c r="B107" s="46"/>
      <c r="C107" s="35" t="s">
        <v>29</v>
      </c>
      <c r="D107" s="35" t="s">
        <v>89</v>
      </c>
      <c r="E107" s="56" t="s">
        <v>214</v>
      </c>
      <c r="F107" s="56"/>
      <c r="G107" s="32">
        <f>SUM(G108)+G112</f>
        <v>8669.2000000000007</v>
      </c>
      <c r="H107" s="32">
        <f>SUM(H108)+H112</f>
        <v>1817.2</v>
      </c>
      <c r="I107" s="32">
        <f>SUM(I108)+I112</f>
        <v>12279.199999999999</v>
      </c>
    </row>
    <row r="108" spans="1:9" ht="47.25">
      <c r="A108" s="26" t="s">
        <v>593</v>
      </c>
      <c r="B108" s="46"/>
      <c r="C108" s="35" t="s">
        <v>29</v>
      </c>
      <c r="D108" s="35" t="s">
        <v>89</v>
      </c>
      <c r="E108" s="56" t="s">
        <v>215</v>
      </c>
      <c r="F108" s="56"/>
      <c r="G108" s="32">
        <f>SUM(G109)</f>
        <v>8494.2000000000007</v>
      </c>
      <c r="H108" s="32">
        <f>SUM(H109)</f>
        <v>717.2</v>
      </c>
      <c r="I108" s="32">
        <f>SUM(I109)</f>
        <v>11179.199999999999</v>
      </c>
    </row>
    <row r="109" spans="1:9" ht="31.5">
      <c r="A109" s="26" t="s">
        <v>468</v>
      </c>
      <c r="B109" s="46"/>
      <c r="C109" s="35" t="s">
        <v>29</v>
      </c>
      <c r="D109" s="35" t="s">
        <v>89</v>
      </c>
      <c r="E109" s="56" t="s">
        <v>216</v>
      </c>
      <c r="F109" s="56"/>
      <c r="G109" s="32">
        <f>SUM(G110:G111)</f>
        <v>8494.2000000000007</v>
      </c>
      <c r="H109" s="32">
        <f>SUM(H110:H111)</f>
        <v>717.2</v>
      </c>
      <c r="I109" s="32">
        <f>SUM(I110:I111)</f>
        <v>11179.199999999999</v>
      </c>
    </row>
    <row r="110" spans="1:9" ht="31.5">
      <c r="A110" s="26" t="s">
        <v>47</v>
      </c>
      <c r="B110" s="46"/>
      <c r="C110" s="35" t="s">
        <v>29</v>
      </c>
      <c r="D110" s="35" t="s">
        <v>89</v>
      </c>
      <c r="E110" s="56" t="s">
        <v>216</v>
      </c>
      <c r="F110" s="56">
        <v>200</v>
      </c>
      <c r="G110" s="32">
        <v>8494.2000000000007</v>
      </c>
      <c r="H110" s="32">
        <v>697.2</v>
      </c>
      <c r="I110" s="32">
        <f>11322.8-100-72+8.4</f>
        <v>11159.199999999999</v>
      </c>
    </row>
    <row r="111" spans="1:9">
      <c r="A111" s="26" t="s">
        <v>20</v>
      </c>
      <c r="B111" s="46"/>
      <c r="C111" s="35" t="s">
        <v>29</v>
      </c>
      <c r="D111" s="35" t="s">
        <v>89</v>
      </c>
      <c r="E111" s="56" t="s">
        <v>216</v>
      </c>
      <c r="F111" s="56">
        <v>800</v>
      </c>
      <c r="G111" s="32"/>
      <c r="H111" s="32">
        <v>20</v>
      </c>
      <c r="I111" s="32">
        <v>20</v>
      </c>
    </row>
    <row r="112" spans="1:9" ht="31.5">
      <c r="A112" s="26" t="s">
        <v>594</v>
      </c>
      <c r="B112" s="46"/>
      <c r="C112" s="35" t="s">
        <v>29</v>
      </c>
      <c r="D112" s="35" t="s">
        <v>89</v>
      </c>
      <c r="E112" s="56" t="s">
        <v>228</v>
      </c>
      <c r="F112" s="56"/>
      <c r="G112" s="32">
        <f>SUM(G113)</f>
        <v>175</v>
      </c>
      <c r="H112" s="32">
        <f>SUM(H113)</f>
        <v>1100</v>
      </c>
      <c r="I112" s="32">
        <f>SUM(I113)</f>
        <v>1100</v>
      </c>
    </row>
    <row r="113" spans="1:9" ht="45" customHeight="1">
      <c r="A113" s="26" t="s">
        <v>468</v>
      </c>
      <c r="B113" s="46"/>
      <c r="C113" s="35" t="s">
        <v>29</v>
      </c>
      <c r="D113" s="35" t="s">
        <v>89</v>
      </c>
      <c r="E113" s="56" t="s">
        <v>617</v>
      </c>
      <c r="F113" s="56"/>
      <c r="G113" s="32">
        <f>SUM(G114:G115)</f>
        <v>175</v>
      </c>
      <c r="H113" s="32">
        <f>SUM(H114:H115)</f>
        <v>1100</v>
      </c>
      <c r="I113" s="32">
        <f>SUM(I114:I115)</f>
        <v>1100</v>
      </c>
    </row>
    <row r="114" spans="1:9" ht="28.5" customHeight="1">
      <c r="A114" s="26" t="s">
        <v>47</v>
      </c>
      <c r="B114" s="46"/>
      <c r="C114" s="35" t="s">
        <v>29</v>
      </c>
      <c r="D114" s="35" t="s">
        <v>89</v>
      </c>
      <c r="E114" s="56" t="s">
        <v>617</v>
      </c>
      <c r="F114" s="56">
        <v>200</v>
      </c>
      <c r="G114" s="32">
        <f>420-245</f>
        <v>175</v>
      </c>
      <c r="H114" s="32">
        <v>640</v>
      </c>
      <c r="I114" s="32">
        <v>640</v>
      </c>
    </row>
    <row r="115" spans="1:9">
      <c r="A115" s="26" t="s">
        <v>20</v>
      </c>
      <c r="B115" s="46"/>
      <c r="C115" s="35" t="s">
        <v>29</v>
      </c>
      <c r="D115" s="35" t="s">
        <v>89</v>
      </c>
      <c r="E115" s="56" t="s">
        <v>617</v>
      </c>
      <c r="F115" s="56">
        <v>800</v>
      </c>
      <c r="G115" s="32"/>
      <c r="H115" s="32">
        <v>460</v>
      </c>
      <c r="I115" s="32">
        <v>460</v>
      </c>
    </row>
    <row r="116" spans="1:9" ht="39.75" customHeight="1">
      <c r="A116" s="26" t="s">
        <v>783</v>
      </c>
      <c r="B116" s="46"/>
      <c r="C116" s="35" t="s">
        <v>29</v>
      </c>
      <c r="D116" s="35" t="s">
        <v>89</v>
      </c>
      <c r="E116" s="56" t="s">
        <v>218</v>
      </c>
      <c r="F116" s="56"/>
      <c r="G116" s="32">
        <f>SUM(G117)</f>
        <v>414.4</v>
      </c>
      <c r="H116" s="32">
        <f>SUM(H117)</f>
        <v>150</v>
      </c>
      <c r="I116" s="32">
        <f>SUM(I117)</f>
        <v>150</v>
      </c>
    </row>
    <row r="117" spans="1:9" ht="42.75" customHeight="1">
      <c r="A117" s="26" t="s">
        <v>93</v>
      </c>
      <c r="B117" s="46"/>
      <c r="C117" s="35" t="s">
        <v>29</v>
      </c>
      <c r="D117" s="35" t="s">
        <v>89</v>
      </c>
      <c r="E117" s="56" t="s">
        <v>531</v>
      </c>
      <c r="F117" s="56"/>
      <c r="G117" s="32">
        <f>SUM(G118:G119)</f>
        <v>414.4</v>
      </c>
      <c r="H117" s="32">
        <f>SUM(H118:H119)</f>
        <v>150</v>
      </c>
      <c r="I117" s="32">
        <f>SUM(I118:I119)</f>
        <v>150</v>
      </c>
    </row>
    <row r="118" spans="1:9" ht="31.5">
      <c r="A118" s="26" t="s">
        <v>47</v>
      </c>
      <c r="B118" s="46"/>
      <c r="C118" s="35" t="s">
        <v>29</v>
      </c>
      <c r="D118" s="35" t="s">
        <v>89</v>
      </c>
      <c r="E118" s="56" t="s">
        <v>531</v>
      </c>
      <c r="F118" s="56">
        <v>200</v>
      </c>
      <c r="G118" s="32">
        <v>264.39999999999998</v>
      </c>
      <c r="H118" s="32"/>
      <c r="I118" s="32"/>
    </row>
    <row r="119" spans="1:9">
      <c r="A119" s="26" t="s">
        <v>37</v>
      </c>
      <c r="B119" s="46"/>
      <c r="C119" s="35" t="s">
        <v>29</v>
      </c>
      <c r="D119" s="35" t="s">
        <v>89</v>
      </c>
      <c r="E119" s="56" t="s">
        <v>531</v>
      </c>
      <c r="F119" s="56">
        <v>300</v>
      </c>
      <c r="G119" s="32">
        <v>150</v>
      </c>
      <c r="H119" s="32">
        <v>150</v>
      </c>
      <c r="I119" s="32">
        <v>150</v>
      </c>
    </row>
    <row r="120" spans="1:9">
      <c r="A120" s="26" t="s">
        <v>595</v>
      </c>
      <c r="B120" s="46"/>
      <c r="C120" s="35" t="s">
        <v>29</v>
      </c>
      <c r="D120" s="35" t="s">
        <v>89</v>
      </c>
      <c r="E120" s="56" t="s">
        <v>219</v>
      </c>
      <c r="F120" s="56"/>
      <c r="G120" s="32">
        <f t="shared" ref="G120:I121" si="16">SUM(G121)</f>
        <v>180.7</v>
      </c>
      <c r="H120" s="32">
        <f t="shared" si="16"/>
        <v>100</v>
      </c>
      <c r="I120" s="32">
        <f t="shared" si="16"/>
        <v>100</v>
      </c>
    </row>
    <row r="121" spans="1:9">
      <c r="A121" s="3" t="s">
        <v>30</v>
      </c>
      <c r="B121" s="46"/>
      <c r="C121" s="35" t="s">
        <v>29</v>
      </c>
      <c r="D121" s="35" t="s">
        <v>89</v>
      </c>
      <c r="E121" s="56" t="s">
        <v>638</v>
      </c>
      <c r="F121" s="56"/>
      <c r="G121" s="32">
        <f t="shared" si="16"/>
        <v>180.7</v>
      </c>
      <c r="H121" s="32">
        <f t="shared" si="16"/>
        <v>100</v>
      </c>
      <c r="I121" s="32">
        <f t="shared" si="16"/>
        <v>100</v>
      </c>
    </row>
    <row r="122" spans="1:9" ht="31.5">
      <c r="A122" s="26" t="s">
        <v>47</v>
      </c>
      <c r="B122" s="46"/>
      <c r="C122" s="35" t="s">
        <v>29</v>
      </c>
      <c r="D122" s="35" t="s">
        <v>89</v>
      </c>
      <c r="E122" s="56" t="s">
        <v>638</v>
      </c>
      <c r="F122" s="56">
        <v>200</v>
      </c>
      <c r="G122" s="32">
        <f>290-109.3</f>
        <v>180.7</v>
      </c>
      <c r="H122" s="32">
        <v>100</v>
      </c>
      <c r="I122" s="32">
        <v>100</v>
      </c>
    </row>
    <row r="123" spans="1:9" ht="31.5">
      <c r="A123" s="26" t="s">
        <v>596</v>
      </c>
      <c r="B123" s="46"/>
      <c r="C123" s="35" t="s">
        <v>29</v>
      </c>
      <c r="D123" s="35" t="s">
        <v>89</v>
      </c>
      <c r="E123" s="56" t="s">
        <v>220</v>
      </c>
      <c r="F123" s="56"/>
      <c r="G123" s="32">
        <f>SUM(G124)+G126</f>
        <v>5612.3</v>
      </c>
      <c r="H123" s="32">
        <f>SUM(H124)+H126</f>
        <v>5344.3</v>
      </c>
      <c r="I123" s="32">
        <f>SUM(I124)+I126</f>
        <v>5404.3</v>
      </c>
    </row>
    <row r="124" spans="1:9" ht="31.5">
      <c r="A124" s="26" t="s">
        <v>347</v>
      </c>
      <c r="B124" s="46"/>
      <c r="C124" s="35" t="s">
        <v>29</v>
      </c>
      <c r="D124" s="35" t="s">
        <v>89</v>
      </c>
      <c r="E124" s="56" t="s">
        <v>524</v>
      </c>
      <c r="F124" s="56"/>
      <c r="G124" s="32">
        <f>SUM(G125)</f>
        <v>234.7</v>
      </c>
      <c r="H124" s="32">
        <f>SUM(H125)</f>
        <v>234.7</v>
      </c>
      <c r="I124" s="32">
        <f>SUM(I125)</f>
        <v>234.7</v>
      </c>
    </row>
    <row r="125" spans="1:9" ht="31.5">
      <c r="A125" s="26" t="s">
        <v>222</v>
      </c>
      <c r="B125" s="46"/>
      <c r="C125" s="35" t="s">
        <v>29</v>
      </c>
      <c r="D125" s="35" t="s">
        <v>89</v>
      </c>
      <c r="E125" s="56" t="s">
        <v>524</v>
      </c>
      <c r="F125" s="56">
        <v>600</v>
      </c>
      <c r="G125" s="32">
        <v>234.7</v>
      </c>
      <c r="H125" s="32">
        <v>234.7</v>
      </c>
      <c r="I125" s="32">
        <v>234.7</v>
      </c>
    </row>
    <row r="126" spans="1:9" ht="47.25">
      <c r="A126" s="26" t="s">
        <v>23</v>
      </c>
      <c r="B126" s="46"/>
      <c r="C126" s="35" t="s">
        <v>29</v>
      </c>
      <c r="D126" s="35" t="s">
        <v>89</v>
      </c>
      <c r="E126" s="56" t="s">
        <v>221</v>
      </c>
      <c r="F126" s="56"/>
      <c r="G126" s="32">
        <f>SUM(G127)</f>
        <v>5377.6</v>
      </c>
      <c r="H126" s="32">
        <f>SUM(H127)</f>
        <v>5109.6000000000004</v>
      </c>
      <c r="I126" s="32">
        <f>SUM(I127)</f>
        <v>5169.6000000000004</v>
      </c>
    </row>
    <row r="127" spans="1:9" ht="31.5">
      <c r="A127" s="26" t="s">
        <v>222</v>
      </c>
      <c r="B127" s="46"/>
      <c r="C127" s="35" t="s">
        <v>29</v>
      </c>
      <c r="D127" s="35" t="s">
        <v>89</v>
      </c>
      <c r="E127" s="56" t="s">
        <v>221</v>
      </c>
      <c r="F127" s="56">
        <v>600</v>
      </c>
      <c r="G127" s="32">
        <v>5377.6</v>
      </c>
      <c r="H127" s="32">
        <v>5109.6000000000004</v>
      </c>
      <c r="I127" s="32">
        <v>5169.6000000000004</v>
      </c>
    </row>
    <row r="128" spans="1:9" hidden="1">
      <c r="A128" s="26" t="s">
        <v>146</v>
      </c>
      <c r="B128" s="46"/>
      <c r="C128" s="35" t="s">
        <v>29</v>
      </c>
      <c r="D128" s="35" t="s">
        <v>89</v>
      </c>
      <c r="E128" s="56" t="s">
        <v>431</v>
      </c>
      <c r="F128" s="56"/>
      <c r="G128" s="32">
        <f t="shared" ref="G128:I129" si="17">SUM(G129)</f>
        <v>0</v>
      </c>
      <c r="H128" s="32">
        <f t="shared" si="17"/>
        <v>0</v>
      </c>
      <c r="I128" s="32">
        <f t="shared" si="17"/>
        <v>0</v>
      </c>
    </row>
    <row r="129" spans="1:9" hidden="1">
      <c r="A129" s="26" t="s">
        <v>404</v>
      </c>
      <c r="B129" s="46"/>
      <c r="C129" s="35" t="s">
        <v>29</v>
      </c>
      <c r="D129" s="35" t="s">
        <v>89</v>
      </c>
      <c r="E129" s="56" t="s">
        <v>432</v>
      </c>
      <c r="F129" s="56"/>
      <c r="G129" s="32">
        <f t="shared" si="17"/>
        <v>0</v>
      </c>
      <c r="H129" s="32">
        <f t="shared" si="17"/>
        <v>0</v>
      </c>
      <c r="I129" s="32">
        <f t="shared" si="17"/>
        <v>0</v>
      </c>
    </row>
    <row r="130" spans="1:9" ht="31.5" hidden="1">
      <c r="A130" s="26" t="s">
        <v>222</v>
      </c>
      <c r="B130" s="46"/>
      <c r="C130" s="35" t="s">
        <v>29</v>
      </c>
      <c r="D130" s="35" t="s">
        <v>89</v>
      </c>
      <c r="E130" s="56" t="s">
        <v>432</v>
      </c>
      <c r="F130" s="56">
        <v>600</v>
      </c>
      <c r="G130" s="32"/>
      <c r="H130" s="32"/>
      <c r="I130" s="32"/>
    </row>
    <row r="131" spans="1:9" ht="31.5">
      <c r="A131" s="3" t="s">
        <v>666</v>
      </c>
      <c r="B131" s="46"/>
      <c r="C131" s="35" t="s">
        <v>29</v>
      </c>
      <c r="D131" s="35" t="s">
        <v>89</v>
      </c>
      <c r="E131" s="56" t="s">
        <v>664</v>
      </c>
      <c r="F131" s="56"/>
      <c r="G131" s="32">
        <f t="shared" ref="G131:I132" si="18">SUM(G132)</f>
        <v>11604.5</v>
      </c>
      <c r="H131" s="32">
        <f t="shared" si="18"/>
        <v>1000</v>
      </c>
      <c r="I131" s="32">
        <f t="shared" si="18"/>
        <v>6350</v>
      </c>
    </row>
    <row r="132" spans="1:9" ht="31.5">
      <c r="A132" s="26" t="s">
        <v>93</v>
      </c>
      <c r="B132" s="46"/>
      <c r="C132" s="35" t="s">
        <v>29</v>
      </c>
      <c r="D132" s="35" t="s">
        <v>89</v>
      </c>
      <c r="E132" s="56" t="s">
        <v>665</v>
      </c>
      <c r="F132" s="56"/>
      <c r="G132" s="32">
        <f t="shared" si="18"/>
        <v>11604.5</v>
      </c>
      <c r="H132" s="32">
        <f t="shared" si="18"/>
        <v>1000</v>
      </c>
      <c r="I132" s="32">
        <f t="shared" si="18"/>
        <v>6350</v>
      </c>
    </row>
    <row r="133" spans="1:9" ht="31.5">
      <c r="A133" s="3" t="s">
        <v>47</v>
      </c>
      <c r="B133" s="46"/>
      <c r="C133" s="35" t="s">
        <v>29</v>
      </c>
      <c r="D133" s="35" t="s">
        <v>89</v>
      </c>
      <c r="E133" s="56" t="s">
        <v>665</v>
      </c>
      <c r="F133" s="56">
        <v>200</v>
      </c>
      <c r="G133" s="32">
        <v>11604.5</v>
      </c>
      <c r="H133" s="32">
        <v>1000</v>
      </c>
      <c r="I133" s="32">
        <v>6350</v>
      </c>
    </row>
    <row r="134" spans="1:9">
      <c r="A134" s="26" t="s">
        <v>186</v>
      </c>
      <c r="B134" s="46"/>
      <c r="C134" s="35" t="s">
        <v>29</v>
      </c>
      <c r="D134" s="35" t="s">
        <v>89</v>
      </c>
      <c r="E134" s="56" t="s">
        <v>187</v>
      </c>
      <c r="F134" s="56"/>
      <c r="G134" s="32">
        <f>G135+G140+G138</f>
        <v>7676.2000000000007</v>
      </c>
      <c r="H134" s="32">
        <f t="shared" ref="H134:I134" si="19">H135+H140+H138</f>
        <v>0</v>
      </c>
      <c r="I134" s="32">
        <f t="shared" si="19"/>
        <v>0</v>
      </c>
    </row>
    <row r="135" spans="1:9" ht="31.5">
      <c r="A135" s="26" t="s">
        <v>93</v>
      </c>
      <c r="B135" s="46"/>
      <c r="C135" s="35" t="s">
        <v>29</v>
      </c>
      <c r="D135" s="35" t="s">
        <v>89</v>
      </c>
      <c r="E135" s="56" t="s">
        <v>103</v>
      </c>
      <c r="F135" s="56"/>
      <c r="G135" s="32">
        <f>G137+G136</f>
        <v>5073.6000000000004</v>
      </c>
      <c r="H135" s="32">
        <f t="shared" ref="H135:I135" si="20">H137+H136</f>
        <v>0</v>
      </c>
      <c r="I135" s="32">
        <f t="shared" si="20"/>
        <v>0</v>
      </c>
    </row>
    <row r="136" spans="1:9" ht="31.5">
      <c r="A136" s="3" t="s">
        <v>47</v>
      </c>
      <c r="B136" s="46"/>
      <c r="C136" s="110" t="s">
        <v>29</v>
      </c>
      <c r="D136" s="110" t="s">
        <v>89</v>
      </c>
      <c r="E136" s="56" t="s">
        <v>103</v>
      </c>
      <c r="F136" s="56">
        <v>200</v>
      </c>
      <c r="G136" s="32">
        <v>613</v>
      </c>
      <c r="H136" s="32"/>
      <c r="I136" s="32"/>
    </row>
    <row r="137" spans="1:9">
      <c r="A137" s="26" t="s">
        <v>20</v>
      </c>
      <c r="B137" s="46"/>
      <c r="C137" s="35" t="s">
        <v>29</v>
      </c>
      <c r="D137" s="35" t="s">
        <v>89</v>
      </c>
      <c r="E137" s="56" t="s">
        <v>103</v>
      </c>
      <c r="F137" s="56">
        <v>800</v>
      </c>
      <c r="G137" s="32">
        <f>4310.8+149.8</f>
        <v>4460.6000000000004</v>
      </c>
      <c r="H137" s="32"/>
      <c r="I137" s="32"/>
    </row>
    <row r="138" spans="1:9">
      <c r="A138" s="109" t="s">
        <v>990</v>
      </c>
      <c r="B138" s="46"/>
      <c r="C138" s="110" t="s">
        <v>29</v>
      </c>
      <c r="D138" s="110" t="s">
        <v>89</v>
      </c>
      <c r="E138" s="56" t="s">
        <v>989</v>
      </c>
      <c r="F138" s="56"/>
      <c r="G138" s="32">
        <f>SUM(G139)</f>
        <v>2215.8000000000002</v>
      </c>
      <c r="H138" s="32">
        <f t="shared" ref="H138:I138" si="21">SUM(H139)</f>
        <v>0</v>
      </c>
      <c r="I138" s="32">
        <f t="shared" si="21"/>
        <v>0</v>
      </c>
    </row>
    <row r="139" spans="1:9" ht="31.5">
      <c r="A139" s="3" t="s">
        <v>47</v>
      </c>
      <c r="B139" s="46"/>
      <c r="C139" s="110" t="s">
        <v>29</v>
      </c>
      <c r="D139" s="110" t="s">
        <v>89</v>
      </c>
      <c r="E139" s="56" t="s">
        <v>989</v>
      </c>
      <c r="F139" s="56">
        <v>200</v>
      </c>
      <c r="G139" s="32">
        <v>2215.8000000000002</v>
      </c>
      <c r="H139" s="32"/>
      <c r="I139" s="32"/>
    </row>
    <row r="140" spans="1:9">
      <c r="A140" s="57" t="s">
        <v>146</v>
      </c>
      <c r="B140" s="46"/>
      <c r="C140" s="35" t="s">
        <v>29</v>
      </c>
      <c r="D140" s="35" t="s">
        <v>89</v>
      </c>
      <c r="E140" s="56" t="s">
        <v>965</v>
      </c>
      <c r="F140" s="56"/>
      <c r="G140" s="32">
        <f>SUM(G141)</f>
        <v>386.8</v>
      </c>
      <c r="H140" s="32">
        <f t="shared" ref="H140:I141" si="22">SUM(H141)</f>
        <v>0</v>
      </c>
      <c r="I140" s="32">
        <f t="shared" si="22"/>
        <v>0</v>
      </c>
    </row>
    <row r="141" spans="1:9">
      <c r="A141" s="26" t="s">
        <v>256</v>
      </c>
      <c r="B141" s="46"/>
      <c r="C141" s="35" t="s">
        <v>29</v>
      </c>
      <c r="D141" s="35" t="s">
        <v>89</v>
      </c>
      <c r="E141" s="56" t="s">
        <v>964</v>
      </c>
      <c r="F141" s="56"/>
      <c r="G141" s="32">
        <f>SUM(G142)</f>
        <v>386.8</v>
      </c>
      <c r="H141" s="32">
        <f t="shared" si="22"/>
        <v>0</v>
      </c>
      <c r="I141" s="32">
        <f t="shared" si="22"/>
        <v>0</v>
      </c>
    </row>
    <row r="142" spans="1:9" ht="31.5">
      <c r="A142" s="26" t="s">
        <v>222</v>
      </c>
      <c r="B142" s="46"/>
      <c r="C142" s="35" t="s">
        <v>29</v>
      </c>
      <c r="D142" s="35" t="s">
        <v>89</v>
      </c>
      <c r="E142" s="56" t="s">
        <v>964</v>
      </c>
      <c r="F142" s="56">
        <v>600</v>
      </c>
      <c r="G142" s="32">
        <v>386.8</v>
      </c>
      <c r="H142" s="32"/>
      <c r="I142" s="32"/>
    </row>
    <row r="143" spans="1:9">
      <c r="A143" s="26" t="s">
        <v>223</v>
      </c>
      <c r="B143" s="46"/>
      <c r="C143" s="35" t="s">
        <v>49</v>
      </c>
      <c r="D143" s="35"/>
      <c r="E143" s="35"/>
      <c r="F143" s="35"/>
      <c r="G143" s="32">
        <f>SUM(G144)+G150+G160</f>
        <v>29431.200000000001</v>
      </c>
      <c r="H143" s="32">
        <f t="shared" ref="H143:I143" si="23">SUM(H144)+H150+H160</f>
        <v>26611.1</v>
      </c>
      <c r="I143" s="32">
        <f t="shared" si="23"/>
        <v>27047.699999999997</v>
      </c>
    </row>
    <row r="144" spans="1:9">
      <c r="A144" s="58" t="s">
        <v>166</v>
      </c>
      <c r="B144" s="56"/>
      <c r="C144" s="35" t="s">
        <v>49</v>
      </c>
      <c r="D144" s="35" t="s">
        <v>11</v>
      </c>
      <c r="E144" s="35"/>
      <c r="F144" s="35"/>
      <c r="G144" s="32">
        <f t="shared" ref="G144:L145" si="24">SUM(G145)</f>
        <v>5543.8</v>
      </c>
      <c r="H144" s="32">
        <f t="shared" si="24"/>
        <v>5109.5</v>
      </c>
      <c r="I144" s="32">
        <f t="shared" si="24"/>
        <v>4176.1000000000004</v>
      </c>
    </row>
    <row r="145" spans="1:12">
      <c r="A145" s="26" t="s">
        <v>186</v>
      </c>
      <c r="B145" s="46"/>
      <c r="C145" s="35" t="s">
        <v>49</v>
      </c>
      <c r="D145" s="35" t="s">
        <v>11</v>
      </c>
      <c r="E145" s="56" t="s">
        <v>187</v>
      </c>
      <c r="F145" s="35"/>
      <c r="G145" s="32">
        <f>SUM(G146)</f>
        <v>5543.8</v>
      </c>
      <c r="H145" s="32">
        <f t="shared" si="24"/>
        <v>5109.5</v>
      </c>
      <c r="I145" s="32">
        <f t="shared" si="24"/>
        <v>4176.1000000000004</v>
      </c>
      <c r="J145" s="32">
        <f t="shared" si="24"/>
        <v>0</v>
      </c>
      <c r="K145" s="32">
        <f t="shared" si="24"/>
        <v>0</v>
      </c>
      <c r="L145" s="32">
        <f t="shared" si="24"/>
        <v>0</v>
      </c>
    </row>
    <row r="146" spans="1:12" ht="31.5">
      <c r="A146" s="26" t="s">
        <v>224</v>
      </c>
      <c r="B146" s="46"/>
      <c r="C146" s="35" t="s">
        <v>49</v>
      </c>
      <c r="D146" s="35" t="s">
        <v>11</v>
      </c>
      <c r="E146" s="35" t="s">
        <v>673</v>
      </c>
      <c r="F146" s="35"/>
      <c r="G146" s="32">
        <f>SUM(G147:G149)</f>
        <v>5543.8</v>
      </c>
      <c r="H146" s="32">
        <f>SUM(H147:H149)</f>
        <v>5109.5</v>
      </c>
      <c r="I146" s="32">
        <f>SUM(I147:I149)</f>
        <v>4176.1000000000004</v>
      </c>
    </row>
    <row r="147" spans="1:12" ht="47.25">
      <c r="A147" s="3" t="s">
        <v>46</v>
      </c>
      <c r="B147" s="46"/>
      <c r="C147" s="35" t="s">
        <v>49</v>
      </c>
      <c r="D147" s="35" t="s">
        <v>11</v>
      </c>
      <c r="E147" s="35" t="s">
        <v>673</v>
      </c>
      <c r="F147" s="35" t="s">
        <v>84</v>
      </c>
      <c r="G147" s="32">
        <v>4508.1000000000004</v>
      </c>
      <c r="H147" s="32">
        <v>4608.3</v>
      </c>
      <c r="I147" s="32">
        <v>4176.1000000000004</v>
      </c>
    </row>
    <row r="148" spans="1:12" ht="31.5">
      <c r="A148" s="26" t="s">
        <v>47</v>
      </c>
      <c r="B148" s="46"/>
      <c r="C148" s="35" t="s">
        <v>49</v>
      </c>
      <c r="D148" s="35" t="s">
        <v>11</v>
      </c>
      <c r="E148" s="35" t="s">
        <v>673</v>
      </c>
      <c r="F148" s="35" t="s">
        <v>86</v>
      </c>
      <c r="G148" s="32">
        <v>955.7</v>
      </c>
      <c r="H148" s="32">
        <f>251+170.2</f>
        <v>421.2</v>
      </c>
      <c r="I148" s="32"/>
    </row>
    <row r="149" spans="1:12">
      <c r="A149" s="26" t="s">
        <v>20</v>
      </c>
      <c r="B149" s="46"/>
      <c r="C149" s="35" t="s">
        <v>49</v>
      </c>
      <c r="D149" s="35" t="s">
        <v>11</v>
      </c>
      <c r="E149" s="35" t="s">
        <v>673</v>
      </c>
      <c r="F149" s="35" t="s">
        <v>91</v>
      </c>
      <c r="G149" s="32">
        <v>80</v>
      </c>
      <c r="H149" s="32">
        <v>80</v>
      </c>
      <c r="I149" s="32"/>
    </row>
    <row r="150" spans="1:12">
      <c r="A150" s="3" t="s">
        <v>913</v>
      </c>
      <c r="B150" s="27"/>
      <c r="C150" s="27" t="s">
        <v>49</v>
      </c>
      <c r="D150" s="27" t="s">
        <v>167</v>
      </c>
      <c r="E150" s="27"/>
      <c r="F150" s="27"/>
      <c r="G150" s="30">
        <f>SUM(G151)</f>
        <v>20532.7</v>
      </c>
      <c r="H150" s="30">
        <f t="shared" ref="H150:I150" si="25">SUM(H151)</f>
        <v>18579.3</v>
      </c>
      <c r="I150" s="30">
        <f t="shared" si="25"/>
        <v>20275.099999999999</v>
      </c>
    </row>
    <row r="151" spans="1:12" ht="31.5">
      <c r="A151" s="3" t="s">
        <v>597</v>
      </c>
      <c r="B151" s="27"/>
      <c r="C151" s="27" t="s">
        <v>49</v>
      </c>
      <c r="D151" s="27" t="s">
        <v>167</v>
      </c>
      <c r="E151" s="27" t="s">
        <v>271</v>
      </c>
      <c r="F151" s="27"/>
      <c r="G151" s="30">
        <f>SUM(G152)</f>
        <v>20532.7</v>
      </c>
      <c r="H151" s="30">
        <f t="shared" ref="H151:I151" si="26">SUM(H152)</f>
        <v>18579.3</v>
      </c>
      <c r="I151" s="30">
        <f t="shared" si="26"/>
        <v>20275.099999999999</v>
      </c>
    </row>
    <row r="152" spans="1:12" ht="31.5">
      <c r="A152" s="3" t="s">
        <v>598</v>
      </c>
      <c r="B152" s="27"/>
      <c r="C152" s="27" t="s">
        <v>49</v>
      </c>
      <c r="D152" s="27" t="s">
        <v>167</v>
      </c>
      <c r="E152" s="27" t="s">
        <v>272</v>
      </c>
      <c r="F152" s="27"/>
      <c r="G152" s="30">
        <f>SUM(G153,G156)</f>
        <v>20532.7</v>
      </c>
      <c r="H152" s="30">
        <f>SUM(H153,H156)</f>
        <v>18579.3</v>
      </c>
      <c r="I152" s="30">
        <f>SUM(I153,I156)</f>
        <v>20275.099999999999</v>
      </c>
    </row>
    <row r="153" spans="1:12">
      <c r="A153" s="3" t="s">
        <v>30</v>
      </c>
      <c r="B153" s="27"/>
      <c r="C153" s="27" t="s">
        <v>49</v>
      </c>
      <c r="D153" s="27" t="s">
        <v>167</v>
      </c>
      <c r="E153" s="27" t="s">
        <v>273</v>
      </c>
      <c r="F153" s="27"/>
      <c r="G153" s="30">
        <f>SUM(G154)</f>
        <v>42.4</v>
      </c>
      <c r="H153" s="30">
        <f t="shared" ref="H153:I153" si="27">SUM(H154)</f>
        <v>42.4</v>
      </c>
      <c r="I153" s="30">
        <f t="shared" si="27"/>
        <v>42.4</v>
      </c>
    </row>
    <row r="154" spans="1:12" ht="31.5">
      <c r="A154" s="3" t="s">
        <v>269</v>
      </c>
      <c r="B154" s="27"/>
      <c r="C154" s="27" t="s">
        <v>49</v>
      </c>
      <c r="D154" s="27" t="s">
        <v>167</v>
      </c>
      <c r="E154" s="27" t="s">
        <v>275</v>
      </c>
      <c r="F154" s="27"/>
      <c r="G154" s="30">
        <f>SUM(G155)</f>
        <v>42.4</v>
      </c>
      <c r="H154" s="30">
        <f>SUM(H155)</f>
        <v>42.4</v>
      </c>
      <c r="I154" s="30">
        <f>SUM(I155)</f>
        <v>42.4</v>
      </c>
    </row>
    <row r="155" spans="1:12" ht="31.5">
      <c r="A155" s="3" t="s">
        <v>47</v>
      </c>
      <c r="B155" s="27"/>
      <c r="C155" s="27" t="s">
        <v>49</v>
      </c>
      <c r="D155" s="27" t="s">
        <v>167</v>
      </c>
      <c r="E155" s="27" t="s">
        <v>275</v>
      </c>
      <c r="F155" s="27" t="s">
        <v>86</v>
      </c>
      <c r="G155" s="30">
        <v>42.4</v>
      </c>
      <c r="H155" s="30">
        <v>42.4</v>
      </c>
      <c r="I155" s="30">
        <v>42.4</v>
      </c>
    </row>
    <row r="156" spans="1:12" ht="31.5">
      <c r="A156" s="3" t="s">
        <v>40</v>
      </c>
      <c r="B156" s="27"/>
      <c r="C156" s="27" t="s">
        <v>49</v>
      </c>
      <c r="D156" s="27" t="s">
        <v>167</v>
      </c>
      <c r="E156" s="27" t="s">
        <v>276</v>
      </c>
      <c r="F156" s="27"/>
      <c r="G156" s="30">
        <f>SUM(G157:G159)</f>
        <v>20490.3</v>
      </c>
      <c r="H156" s="30">
        <f>SUM(H157:H159)</f>
        <v>18536.899999999998</v>
      </c>
      <c r="I156" s="30">
        <f>SUM(I157:I159)</f>
        <v>20232.699999999997</v>
      </c>
    </row>
    <row r="157" spans="1:12" ht="47.25">
      <c r="A157" s="3" t="s">
        <v>46</v>
      </c>
      <c r="B157" s="27"/>
      <c r="C157" s="27" t="s">
        <v>49</v>
      </c>
      <c r="D157" s="27" t="s">
        <v>167</v>
      </c>
      <c r="E157" s="27" t="s">
        <v>276</v>
      </c>
      <c r="F157" s="27" t="s">
        <v>84</v>
      </c>
      <c r="G157" s="30">
        <v>17198.099999999999</v>
      </c>
      <c r="H157" s="30">
        <v>15263.8</v>
      </c>
      <c r="I157" s="30">
        <v>16959.599999999999</v>
      </c>
    </row>
    <row r="158" spans="1:12" ht="31.5">
      <c r="A158" s="3" t="s">
        <v>47</v>
      </c>
      <c r="B158" s="27"/>
      <c r="C158" s="27" t="s">
        <v>49</v>
      </c>
      <c r="D158" s="27" t="s">
        <v>167</v>
      </c>
      <c r="E158" s="27" t="s">
        <v>276</v>
      </c>
      <c r="F158" s="27" t="s">
        <v>86</v>
      </c>
      <c r="G158" s="30">
        <v>3234.9</v>
      </c>
      <c r="H158" s="30">
        <v>3218.1</v>
      </c>
      <c r="I158" s="30">
        <v>3218.1</v>
      </c>
    </row>
    <row r="159" spans="1:12">
      <c r="A159" s="3" t="s">
        <v>20</v>
      </c>
      <c r="B159" s="27"/>
      <c r="C159" s="27" t="s">
        <v>49</v>
      </c>
      <c r="D159" s="27" t="s">
        <v>167</v>
      </c>
      <c r="E159" s="27" t="s">
        <v>276</v>
      </c>
      <c r="F159" s="27" t="s">
        <v>91</v>
      </c>
      <c r="G159" s="30">
        <v>57.3</v>
      </c>
      <c r="H159" s="30">
        <v>55</v>
      </c>
      <c r="I159" s="30">
        <v>55</v>
      </c>
    </row>
    <row r="160" spans="1:12" ht="31.5">
      <c r="A160" s="3" t="s">
        <v>914</v>
      </c>
      <c r="B160" s="27"/>
      <c r="C160" s="27" t="s">
        <v>49</v>
      </c>
      <c r="D160" s="27" t="s">
        <v>26</v>
      </c>
      <c r="E160" s="27"/>
      <c r="F160" s="27"/>
      <c r="G160" s="30">
        <f>SUM(G161)+G173</f>
        <v>3354.7000000000003</v>
      </c>
      <c r="H160" s="30">
        <f t="shared" ref="H160:I160" si="28">SUM(H161)+H173</f>
        <v>2922.2999999999997</v>
      </c>
      <c r="I160" s="30">
        <f t="shared" si="28"/>
        <v>2596.5</v>
      </c>
    </row>
    <row r="161" spans="1:9" ht="31.5">
      <c r="A161" s="3" t="s">
        <v>597</v>
      </c>
      <c r="B161" s="27"/>
      <c r="C161" s="27" t="s">
        <v>49</v>
      </c>
      <c r="D161" s="27" t="s">
        <v>26</v>
      </c>
      <c r="E161" s="27" t="s">
        <v>271</v>
      </c>
      <c r="F161" s="27"/>
      <c r="G161" s="30">
        <f>SUM(G162+G166)+G170</f>
        <v>2854.7000000000003</v>
      </c>
      <c r="H161" s="30">
        <f t="shared" ref="H161:I161" si="29">SUM(H162+H166)+H170</f>
        <v>2422.2999999999997</v>
      </c>
      <c r="I161" s="30">
        <f t="shared" si="29"/>
        <v>2096.5</v>
      </c>
    </row>
    <row r="162" spans="1:9" ht="31.5">
      <c r="A162" s="3" t="s">
        <v>598</v>
      </c>
      <c r="B162" s="27"/>
      <c r="C162" s="27" t="s">
        <v>49</v>
      </c>
      <c r="D162" s="27" t="s">
        <v>26</v>
      </c>
      <c r="E162" s="27" t="s">
        <v>272</v>
      </c>
      <c r="F162" s="27"/>
      <c r="G162" s="30">
        <f>SUM(G163)</f>
        <v>2292</v>
      </c>
      <c r="H162" s="30">
        <f t="shared" ref="H162:I163" si="30">SUM(H163)</f>
        <v>1935.1</v>
      </c>
      <c r="I162" s="30">
        <f t="shared" si="30"/>
        <v>1170</v>
      </c>
    </row>
    <row r="163" spans="1:9">
      <c r="A163" s="3" t="s">
        <v>30</v>
      </c>
      <c r="B163" s="27"/>
      <c r="C163" s="27" t="s">
        <v>49</v>
      </c>
      <c r="D163" s="27" t="s">
        <v>26</v>
      </c>
      <c r="E163" s="27" t="s">
        <v>273</v>
      </c>
      <c r="F163" s="27"/>
      <c r="G163" s="30">
        <f>SUM(G164)</f>
        <v>2292</v>
      </c>
      <c r="H163" s="30">
        <f t="shared" si="30"/>
        <v>1935.1</v>
      </c>
      <c r="I163" s="30">
        <f t="shared" si="30"/>
        <v>1170</v>
      </c>
    </row>
    <row r="164" spans="1:9" ht="31.5">
      <c r="A164" s="3" t="s">
        <v>268</v>
      </c>
      <c r="B164" s="27"/>
      <c r="C164" s="27" t="s">
        <v>49</v>
      </c>
      <c r="D164" s="27" t="s">
        <v>26</v>
      </c>
      <c r="E164" s="27" t="s">
        <v>274</v>
      </c>
      <c r="F164" s="27"/>
      <c r="G164" s="30">
        <f>SUM(G165)</f>
        <v>2292</v>
      </c>
      <c r="H164" s="30">
        <f t="shared" ref="H164:I164" si="31">SUM(H165)</f>
        <v>1935.1</v>
      </c>
      <c r="I164" s="30">
        <f t="shared" si="31"/>
        <v>1170</v>
      </c>
    </row>
    <row r="165" spans="1:9" ht="31.5">
      <c r="A165" s="3" t="s">
        <v>47</v>
      </c>
      <c r="B165" s="27"/>
      <c r="C165" s="27" t="s">
        <v>49</v>
      </c>
      <c r="D165" s="27" t="s">
        <v>26</v>
      </c>
      <c r="E165" s="27" t="s">
        <v>274</v>
      </c>
      <c r="F165" s="27" t="s">
        <v>86</v>
      </c>
      <c r="G165" s="30">
        <v>2292</v>
      </c>
      <c r="H165" s="30">
        <v>1935.1</v>
      </c>
      <c r="I165" s="30">
        <v>1170</v>
      </c>
    </row>
    <row r="166" spans="1:9" ht="47.25">
      <c r="A166" s="3" t="s">
        <v>270</v>
      </c>
      <c r="B166" s="27"/>
      <c r="C166" s="27" t="s">
        <v>49</v>
      </c>
      <c r="D166" s="27" t="s">
        <v>26</v>
      </c>
      <c r="E166" s="27" t="s">
        <v>277</v>
      </c>
      <c r="F166" s="27"/>
      <c r="G166" s="30">
        <f t="shared" ref="G166:I168" si="32">SUM(G167)</f>
        <v>335.8</v>
      </c>
      <c r="H166" s="30">
        <f t="shared" si="32"/>
        <v>75</v>
      </c>
      <c r="I166" s="30">
        <f t="shared" si="32"/>
        <v>514.29999999999995</v>
      </c>
    </row>
    <row r="167" spans="1:9">
      <c r="A167" s="3" t="s">
        <v>30</v>
      </c>
      <c r="B167" s="27"/>
      <c r="C167" s="27" t="s">
        <v>49</v>
      </c>
      <c r="D167" s="27" t="s">
        <v>26</v>
      </c>
      <c r="E167" s="27" t="s">
        <v>278</v>
      </c>
      <c r="F167" s="27"/>
      <c r="G167" s="30">
        <f t="shared" si="32"/>
        <v>335.8</v>
      </c>
      <c r="H167" s="30">
        <f t="shared" si="32"/>
        <v>75</v>
      </c>
      <c r="I167" s="30">
        <f t="shared" si="32"/>
        <v>514.29999999999995</v>
      </c>
    </row>
    <row r="168" spans="1:9" ht="31.5">
      <c r="A168" s="3" t="s">
        <v>269</v>
      </c>
      <c r="B168" s="27"/>
      <c r="C168" s="27" t="s">
        <v>49</v>
      </c>
      <c r="D168" s="27" t="s">
        <v>26</v>
      </c>
      <c r="E168" s="27" t="s">
        <v>279</v>
      </c>
      <c r="F168" s="27"/>
      <c r="G168" s="30">
        <f t="shared" si="32"/>
        <v>335.8</v>
      </c>
      <c r="H168" s="30">
        <f t="shared" si="32"/>
        <v>75</v>
      </c>
      <c r="I168" s="30">
        <f t="shared" si="32"/>
        <v>514.29999999999995</v>
      </c>
    </row>
    <row r="169" spans="1:9" ht="31.5">
      <c r="A169" s="3" t="s">
        <v>47</v>
      </c>
      <c r="B169" s="27"/>
      <c r="C169" s="27" t="s">
        <v>49</v>
      </c>
      <c r="D169" s="27" t="s">
        <v>26</v>
      </c>
      <c r="E169" s="27" t="s">
        <v>279</v>
      </c>
      <c r="F169" s="27" t="s">
        <v>86</v>
      </c>
      <c r="G169" s="30">
        <v>335.8</v>
      </c>
      <c r="H169" s="30">
        <v>75</v>
      </c>
      <c r="I169" s="30">
        <v>514.29999999999995</v>
      </c>
    </row>
    <row r="170" spans="1:9" ht="31.5">
      <c r="A170" s="3" t="s">
        <v>599</v>
      </c>
      <c r="B170" s="27"/>
      <c r="C170" s="27" t="s">
        <v>49</v>
      </c>
      <c r="D170" s="27" t="s">
        <v>26</v>
      </c>
      <c r="E170" s="27" t="s">
        <v>280</v>
      </c>
      <c r="F170" s="27"/>
      <c r="G170" s="30">
        <f t="shared" ref="G170:I171" si="33">SUM(G171)</f>
        <v>226.9</v>
      </c>
      <c r="H170" s="30">
        <f t="shared" si="33"/>
        <v>412.2</v>
      </c>
      <c r="I170" s="30">
        <f t="shared" si="33"/>
        <v>412.2</v>
      </c>
    </row>
    <row r="171" spans="1:9">
      <c r="A171" s="3" t="s">
        <v>30</v>
      </c>
      <c r="B171" s="27"/>
      <c r="C171" s="27" t="s">
        <v>49</v>
      </c>
      <c r="D171" s="27" t="s">
        <v>26</v>
      </c>
      <c r="E171" s="27" t="s">
        <v>281</v>
      </c>
      <c r="F171" s="27"/>
      <c r="G171" s="30">
        <f>SUM(G172)</f>
        <v>226.9</v>
      </c>
      <c r="H171" s="30">
        <f t="shared" si="33"/>
        <v>412.2</v>
      </c>
      <c r="I171" s="30">
        <f t="shared" si="33"/>
        <v>412.2</v>
      </c>
    </row>
    <row r="172" spans="1:9" ht="31.5">
      <c r="A172" s="3" t="s">
        <v>47</v>
      </c>
      <c r="B172" s="27"/>
      <c r="C172" s="27" t="s">
        <v>49</v>
      </c>
      <c r="D172" s="27" t="s">
        <v>26</v>
      </c>
      <c r="E172" s="27" t="s">
        <v>281</v>
      </c>
      <c r="F172" s="27" t="s">
        <v>86</v>
      </c>
      <c r="G172" s="30">
        <v>226.9</v>
      </c>
      <c r="H172" s="30">
        <v>412.2</v>
      </c>
      <c r="I172" s="30">
        <v>412.2</v>
      </c>
    </row>
    <row r="173" spans="1:9">
      <c r="A173" s="3" t="s">
        <v>186</v>
      </c>
      <c r="B173" s="27"/>
      <c r="C173" s="27" t="s">
        <v>49</v>
      </c>
      <c r="D173" s="27" t="s">
        <v>26</v>
      </c>
      <c r="E173" s="27" t="s">
        <v>187</v>
      </c>
      <c r="F173" s="27"/>
      <c r="G173" s="30">
        <f>SUM(G174)</f>
        <v>500</v>
      </c>
      <c r="H173" s="30">
        <f t="shared" ref="H173:I173" si="34">SUM(H174)</f>
        <v>500</v>
      </c>
      <c r="I173" s="30">
        <f t="shared" si="34"/>
        <v>500</v>
      </c>
    </row>
    <row r="174" spans="1:9" ht="31.5">
      <c r="A174" s="3" t="s">
        <v>300</v>
      </c>
      <c r="B174" s="27"/>
      <c r="C174" s="27" t="s">
        <v>49</v>
      </c>
      <c r="D174" s="27" t="s">
        <v>26</v>
      </c>
      <c r="E174" s="27" t="s">
        <v>301</v>
      </c>
      <c r="F174" s="27"/>
      <c r="G174" s="30">
        <f>SUM(G175)</f>
        <v>500</v>
      </c>
      <c r="H174" s="30">
        <f>SUM(H175)</f>
        <v>500</v>
      </c>
      <c r="I174" s="30">
        <f>SUM(I175)</f>
        <v>500</v>
      </c>
    </row>
    <row r="175" spans="1:9" ht="29.25" customHeight="1">
      <c r="A175" s="3" t="s">
        <v>47</v>
      </c>
      <c r="B175" s="27"/>
      <c r="C175" s="27" t="s">
        <v>49</v>
      </c>
      <c r="D175" s="27" t="s">
        <v>26</v>
      </c>
      <c r="E175" s="27" t="s">
        <v>301</v>
      </c>
      <c r="F175" s="27" t="s">
        <v>86</v>
      </c>
      <c r="G175" s="30">
        <v>500</v>
      </c>
      <c r="H175" s="30">
        <v>500</v>
      </c>
      <c r="I175" s="30">
        <v>500</v>
      </c>
    </row>
    <row r="176" spans="1:9" ht="31.5" hidden="1">
      <c r="A176" s="26" t="s">
        <v>93</v>
      </c>
      <c r="B176" s="46"/>
      <c r="C176" s="27" t="s">
        <v>49</v>
      </c>
      <c r="D176" s="27" t="s">
        <v>167</v>
      </c>
      <c r="E176" s="56" t="s">
        <v>444</v>
      </c>
      <c r="F176" s="56"/>
      <c r="G176" s="32">
        <f>G177</f>
        <v>0</v>
      </c>
      <c r="H176" s="32">
        <f>H177</f>
        <v>0</v>
      </c>
      <c r="I176" s="32">
        <f>I177</f>
        <v>0</v>
      </c>
    </row>
    <row r="177" spans="1:9" hidden="1">
      <c r="A177" s="26" t="s">
        <v>20</v>
      </c>
      <c r="B177" s="46"/>
      <c r="C177" s="27" t="s">
        <v>49</v>
      </c>
      <c r="D177" s="27" t="s">
        <v>167</v>
      </c>
      <c r="E177" s="56" t="s">
        <v>444</v>
      </c>
      <c r="F177" s="56">
        <v>800</v>
      </c>
      <c r="G177" s="32"/>
      <c r="H177" s="32"/>
      <c r="I177" s="32"/>
    </row>
    <row r="178" spans="1:9">
      <c r="A178" s="26" t="s">
        <v>10</v>
      </c>
      <c r="B178" s="46"/>
      <c r="C178" s="35" t="s">
        <v>11</v>
      </c>
      <c r="D178" s="56"/>
      <c r="E178" s="56"/>
      <c r="F178" s="56"/>
      <c r="G178" s="32">
        <f>SUM(G221)+G179+G200</f>
        <v>522806.39999999997</v>
      </c>
      <c r="H178" s="32">
        <f>SUM(H221)+H179+H200</f>
        <v>356362.9</v>
      </c>
      <c r="I178" s="32">
        <f>SUM(I221)+I179+I200</f>
        <v>336019.9</v>
      </c>
    </row>
    <row r="179" spans="1:9">
      <c r="A179" s="3" t="s">
        <v>12</v>
      </c>
      <c r="B179" s="27"/>
      <c r="C179" s="27" t="s">
        <v>11</v>
      </c>
      <c r="D179" s="27" t="s">
        <v>13</v>
      </c>
      <c r="E179" s="27"/>
      <c r="F179" s="27"/>
      <c r="G179" s="30">
        <f>SUM(G180)+G195+G188</f>
        <v>238365.09999999998</v>
      </c>
      <c r="H179" s="30">
        <f>SUM(H180)+H195+H188</f>
        <v>118518.6</v>
      </c>
      <c r="I179" s="30">
        <f>SUM(I180)+I195+I188</f>
        <v>127268.8</v>
      </c>
    </row>
    <row r="180" spans="1:9" ht="31.5">
      <c r="A180" s="59" t="s">
        <v>639</v>
      </c>
      <c r="B180" s="27"/>
      <c r="C180" s="27" t="s">
        <v>11</v>
      </c>
      <c r="D180" s="27" t="s">
        <v>13</v>
      </c>
      <c r="E180" s="27" t="s">
        <v>282</v>
      </c>
      <c r="F180" s="27"/>
      <c r="G180" s="30">
        <f>SUM(G183)+G181</f>
        <v>142906.79999999999</v>
      </c>
      <c r="H180" s="30">
        <f>SUM(H183)+H181</f>
        <v>118095.6</v>
      </c>
      <c r="I180" s="30">
        <f>SUM(I183)+I181</f>
        <v>126845.8</v>
      </c>
    </row>
    <row r="181" spans="1:9">
      <c r="A181" s="59" t="s">
        <v>30</v>
      </c>
      <c r="B181" s="27"/>
      <c r="C181" s="27" t="s">
        <v>11</v>
      </c>
      <c r="D181" s="27" t="s">
        <v>13</v>
      </c>
      <c r="E181" s="28" t="s">
        <v>662</v>
      </c>
      <c r="F181" s="27"/>
      <c r="G181" s="30">
        <f>SUM(G182)</f>
        <v>295</v>
      </c>
      <c r="H181" s="30">
        <f>SUM(H182)</f>
        <v>0</v>
      </c>
      <c r="I181" s="30">
        <f>SUM(I182)</f>
        <v>0</v>
      </c>
    </row>
    <row r="182" spans="1:9" ht="31.5">
      <c r="A182" s="59" t="s">
        <v>47</v>
      </c>
      <c r="B182" s="27"/>
      <c r="C182" s="27" t="s">
        <v>11</v>
      </c>
      <c r="D182" s="27" t="s">
        <v>13</v>
      </c>
      <c r="E182" s="28" t="s">
        <v>662</v>
      </c>
      <c r="F182" s="27" t="s">
        <v>86</v>
      </c>
      <c r="G182" s="30">
        <v>295</v>
      </c>
      <c r="H182" s="30"/>
      <c r="I182" s="30"/>
    </row>
    <row r="183" spans="1:9" ht="47.25">
      <c r="A183" s="3" t="s">
        <v>16</v>
      </c>
      <c r="B183" s="27"/>
      <c r="C183" s="27" t="s">
        <v>11</v>
      </c>
      <c r="D183" s="27" t="s">
        <v>13</v>
      </c>
      <c r="E183" s="27" t="s">
        <v>640</v>
      </c>
      <c r="F183" s="27"/>
      <c r="G183" s="30">
        <f>SUM(G184+G186)</f>
        <v>142611.79999999999</v>
      </c>
      <c r="H183" s="30">
        <f>SUM(H184+H186)</f>
        <v>118095.6</v>
      </c>
      <c r="I183" s="30">
        <f>SUM(I184+I186)</f>
        <v>126845.8</v>
      </c>
    </row>
    <row r="184" spans="1:9">
      <c r="A184" s="3" t="s">
        <v>18</v>
      </c>
      <c r="B184" s="27"/>
      <c r="C184" s="27" t="s">
        <v>11</v>
      </c>
      <c r="D184" s="27" t="s">
        <v>13</v>
      </c>
      <c r="E184" s="27" t="s">
        <v>641</v>
      </c>
      <c r="F184" s="27"/>
      <c r="G184" s="30">
        <f>SUM(G185)</f>
        <v>67334</v>
      </c>
      <c r="H184" s="30">
        <f>SUM(H185)</f>
        <v>50163.3</v>
      </c>
      <c r="I184" s="30">
        <f>SUM(I185)</f>
        <v>51870.5</v>
      </c>
    </row>
    <row r="185" spans="1:9">
      <c r="A185" s="3" t="s">
        <v>20</v>
      </c>
      <c r="B185" s="27"/>
      <c r="C185" s="27" t="s">
        <v>11</v>
      </c>
      <c r="D185" s="27" t="s">
        <v>13</v>
      </c>
      <c r="E185" s="27" t="s">
        <v>641</v>
      </c>
      <c r="F185" s="27" t="s">
        <v>91</v>
      </c>
      <c r="G185" s="30">
        <v>67334</v>
      </c>
      <c r="H185" s="30">
        <v>50163.3</v>
      </c>
      <c r="I185" s="30">
        <v>51870.5</v>
      </c>
    </row>
    <row r="186" spans="1:9" ht="18.75" customHeight="1">
      <c r="A186" s="3" t="s">
        <v>259</v>
      </c>
      <c r="B186" s="27"/>
      <c r="C186" s="27" t="s">
        <v>11</v>
      </c>
      <c r="D186" s="27" t="s">
        <v>13</v>
      </c>
      <c r="E186" s="27" t="s">
        <v>642</v>
      </c>
      <c r="F186" s="27"/>
      <c r="G186" s="30">
        <f>SUM(G187)</f>
        <v>75277.8</v>
      </c>
      <c r="H186" s="30">
        <f>SUM(H187)</f>
        <v>67932.3</v>
      </c>
      <c r="I186" s="30">
        <f>SUM(I187)</f>
        <v>74975.3</v>
      </c>
    </row>
    <row r="187" spans="1:9" ht="21" customHeight="1">
      <c r="A187" s="3" t="s">
        <v>20</v>
      </c>
      <c r="B187" s="27"/>
      <c r="C187" s="27" t="s">
        <v>11</v>
      </c>
      <c r="D187" s="27" t="s">
        <v>13</v>
      </c>
      <c r="E187" s="27" t="s">
        <v>642</v>
      </c>
      <c r="F187" s="27" t="s">
        <v>91</v>
      </c>
      <c r="G187" s="30">
        <v>75277.8</v>
      </c>
      <c r="H187" s="30">
        <v>67932.3</v>
      </c>
      <c r="I187" s="30">
        <v>74975.3</v>
      </c>
    </row>
    <row r="188" spans="1:9" ht="31.5">
      <c r="A188" s="3" t="s">
        <v>592</v>
      </c>
      <c r="B188" s="27"/>
      <c r="C188" s="27" t="s">
        <v>11</v>
      </c>
      <c r="D188" s="27" t="s">
        <v>13</v>
      </c>
      <c r="E188" s="27" t="s">
        <v>214</v>
      </c>
      <c r="F188" s="27"/>
      <c r="G188" s="30">
        <f>SUM(G189)+G194</f>
        <v>95458.3</v>
      </c>
      <c r="H188" s="30">
        <f t="shared" ref="H188:I188" si="35">SUM(H189)+H194</f>
        <v>0</v>
      </c>
      <c r="I188" s="30">
        <f t="shared" si="35"/>
        <v>0</v>
      </c>
    </row>
    <row r="189" spans="1:9" ht="47.25">
      <c r="A189" s="3" t="s">
        <v>593</v>
      </c>
      <c r="B189" s="27"/>
      <c r="C189" s="27" t="s">
        <v>11</v>
      </c>
      <c r="D189" s="27" t="s">
        <v>13</v>
      </c>
      <c r="E189" s="27" t="s">
        <v>215</v>
      </c>
      <c r="F189" s="27"/>
      <c r="G189" s="30">
        <f>SUM(G190)</f>
        <v>85886.7</v>
      </c>
      <c r="H189" s="30">
        <f t="shared" ref="H189:I190" si="36">SUM(H190)</f>
        <v>0</v>
      </c>
      <c r="I189" s="30">
        <f t="shared" si="36"/>
        <v>0</v>
      </c>
    </row>
    <row r="190" spans="1:9" ht="31.5">
      <c r="A190" s="3" t="s">
        <v>468</v>
      </c>
      <c r="B190" s="27"/>
      <c r="C190" s="27" t="s">
        <v>11</v>
      </c>
      <c r="D190" s="27" t="s">
        <v>13</v>
      </c>
      <c r="E190" s="27" t="s">
        <v>216</v>
      </c>
      <c r="F190" s="27"/>
      <c r="G190" s="30">
        <f>SUM(G191)</f>
        <v>85886.7</v>
      </c>
      <c r="H190" s="30">
        <f t="shared" si="36"/>
        <v>0</v>
      </c>
      <c r="I190" s="30">
        <f t="shared" si="36"/>
        <v>0</v>
      </c>
    </row>
    <row r="191" spans="1:9" ht="31.5">
      <c r="A191" s="3" t="s">
        <v>47</v>
      </c>
      <c r="B191" s="27"/>
      <c r="C191" s="27" t="s">
        <v>11</v>
      </c>
      <c r="D191" s="27" t="s">
        <v>13</v>
      </c>
      <c r="E191" s="27" t="s">
        <v>216</v>
      </c>
      <c r="F191" s="27">
        <v>200</v>
      </c>
      <c r="G191" s="30">
        <v>85886.7</v>
      </c>
      <c r="H191" s="30"/>
      <c r="I191" s="30"/>
    </row>
    <row r="192" spans="1:9" ht="31.5">
      <c r="A192" s="109" t="s">
        <v>594</v>
      </c>
      <c r="B192" s="27"/>
      <c r="C192" s="27" t="s">
        <v>11</v>
      </c>
      <c r="D192" s="27" t="s">
        <v>13</v>
      </c>
      <c r="E192" s="27" t="s">
        <v>228</v>
      </c>
      <c r="F192" s="27"/>
      <c r="G192" s="30">
        <f>SUM(G193)</f>
        <v>9571.6</v>
      </c>
      <c r="H192" s="30">
        <f t="shared" ref="H192:I192" si="37">SUM(H193)</f>
        <v>0</v>
      </c>
      <c r="I192" s="30">
        <f t="shared" si="37"/>
        <v>0</v>
      </c>
    </row>
    <row r="193" spans="1:9" ht="31.5">
      <c r="A193" s="3" t="s">
        <v>468</v>
      </c>
      <c r="B193" s="27"/>
      <c r="C193" s="27" t="s">
        <v>11</v>
      </c>
      <c r="D193" s="27" t="s">
        <v>13</v>
      </c>
      <c r="E193" s="27" t="s">
        <v>617</v>
      </c>
      <c r="F193" s="27"/>
      <c r="G193" s="30">
        <f>SUM(G194)</f>
        <v>9571.6</v>
      </c>
      <c r="H193" s="30">
        <f t="shared" ref="H193:I193" si="38">SUM(H194)</f>
        <v>0</v>
      </c>
      <c r="I193" s="30">
        <f t="shared" si="38"/>
        <v>0</v>
      </c>
    </row>
    <row r="194" spans="1:9">
      <c r="A194" s="3" t="s">
        <v>20</v>
      </c>
      <c r="B194" s="27"/>
      <c r="C194" s="27" t="s">
        <v>11</v>
      </c>
      <c r="D194" s="27" t="s">
        <v>13</v>
      </c>
      <c r="E194" s="27" t="s">
        <v>617</v>
      </c>
      <c r="F194" s="27" t="s">
        <v>91</v>
      </c>
      <c r="G194" s="30">
        <v>9571.6</v>
      </c>
      <c r="H194" s="30"/>
      <c r="I194" s="30"/>
    </row>
    <row r="195" spans="1:9" ht="31.5">
      <c r="A195" s="26" t="s">
        <v>627</v>
      </c>
      <c r="B195" s="56"/>
      <c r="C195" s="27" t="s">
        <v>11</v>
      </c>
      <c r="D195" s="27" t="s">
        <v>13</v>
      </c>
      <c r="E195" s="56" t="s">
        <v>14</v>
      </c>
      <c r="F195" s="56"/>
      <c r="G195" s="32">
        <f t="shared" ref="G195:I197" si="39">SUM(G196)</f>
        <v>0</v>
      </c>
      <c r="H195" s="32">
        <f t="shared" si="39"/>
        <v>423</v>
      </c>
      <c r="I195" s="32">
        <f t="shared" si="39"/>
        <v>423</v>
      </c>
    </row>
    <row r="196" spans="1:9">
      <c r="A196" s="26" t="s">
        <v>79</v>
      </c>
      <c r="B196" s="46"/>
      <c r="C196" s="27" t="s">
        <v>11</v>
      </c>
      <c r="D196" s="27" t="s">
        <v>13</v>
      </c>
      <c r="E196" s="56" t="s">
        <v>63</v>
      </c>
      <c r="F196" s="56"/>
      <c r="G196" s="32">
        <f t="shared" si="39"/>
        <v>0</v>
      </c>
      <c r="H196" s="32">
        <f t="shared" si="39"/>
        <v>423</v>
      </c>
      <c r="I196" s="32">
        <f t="shared" si="39"/>
        <v>423</v>
      </c>
    </row>
    <row r="197" spans="1:9">
      <c r="A197" s="26" t="s">
        <v>30</v>
      </c>
      <c r="B197" s="46"/>
      <c r="C197" s="27" t="s">
        <v>11</v>
      </c>
      <c r="D197" s="27" t="s">
        <v>13</v>
      </c>
      <c r="E197" s="56" t="s">
        <v>409</v>
      </c>
      <c r="F197" s="56"/>
      <c r="G197" s="32">
        <f>SUM(G198)</f>
        <v>0</v>
      </c>
      <c r="H197" s="32">
        <f t="shared" si="39"/>
        <v>423</v>
      </c>
      <c r="I197" s="32">
        <f t="shared" si="39"/>
        <v>423</v>
      </c>
    </row>
    <row r="198" spans="1:9" ht="47.25">
      <c r="A198" s="26" t="s">
        <v>945</v>
      </c>
      <c r="B198" s="46"/>
      <c r="C198" s="27" t="s">
        <v>11</v>
      </c>
      <c r="D198" s="27" t="s">
        <v>13</v>
      </c>
      <c r="E198" s="56" t="s">
        <v>901</v>
      </c>
      <c r="F198" s="56"/>
      <c r="G198" s="32">
        <f>SUM(G199)</f>
        <v>0</v>
      </c>
      <c r="H198" s="32">
        <f>SUM(H199)</f>
        <v>423</v>
      </c>
      <c r="I198" s="32">
        <f>SUM(I199)</f>
        <v>423</v>
      </c>
    </row>
    <row r="199" spans="1:9" ht="31.5">
      <c r="A199" s="26" t="s">
        <v>47</v>
      </c>
      <c r="B199" s="46"/>
      <c r="C199" s="27" t="s">
        <v>11</v>
      </c>
      <c r="D199" s="27" t="s">
        <v>13</v>
      </c>
      <c r="E199" s="56" t="s">
        <v>901</v>
      </c>
      <c r="F199" s="56">
        <v>200</v>
      </c>
      <c r="G199" s="32"/>
      <c r="H199" s="32">
        <v>423</v>
      </c>
      <c r="I199" s="32">
        <v>423</v>
      </c>
    </row>
    <row r="200" spans="1:9" ht="17.25" customHeight="1">
      <c r="A200" s="3" t="s">
        <v>260</v>
      </c>
      <c r="B200" s="27"/>
      <c r="C200" s="27" t="s">
        <v>11</v>
      </c>
      <c r="D200" s="27" t="s">
        <v>167</v>
      </c>
      <c r="E200" s="27"/>
      <c r="F200" s="27"/>
      <c r="G200" s="30">
        <f>SUM(G204+G212)+G201+G209</f>
        <v>260755.4</v>
      </c>
      <c r="H200" s="30">
        <f>SUM(H204+H212)+H201+H209</f>
        <v>227281.90000000002</v>
      </c>
      <c r="I200" s="30">
        <f>SUM(I204+I212)+I201+I209</f>
        <v>193714.9</v>
      </c>
    </row>
    <row r="201" spans="1:9" ht="30.75" customHeight="1">
      <c r="A201" s="60" t="s">
        <v>621</v>
      </c>
      <c r="B201" s="27"/>
      <c r="C201" s="27" t="s">
        <v>11</v>
      </c>
      <c r="D201" s="27" t="s">
        <v>167</v>
      </c>
      <c r="E201" s="27" t="s">
        <v>296</v>
      </c>
      <c r="F201" s="27"/>
      <c r="G201" s="30">
        <f>SUM(G202)</f>
        <v>11890.6</v>
      </c>
      <c r="H201" s="30"/>
      <c r="I201" s="30"/>
    </row>
    <row r="202" spans="1:9" ht="17.25" customHeight="1">
      <c r="A202" s="3" t="s">
        <v>30</v>
      </c>
      <c r="B202" s="27"/>
      <c r="C202" s="27" t="s">
        <v>11</v>
      </c>
      <c r="D202" s="27" t="s">
        <v>167</v>
      </c>
      <c r="E202" s="27" t="s">
        <v>297</v>
      </c>
      <c r="F202" s="27"/>
      <c r="G202" s="30">
        <f>SUM(G203)</f>
        <v>11890.6</v>
      </c>
      <c r="H202" s="30"/>
      <c r="I202" s="30"/>
    </row>
    <row r="203" spans="1:9" ht="30" customHeight="1">
      <c r="A203" s="3" t="s">
        <v>47</v>
      </c>
      <c r="B203" s="27"/>
      <c r="C203" s="27" t="s">
        <v>11</v>
      </c>
      <c r="D203" s="27" t="s">
        <v>167</v>
      </c>
      <c r="E203" s="27" t="s">
        <v>297</v>
      </c>
      <c r="F203" s="27" t="s">
        <v>86</v>
      </c>
      <c r="G203" s="30">
        <v>11890.6</v>
      </c>
      <c r="H203" s="30"/>
      <c r="I203" s="30"/>
    </row>
    <row r="204" spans="1:9" ht="31.5">
      <c r="A204" s="59" t="s">
        <v>600</v>
      </c>
      <c r="B204" s="27"/>
      <c r="C204" s="27" t="s">
        <v>11</v>
      </c>
      <c r="D204" s="27" t="s">
        <v>167</v>
      </c>
      <c r="E204" s="27" t="s">
        <v>283</v>
      </c>
      <c r="F204" s="27"/>
      <c r="G204" s="30">
        <f>SUM(G205)+G207</f>
        <v>40216.5</v>
      </c>
      <c r="H204" s="30">
        <f t="shared" ref="H204:I204" si="40">SUM(H205)+H207</f>
        <v>21100</v>
      </c>
      <c r="I204" s="30">
        <f t="shared" si="40"/>
        <v>21100</v>
      </c>
    </row>
    <row r="205" spans="1:9" ht="20.25" customHeight="1">
      <c r="A205" s="59" t="s">
        <v>30</v>
      </c>
      <c r="B205" s="27"/>
      <c r="C205" s="27" t="s">
        <v>11</v>
      </c>
      <c r="D205" s="27" t="s">
        <v>167</v>
      </c>
      <c r="E205" s="27" t="s">
        <v>284</v>
      </c>
      <c r="F205" s="27"/>
      <c r="G205" s="30">
        <f>SUM(G206)</f>
        <v>6779.9</v>
      </c>
      <c r="H205" s="30">
        <f>SUM(H206)</f>
        <v>6100</v>
      </c>
      <c r="I205" s="30">
        <f>SUM(I206)</f>
        <v>6100</v>
      </c>
    </row>
    <row r="206" spans="1:9" ht="30" customHeight="1">
      <c r="A206" s="59" t="s">
        <v>47</v>
      </c>
      <c r="B206" s="27"/>
      <c r="C206" s="27" t="s">
        <v>11</v>
      </c>
      <c r="D206" s="27" t="s">
        <v>167</v>
      </c>
      <c r="E206" s="27" t="s">
        <v>284</v>
      </c>
      <c r="F206" s="27" t="s">
        <v>86</v>
      </c>
      <c r="G206" s="30">
        <v>6779.9</v>
      </c>
      <c r="H206" s="30">
        <v>6100</v>
      </c>
      <c r="I206" s="30">
        <v>6100</v>
      </c>
    </row>
    <row r="207" spans="1:9" ht="30" customHeight="1">
      <c r="A207" s="59" t="s">
        <v>892</v>
      </c>
      <c r="B207" s="27"/>
      <c r="C207" s="27" t="s">
        <v>11</v>
      </c>
      <c r="D207" s="27" t="s">
        <v>167</v>
      </c>
      <c r="E207" s="28" t="s">
        <v>847</v>
      </c>
      <c r="F207" s="27"/>
      <c r="G207" s="30">
        <f>SUM(G208)</f>
        <v>33436.6</v>
      </c>
      <c r="H207" s="30">
        <f>SUM(H208)</f>
        <v>15000</v>
      </c>
      <c r="I207" s="30">
        <f>SUM(I208)</f>
        <v>15000</v>
      </c>
    </row>
    <row r="208" spans="1:9" ht="30" customHeight="1">
      <c r="A208" s="59" t="s">
        <v>47</v>
      </c>
      <c r="B208" s="27"/>
      <c r="C208" s="27" t="s">
        <v>11</v>
      </c>
      <c r="D208" s="27" t="s">
        <v>167</v>
      </c>
      <c r="E208" s="28" t="s">
        <v>847</v>
      </c>
      <c r="F208" s="27" t="s">
        <v>86</v>
      </c>
      <c r="G208" s="30">
        <v>33436.6</v>
      </c>
      <c r="H208" s="30">
        <v>15000</v>
      </c>
      <c r="I208" s="30">
        <v>15000</v>
      </c>
    </row>
    <row r="209" spans="1:12" ht="30" hidden="1" customHeight="1">
      <c r="A209" s="59" t="s">
        <v>582</v>
      </c>
      <c r="B209" s="27"/>
      <c r="C209" s="27" t="s">
        <v>11</v>
      </c>
      <c r="D209" s="27" t="s">
        <v>167</v>
      </c>
      <c r="E209" s="28" t="s">
        <v>462</v>
      </c>
      <c r="F209" s="27"/>
      <c r="G209" s="30">
        <f>SUM(G210)</f>
        <v>0</v>
      </c>
      <c r="H209" s="30"/>
      <c r="I209" s="30"/>
    </row>
    <row r="210" spans="1:12" ht="30" hidden="1" customHeight="1">
      <c r="A210" s="59" t="s">
        <v>30</v>
      </c>
      <c r="B210" s="27"/>
      <c r="C210" s="27" t="s">
        <v>11</v>
      </c>
      <c r="D210" s="27" t="s">
        <v>167</v>
      </c>
      <c r="E210" s="28" t="s">
        <v>690</v>
      </c>
      <c r="F210" s="27"/>
      <c r="G210" s="30">
        <f>SUM(G211)</f>
        <v>0</v>
      </c>
      <c r="H210" s="30"/>
      <c r="I210" s="30"/>
    </row>
    <row r="211" spans="1:12" ht="30" hidden="1" customHeight="1">
      <c r="A211" s="59" t="s">
        <v>47</v>
      </c>
      <c r="B211" s="27"/>
      <c r="C211" s="27" t="s">
        <v>11</v>
      </c>
      <c r="D211" s="27" t="s">
        <v>167</v>
      </c>
      <c r="E211" s="28" t="s">
        <v>690</v>
      </c>
      <c r="F211" s="27" t="s">
        <v>86</v>
      </c>
      <c r="G211" s="30"/>
      <c r="H211" s="30"/>
      <c r="I211" s="30"/>
    </row>
    <row r="212" spans="1:12" ht="31.5">
      <c r="A212" s="59" t="s">
        <v>807</v>
      </c>
      <c r="B212" s="27"/>
      <c r="C212" s="27" t="s">
        <v>11</v>
      </c>
      <c r="D212" s="27" t="s">
        <v>167</v>
      </c>
      <c r="E212" s="27" t="s">
        <v>643</v>
      </c>
      <c r="F212" s="27"/>
      <c r="G212" s="30">
        <f>SUM(G213)+G217</f>
        <v>208648.3</v>
      </c>
      <c r="H212" s="30">
        <f>SUM(H213)+H217</f>
        <v>206181.90000000002</v>
      </c>
      <c r="I212" s="30">
        <f>SUM(I213)+I217</f>
        <v>172614.9</v>
      </c>
    </row>
    <row r="213" spans="1:12">
      <c r="A213" s="59" t="s">
        <v>30</v>
      </c>
      <c r="B213" s="27"/>
      <c r="C213" s="27" t="s">
        <v>11</v>
      </c>
      <c r="D213" s="27" t="s">
        <v>167</v>
      </c>
      <c r="E213" s="27" t="s">
        <v>644</v>
      </c>
      <c r="F213" s="27"/>
      <c r="G213" s="30">
        <f>SUM(G214)+G215</f>
        <v>193102.9</v>
      </c>
      <c r="H213" s="30">
        <f t="shared" ref="H213:I213" si="41">SUM(H214)+H215</f>
        <v>173405.1</v>
      </c>
      <c r="I213" s="30">
        <f t="shared" si="41"/>
        <v>172614.9</v>
      </c>
    </row>
    <row r="214" spans="1:12" ht="31.5">
      <c r="A214" s="59" t="s">
        <v>47</v>
      </c>
      <c r="B214" s="27"/>
      <c r="C214" s="27" t="s">
        <v>11</v>
      </c>
      <c r="D214" s="27" t="s">
        <v>167</v>
      </c>
      <c r="E214" s="27" t="s">
        <v>644</v>
      </c>
      <c r="F214" s="27" t="s">
        <v>86</v>
      </c>
      <c r="G214" s="30">
        <v>99956.2</v>
      </c>
      <c r="H214" s="30">
        <v>89600</v>
      </c>
      <c r="I214" s="30">
        <v>89600</v>
      </c>
    </row>
    <row r="215" spans="1:12" ht="31.5">
      <c r="A215" s="59" t="s">
        <v>892</v>
      </c>
      <c r="B215" s="27"/>
      <c r="C215" s="27" t="s">
        <v>11</v>
      </c>
      <c r="D215" s="27" t="s">
        <v>167</v>
      </c>
      <c r="E215" s="28" t="s">
        <v>848</v>
      </c>
      <c r="F215" s="27"/>
      <c r="G215" s="30">
        <f>SUM(G216)</f>
        <v>93146.7</v>
      </c>
      <c r="H215" s="30">
        <f>SUM(H216)</f>
        <v>83805.100000000006</v>
      </c>
      <c r="I215" s="30">
        <f>SUM(I216)</f>
        <v>83014.899999999994</v>
      </c>
    </row>
    <row r="216" spans="1:12" ht="31.5">
      <c r="A216" s="59" t="s">
        <v>47</v>
      </c>
      <c r="B216" s="27"/>
      <c r="C216" s="27" t="s">
        <v>11</v>
      </c>
      <c r="D216" s="27" t="s">
        <v>167</v>
      </c>
      <c r="E216" s="28" t="s">
        <v>848</v>
      </c>
      <c r="F216" s="27" t="s">
        <v>86</v>
      </c>
      <c r="G216" s="30">
        <v>93146.7</v>
      </c>
      <c r="H216" s="30">
        <v>83805.100000000006</v>
      </c>
      <c r="I216" s="30">
        <v>83014.899999999994</v>
      </c>
    </row>
    <row r="217" spans="1:12" ht="31.5">
      <c r="A217" s="3" t="s">
        <v>262</v>
      </c>
      <c r="B217" s="27"/>
      <c r="C217" s="27" t="s">
        <v>11</v>
      </c>
      <c r="D217" s="27" t="s">
        <v>167</v>
      </c>
      <c r="E217" s="27" t="s">
        <v>663</v>
      </c>
      <c r="F217" s="27"/>
      <c r="G217" s="30">
        <f>SUM(G218)+G219</f>
        <v>15545.4</v>
      </c>
      <c r="H217" s="30">
        <f t="shared" ref="H217:I217" si="42">SUM(H218)+H219</f>
        <v>32776.800000000003</v>
      </c>
      <c r="I217" s="30">
        <f t="shared" si="42"/>
        <v>0</v>
      </c>
    </row>
    <row r="218" spans="1:12" ht="31.5">
      <c r="A218" s="3" t="s">
        <v>263</v>
      </c>
      <c r="B218" s="27"/>
      <c r="C218" s="27" t="s">
        <v>11</v>
      </c>
      <c r="D218" s="27" t="s">
        <v>167</v>
      </c>
      <c r="E218" s="27" t="s">
        <v>663</v>
      </c>
      <c r="F218" s="27" t="s">
        <v>241</v>
      </c>
      <c r="G218" s="30">
        <v>5535.4</v>
      </c>
      <c r="H218" s="30">
        <v>803.8</v>
      </c>
      <c r="I218" s="30"/>
    </row>
    <row r="219" spans="1:12" ht="31.5">
      <c r="A219" s="59" t="s">
        <v>1044</v>
      </c>
      <c r="B219" s="27"/>
      <c r="C219" s="27" t="s">
        <v>11</v>
      </c>
      <c r="D219" s="27" t="s">
        <v>167</v>
      </c>
      <c r="E219" s="28" t="s">
        <v>1045</v>
      </c>
      <c r="F219" s="27"/>
      <c r="G219" s="30">
        <f>SUM(G220)</f>
        <v>10010</v>
      </c>
      <c r="H219" s="30">
        <f t="shared" ref="H219:L219" si="43">SUM(H220)</f>
        <v>31973</v>
      </c>
      <c r="I219" s="30">
        <f t="shared" si="43"/>
        <v>0</v>
      </c>
      <c r="J219" s="30">
        <f t="shared" si="43"/>
        <v>0</v>
      </c>
      <c r="K219" s="30">
        <f t="shared" si="43"/>
        <v>0</v>
      </c>
      <c r="L219" s="30">
        <f t="shared" si="43"/>
        <v>0</v>
      </c>
    </row>
    <row r="220" spans="1:12" ht="31.5">
      <c r="A220" s="59" t="s">
        <v>263</v>
      </c>
      <c r="B220" s="27"/>
      <c r="C220" s="27" t="s">
        <v>11</v>
      </c>
      <c r="D220" s="27" t="s">
        <v>167</v>
      </c>
      <c r="E220" s="28" t="s">
        <v>1045</v>
      </c>
      <c r="F220" s="27" t="s">
        <v>241</v>
      </c>
      <c r="G220" s="30">
        <v>10010</v>
      </c>
      <c r="H220" s="30">
        <v>31973</v>
      </c>
      <c r="I220" s="30"/>
    </row>
    <row r="221" spans="1:12" ht="22.5" customHeight="1">
      <c r="A221" s="26" t="s">
        <v>21</v>
      </c>
      <c r="B221" s="46"/>
      <c r="C221" s="35" t="s">
        <v>11</v>
      </c>
      <c r="D221" s="35" t="s">
        <v>22</v>
      </c>
      <c r="E221" s="56"/>
      <c r="F221" s="56"/>
      <c r="G221" s="32">
        <f>SUM(G222+G229+G238+G244+G255+G267)+G262</f>
        <v>23685.9</v>
      </c>
      <c r="H221" s="32">
        <f>SUM(H222+H229+H238+H244+H255+H267)+H262</f>
        <v>10562.4</v>
      </c>
      <c r="I221" s="32">
        <f>SUM(I222+I229+I238+I244+I255+I267)+I262</f>
        <v>15036.2</v>
      </c>
    </row>
    <row r="222" spans="1:12" ht="47.25">
      <c r="A222" s="26" t="s">
        <v>601</v>
      </c>
      <c r="B222" s="46"/>
      <c r="C222" s="35" t="s">
        <v>11</v>
      </c>
      <c r="D222" s="35" t="s">
        <v>22</v>
      </c>
      <c r="E222" s="56" t="s">
        <v>602</v>
      </c>
      <c r="F222" s="56"/>
      <c r="G222" s="32">
        <f>SUM(G226)+G223</f>
        <v>300</v>
      </c>
      <c r="H222" s="32">
        <f t="shared" ref="H222:I222" si="44">SUM(H226)+H223</f>
        <v>1000</v>
      </c>
      <c r="I222" s="32">
        <f t="shared" si="44"/>
        <v>1000</v>
      </c>
    </row>
    <row r="223" spans="1:12">
      <c r="A223" s="3" t="s">
        <v>30</v>
      </c>
      <c r="B223" s="46"/>
      <c r="C223" s="35" t="s">
        <v>11</v>
      </c>
      <c r="D223" s="35" t="s">
        <v>22</v>
      </c>
      <c r="E223" s="56" t="s">
        <v>815</v>
      </c>
      <c r="F223" s="56"/>
      <c r="G223" s="32">
        <f t="shared" ref="G223:I224" si="45">SUM(G224)</f>
        <v>300</v>
      </c>
      <c r="H223" s="32">
        <f t="shared" si="45"/>
        <v>1000</v>
      </c>
      <c r="I223" s="32">
        <f t="shared" si="45"/>
        <v>1000</v>
      </c>
    </row>
    <row r="224" spans="1:12" ht="31.5">
      <c r="A224" s="26" t="s">
        <v>227</v>
      </c>
      <c r="B224" s="46"/>
      <c r="C224" s="35" t="s">
        <v>11</v>
      </c>
      <c r="D224" s="35" t="s">
        <v>22</v>
      </c>
      <c r="E224" s="56" t="s">
        <v>816</v>
      </c>
      <c r="F224" s="56"/>
      <c r="G224" s="32">
        <f t="shared" si="45"/>
        <v>300</v>
      </c>
      <c r="H224" s="32">
        <f t="shared" si="45"/>
        <v>1000</v>
      </c>
      <c r="I224" s="32">
        <f t="shared" si="45"/>
        <v>1000</v>
      </c>
    </row>
    <row r="225" spans="1:9" ht="31.5">
      <c r="A225" s="59" t="s">
        <v>47</v>
      </c>
      <c r="B225" s="46"/>
      <c r="C225" s="35" t="s">
        <v>11</v>
      </c>
      <c r="D225" s="35" t="s">
        <v>22</v>
      </c>
      <c r="E225" s="56" t="s">
        <v>816</v>
      </c>
      <c r="F225" s="56">
        <v>200</v>
      </c>
      <c r="G225" s="32">
        <f>500-200</f>
        <v>300</v>
      </c>
      <c r="H225" s="32">
        <v>1000</v>
      </c>
      <c r="I225" s="32">
        <v>1000</v>
      </c>
    </row>
    <row r="226" spans="1:9" ht="47.25" hidden="1">
      <c r="A226" s="26" t="s">
        <v>16</v>
      </c>
      <c r="B226" s="46"/>
      <c r="C226" s="35" t="s">
        <v>11</v>
      </c>
      <c r="D226" s="35" t="s">
        <v>22</v>
      </c>
      <c r="E226" s="35" t="s">
        <v>792</v>
      </c>
      <c r="F226" s="56"/>
      <c r="G226" s="32">
        <f t="shared" ref="G226:I227" si="46">SUM(G227)</f>
        <v>0</v>
      </c>
      <c r="H226" s="32">
        <f t="shared" si="46"/>
        <v>0</v>
      </c>
      <c r="I226" s="32">
        <f t="shared" si="46"/>
        <v>0</v>
      </c>
    </row>
    <row r="227" spans="1:9" ht="31.5" hidden="1">
      <c r="A227" s="26" t="s">
        <v>227</v>
      </c>
      <c r="B227" s="46"/>
      <c r="C227" s="35" t="s">
        <v>11</v>
      </c>
      <c r="D227" s="35" t="s">
        <v>22</v>
      </c>
      <c r="E227" s="35" t="s">
        <v>793</v>
      </c>
      <c r="F227" s="35"/>
      <c r="G227" s="32">
        <f t="shared" si="46"/>
        <v>0</v>
      </c>
      <c r="H227" s="32">
        <f t="shared" si="46"/>
        <v>0</v>
      </c>
      <c r="I227" s="32">
        <f t="shared" si="46"/>
        <v>0</v>
      </c>
    </row>
    <row r="228" spans="1:9" hidden="1">
      <c r="A228" s="26" t="s">
        <v>20</v>
      </c>
      <c r="B228" s="46"/>
      <c r="C228" s="35" t="s">
        <v>11</v>
      </c>
      <c r="D228" s="35" t="s">
        <v>22</v>
      </c>
      <c r="E228" s="35" t="s">
        <v>793</v>
      </c>
      <c r="F228" s="35" t="s">
        <v>91</v>
      </c>
      <c r="G228" s="32">
        <v>0</v>
      </c>
      <c r="H228" s="32"/>
      <c r="I228" s="32"/>
    </row>
    <row r="229" spans="1:9" ht="31.5">
      <c r="A229" s="26" t="s">
        <v>606</v>
      </c>
      <c r="B229" s="46"/>
      <c r="C229" s="35" t="s">
        <v>11</v>
      </c>
      <c r="D229" s="35" t="s">
        <v>22</v>
      </c>
      <c r="E229" s="35" t="s">
        <v>225</v>
      </c>
      <c r="F229" s="56"/>
      <c r="G229" s="32">
        <f>SUM(G230)+G232</f>
        <v>4310</v>
      </c>
      <c r="H229" s="32">
        <f>SUM(H230)+H232</f>
        <v>3500</v>
      </c>
      <c r="I229" s="32">
        <f>SUM(I230)+I232</f>
        <v>3850</v>
      </c>
    </row>
    <row r="230" spans="1:9" ht="31.5" hidden="1">
      <c r="A230" s="26" t="s">
        <v>93</v>
      </c>
      <c r="B230" s="46"/>
      <c r="C230" s="35" t="s">
        <v>11</v>
      </c>
      <c r="D230" s="35" t="s">
        <v>22</v>
      </c>
      <c r="E230" s="35" t="s">
        <v>667</v>
      </c>
      <c r="F230" s="56"/>
      <c r="G230" s="32">
        <f>SUM(G231)</f>
        <v>0</v>
      </c>
      <c r="H230" s="32">
        <f>SUM(H231)</f>
        <v>0</v>
      </c>
      <c r="I230" s="32">
        <f>SUM(I231)</f>
        <v>0</v>
      </c>
    </row>
    <row r="231" spans="1:9" ht="31.5" hidden="1">
      <c r="A231" s="59" t="s">
        <v>47</v>
      </c>
      <c r="B231" s="46"/>
      <c r="C231" s="35" t="s">
        <v>11</v>
      </c>
      <c r="D231" s="35" t="s">
        <v>22</v>
      </c>
      <c r="E231" s="35" t="s">
        <v>667</v>
      </c>
      <c r="F231" s="56">
        <v>200</v>
      </c>
      <c r="G231" s="32"/>
      <c r="H231" s="32"/>
      <c r="I231" s="32"/>
    </row>
    <row r="232" spans="1:9" ht="31.5">
      <c r="A232" s="26" t="s">
        <v>64</v>
      </c>
      <c r="B232" s="46"/>
      <c r="C232" s="35" t="s">
        <v>11</v>
      </c>
      <c r="D232" s="35" t="s">
        <v>22</v>
      </c>
      <c r="E232" s="35" t="s">
        <v>604</v>
      </c>
      <c r="F232" s="56"/>
      <c r="G232" s="32">
        <f>SUM(G233)+G235</f>
        <v>4310</v>
      </c>
      <c r="H232" s="32">
        <f>SUM(H233)+H235</f>
        <v>3500</v>
      </c>
      <c r="I232" s="32">
        <f>SUM(I233)+I235</f>
        <v>3850</v>
      </c>
    </row>
    <row r="233" spans="1:9" ht="31.5">
      <c r="A233" s="136" t="s">
        <v>395</v>
      </c>
      <c r="B233" s="46"/>
      <c r="C233" s="35" t="s">
        <v>11</v>
      </c>
      <c r="D233" s="35" t="s">
        <v>22</v>
      </c>
      <c r="E233" s="35" t="s">
        <v>605</v>
      </c>
      <c r="F233" s="35"/>
      <c r="G233" s="32">
        <f>SUM(G234)</f>
        <v>4010</v>
      </c>
      <c r="H233" s="32">
        <f>SUM(H234)</f>
        <v>3450</v>
      </c>
      <c r="I233" s="32">
        <f>SUM(I234)</f>
        <v>3800</v>
      </c>
    </row>
    <row r="234" spans="1:9" ht="31.5">
      <c r="A234" s="26" t="s">
        <v>222</v>
      </c>
      <c r="B234" s="46"/>
      <c r="C234" s="35" t="s">
        <v>11</v>
      </c>
      <c r="D234" s="35" t="s">
        <v>22</v>
      </c>
      <c r="E234" s="35" t="s">
        <v>605</v>
      </c>
      <c r="F234" s="35" t="s">
        <v>117</v>
      </c>
      <c r="G234" s="32">
        <f>3800+210</f>
        <v>4010</v>
      </c>
      <c r="H234" s="32">
        <v>3450</v>
      </c>
      <c r="I234" s="32">
        <v>3800</v>
      </c>
    </row>
    <row r="235" spans="1:9">
      <c r="A235" s="26" t="s">
        <v>607</v>
      </c>
      <c r="B235" s="46"/>
      <c r="C235" s="35" t="s">
        <v>11</v>
      </c>
      <c r="D235" s="35" t="s">
        <v>22</v>
      </c>
      <c r="E235" s="35" t="s">
        <v>226</v>
      </c>
      <c r="F235" s="35"/>
      <c r="G235" s="32">
        <f>G237</f>
        <v>300</v>
      </c>
      <c r="H235" s="32">
        <f>H237</f>
        <v>50</v>
      </c>
      <c r="I235" s="32">
        <f>I237</f>
        <v>50</v>
      </c>
    </row>
    <row r="236" spans="1:9">
      <c r="A236" s="3" t="s">
        <v>30</v>
      </c>
      <c r="B236" s="46"/>
      <c r="C236" s="35" t="s">
        <v>11</v>
      </c>
      <c r="D236" s="35" t="s">
        <v>22</v>
      </c>
      <c r="E236" s="35" t="s">
        <v>608</v>
      </c>
      <c r="F236" s="35"/>
      <c r="G236" s="32">
        <f>SUM(G237)</f>
        <v>300</v>
      </c>
      <c r="H236" s="32">
        <f>SUM(H237)</f>
        <v>50</v>
      </c>
      <c r="I236" s="32">
        <f>SUM(I237)</f>
        <v>50</v>
      </c>
    </row>
    <row r="237" spans="1:9" ht="31.5">
      <c r="A237" s="3" t="s">
        <v>47</v>
      </c>
      <c r="B237" s="46"/>
      <c r="C237" s="35" t="s">
        <v>11</v>
      </c>
      <c r="D237" s="35" t="s">
        <v>22</v>
      </c>
      <c r="E237" s="35" t="s">
        <v>608</v>
      </c>
      <c r="F237" s="35" t="s">
        <v>86</v>
      </c>
      <c r="G237" s="32">
        <v>300</v>
      </c>
      <c r="H237" s="32">
        <v>50</v>
      </c>
      <c r="I237" s="32">
        <v>50</v>
      </c>
    </row>
    <row r="238" spans="1:9" ht="31.5">
      <c r="A238" s="3" t="s">
        <v>609</v>
      </c>
      <c r="B238" s="27"/>
      <c r="C238" s="27" t="s">
        <v>11</v>
      </c>
      <c r="D238" s="27" t="s">
        <v>22</v>
      </c>
      <c r="E238" s="27" t="s">
        <v>285</v>
      </c>
      <c r="F238" s="27"/>
      <c r="G238" s="30">
        <f t="shared" ref="G238:I239" si="47">SUM(G239)</f>
        <v>6830.1</v>
      </c>
      <c r="H238" s="30">
        <f t="shared" si="47"/>
        <v>4062.3999999999996</v>
      </c>
      <c r="I238" s="30">
        <f t="shared" si="47"/>
        <v>6786.2000000000007</v>
      </c>
    </row>
    <row r="239" spans="1:9" ht="31.5">
      <c r="A239" s="3" t="s">
        <v>610</v>
      </c>
      <c r="B239" s="27"/>
      <c r="C239" s="27" t="s">
        <v>11</v>
      </c>
      <c r="D239" s="27" t="s">
        <v>22</v>
      </c>
      <c r="E239" s="27" t="s">
        <v>286</v>
      </c>
      <c r="F239" s="27"/>
      <c r="G239" s="30">
        <f t="shared" si="47"/>
        <v>6830.1</v>
      </c>
      <c r="H239" s="30">
        <f t="shared" si="47"/>
        <v>4062.3999999999996</v>
      </c>
      <c r="I239" s="30">
        <f t="shared" si="47"/>
        <v>6786.2000000000007</v>
      </c>
    </row>
    <row r="240" spans="1:9" ht="31.5">
      <c r="A240" s="3" t="s">
        <v>40</v>
      </c>
      <c r="B240" s="27"/>
      <c r="C240" s="27" t="s">
        <v>11</v>
      </c>
      <c r="D240" s="27" t="s">
        <v>22</v>
      </c>
      <c r="E240" s="27" t="s">
        <v>287</v>
      </c>
      <c r="F240" s="27"/>
      <c r="G240" s="30">
        <f>SUM(G241:G243)</f>
        <v>6830.1</v>
      </c>
      <c r="H240" s="30">
        <f>SUM(H241:H243)</f>
        <v>4062.3999999999996</v>
      </c>
      <c r="I240" s="30">
        <f>SUM(I241:I243)</f>
        <v>6786.2000000000007</v>
      </c>
    </row>
    <row r="241" spans="1:12" ht="47.25">
      <c r="A241" s="3" t="s">
        <v>46</v>
      </c>
      <c r="B241" s="27"/>
      <c r="C241" s="27" t="s">
        <v>11</v>
      </c>
      <c r="D241" s="27" t="s">
        <v>22</v>
      </c>
      <c r="E241" s="27" t="s">
        <v>287</v>
      </c>
      <c r="F241" s="27" t="s">
        <v>84</v>
      </c>
      <c r="G241" s="30">
        <v>5785.6</v>
      </c>
      <c r="H241" s="30">
        <v>2978.7</v>
      </c>
      <c r="I241" s="30">
        <v>5702.5</v>
      </c>
    </row>
    <row r="242" spans="1:12" ht="31.5">
      <c r="A242" s="3" t="s">
        <v>47</v>
      </c>
      <c r="B242" s="27"/>
      <c r="C242" s="27" t="s">
        <v>11</v>
      </c>
      <c r="D242" s="27" t="s">
        <v>22</v>
      </c>
      <c r="E242" s="27" t="s">
        <v>287</v>
      </c>
      <c r="F242" s="27" t="s">
        <v>86</v>
      </c>
      <c r="G242" s="30">
        <v>1028.5999999999999</v>
      </c>
      <c r="H242" s="30">
        <v>1062.5999999999999</v>
      </c>
      <c r="I242" s="30">
        <v>1062.5999999999999</v>
      </c>
    </row>
    <row r="243" spans="1:12">
      <c r="A243" s="3" t="s">
        <v>20</v>
      </c>
      <c r="B243" s="27"/>
      <c r="C243" s="27" t="s">
        <v>11</v>
      </c>
      <c r="D243" s="27" t="s">
        <v>22</v>
      </c>
      <c r="E243" s="27" t="s">
        <v>287</v>
      </c>
      <c r="F243" s="27" t="s">
        <v>91</v>
      </c>
      <c r="G243" s="30">
        <v>15.9</v>
      </c>
      <c r="H243" s="30">
        <v>21.1</v>
      </c>
      <c r="I243" s="30">
        <v>21.1</v>
      </c>
    </row>
    <row r="244" spans="1:12" ht="47.25">
      <c r="A244" s="61" t="s">
        <v>614</v>
      </c>
      <c r="B244" s="46"/>
      <c r="C244" s="35" t="s">
        <v>11</v>
      </c>
      <c r="D244" s="35" t="s">
        <v>22</v>
      </c>
      <c r="E244" s="56" t="s">
        <v>615</v>
      </c>
      <c r="F244" s="35"/>
      <c r="G244" s="32">
        <f t="shared" ref="G244:L244" si="48">SUM(G245)+G251+G253</f>
        <v>10608.6</v>
      </c>
      <c r="H244" s="32">
        <f t="shared" si="48"/>
        <v>1800</v>
      </c>
      <c r="I244" s="32">
        <f t="shared" si="48"/>
        <v>3200</v>
      </c>
      <c r="J244" s="32">
        <f t="shared" si="48"/>
        <v>0</v>
      </c>
      <c r="K244" s="32">
        <f t="shared" si="48"/>
        <v>0</v>
      </c>
      <c r="L244" s="32">
        <f t="shared" si="48"/>
        <v>0</v>
      </c>
    </row>
    <row r="245" spans="1:12">
      <c r="A245" s="3" t="s">
        <v>30</v>
      </c>
      <c r="B245" s="46"/>
      <c r="C245" s="35" t="s">
        <v>11</v>
      </c>
      <c r="D245" s="35" t="s">
        <v>22</v>
      </c>
      <c r="E245" s="56" t="s">
        <v>616</v>
      </c>
      <c r="F245" s="35"/>
      <c r="G245" s="32">
        <f>SUM(G246+G247+G249)</f>
        <v>10608.6</v>
      </c>
      <c r="H245" s="32">
        <f>SUM(H246+H247+H249)</f>
        <v>1300</v>
      </c>
      <c r="I245" s="32">
        <f>SUM(I246+I247+I249)</f>
        <v>2700</v>
      </c>
    </row>
    <row r="246" spans="1:12" ht="31.5">
      <c r="A246" s="3" t="s">
        <v>47</v>
      </c>
      <c r="B246" s="46"/>
      <c r="C246" s="35" t="s">
        <v>11</v>
      </c>
      <c r="D246" s="35" t="s">
        <v>22</v>
      </c>
      <c r="E246" s="56" t="s">
        <v>616</v>
      </c>
      <c r="F246" s="35" t="s">
        <v>86</v>
      </c>
      <c r="G246" s="32">
        <f>10879-720.4</f>
        <v>10158.6</v>
      </c>
      <c r="H246" s="32">
        <v>1300</v>
      </c>
      <c r="I246" s="32">
        <v>2700</v>
      </c>
    </row>
    <row r="247" spans="1:12" ht="31.5">
      <c r="A247" s="123" t="s">
        <v>1027</v>
      </c>
      <c r="B247" s="119"/>
      <c r="C247" s="124" t="s">
        <v>11</v>
      </c>
      <c r="D247" s="124" t="s">
        <v>22</v>
      </c>
      <c r="E247" s="56" t="s">
        <v>1028</v>
      </c>
      <c r="F247" s="120"/>
      <c r="G247" s="32">
        <f>SUM(G248)</f>
        <v>400</v>
      </c>
      <c r="H247" s="32">
        <f>SUM(H248)</f>
        <v>0</v>
      </c>
      <c r="I247" s="32">
        <f>SUM(I248)</f>
        <v>0</v>
      </c>
    </row>
    <row r="248" spans="1:12" ht="31.5">
      <c r="A248" s="123" t="s">
        <v>47</v>
      </c>
      <c r="B248" s="119"/>
      <c r="C248" s="124" t="s">
        <v>11</v>
      </c>
      <c r="D248" s="124" t="s">
        <v>22</v>
      </c>
      <c r="E248" s="56" t="s">
        <v>1028</v>
      </c>
      <c r="F248" s="56">
        <v>200</v>
      </c>
      <c r="G248" s="32">
        <v>400</v>
      </c>
      <c r="H248" s="32"/>
      <c r="I248" s="32"/>
    </row>
    <row r="249" spans="1:12" ht="31.5">
      <c r="A249" s="26" t="s">
        <v>528</v>
      </c>
      <c r="B249" s="46"/>
      <c r="C249" s="35" t="s">
        <v>11</v>
      </c>
      <c r="D249" s="35" t="s">
        <v>22</v>
      </c>
      <c r="E249" s="56" t="s">
        <v>893</v>
      </c>
      <c r="F249" s="56"/>
      <c r="G249" s="32">
        <f>SUM(G250)</f>
        <v>50</v>
      </c>
      <c r="H249" s="32">
        <f>SUM(H250)</f>
        <v>0</v>
      </c>
      <c r="I249" s="32">
        <f>SUM(I250)</f>
        <v>0</v>
      </c>
    </row>
    <row r="250" spans="1:12" ht="31.5">
      <c r="A250" s="26" t="s">
        <v>47</v>
      </c>
      <c r="B250" s="46"/>
      <c r="C250" s="35" t="s">
        <v>11</v>
      </c>
      <c r="D250" s="35" t="s">
        <v>22</v>
      </c>
      <c r="E250" s="56" t="s">
        <v>893</v>
      </c>
      <c r="F250" s="56">
        <v>200</v>
      </c>
      <c r="G250" s="32">
        <v>50</v>
      </c>
      <c r="H250" s="32"/>
      <c r="I250" s="32"/>
    </row>
    <row r="251" spans="1:12" hidden="1">
      <c r="A251" s="61" t="s">
        <v>839</v>
      </c>
      <c r="B251" s="46"/>
      <c r="C251" s="35" t="s">
        <v>11</v>
      </c>
      <c r="D251" s="35" t="s">
        <v>22</v>
      </c>
      <c r="E251" s="56" t="s">
        <v>894</v>
      </c>
      <c r="F251" s="35"/>
      <c r="G251" s="32">
        <f>SUM(G252)</f>
        <v>0</v>
      </c>
      <c r="H251" s="32">
        <f t="shared" ref="H251:I251" si="49">SUM(H252)</f>
        <v>0</v>
      </c>
      <c r="I251" s="32">
        <f t="shared" si="49"/>
        <v>0</v>
      </c>
    </row>
    <row r="252" spans="1:12" ht="31.5" hidden="1">
      <c r="A252" s="61" t="s">
        <v>47</v>
      </c>
      <c r="B252" s="46"/>
      <c r="C252" s="35" t="s">
        <v>11</v>
      </c>
      <c r="D252" s="35" t="s">
        <v>22</v>
      </c>
      <c r="E252" s="56" t="s">
        <v>894</v>
      </c>
      <c r="F252" s="35" t="s">
        <v>86</v>
      </c>
      <c r="G252" s="32"/>
      <c r="H252" s="32"/>
      <c r="I252" s="32"/>
    </row>
    <row r="253" spans="1:12" ht="31.5">
      <c r="A253" s="61" t="s">
        <v>840</v>
      </c>
      <c r="B253" s="46"/>
      <c r="C253" s="35" t="s">
        <v>11</v>
      </c>
      <c r="D253" s="35" t="s">
        <v>22</v>
      </c>
      <c r="E253" s="56" t="s">
        <v>895</v>
      </c>
      <c r="F253" s="35"/>
      <c r="G253" s="32">
        <f>SUM(G254)</f>
        <v>0</v>
      </c>
      <c r="H253" s="32">
        <f t="shared" ref="H253:I253" si="50">SUM(H254)</f>
        <v>500</v>
      </c>
      <c r="I253" s="32">
        <f t="shared" si="50"/>
        <v>500</v>
      </c>
    </row>
    <row r="254" spans="1:12" ht="31.5">
      <c r="A254" s="61" t="s">
        <v>47</v>
      </c>
      <c r="B254" s="46"/>
      <c r="C254" s="35" t="s">
        <v>11</v>
      </c>
      <c r="D254" s="35" t="s">
        <v>22</v>
      </c>
      <c r="E254" s="56" t="s">
        <v>895</v>
      </c>
      <c r="F254" s="35" t="s">
        <v>86</v>
      </c>
      <c r="G254" s="32"/>
      <c r="H254" s="32">
        <v>500</v>
      </c>
      <c r="I254" s="32">
        <v>500</v>
      </c>
    </row>
    <row r="255" spans="1:12" ht="31.5">
      <c r="A255" s="26" t="s">
        <v>592</v>
      </c>
      <c r="B255" s="46"/>
      <c r="C255" s="35" t="s">
        <v>11</v>
      </c>
      <c r="D255" s="35" t="s">
        <v>22</v>
      </c>
      <c r="E255" s="56" t="s">
        <v>214</v>
      </c>
      <c r="F255" s="56"/>
      <c r="G255" s="32">
        <f t="shared" ref="G255:I257" si="51">SUM(G256)</f>
        <v>678</v>
      </c>
      <c r="H255" s="32">
        <f t="shared" si="51"/>
        <v>0</v>
      </c>
      <c r="I255" s="32">
        <f t="shared" si="51"/>
        <v>0</v>
      </c>
    </row>
    <row r="256" spans="1:12" ht="47.25">
      <c r="A256" s="26" t="s">
        <v>593</v>
      </c>
      <c r="B256" s="46"/>
      <c r="C256" s="35" t="s">
        <v>11</v>
      </c>
      <c r="D256" s="35" t="s">
        <v>22</v>
      </c>
      <c r="E256" s="56" t="s">
        <v>215</v>
      </c>
      <c r="F256" s="56"/>
      <c r="G256" s="32">
        <f t="shared" si="51"/>
        <v>678</v>
      </c>
      <c r="H256" s="32">
        <f t="shared" si="51"/>
        <v>0</v>
      </c>
      <c r="I256" s="32">
        <f t="shared" si="51"/>
        <v>0</v>
      </c>
    </row>
    <row r="257" spans="1:9" ht="31.5">
      <c r="A257" s="26" t="s">
        <v>468</v>
      </c>
      <c r="B257" s="46"/>
      <c r="C257" s="35" t="s">
        <v>11</v>
      </c>
      <c r="D257" s="35" t="s">
        <v>22</v>
      </c>
      <c r="E257" s="56" t="s">
        <v>216</v>
      </c>
      <c r="F257" s="56"/>
      <c r="G257" s="32">
        <f t="shared" si="51"/>
        <v>678</v>
      </c>
      <c r="H257" s="32">
        <f t="shared" si="51"/>
        <v>0</v>
      </c>
      <c r="I257" s="32">
        <f t="shared" si="51"/>
        <v>0</v>
      </c>
    </row>
    <row r="258" spans="1:9" ht="31.5">
      <c r="A258" s="26" t="s">
        <v>47</v>
      </c>
      <c r="B258" s="46"/>
      <c r="C258" s="35" t="s">
        <v>11</v>
      </c>
      <c r="D258" s="35" t="s">
        <v>22</v>
      </c>
      <c r="E258" s="56" t="s">
        <v>216</v>
      </c>
      <c r="F258" s="56">
        <v>200</v>
      </c>
      <c r="G258" s="32">
        <v>678</v>
      </c>
      <c r="H258" s="32"/>
      <c r="I258" s="32"/>
    </row>
    <row r="259" spans="1:9" ht="31.5" hidden="1">
      <c r="A259" s="26" t="s">
        <v>64</v>
      </c>
      <c r="B259" s="46"/>
      <c r="C259" s="35" t="s">
        <v>11</v>
      </c>
      <c r="D259" s="35" t="s">
        <v>22</v>
      </c>
      <c r="E259" s="56" t="s">
        <v>480</v>
      </c>
      <c r="F259" s="35"/>
      <c r="G259" s="32">
        <f t="shared" ref="G259:I260" si="52">SUM(G260)</f>
        <v>0</v>
      </c>
      <c r="H259" s="32">
        <f t="shared" si="52"/>
        <v>0</v>
      </c>
      <c r="I259" s="32">
        <f t="shared" si="52"/>
        <v>0</v>
      </c>
    </row>
    <row r="260" spans="1:9" ht="31.5" hidden="1">
      <c r="A260" s="26" t="s">
        <v>501</v>
      </c>
      <c r="B260" s="46"/>
      <c r="C260" s="35" t="s">
        <v>11</v>
      </c>
      <c r="D260" s="35" t="s">
        <v>22</v>
      </c>
      <c r="E260" s="56" t="s">
        <v>481</v>
      </c>
      <c r="F260" s="35"/>
      <c r="G260" s="32">
        <f t="shared" si="52"/>
        <v>0</v>
      </c>
      <c r="H260" s="32">
        <f t="shared" si="52"/>
        <v>0</v>
      </c>
      <c r="I260" s="32">
        <f t="shared" si="52"/>
        <v>0</v>
      </c>
    </row>
    <row r="261" spans="1:9" ht="31.5" hidden="1">
      <c r="A261" s="26" t="s">
        <v>222</v>
      </c>
      <c r="B261" s="46"/>
      <c r="C261" s="35" t="s">
        <v>11</v>
      </c>
      <c r="D261" s="35" t="s">
        <v>22</v>
      </c>
      <c r="E261" s="56" t="s">
        <v>481</v>
      </c>
      <c r="F261" s="35" t="s">
        <v>117</v>
      </c>
      <c r="G261" s="32">
        <v>0</v>
      </c>
      <c r="H261" s="32">
        <v>0</v>
      </c>
      <c r="I261" s="32">
        <v>0</v>
      </c>
    </row>
    <row r="262" spans="1:9" ht="47.25">
      <c r="A262" s="26" t="s">
        <v>830</v>
      </c>
      <c r="B262" s="46"/>
      <c r="C262" s="35" t="s">
        <v>11</v>
      </c>
      <c r="D262" s="35" t="s">
        <v>22</v>
      </c>
      <c r="E262" s="56" t="s">
        <v>672</v>
      </c>
      <c r="F262" s="35"/>
      <c r="G262" s="32">
        <f>SUM(G265)+G263</f>
        <v>944</v>
      </c>
      <c r="H262" s="32">
        <f t="shared" ref="H262:I262" si="53">SUM(H265)+H263</f>
        <v>200</v>
      </c>
      <c r="I262" s="32">
        <f t="shared" si="53"/>
        <v>200</v>
      </c>
    </row>
    <row r="263" spans="1:9" ht="44.25" hidden="1" customHeight="1">
      <c r="A263" s="26" t="s">
        <v>845</v>
      </c>
      <c r="B263" s="46"/>
      <c r="C263" s="35" t="s">
        <v>11</v>
      </c>
      <c r="D263" s="35" t="s">
        <v>22</v>
      </c>
      <c r="E263" s="56" t="s">
        <v>843</v>
      </c>
      <c r="F263" s="35"/>
      <c r="G263" s="32">
        <f>SUM(G264)</f>
        <v>0</v>
      </c>
      <c r="H263" s="32"/>
      <c r="I263" s="32"/>
    </row>
    <row r="264" spans="1:9" ht="31.5" hidden="1">
      <c r="A264" s="59" t="s">
        <v>222</v>
      </c>
      <c r="B264" s="46"/>
      <c r="C264" s="35" t="s">
        <v>11</v>
      </c>
      <c r="D264" s="35" t="s">
        <v>22</v>
      </c>
      <c r="E264" s="56" t="s">
        <v>843</v>
      </c>
      <c r="F264" s="35" t="s">
        <v>117</v>
      </c>
      <c r="G264" s="32"/>
      <c r="H264" s="32"/>
      <c r="I264" s="32"/>
    </row>
    <row r="265" spans="1:9" ht="36.75" customHeight="1">
      <c r="A265" s="26" t="s">
        <v>831</v>
      </c>
      <c r="B265" s="46"/>
      <c r="C265" s="35" t="s">
        <v>11</v>
      </c>
      <c r="D265" s="35" t="s">
        <v>22</v>
      </c>
      <c r="E265" s="56" t="s">
        <v>844</v>
      </c>
      <c r="F265" s="35"/>
      <c r="G265" s="32">
        <f t="shared" ref="G265:I265" si="54">SUM(G266)</f>
        <v>944</v>
      </c>
      <c r="H265" s="32">
        <f t="shared" si="54"/>
        <v>200</v>
      </c>
      <c r="I265" s="32">
        <f t="shared" si="54"/>
        <v>200</v>
      </c>
    </row>
    <row r="266" spans="1:9" ht="31.5">
      <c r="A266" s="59" t="s">
        <v>222</v>
      </c>
      <c r="B266" s="46"/>
      <c r="C266" s="35" t="s">
        <v>11</v>
      </c>
      <c r="D266" s="35" t="s">
        <v>22</v>
      </c>
      <c r="E266" s="56" t="s">
        <v>844</v>
      </c>
      <c r="F266" s="35" t="s">
        <v>117</v>
      </c>
      <c r="G266" s="32">
        <f>200+744</f>
        <v>944</v>
      </c>
      <c r="H266" s="32">
        <v>200</v>
      </c>
      <c r="I266" s="32">
        <v>200</v>
      </c>
    </row>
    <row r="267" spans="1:9">
      <c r="A267" s="3" t="s">
        <v>186</v>
      </c>
      <c r="B267" s="46"/>
      <c r="C267" s="35" t="s">
        <v>11</v>
      </c>
      <c r="D267" s="35" t="s">
        <v>22</v>
      </c>
      <c r="E267" s="56" t="s">
        <v>187</v>
      </c>
      <c r="F267" s="35"/>
      <c r="G267" s="32">
        <f t="shared" ref="G267:I268" si="55">SUM(G268)</f>
        <v>15.2</v>
      </c>
      <c r="H267" s="32">
        <f t="shared" si="55"/>
        <v>0</v>
      </c>
      <c r="I267" s="32">
        <f t="shared" si="55"/>
        <v>0</v>
      </c>
    </row>
    <row r="268" spans="1:9" ht="31.5">
      <c r="A268" s="3" t="s">
        <v>40</v>
      </c>
      <c r="B268" s="46"/>
      <c r="C268" s="35" t="s">
        <v>11</v>
      </c>
      <c r="D268" s="35" t="s">
        <v>22</v>
      </c>
      <c r="E268" s="56" t="s">
        <v>444</v>
      </c>
      <c r="F268" s="35"/>
      <c r="G268" s="32">
        <f t="shared" si="55"/>
        <v>15.2</v>
      </c>
      <c r="H268" s="32">
        <f t="shared" si="55"/>
        <v>0</v>
      </c>
      <c r="I268" s="32">
        <f t="shared" si="55"/>
        <v>0</v>
      </c>
    </row>
    <row r="269" spans="1:9">
      <c r="A269" s="26" t="s">
        <v>20</v>
      </c>
      <c r="B269" s="46"/>
      <c r="C269" s="35" t="s">
        <v>11</v>
      </c>
      <c r="D269" s="35" t="s">
        <v>22</v>
      </c>
      <c r="E269" s="56" t="s">
        <v>444</v>
      </c>
      <c r="F269" s="35" t="s">
        <v>91</v>
      </c>
      <c r="G269" s="32">
        <v>15.2</v>
      </c>
      <c r="H269" s="32"/>
      <c r="I269" s="32"/>
    </row>
    <row r="270" spans="1:9">
      <c r="A270" s="26" t="s">
        <v>229</v>
      </c>
      <c r="B270" s="46"/>
      <c r="C270" s="35" t="s">
        <v>164</v>
      </c>
      <c r="D270" s="35"/>
      <c r="E270" s="56"/>
      <c r="F270" s="35"/>
      <c r="G270" s="32">
        <f>SUM(G271+G281+G312+G395)</f>
        <v>577352.6</v>
      </c>
      <c r="H270" s="32">
        <f>SUM(H271+H281+H312+H395)</f>
        <v>845606.70000000007</v>
      </c>
      <c r="I270" s="32">
        <f>SUM(I271+I281+I312+I395)</f>
        <v>361949.3</v>
      </c>
    </row>
    <row r="271" spans="1:9">
      <c r="A271" s="26" t="s">
        <v>169</v>
      </c>
      <c r="B271" s="46"/>
      <c r="C271" s="35" t="s">
        <v>164</v>
      </c>
      <c r="D271" s="35" t="s">
        <v>29</v>
      </c>
      <c r="E271" s="56"/>
      <c r="F271" s="35"/>
      <c r="G271" s="32">
        <f>SUM(G272)</f>
        <v>197493.8</v>
      </c>
      <c r="H271" s="32">
        <f>SUM(H272)</f>
        <v>485936.3</v>
      </c>
      <c r="I271" s="32">
        <f>SUM(I272)</f>
        <v>55345.599999999999</v>
      </c>
    </row>
    <row r="272" spans="1:9" ht="31.5">
      <c r="A272" s="26" t="s">
        <v>623</v>
      </c>
      <c r="B272" s="46"/>
      <c r="C272" s="35" t="s">
        <v>164</v>
      </c>
      <c r="D272" s="35" t="s">
        <v>29</v>
      </c>
      <c r="E272" s="56" t="s">
        <v>230</v>
      </c>
      <c r="F272" s="35"/>
      <c r="G272" s="32">
        <f>SUM(G273)</f>
        <v>197493.8</v>
      </c>
      <c r="H272" s="32">
        <f t="shared" ref="H272:I272" si="56">SUM(H273)</f>
        <v>485936.3</v>
      </c>
      <c r="I272" s="32">
        <f t="shared" si="56"/>
        <v>55345.599999999999</v>
      </c>
    </row>
    <row r="273" spans="1:9" ht="31.5">
      <c r="A273" s="26" t="s">
        <v>352</v>
      </c>
      <c r="B273" s="46"/>
      <c r="C273" s="35" t="s">
        <v>231</v>
      </c>
      <c r="D273" s="35" t="s">
        <v>29</v>
      </c>
      <c r="E273" s="56" t="s">
        <v>232</v>
      </c>
      <c r="F273" s="35"/>
      <c r="G273" s="32">
        <f>SUM(G274)</f>
        <v>197493.8</v>
      </c>
      <c r="H273" s="32">
        <f t="shared" ref="H273:I273" si="57">SUM(H274)</f>
        <v>485936.3</v>
      </c>
      <c r="I273" s="32">
        <f t="shared" si="57"/>
        <v>55345.599999999999</v>
      </c>
    </row>
    <row r="274" spans="1:9" ht="31.5">
      <c r="A274" s="26" t="s">
        <v>797</v>
      </c>
      <c r="B274" s="46"/>
      <c r="C274" s="35" t="s">
        <v>231</v>
      </c>
      <c r="D274" s="35" t="s">
        <v>29</v>
      </c>
      <c r="E274" s="56" t="s">
        <v>798</v>
      </c>
      <c r="F274" s="35"/>
      <c r="G274" s="32">
        <f>SUM(G277)+G279+G275</f>
        <v>197493.8</v>
      </c>
      <c r="H274" s="32">
        <f t="shared" ref="H274:I274" si="58">SUM(H277)+H279+H275</f>
        <v>485936.3</v>
      </c>
      <c r="I274" s="32">
        <f t="shared" si="58"/>
        <v>55345.599999999999</v>
      </c>
    </row>
    <row r="275" spans="1:9" ht="47.25">
      <c r="A275" s="26" t="s">
        <v>804</v>
      </c>
      <c r="B275" s="46"/>
      <c r="C275" s="35" t="s">
        <v>231</v>
      </c>
      <c r="D275" s="35" t="s">
        <v>29</v>
      </c>
      <c r="E275" s="56" t="s">
        <v>803</v>
      </c>
      <c r="F275" s="35"/>
      <c r="G275" s="32">
        <f>SUM(G276)</f>
        <v>167254.5</v>
      </c>
      <c r="H275" s="32">
        <f t="shared" ref="H275:I275" si="59">SUM(H276)</f>
        <v>445478.6</v>
      </c>
      <c r="I275" s="32">
        <f t="shared" si="59"/>
        <v>0</v>
      </c>
    </row>
    <row r="276" spans="1:9" ht="31.5">
      <c r="A276" s="3" t="s">
        <v>263</v>
      </c>
      <c r="B276" s="46"/>
      <c r="C276" s="35" t="s">
        <v>231</v>
      </c>
      <c r="D276" s="35" t="s">
        <v>29</v>
      </c>
      <c r="E276" s="56" t="s">
        <v>803</v>
      </c>
      <c r="F276" s="35" t="s">
        <v>241</v>
      </c>
      <c r="G276" s="32">
        <v>167254.5</v>
      </c>
      <c r="H276" s="32">
        <v>445478.6</v>
      </c>
      <c r="I276" s="32"/>
    </row>
    <row r="277" spans="1:9" ht="37.5" customHeight="1">
      <c r="A277" s="26" t="s">
        <v>920</v>
      </c>
      <c r="B277" s="46"/>
      <c r="C277" s="35" t="s">
        <v>231</v>
      </c>
      <c r="D277" s="35" t="s">
        <v>29</v>
      </c>
      <c r="E277" s="56" t="s">
        <v>796</v>
      </c>
      <c r="F277" s="35"/>
      <c r="G277" s="32">
        <f t="shared" ref="G277:I277" si="60">SUM(G278)</f>
        <v>30095.599999999999</v>
      </c>
      <c r="H277" s="32">
        <f t="shared" si="60"/>
        <v>40357.699999999997</v>
      </c>
      <c r="I277" s="32">
        <f t="shared" si="60"/>
        <v>55245.599999999999</v>
      </c>
    </row>
    <row r="278" spans="1:9" ht="31.5">
      <c r="A278" s="3" t="s">
        <v>263</v>
      </c>
      <c r="B278" s="46"/>
      <c r="C278" s="35" t="s">
        <v>231</v>
      </c>
      <c r="D278" s="35" t="s">
        <v>29</v>
      </c>
      <c r="E278" s="56" t="s">
        <v>796</v>
      </c>
      <c r="F278" s="35" t="s">
        <v>241</v>
      </c>
      <c r="G278" s="32">
        <v>30095.599999999999</v>
      </c>
      <c r="H278" s="32">
        <v>40357.699999999997</v>
      </c>
      <c r="I278" s="32">
        <v>55245.599999999999</v>
      </c>
    </row>
    <row r="279" spans="1:9" ht="31.5">
      <c r="A279" s="26" t="s">
        <v>832</v>
      </c>
      <c r="B279" s="46"/>
      <c r="C279" s="35" t="s">
        <v>231</v>
      </c>
      <c r="D279" s="35" t="s">
        <v>29</v>
      </c>
      <c r="E279" s="56" t="s">
        <v>833</v>
      </c>
      <c r="F279" s="35"/>
      <c r="G279" s="32">
        <f>SUM(G280)</f>
        <v>143.69999999999999</v>
      </c>
      <c r="H279" s="32">
        <f>SUM(H280)</f>
        <v>100</v>
      </c>
      <c r="I279" s="32">
        <f>SUM(I280)</f>
        <v>100</v>
      </c>
    </row>
    <row r="280" spans="1:9" ht="31.5">
      <c r="A280" s="3" t="s">
        <v>263</v>
      </c>
      <c r="B280" s="46"/>
      <c r="C280" s="35" t="s">
        <v>231</v>
      </c>
      <c r="D280" s="35" t="s">
        <v>29</v>
      </c>
      <c r="E280" s="56" t="s">
        <v>833</v>
      </c>
      <c r="F280" s="35" t="s">
        <v>241</v>
      </c>
      <c r="G280" s="32">
        <v>143.69999999999999</v>
      </c>
      <c r="H280" s="32">
        <v>100</v>
      </c>
      <c r="I280" s="32">
        <v>100</v>
      </c>
    </row>
    <row r="281" spans="1:9">
      <c r="A281" s="3" t="s">
        <v>170</v>
      </c>
      <c r="B281" s="27"/>
      <c r="C281" s="27" t="s">
        <v>164</v>
      </c>
      <c r="D281" s="27" t="s">
        <v>39</v>
      </c>
      <c r="E281" s="27"/>
      <c r="F281" s="27"/>
      <c r="G281" s="30">
        <f>SUM(G282+G286+G289+G297+G304+G309)</f>
        <v>98289.799999999988</v>
      </c>
      <c r="H281" s="30">
        <f>SUM(H282+H286+H289+H297+H304+H309)</f>
        <v>93466.8</v>
      </c>
      <c r="I281" s="30">
        <f>SUM(I282+I286+I289+I297+I304+I309)</f>
        <v>42036.7</v>
      </c>
    </row>
    <row r="282" spans="1:9" ht="31.5">
      <c r="A282" s="3" t="s">
        <v>618</v>
      </c>
      <c r="B282" s="27"/>
      <c r="C282" s="27" t="s">
        <v>164</v>
      </c>
      <c r="D282" s="27" t="s">
        <v>39</v>
      </c>
      <c r="E282" s="27" t="s">
        <v>288</v>
      </c>
      <c r="F282" s="27"/>
      <c r="G282" s="30">
        <f t="shared" ref="G282:I283" si="61">SUM(G283)</f>
        <v>8896</v>
      </c>
      <c r="H282" s="30">
        <f t="shared" si="61"/>
        <v>0</v>
      </c>
      <c r="I282" s="30">
        <f t="shared" si="61"/>
        <v>0</v>
      </c>
    </row>
    <row r="283" spans="1:9">
      <c r="A283" s="3" t="s">
        <v>30</v>
      </c>
      <c r="B283" s="27"/>
      <c r="C283" s="27" t="s">
        <v>164</v>
      </c>
      <c r="D283" s="27" t="s">
        <v>39</v>
      </c>
      <c r="E283" s="27" t="s">
        <v>289</v>
      </c>
      <c r="F283" s="27"/>
      <c r="G283" s="30">
        <f>SUM(G284:G285)</f>
        <v>8896</v>
      </c>
      <c r="H283" s="30">
        <f t="shared" si="61"/>
        <v>0</v>
      </c>
      <c r="I283" s="30">
        <f t="shared" si="61"/>
        <v>0</v>
      </c>
    </row>
    <row r="284" spans="1:9" ht="27.75" customHeight="1">
      <c r="A284" s="3" t="s">
        <v>47</v>
      </c>
      <c r="B284" s="27"/>
      <c r="C284" s="27" t="s">
        <v>164</v>
      </c>
      <c r="D284" s="27" t="s">
        <v>39</v>
      </c>
      <c r="E284" s="27" t="s">
        <v>289</v>
      </c>
      <c r="F284" s="27" t="s">
        <v>86</v>
      </c>
      <c r="G284" s="30">
        <v>1896</v>
      </c>
      <c r="H284" s="30"/>
      <c r="I284" s="30"/>
    </row>
    <row r="285" spans="1:9" ht="21" customHeight="1">
      <c r="A285" s="3" t="s">
        <v>20</v>
      </c>
      <c r="B285" s="27"/>
      <c r="C285" s="27" t="s">
        <v>164</v>
      </c>
      <c r="D285" s="27" t="s">
        <v>39</v>
      </c>
      <c r="E285" s="27" t="s">
        <v>289</v>
      </c>
      <c r="F285" s="27" t="s">
        <v>91</v>
      </c>
      <c r="G285" s="30">
        <v>7000</v>
      </c>
      <c r="H285" s="30"/>
      <c r="I285" s="30"/>
    </row>
    <row r="286" spans="1:9" ht="31.5">
      <c r="A286" s="3" t="s">
        <v>620</v>
      </c>
      <c r="B286" s="27"/>
      <c r="C286" s="27" t="s">
        <v>164</v>
      </c>
      <c r="D286" s="27" t="s">
        <v>39</v>
      </c>
      <c r="E286" s="27" t="s">
        <v>290</v>
      </c>
      <c r="F286" s="27"/>
      <c r="G286" s="30">
        <f t="shared" ref="G286:I287" si="62">SUM(G287)</f>
        <v>1274.2</v>
      </c>
      <c r="H286" s="30">
        <f t="shared" si="62"/>
        <v>1500</v>
      </c>
      <c r="I286" s="30">
        <f t="shared" si="62"/>
        <v>1500</v>
      </c>
    </row>
    <row r="287" spans="1:9">
      <c r="A287" s="3" t="s">
        <v>30</v>
      </c>
      <c r="B287" s="27"/>
      <c r="C287" s="27" t="s">
        <v>164</v>
      </c>
      <c r="D287" s="27" t="s">
        <v>39</v>
      </c>
      <c r="E287" s="27" t="s">
        <v>291</v>
      </c>
      <c r="F287" s="27"/>
      <c r="G287" s="30">
        <f t="shared" si="62"/>
        <v>1274.2</v>
      </c>
      <c r="H287" s="30">
        <f t="shared" si="62"/>
        <v>1500</v>
      </c>
      <c r="I287" s="30">
        <f t="shared" si="62"/>
        <v>1500</v>
      </c>
    </row>
    <row r="288" spans="1:9" ht="31.5">
      <c r="A288" s="3" t="s">
        <v>47</v>
      </c>
      <c r="B288" s="27"/>
      <c r="C288" s="27" t="s">
        <v>164</v>
      </c>
      <c r="D288" s="27" t="s">
        <v>39</v>
      </c>
      <c r="E288" s="27" t="s">
        <v>291</v>
      </c>
      <c r="F288" s="27" t="s">
        <v>86</v>
      </c>
      <c r="G288" s="30">
        <v>1274.2</v>
      </c>
      <c r="H288" s="30">
        <v>1500</v>
      </c>
      <c r="I288" s="30">
        <v>1500</v>
      </c>
    </row>
    <row r="289" spans="1:9" ht="31.5">
      <c r="A289" s="3" t="s">
        <v>780</v>
      </c>
      <c r="B289" s="27"/>
      <c r="C289" s="27" t="s">
        <v>164</v>
      </c>
      <c r="D289" s="27" t="s">
        <v>39</v>
      </c>
      <c r="E289" s="27" t="s">
        <v>237</v>
      </c>
      <c r="F289" s="27"/>
      <c r="G289" s="30">
        <f>SUM(G290)</f>
        <v>2550</v>
      </c>
      <c r="H289" s="30">
        <f>SUM(H290)</f>
        <v>27955.8</v>
      </c>
      <c r="I289" s="30">
        <f>SUM(I290)</f>
        <v>23355.8</v>
      </c>
    </row>
    <row r="290" spans="1:9">
      <c r="A290" s="3" t="s">
        <v>264</v>
      </c>
      <c r="B290" s="27"/>
      <c r="C290" s="27" t="s">
        <v>164</v>
      </c>
      <c r="D290" s="27" t="s">
        <v>39</v>
      </c>
      <c r="E290" s="27" t="s">
        <v>294</v>
      </c>
      <c r="F290" s="27"/>
      <c r="G290" s="30">
        <f>SUM(G295)+G291</f>
        <v>2550</v>
      </c>
      <c r="H290" s="30">
        <f>SUM(H295)+H291</f>
        <v>27955.8</v>
      </c>
      <c r="I290" s="30">
        <f>SUM(I295)+I291</f>
        <v>23355.8</v>
      </c>
    </row>
    <row r="291" spans="1:9">
      <c r="A291" s="3" t="s">
        <v>30</v>
      </c>
      <c r="B291" s="27"/>
      <c r="C291" s="27" t="s">
        <v>164</v>
      </c>
      <c r="D291" s="27" t="s">
        <v>39</v>
      </c>
      <c r="E291" s="27" t="s">
        <v>461</v>
      </c>
      <c r="F291" s="27"/>
      <c r="G291" s="30">
        <f>SUM(G293)+G292</f>
        <v>0</v>
      </c>
      <c r="H291" s="30">
        <f t="shared" ref="H291:I291" si="63">SUM(H293)+H292</f>
        <v>23355.8</v>
      </c>
      <c r="I291" s="30">
        <f t="shared" si="63"/>
        <v>23355.8</v>
      </c>
    </row>
    <row r="292" spans="1:9" ht="31.5" hidden="1">
      <c r="A292" s="3" t="s">
        <v>47</v>
      </c>
      <c r="B292" s="27"/>
      <c r="C292" s="27" t="s">
        <v>164</v>
      </c>
      <c r="D292" s="27" t="s">
        <v>39</v>
      </c>
      <c r="E292" s="27" t="s">
        <v>461</v>
      </c>
      <c r="F292" s="27" t="s">
        <v>86</v>
      </c>
      <c r="G292" s="30"/>
      <c r="H292" s="30"/>
      <c r="I292" s="30"/>
    </row>
    <row r="293" spans="1:9">
      <c r="A293" s="3" t="s">
        <v>896</v>
      </c>
      <c r="B293" s="27"/>
      <c r="C293" s="27" t="s">
        <v>164</v>
      </c>
      <c r="D293" s="27" t="s">
        <v>39</v>
      </c>
      <c r="E293" s="27" t="s">
        <v>962</v>
      </c>
      <c r="F293" s="27"/>
      <c r="G293" s="30">
        <f>SUM(G294)</f>
        <v>0</v>
      </c>
      <c r="H293" s="30">
        <f>SUM(H294)</f>
        <v>23355.8</v>
      </c>
      <c r="I293" s="30">
        <f>SUM(I294)</f>
        <v>23355.8</v>
      </c>
    </row>
    <row r="294" spans="1:9" ht="31.5">
      <c r="A294" s="3" t="s">
        <v>47</v>
      </c>
      <c r="B294" s="27"/>
      <c r="C294" s="27" t="s">
        <v>164</v>
      </c>
      <c r="D294" s="27" t="s">
        <v>39</v>
      </c>
      <c r="E294" s="27" t="s">
        <v>962</v>
      </c>
      <c r="F294" s="27" t="s">
        <v>86</v>
      </c>
      <c r="G294" s="30"/>
      <c r="H294" s="30">
        <v>23355.8</v>
      </c>
      <c r="I294" s="30">
        <v>23355.8</v>
      </c>
    </row>
    <row r="295" spans="1:9" ht="31.5">
      <c r="A295" s="3" t="s">
        <v>262</v>
      </c>
      <c r="B295" s="27"/>
      <c r="C295" s="27" t="s">
        <v>164</v>
      </c>
      <c r="D295" s="27" t="s">
        <v>39</v>
      </c>
      <c r="E295" s="27" t="s">
        <v>295</v>
      </c>
      <c r="F295" s="27"/>
      <c r="G295" s="30">
        <f>SUM(G296)</f>
        <v>2550</v>
      </c>
      <c r="H295" s="30">
        <f>SUM(H296)</f>
        <v>4600</v>
      </c>
      <c r="I295" s="30">
        <f>SUM(I296)</f>
        <v>0</v>
      </c>
    </row>
    <row r="296" spans="1:9" ht="31.5">
      <c r="A296" s="3" t="s">
        <v>263</v>
      </c>
      <c r="B296" s="27"/>
      <c r="C296" s="27" t="s">
        <v>164</v>
      </c>
      <c r="D296" s="27" t="s">
        <v>39</v>
      </c>
      <c r="E296" s="27" t="s">
        <v>295</v>
      </c>
      <c r="F296" s="27" t="s">
        <v>241</v>
      </c>
      <c r="G296" s="30">
        <v>2550</v>
      </c>
      <c r="H296" s="30">
        <v>4600</v>
      </c>
      <c r="I296" s="30"/>
    </row>
    <row r="297" spans="1:9" ht="31.5" customHeight="1">
      <c r="A297" s="26" t="s">
        <v>592</v>
      </c>
      <c r="B297" s="27"/>
      <c r="C297" s="27" t="s">
        <v>164</v>
      </c>
      <c r="D297" s="27" t="s">
        <v>39</v>
      </c>
      <c r="E297" s="27" t="s">
        <v>214</v>
      </c>
      <c r="F297" s="27"/>
      <c r="G297" s="30">
        <f>SUM(G298)+G301</f>
        <v>78463.399999999994</v>
      </c>
      <c r="H297" s="30">
        <f t="shared" ref="H297:I297" si="64">SUM(H298)+H301</f>
        <v>58734.2</v>
      </c>
      <c r="I297" s="30">
        <f t="shared" si="64"/>
        <v>1904.1</v>
      </c>
    </row>
    <row r="298" spans="1:9" ht="47.25">
      <c r="A298" s="26" t="s">
        <v>593</v>
      </c>
      <c r="B298" s="27"/>
      <c r="C298" s="27" t="s">
        <v>164</v>
      </c>
      <c r="D298" s="27" t="s">
        <v>39</v>
      </c>
      <c r="E298" s="27" t="s">
        <v>215</v>
      </c>
      <c r="F298" s="27"/>
      <c r="G298" s="30">
        <f t="shared" ref="G298:I298" si="65">SUM(G299)</f>
        <v>30411.8</v>
      </c>
      <c r="H298" s="30">
        <f t="shared" si="65"/>
        <v>58734.2</v>
      </c>
      <c r="I298" s="30">
        <f t="shared" si="65"/>
        <v>1904.1</v>
      </c>
    </row>
    <row r="299" spans="1:9" ht="31.5">
      <c r="A299" s="26" t="s">
        <v>468</v>
      </c>
      <c r="B299" s="27"/>
      <c r="C299" s="27" t="s">
        <v>164</v>
      </c>
      <c r="D299" s="27" t="s">
        <v>39</v>
      </c>
      <c r="E299" s="27" t="s">
        <v>216</v>
      </c>
      <c r="F299" s="27"/>
      <c r="G299" s="30">
        <f>SUM(G300:G300)</f>
        <v>30411.8</v>
      </c>
      <c r="H299" s="30">
        <f>SUM(H300:H300)</f>
        <v>58734.2</v>
      </c>
      <c r="I299" s="30">
        <f>SUM(I300:I300)</f>
        <v>1904.1</v>
      </c>
    </row>
    <row r="300" spans="1:9" ht="31.5">
      <c r="A300" s="3" t="s">
        <v>47</v>
      </c>
      <c r="B300" s="27"/>
      <c r="C300" s="27" t="s">
        <v>164</v>
      </c>
      <c r="D300" s="27" t="s">
        <v>39</v>
      </c>
      <c r="E300" s="27" t="s">
        <v>216</v>
      </c>
      <c r="F300" s="27" t="s">
        <v>86</v>
      </c>
      <c r="G300" s="30">
        <f>31627-1215.2</f>
        <v>30411.8</v>
      </c>
      <c r="H300" s="30">
        <v>58734.2</v>
      </c>
      <c r="I300" s="30">
        <v>1904.1</v>
      </c>
    </row>
    <row r="301" spans="1:9" s="130" customFormat="1" ht="31.5">
      <c r="A301" s="131" t="s">
        <v>594</v>
      </c>
      <c r="B301" s="132"/>
      <c r="C301" s="132" t="s">
        <v>164</v>
      </c>
      <c r="D301" s="132" t="s">
        <v>39</v>
      </c>
      <c r="E301" s="132" t="s">
        <v>228</v>
      </c>
      <c r="F301" s="132"/>
      <c r="G301" s="133">
        <f>SUM(G302)</f>
        <v>48051.6</v>
      </c>
      <c r="H301" s="133">
        <f t="shared" ref="H301:I301" si="66">SUM(H302)</f>
        <v>0</v>
      </c>
      <c r="I301" s="133">
        <f t="shared" si="66"/>
        <v>0</v>
      </c>
    </row>
    <row r="302" spans="1:9" s="130" customFormat="1" ht="31.5">
      <c r="A302" s="131" t="s">
        <v>468</v>
      </c>
      <c r="B302" s="132"/>
      <c r="C302" s="132" t="s">
        <v>164</v>
      </c>
      <c r="D302" s="132" t="s">
        <v>39</v>
      </c>
      <c r="E302" s="132" t="s">
        <v>617</v>
      </c>
      <c r="F302" s="132"/>
      <c r="G302" s="133">
        <f>SUM(G303)</f>
        <v>48051.6</v>
      </c>
      <c r="H302" s="133"/>
      <c r="I302" s="133"/>
    </row>
    <row r="303" spans="1:9" s="130" customFormat="1">
      <c r="A303" s="131" t="s">
        <v>20</v>
      </c>
      <c r="B303" s="132"/>
      <c r="C303" s="132" t="s">
        <v>164</v>
      </c>
      <c r="D303" s="132" t="s">
        <v>39</v>
      </c>
      <c r="E303" s="132" t="s">
        <v>617</v>
      </c>
      <c r="F303" s="132" t="s">
        <v>91</v>
      </c>
      <c r="G303" s="133">
        <v>48051.6</v>
      </c>
      <c r="H303" s="133"/>
      <c r="I303" s="133"/>
    </row>
    <row r="304" spans="1:9" ht="31.5">
      <c r="A304" s="59" t="s">
        <v>649</v>
      </c>
      <c r="B304" s="27"/>
      <c r="C304" s="27" t="s">
        <v>164</v>
      </c>
      <c r="D304" s="27" t="s">
        <v>39</v>
      </c>
      <c r="E304" s="28" t="s">
        <v>645</v>
      </c>
      <c r="F304" s="28"/>
      <c r="G304" s="30">
        <f>SUM(G305)+G307</f>
        <v>3600</v>
      </c>
      <c r="H304" s="30">
        <f t="shared" ref="H304:I304" si="67">SUM(H305)+H307</f>
        <v>2500</v>
      </c>
      <c r="I304" s="30">
        <f t="shared" si="67"/>
        <v>12500</v>
      </c>
    </row>
    <row r="305" spans="1:9">
      <c r="A305" s="59" t="s">
        <v>30</v>
      </c>
      <c r="B305" s="27"/>
      <c r="C305" s="27" t="s">
        <v>164</v>
      </c>
      <c r="D305" s="27" t="s">
        <v>39</v>
      </c>
      <c r="E305" s="28" t="s">
        <v>646</v>
      </c>
      <c r="F305" s="28"/>
      <c r="G305" s="30">
        <f t="shared" ref="G305:I305" si="68">SUM(G306)</f>
        <v>3600</v>
      </c>
      <c r="H305" s="30">
        <f t="shared" si="68"/>
        <v>2500</v>
      </c>
      <c r="I305" s="30">
        <f t="shared" si="68"/>
        <v>2500</v>
      </c>
    </row>
    <row r="306" spans="1:9" ht="31.5">
      <c r="A306" s="59" t="s">
        <v>47</v>
      </c>
      <c r="B306" s="27"/>
      <c r="C306" s="27" t="s">
        <v>164</v>
      </c>
      <c r="D306" s="27" t="s">
        <v>39</v>
      </c>
      <c r="E306" s="28" t="s">
        <v>646</v>
      </c>
      <c r="F306" s="28" t="s">
        <v>86</v>
      </c>
      <c r="G306" s="30">
        <v>3600</v>
      </c>
      <c r="H306" s="30">
        <v>2500</v>
      </c>
      <c r="I306" s="30">
        <v>2500</v>
      </c>
    </row>
    <row r="307" spans="1:9" ht="47.25">
      <c r="A307" s="59" t="s">
        <v>902</v>
      </c>
      <c r="B307" s="27"/>
      <c r="C307" s="27" t="s">
        <v>164</v>
      </c>
      <c r="D307" s="27" t="s">
        <v>39</v>
      </c>
      <c r="E307" s="28" t="s">
        <v>903</v>
      </c>
      <c r="F307" s="28"/>
      <c r="G307" s="30">
        <f>SUM(G308)</f>
        <v>0</v>
      </c>
      <c r="H307" s="30">
        <f t="shared" ref="H307:I307" si="69">SUM(H308)</f>
        <v>0</v>
      </c>
      <c r="I307" s="30">
        <f t="shared" si="69"/>
        <v>10000</v>
      </c>
    </row>
    <row r="308" spans="1:9" ht="31.5">
      <c r="A308" s="59" t="s">
        <v>47</v>
      </c>
      <c r="B308" s="27"/>
      <c r="C308" s="27" t="s">
        <v>164</v>
      </c>
      <c r="D308" s="27" t="s">
        <v>39</v>
      </c>
      <c r="E308" s="28" t="s">
        <v>903</v>
      </c>
      <c r="F308" s="28" t="s">
        <v>86</v>
      </c>
      <c r="G308" s="30"/>
      <c r="H308" s="30"/>
      <c r="I308" s="30">
        <v>10000</v>
      </c>
    </row>
    <row r="309" spans="1:9" ht="31.5">
      <c r="A309" s="59" t="s">
        <v>650</v>
      </c>
      <c r="B309" s="27"/>
      <c r="C309" s="27" t="s">
        <v>164</v>
      </c>
      <c r="D309" s="27" t="s">
        <v>39</v>
      </c>
      <c r="E309" s="28" t="s">
        <v>647</v>
      </c>
      <c r="F309" s="28"/>
      <c r="G309" s="30">
        <f t="shared" ref="G309:I310" si="70">SUM(G310)</f>
        <v>3506.2</v>
      </c>
      <c r="H309" s="30">
        <f t="shared" si="70"/>
        <v>2776.8</v>
      </c>
      <c r="I309" s="30">
        <f t="shared" si="70"/>
        <v>2776.8</v>
      </c>
    </row>
    <row r="310" spans="1:9">
      <c r="A310" s="59" t="s">
        <v>30</v>
      </c>
      <c r="B310" s="27"/>
      <c r="C310" s="27" t="s">
        <v>164</v>
      </c>
      <c r="D310" s="27" t="s">
        <v>39</v>
      </c>
      <c r="E310" s="28" t="s">
        <v>648</v>
      </c>
      <c r="F310" s="28"/>
      <c r="G310" s="30">
        <f t="shared" si="70"/>
        <v>3506.2</v>
      </c>
      <c r="H310" s="30">
        <f t="shared" si="70"/>
        <v>2776.8</v>
      </c>
      <c r="I310" s="30">
        <f t="shared" si="70"/>
        <v>2776.8</v>
      </c>
    </row>
    <row r="311" spans="1:9" ht="31.5">
      <c r="A311" s="59" t="s">
        <v>47</v>
      </c>
      <c r="B311" s="27"/>
      <c r="C311" s="27" t="s">
        <v>164</v>
      </c>
      <c r="D311" s="27" t="s">
        <v>39</v>
      </c>
      <c r="E311" s="28" t="s">
        <v>648</v>
      </c>
      <c r="F311" s="28" t="s">
        <v>86</v>
      </c>
      <c r="G311" s="30">
        <v>3506.2</v>
      </c>
      <c r="H311" s="30">
        <v>2776.8</v>
      </c>
      <c r="I311" s="30">
        <v>2776.8</v>
      </c>
    </row>
    <row r="312" spans="1:9">
      <c r="A312" s="3" t="s">
        <v>171</v>
      </c>
      <c r="B312" s="27"/>
      <c r="C312" s="27" t="s">
        <v>164</v>
      </c>
      <c r="D312" s="27" t="s">
        <v>49</v>
      </c>
      <c r="E312" s="27"/>
      <c r="F312" s="27"/>
      <c r="G312" s="30">
        <f>SUM(G318+G324+G326+G363+G373+G382+G392)</f>
        <v>226665.80000000002</v>
      </c>
      <c r="H312" s="30">
        <f>SUM(H318+H324+H326+H363+H373+H382+H392)</f>
        <v>217612.7</v>
      </c>
      <c r="I312" s="30">
        <f>SUM(I318+I324+I326+I363+I373+I382+I392)</f>
        <v>224369.40000000002</v>
      </c>
    </row>
    <row r="313" spans="1:9" ht="47.25" hidden="1">
      <c r="A313" s="59" t="s">
        <v>430</v>
      </c>
      <c r="B313" s="27"/>
      <c r="C313" s="27" t="s">
        <v>164</v>
      </c>
      <c r="D313" s="27" t="s">
        <v>49</v>
      </c>
      <c r="E313" s="27" t="s">
        <v>433</v>
      </c>
      <c r="F313" s="27"/>
      <c r="G313" s="30">
        <f t="shared" ref="G313:I316" si="71">SUM(G314)</f>
        <v>0</v>
      </c>
      <c r="H313" s="30">
        <f t="shared" si="71"/>
        <v>0</v>
      </c>
      <c r="I313" s="30">
        <f t="shared" si="71"/>
        <v>0</v>
      </c>
    </row>
    <row r="314" spans="1:9" hidden="1">
      <c r="A314" s="3" t="s">
        <v>436</v>
      </c>
      <c r="B314" s="27"/>
      <c r="C314" s="27" t="s">
        <v>164</v>
      </c>
      <c r="D314" s="27" t="s">
        <v>49</v>
      </c>
      <c r="E314" s="27" t="s">
        <v>435</v>
      </c>
      <c r="F314" s="27"/>
      <c r="G314" s="30">
        <f t="shared" si="71"/>
        <v>0</v>
      </c>
      <c r="H314" s="30">
        <f t="shared" si="71"/>
        <v>0</v>
      </c>
      <c r="I314" s="30">
        <f t="shared" si="71"/>
        <v>0</v>
      </c>
    </row>
    <row r="315" spans="1:9" ht="47.25" hidden="1">
      <c r="A315" s="26" t="s">
        <v>382</v>
      </c>
      <c r="B315" s="27"/>
      <c r="C315" s="27" t="s">
        <v>164</v>
      </c>
      <c r="D315" s="27" t="s">
        <v>49</v>
      </c>
      <c r="E315" s="27" t="s">
        <v>437</v>
      </c>
      <c r="F315" s="27"/>
      <c r="G315" s="30">
        <f t="shared" si="71"/>
        <v>0</v>
      </c>
      <c r="H315" s="30">
        <f t="shared" si="71"/>
        <v>0</v>
      </c>
      <c r="I315" s="30">
        <f t="shared" si="71"/>
        <v>0</v>
      </c>
    </row>
    <row r="316" spans="1:9" ht="31.5" hidden="1">
      <c r="A316" s="3" t="s">
        <v>443</v>
      </c>
      <c r="B316" s="27"/>
      <c r="C316" s="27" t="s">
        <v>164</v>
      </c>
      <c r="D316" s="27" t="s">
        <v>49</v>
      </c>
      <c r="E316" s="27" t="s">
        <v>438</v>
      </c>
      <c r="F316" s="27"/>
      <c r="G316" s="30">
        <f t="shared" si="71"/>
        <v>0</v>
      </c>
      <c r="H316" s="30">
        <f t="shared" si="71"/>
        <v>0</v>
      </c>
      <c r="I316" s="30">
        <f t="shared" si="71"/>
        <v>0</v>
      </c>
    </row>
    <row r="317" spans="1:9" ht="31.5" hidden="1">
      <c r="A317" s="3" t="s">
        <v>47</v>
      </c>
      <c r="B317" s="27"/>
      <c r="C317" s="27" t="s">
        <v>164</v>
      </c>
      <c r="D317" s="27" t="s">
        <v>49</v>
      </c>
      <c r="E317" s="27" t="s">
        <v>438</v>
      </c>
      <c r="F317" s="27" t="s">
        <v>86</v>
      </c>
      <c r="G317" s="30"/>
      <c r="H317" s="30"/>
      <c r="I317" s="30"/>
    </row>
    <row r="318" spans="1:9" ht="31.5">
      <c r="A318" s="60" t="s">
        <v>621</v>
      </c>
      <c r="B318" s="29"/>
      <c r="C318" s="27" t="s">
        <v>164</v>
      </c>
      <c r="D318" s="27" t="s">
        <v>49</v>
      </c>
      <c r="E318" s="27" t="s">
        <v>296</v>
      </c>
      <c r="F318" s="27"/>
      <c r="G318" s="30">
        <f>SUM(G319)</f>
        <v>17089.099999999999</v>
      </c>
      <c r="H318" s="30">
        <f>SUM(H319)</f>
        <v>27666</v>
      </c>
      <c r="I318" s="30">
        <f>SUM(I319)</f>
        <v>27066</v>
      </c>
    </row>
    <row r="319" spans="1:9">
      <c r="A319" s="3" t="s">
        <v>30</v>
      </c>
      <c r="B319" s="27"/>
      <c r="C319" s="27" t="s">
        <v>164</v>
      </c>
      <c r="D319" s="27" t="s">
        <v>49</v>
      </c>
      <c r="E319" s="27" t="s">
        <v>297</v>
      </c>
      <c r="F319" s="27"/>
      <c r="G319" s="30">
        <f>SUM(G320)+G321</f>
        <v>17089.099999999999</v>
      </c>
      <c r="H319" s="30">
        <f t="shared" ref="H319:I319" si="72">SUM(H320)+H321</f>
        <v>27666</v>
      </c>
      <c r="I319" s="30">
        <f t="shared" si="72"/>
        <v>27066</v>
      </c>
    </row>
    <row r="320" spans="1:9" ht="31.5">
      <c r="A320" s="3" t="s">
        <v>47</v>
      </c>
      <c r="B320" s="27"/>
      <c r="C320" s="27" t="s">
        <v>164</v>
      </c>
      <c r="D320" s="27" t="s">
        <v>49</v>
      </c>
      <c r="E320" s="27" t="s">
        <v>297</v>
      </c>
      <c r="F320" s="27" t="s">
        <v>86</v>
      </c>
      <c r="G320" s="30">
        <f>16463.5-440.4</f>
        <v>16023.1</v>
      </c>
      <c r="H320" s="30">
        <v>26600</v>
      </c>
      <c r="I320" s="30">
        <v>26000</v>
      </c>
    </row>
    <row r="321" spans="1:9" ht="59.25" customHeight="1">
      <c r="A321" s="59" t="s">
        <v>898</v>
      </c>
      <c r="B321" s="27"/>
      <c r="C321" s="27" t="s">
        <v>164</v>
      </c>
      <c r="D321" s="27" t="s">
        <v>49</v>
      </c>
      <c r="E321" s="28" t="s">
        <v>897</v>
      </c>
      <c r="F321" s="27"/>
      <c r="G321" s="30">
        <f>SUM(G322)</f>
        <v>1066</v>
      </c>
      <c r="H321" s="30">
        <f>SUM(H322)</f>
        <v>1066</v>
      </c>
      <c r="I321" s="30">
        <f>SUM(I322)</f>
        <v>1066</v>
      </c>
    </row>
    <row r="322" spans="1:9" ht="31.5">
      <c r="A322" s="3" t="s">
        <v>47</v>
      </c>
      <c r="B322" s="27"/>
      <c r="C322" s="27" t="s">
        <v>164</v>
      </c>
      <c r="D322" s="27" t="s">
        <v>49</v>
      </c>
      <c r="E322" s="28" t="s">
        <v>897</v>
      </c>
      <c r="F322" s="27" t="s">
        <v>86</v>
      </c>
      <c r="G322" s="30">
        <v>1066</v>
      </c>
      <c r="H322" s="30">
        <v>1066</v>
      </c>
      <c r="I322" s="30">
        <v>1066</v>
      </c>
    </row>
    <row r="323" spans="1:9" ht="31.5">
      <c r="A323" s="3" t="s">
        <v>620</v>
      </c>
      <c r="B323" s="27"/>
      <c r="C323" s="27" t="s">
        <v>164</v>
      </c>
      <c r="D323" s="27" t="s">
        <v>49</v>
      </c>
      <c r="E323" s="27" t="s">
        <v>290</v>
      </c>
      <c r="F323" s="27"/>
      <c r="G323" s="30">
        <f t="shared" ref="G323:I324" si="73">SUM(G324)</f>
        <v>2300</v>
      </c>
      <c r="H323" s="30">
        <f t="shared" si="73"/>
        <v>200</v>
      </c>
      <c r="I323" s="30">
        <f t="shared" si="73"/>
        <v>800</v>
      </c>
    </row>
    <row r="324" spans="1:9">
      <c r="A324" s="3" t="s">
        <v>30</v>
      </c>
      <c r="B324" s="27"/>
      <c r="C324" s="27" t="s">
        <v>164</v>
      </c>
      <c r="D324" s="27" t="s">
        <v>49</v>
      </c>
      <c r="E324" s="27" t="s">
        <v>291</v>
      </c>
      <c r="F324" s="27"/>
      <c r="G324" s="30">
        <f t="shared" si="73"/>
        <v>2300</v>
      </c>
      <c r="H324" s="30">
        <f t="shared" si="73"/>
        <v>200</v>
      </c>
      <c r="I324" s="30">
        <f t="shared" si="73"/>
        <v>800</v>
      </c>
    </row>
    <row r="325" spans="1:9" ht="27" customHeight="1">
      <c r="A325" s="3" t="s">
        <v>47</v>
      </c>
      <c r="B325" s="27"/>
      <c r="C325" s="27" t="s">
        <v>164</v>
      </c>
      <c r="D325" s="27" t="s">
        <v>49</v>
      </c>
      <c r="E325" s="27" t="s">
        <v>291</v>
      </c>
      <c r="F325" s="27" t="s">
        <v>86</v>
      </c>
      <c r="G325" s="30">
        <v>2300</v>
      </c>
      <c r="H325" s="30">
        <v>200</v>
      </c>
      <c r="I325" s="30">
        <v>800</v>
      </c>
    </row>
    <row r="326" spans="1:9" ht="31.5">
      <c r="A326" s="3" t="s">
        <v>582</v>
      </c>
      <c r="B326" s="27"/>
      <c r="C326" s="27" t="s">
        <v>164</v>
      </c>
      <c r="D326" s="27" t="s">
        <v>49</v>
      </c>
      <c r="E326" s="27" t="s">
        <v>462</v>
      </c>
      <c r="F326" s="27"/>
      <c r="G326" s="30">
        <f>SUM(G358)+G327</f>
        <v>105734.1</v>
      </c>
      <c r="H326" s="30">
        <f>SUM(H358)+H327</f>
        <v>135095.4</v>
      </c>
      <c r="I326" s="30">
        <f>SUM(I358)+I327</f>
        <v>135095.4</v>
      </c>
    </row>
    <row r="327" spans="1:9">
      <c r="A327" s="3" t="s">
        <v>30</v>
      </c>
      <c r="B327" s="27"/>
      <c r="C327" s="27" t="s">
        <v>164</v>
      </c>
      <c r="D327" s="27" t="s">
        <v>49</v>
      </c>
      <c r="E327" s="27" t="s">
        <v>690</v>
      </c>
      <c r="F327" s="27"/>
      <c r="G327" s="30">
        <f>SUM(G328+G329)</f>
        <v>58280.5</v>
      </c>
      <c r="H327" s="30">
        <f t="shared" ref="H327:I327" si="74">SUM(H328+H329)</f>
        <v>72082.899999999994</v>
      </c>
      <c r="I327" s="30">
        <f t="shared" si="74"/>
        <v>72082.899999999994</v>
      </c>
    </row>
    <row r="328" spans="1:9" ht="31.5">
      <c r="A328" s="3" t="s">
        <v>47</v>
      </c>
      <c r="B328" s="27"/>
      <c r="C328" s="27" t="s">
        <v>164</v>
      </c>
      <c r="D328" s="27" t="s">
        <v>49</v>
      </c>
      <c r="E328" s="27" t="s">
        <v>690</v>
      </c>
      <c r="F328" s="27" t="s">
        <v>86</v>
      </c>
      <c r="G328" s="30">
        <v>8629.1</v>
      </c>
      <c r="H328" s="30"/>
      <c r="I328" s="30"/>
    </row>
    <row r="329" spans="1:9">
      <c r="A329" s="3" t="s">
        <v>976</v>
      </c>
      <c r="B329" s="27"/>
      <c r="C329" s="27" t="s">
        <v>164</v>
      </c>
      <c r="D329" s="27" t="s">
        <v>49</v>
      </c>
      <c r="E329" s="27" t="s">
        <v>906</v>
      </c>
      <c r="F329" s="27"/>
      <c r="G329" s="30">
        <f>SUM(G330+G332+G334+G336+G338+G340)+G342+G344+G346+G348+G350+G352+G354+G356</f>
        <v>49651.4</v>
      </c>
      <c r="H329" s="30">
        <v>72082.899999999994</v>
      </c>
      <c r="I329" s="30">
        <v>72082.899999999994</v>
      </c>
    </row>
    <row r="330" spans="1:9" ht="31.5">
      <c r="A330" s="3" t="s">
        <v>970</v>
      </c>
      <c r="B330" s="27"/>
      <c r="C330" s="27" t="s">
        <v>164</v>
      </c>
      <c r="D330" s="27" t="s">
        <v>49</v>
      </c>
      <c r="E330" s="27" t="s">
        <v>982</v>
      </c>
      <c r="F330" s="27"/>
      <c r="G330" s="30">
        <f>SUM(G331)</f>
        <v>7001</v>
      </c>
      <c r="H330" s="30">
        <f t="shared" ref="H330:I330" si="75">SUM(H331)</f>
        <v>0</v>
      </c>
      <c r="I330" s="30">
        <f t="shared" si="75"/>
        <v>0</v>
      </c>
    </row>
    <row r="331" spans="1:9" ht="31.5">
      <c r="A331" s="3" t="s">
        <v>47</v>
      </c>
      <c r="B331" s="27"/>
      <c r="C331" s="27" t="s">
        <v>164</v>
      </c>
      <c r="D331" s="27" t="s">
        <v>49</v>
      </c>
      <c r="E331" s="27" t="s">
        <v>982</v>
      </c>
      <c r="F331" s="27" t="s">
        <v>86</v>
      </c>
      <c r="G331" s="30">
        <v>7001</v>
      </c>
      <c r="H331" s="30"/>
      <c r="I331" s="30"/>
    </row>
    <row r="332" spans="1:9" ht="31.5">
      <c r="A332" s="3" t="s">
        <v>971</v>
      </c>
      <c r="B332" s="27"/>
      <c r="C332" s="27" t="s">
        <v>164</v>
      </c>
      <c r="D332" s="27" t="s">
        <v>49</v>
      </c>
      <c r="E332" s="27" t="s">
        <v>983</v>
      </c>
      <c r="F332" s="27"/>
      <c r="G332" s="30">
        <f>SUM(G333)</f>
        <v>1101.5</v>
      </c>
      <c r="H332" s="30">
        <f t="shared" ref="H332:I332" si="76">SUM(H333)</f>
        <v>0</v>
      </c>
      <c r="I332" s="30">
        <f t="shared" si="76"/>
        <v>0</v>
      </c>
    </row>
    <row r="333" spans="1:9" ht="31.5">
      <c r="A333" s="3" t="s">
        <v>47</v>
      </c>
      <c r="B333" s="27"/>
      <c r="C333" s="27" t="s">
        <v>164</v>
      </c>
      <c r="D333" s="27" t="s">
        <v>49</v>
      </c>
      <c r="E333" s="27" t="s">
        <v>983</v>
      </c>
      <c r="F333" s="27" t="s">
        <v>86</v>
      </c>
      <c r="G333" s="30">
        <v>1101.5</v>
      </c>
      <c r="H333" s="30"/>
      <c r="I333" s="30"/>
    </row>
    <row r="334" spans="1:9" ht="31.5">
      <c r="A334" s="3" t="s">
        <v>972</v>
      </c>
      <c r="B334" s="27"/>
      <c r="C334" s="27" t="s">
        <v>164</v>
      </c>
      <c r="D334" s="27" t="s">
        <v>49</v>
      </c>
      <c r="E334" s="27" t="s">
        <v>984</v>
      </c>
      <c r="F334" s="27"/>
      <c r="G334" s="30">
        <f>SUM(G335)</f>
        <v>7000</v>
      </c>
      <c r="H334" s="30">
        <f t="shared" ref="H334:I334" si="77">SUM(H335)</f>
        <v>0</v>
      </c>
      <c r="I334" s="30">
        <f t="shared" si="77"/>
        <v>0</v>
      </c>
    </row>
    <row r="335" spans="1:9" ht="31.5">
      <c r="A335" s="3" t="s">
        <v>47</v>
      </c>
      <c r="B335" s="27"/>
      <c r="C335" s="27" t="s">
        <v>164</v>
      </c>
      <c r="D335" s="27" t="s">
        <v>49</v>
      </c>
      <c r="E335" s="27" t="s">
        <v>984</v>
      </c>
      <c r="F335" s="27" t="s">
        <v>86</v>
      </c>
      <c r="G335" s="30">
        <v>7000</v>
      </c>
      <c r="H335" s="30"/>
      <c r="I335" s="30"/>
    </row>
    <row r="336" spans="1:9" ht="31.5">
      <c r="A336" s="3" t="s">
        <v>973</v>
      </c>
      <c r="B336" s="27"/>
      <c r="C336" s="27" t="s">
        <v>164</v>
      </c>
      <c r="D336" s="27" t="s">
        <v>49</v>
      </c>
      <c r="E336" s="27" t="s">
        <v>985</v>
      </c>
      <c r="F336" s="27"/>
      <c r="G336" s="30">
        <f>SUM(G337)</f>
        <v>5022.2</v>
      </c>
      <c r="H336" s="30">
        <f t="shared" ref="H336:I336" si="78">SUM(H337)</f>
        <v>0</v>
      </c>
      <c r="I336" s="30">
        <f t="shared" si="78"/>
        <v>0</v>
      </c>
    </row>
    <row r="337" spans="1:9" ht="31.5">
      <c r="A337" s="3" t="s">
        <v>47</v>
      </c>
      <c r="B337" s="27"/>
      <c r="C337" s="27" t="s">
        <v>164</v>
      </c>
      <c r="D337" s="27" t="s">
        <v>49</v>
      </c>
      <c r="E337" s="27" t="s">
        <v>985</v>
      </c>
      <c r="F337" s="27" t="s">
        <v>86</v>
      </c>
      <c r="G337" s="30">
        <v>5022.2</v>
      </c>
      <c r="H337" s="30"/>
      <c r="I337" s="30"/>
    </row>
    <row r="338" spans="1:9" ht="47.25">
      <c r="A338" s="3" t="s">
        <v>974</v>
      </c>
      <c r="B338" s="27"/>
      <c r="C338" s="27" t="s">
        <v>164</v>
      </c>
      <c r="D338" s="27" t="s">
        <v>49</v>
      </c>
      <c r="E338" s="27" t="s">
        <v>986</v>
      </c>
      <c r="F338" s="27"/>
      <c r="G338" s="30">
        <f>SUM(G339)</f>
        <v>6586.4</v>
      </c>
      <c r="H338" s="30">
        <f t="shared" ref="H338:I338" si="79">SUM(H339)</f>
        <v>0</v>
      </c>
      <c r="I338" s="30">
        <f t="shared" si="79"/>
        <v>0</v>
      </c>
    </row>
    <row r="339" spans="1:9" ht="31.5">
      <c r="A339" s="3" t="s">
        <v>47</v>
      </c>
      <c r="B339" s="27"/>
      <c r="C339" s="27" t="s">
        <v>164</v>
      </c>
      <c r="D339" s="27" t="s">
        <v>49</v>
      </c>
      <c r="E339" s="27" t="s">
        <v>986</v>
      </c>
      <c r="F339" s="27" t="s">
        <v>86</v>
      </c>
      <c r="G339" s="30">
        <v>6586.4</v>
      </c>
      <c r="H339" s="30"/>
      <c r="I339" s="30"/>
    </row>
    <row r="340" spans="1:9" ht="31.5">
      <c r="A340" s="3" t="s">
        <v>975</v>
      </c>
      <c r="B340" s="27"/>
      <c r="C340" s="27" t="s">
        <v>164</v>
      </c>
      <c r="D340" s="27" t="s">
        <v>49</v>
      </c>
      <c r="E340" s="27" t="s">
        <v>987</v>
      </c>
      <c r="F340" s="27"/>
      <c r="G340" s="30">
        <f>SUM(G341)</f>
        <v>4076.5</v>
      </c>
      <c r="H340" s="30">
        <f t="shared" ref="H340:I340" si="80">SUM(H341)</f>
        <v>0</v>
      </c>
      <c r="I340" s="30">
        <f t="shared" si="80"/>
        <v>0</v>
      </c>
    </row>
    <row r="341" spans="1:9" ht="31.5">
      <c r="A341" s="3" t="s">
        <v>47</v>
      </c>
      <c r="B341" s="27"/>
      <c r="C341" s="27" t="s">
        <v>164</v>
      </c>
      <c r="D341" s="27" t="s">
        <v>49</v>
      </c>
      <c r="E341" s="27" t="s">
        <v>987</v>
      </c>
      <c r="F341" s="27" t="s">
        <v>86</v>
      </c>
      <c r="G341" s="30">
        <v>4076.5</v>
      </c>
      <c r="H341" s="30"/>
      <c r="I341" s="30"/>
    </row>
    <row r="342" spans="1:9" ht="31.5">
      <c r="A342" s="3" t="s">
        <v>1009</v>
      </c>
      <c r="B342" s="27"/>
      <c r="C342" s="27" t="s">
        <v>164</v>
      </c>
      <c r="D342" s="27" t="s">
        <v>49</v>
      </c>
      <c r="E342" s="27" t="s">
        <v>1001</v>
      </c>
      <c r="F342" s="27"/>
      <c r="G342" s="30">
        <f>SUM(G343)</f>
        <v>2748.9</v>
      </c>
      <c r="H342" s="30"/>
      <c r="I342" s="30"/>
    </row>
    <row r="343" spans="1:9" ht="31.5">
      <c r="A343" s="3" t="s">
        <v>47</v>
      </c>
      <c r="B343" s="27"/>
      <c r="C343" s="27" t="s">
        <v>164</v>
      </c>
      <c r="D343" s="27" t="s">
        <v>49</v>
      </c>
      <c r="E343" s="27" t="s">
        <v>1001</v>
      </c>
      <c r="F343" s="27" t="s">
        <v>86</v>
      </c>
      <c r="G343" s="30">
        <v>2748.9</v>
      </c>
      <c r="H343" s="30"/>
      <c r="I343" s="30"/>
    </row>
    <row r="344" spans="1:9" ht="31.5">
      <c r="A344" s="3" t="s">
        <v>1010</v>
      </c>
      <c r="B344" s="27"/>
      <c r="C344" s="27" t="s">
        <v>164</v>
      </c>
      <c r="D344" s="27" t="s">
        <v>49</v>
      </c>
      <c r="E344" s="27" t="s">
        <v>1002</v>
      </c>
      <c r="F344" s="27"/>
      <c r="G344" s="30">
        <f>SUM(G345)</f>
        <v>2000</v>
      </c>
      <c r="H344" s="30"/>
      <c r="I344" s="30"/>
    </row>
    <row r="345" spans="1:9" ht="31.5">
      <c r="A345" s="3" t="s">
        <v>47</v>
      </c>
      <c r="B345" s="27"/>
      <c r="C345" s="27" t="s">
        <v>164</v>
      </c>
      <c r="D345" s="27" t="s">
        <v>49</v>
      </c>
      <c r="E345" s="27" t="s">
        <v>1002</v>
      </c>
      <c r="F345" s="27" t="s">
        <v>86</v>
      </c>
      <c r="G345" s="30">
        <v>2000</v>
      </c>
      <c r="H345" s="30"/>
      <c r="I345" s="30"/>
    </row>
    <row r="346" spans="1:9" ht="31.5">
      <c r="A346" s="3" t="s">
        <v>1011</v>
      </c>
      <c r="B346" s="27"/>
      <c r="C346" s="27" t="s">
        <v>164</v>
      </c>
      <c r="D346" s="27" t="s">
        <v>49</v>
      </c>
      <c r="E346" s="27" t="s">
        <v>1003</v>
      </c>
      <c r="F346" s="27"/>
      <c r="G346" s="30">
        <f>SUM(G347)</f>
        <v>2500</v>
      </c>
      <c r="H346" s="30"/>
      <c r="I346" s="30"/>
    </row>
    <row r="347" spans="1:9" ht="31.5">
      <c r="A347" s="3" t="s">
        <v>47</v>
      </c>
      <c r="B347" s="27"/>
      <c r="C347" s="27" t="s">
        <v>164</v>
      </c>
      <c r="D347" s="27" t="s">
        <v>49</v>
      </c>
      <c r="E347" s="27" t="s">
        <v>1003</v>
      </c>
      <c r="F347" s="27" t="s">
        <v>86</v>
      </c>
      <c r="G347" s="30">
        <v>2500</v>
      </c>
      <c r="H347" s="30"/>
      <c r="I347" s="30"/>
    </row>
    <row r="348" spans="1:9" ht="31.5">
      <c r="A348" s="3" t="s">
        <v>1012</v>
      </c>
      <c r="B348" s="27"/>
      <c r="C348" s="27" t="s">
        <v>164</v>
      </c>
      <c r="D348" s="27" t="s">
        <v>49</v>
      </c>
      <c r="E348" s="27" t="s">
        <v>1004</v>
      </c>
      <c r="F348" s="27"/>
      <c r="G348" s="30">
        <f>SUM(G349)</f>
        <v>2649.6</v>
      </c>
      <c r="H348" s="30"/>
      <c r="I348" s="30"/>
    </row>
    <row r="349" spans="1:9" ht="31.5">
      <c r="A349" s="3" t="s">
        <v>47</v>
      </c>
      <c r="B349" s="27"/>
      <c r="C349" s="27" t="s">
        <v>164</v>
      </c>
      <c r="D349" s="27" t="s">
        <v>49</v>
      </c>
      <c r="E349" s="27" t="s">
        <v>1004</v>
      </c>
      <c r="F349" s="27" t="s">
        <v>86</v>
      </c>
      <c r="G349" s="30">
        <v>2649.6</v>
      </c>
      <c r="H349" s="30"/>
      <c r="I349" s="30"/>
    </row>
    <row r="350" spans="1:9" ht="31.5">
      <c r="A350" s="3" t="s">
        <v>1013</v>
      </c>
      <c r="B350" s="27"/>
      <c r="C350" s="27" t="s">
        <v>164</v>
      </c>
      <c r="D350" s="27" t="s">
        <v>49</v>
      </c>
      <c r="E350" s="27" t="s">
        <v>1005</v>
      </c>
      <c r="F350" s="27"/>
      <c r="G350" s="30">
        <f>SUM(G351)</f>
        <v>2300</v>
      </c>
      <c r="H350" s="30"/>
      <c r="I350" s="30"/>
    </row>
    <row r="351" spans="1:9" ht="31.5">
      <c r="A351" s="3" t="s">
        <v>47</v>
      </c>
      <c r="B351" s="27"/>
      <c r="C351" s="27" t="s">
        <v>164</v>
      </c>
      <c r="D351" s="27" t="s">
        <v>49</v>
      </c>
      <c r="E351" s="27" t="s">
        <v>1005</v>
      </c>
      <c r="F351" s="27" t="s">
        <v>86</v>
      </c>
      <c r="G351" s="30">
        <v>2300</v>
      </c>
      <c r="H351" s="30"/>
      <c r="I351" s="30"/>
    </row>
    <row r="352" spans="1:9" ht="31.5">
      <c r="A352" s="3" t="s">
        <v>1014</v>
      </c>
      <c r="B352" s="27"/>
      <c r="C352" s="27" t="s">
        <v>164</v>
      </c>
      <c r="D352" s="27" t="s">
        <v>49</v>
      </c>
      <c r="E352" s="27" t="s">
        <v>1006</v>
      </c>
      <c r="F352" s="27"/>
      <c r="G352" s="30">
        <f>SUM(G353)</f>
        <v>1800</v>
      </c>
      <c r="H352" s="30"/>
      <c r="I352" s="30"/>
    </row>
    <row r="353" spans="1:9" ht="31.5">
      <c r="A353" s="3" t="s">
        <v>47</v>
      </c>
      <c r="B353" s="27"/>
      <c r="C353" s="27" t="s">
        <v>164</v>
      </c>
      <c r="D353" s="27" t="s">
        <v>49</v>
      </c>
      <c r="E353" s="27" t="s">
        <v>1006</v>
      </c>
      <c r="F353" s="27" t="s">
        <v>86</v>
      </c>
      <c r="G353" s="30">
        <v>1800</v>
      </c>
      <c r="H353" s="30"/>
      <c r="I353" s="30"/>
    </row>
    <row r="354" spans="1:9" ht="31.5">
      <c r="A354" s="3" t="s">
        <v>1015</v>
      </c>
      <c r="B354" s="27"/>
      <c r="C354" s="27" t="s">
        <v>164</v>
      </c>
      <c r="D354" s="27" t="s">
        <v>49</v>
      </c>
      <c r="E354" s="27" t="s">
        <v>1007</v>
      </c>
      <c r="F354" s="27"/>
      <c r="G354" s="30">
        <f>SUM(G355)</f>
        <v>2865.3</v>
      </c>
      <c r="H354" s="30"/>
      <c r="I354" s="30"/>
    </row>
    <row r="355" spans="1:9" ht="31.5">
      <c r="A355" s="3" t="s">
        <v>47</v>
      </c>
      <c r="B355" s="27"/>
      <c r="C355" s="27" t="s">
        <v>164</v>
      </c>
      <c r="D355" s="27" t="s">
        <v>49</v>
      </c>
      <c r="E355" s="27" t="s">
        <v>1007</v>
      </c>
      <c r="F355" s="27" t="s">
        <v>86</v>
      </c>
      <c r="G355" s="30">
        <v>2865.3</v>
      </c>
      <c r="H355" s="30"/>
      <c r="I355" s="30"/>
    </row>
    <row r="356" spans="1:9" ht="31.5">
      <c r="A356" s="3" t="s">
        <v>1016</v>
      </c>
      <c r="B356" s="27"/>
      <c r="C356" s="27" t="s">
        <v>164</v>
      </c>
      <c r="D356" s="27" t="s">
        <v>49</v>
      </c>
      <c r="E356" s="27" t="s">
        <v>1008</v>
      </c>
      <c r="F356" s="27"/>
      <c r="G356" s="30">
        <f>SUM(G357)</f>
        <v>2000</v>
      </c>
      <c r="H356" s="30"/>
      <c r="I356" s="30"/>
    </row>
    <row r="357" spans="1:9" ht="31.5">
      <c r="A357" s="3" t="s">
        <v>47</v>
      </c>
      <c r="B357" s="27"/>
      <c r="C357" s="27" t="s">
        <v>164</v>
      </c>
      <c r="D357" s="27" t="s">
        <v>49</v>
      </c>
      <c r="E357" s="27" t="s">
        <v>1008</v>
      </c>
      <c r="F357" s="27" t="s">
        <v>86</v>
      </c>
      <c r="G357" s="30">
        <v>2000</v>
      </c>
      <c r="H357" s="30"/>
      <c r="I357" s="30"/>
    </row>
    <row r="358" spans="1:9">
      <c r="A358" s="59" t="s">
        <v>988</v>
      </c>
      <c r="B358" s="27"/>
      <c r="C358" s="27" t="s">
        <v>164</v>
      </c>
      <c r="D358" s="27" t="s">
        <v>49</v>
      </c>
      <c r="E358" s="27" t="s">
        <v>674</v>
      </c>
      <c r="F358" s="27"/>
      <c r="G358" s="30">
        <f>SUM(G360)+G361</f>
        <v>47453.599999999999</v>
      </c>
      <c r="H358" s="30">
        <f>SUM(H360)+H361</f>
        <v>63012.5</v>
      </c>
      <c r="I358" s="30">
        <f>SUM(I360)+I361</f>
        <v>63012.5</v>
      </c>
    </row>
    <row r="359" spans="1:9">
      <c r="A359" s="3" t="s">
        <v>530</v>
      </c>
      <c r="B359" s="27"/>
      <c r="C359" s="27" t="s">
        <v>164</v>
      </c>
      <c r="D359" s="27" t="s">
        <v>49</v>
      </c>
      <c r="E359" s="27" t="s">
        <v>675</v>
      </c>
      <c r="F359" s="27"/>
      <c r="G359" s="30">
        <f>SUM(G360)</f>
        <v>47453.599999999999</v>
      </c>
      <c r="H359" s="30">
        <f>SUM(H360)</f>
        <v>63012.5</v>
      </c>
      <c r="I359" s="30">
        <f>SUM(I360)</f>
        <v>63012.5</v>
      </c>
    </row>
    <row r="360" spans="1:9" ht="31.5">
      <c r="A360" s="3" t="s">
        <v>47</v>
      </c>
      <c r="B360" s="27"/>
      <c r="C360" s="27" t="s">
        <v>164</v>
      </c>
      <c r="D360" s="27" t="s">
        <v>49</v>
      </c>
      <c r="E360" s="27" t="s">
        <v>675</v>
      </c>
      <c r="F360" s="27" t="s">
        <v>86</v>
      </c>
      <c r="G360" s="30">
        <f>47455.1-1.5</f>
        <v>47453.599999999999</v>
      </c>
      <c r="H360" s="30">
        <v>63012.5</v>
      </c>
      <c r="I360" s="30">
        <v>63012.5</v>
      </c>
    </row>
    <row r="361" spans="1:9" ht="31.5" hidden="1">
      <c r="A361" s="3" t="s">
        <v>677</v>
      </c>
      <c r="B361" s="27"/>
      <c r="C361" s="27" t="s">
        <v>164</v>
      </c>
      <c r="D361" s="27" t="s">
        <v>49</v>
      </c>
      <c r="E361" s="27" t="s">
        <v>676</v>
      </c>
      <c r="F361" s="27"/>
      <c r="G361" s="30">
        <f>SUM(G362)</f>
        <v>0</v>
      </c>
      <c r="H361" s="30">
        <f>SUM(H362)</f>
        <v>0</v>
      </c>
      <c r="I361" s="30">
        <f>SUM(I362)</f>
        <v>0</v>
      </c>
    </row>
    <row r="362" spans="1:9" ht="31.5" hidden="1">
      <c r="A362" s="3" t="s">
        <v>47</v>
      </c>
      <c r="B362" s="27"/>
      <c r="C362" s="27" t="s">
        <v>164</v>
      </c>
      <c r="D362" s="27" t="s">
        <v>49</v>
      </c>
      <c r="E362" s="27" t="s">
        <v>676</v>
      </c>
      <c r="F362" s="27" t="s">
        <v>86</v>
      </c>
      <c r="G362" s="30"/>
      <c r="H362" s="30"/>
      <c r="I362" s="30"/>
    </row>
    <row r="363" spans="1:9" ht="31.5">
      <c r="A363" s="26" t="s">
        <v>592</v>
      </c>
      <c r="B363" s="27"/>
      <c r="C363" s="27" t="s">
        <v>164</v>
      </c>
      <c r="D363" s="27" t="s">
        <v>49</v>
      </c>
      <c r="E363" s="56" t="s">
        <v>214</v>
      </c>
      <c r="F363" s="27"/>
      <c r="G363" s="30">
        <f t="shared" ref="G363:I364" si="81">SUM(G364)</f>
        <v>9456.7999999999993</v>
      </c>
      <c r="H363" s="30">
        <f t="shared" si="81"/>
        <v>989.2</v>
      </c>
      <c r="I363" s="30">
        <f t="shared" si="81"/>
        <v>989.2</v>
      </c>
    </row>
    <row r="364" spans="1:9" ht="47.25">
      <c r="A364" s="26" t="s">
        <v>593</v>
      </c>
      <c r="B364" s="27"/>
      <c r="C364" s="27" t="s">
        <v>164</v>
      </c>
      <c r="D364" s="27" t="s">
        <v>49</v>
      </c>
      <c r="E364" s="56" t="s">
        <v>215</v>
      </c>
      <c r="F364" s="27"/>
      <c r="G364" s="30">
        <f>SUM(G365)+G368</f>
        <v>9456.7999999999993</v>
      </c>
      <c r="H364" s="30">
        <f t="shared" si="81"/>
        <v>989.2</v>
      </c>
      <c r="I364" s="30">
        <f t="shared" si="81"/>
        <v>989.2</v>
      </c>
    </row>
    <row r="365" spans="1:9" ht="31.5">
      <c r="A365" s="26" t="s">
        <v>468</v>
      </c>
      <c r="B365" s="27"/>
      <c r="C365" s="27" t="s">
        <v>164</v>
      </c>
      <c r="D365" s="27" t="s">
        <v>49</v>
      </c>
      <c r="E365" s="56" t="s">
        <v>216</v>
      </c>
      <c r="F365" s="27"/>
      <c r="G365" s="30">
        <f>SUM(G366:G367)</f>
        <v>5737.1</v>
      </c>
      <c r="H365" s="30">
        <f>SUM(H366:H367)</f>
        <v>989.2</v>
      </c>
      <c r="I365" s="30">
        <f>SUM(I366:I367)</f>
        <v>989.2</v>
      </c>
    </row>
    <row r="366" spans="1:9" ht="31.5">
      <c r="A366" s="26" t="s">
        <v>47</v>
      </c>
      <c r="B366" s="27"/>
      <c r="C366" s="27" t="s">
        <v>164</v>
      </c>
      <c r="D366" s="27" t="s">
        <v>49</v>
      </c>
      <c r="E366" s="56" t="s">
        <v>216</v>
      </c>
      <c r="F366" s="27" t="s">
        <v>86</v>
      </c>
      <c r="G366" s="30">
        <f>2196.5-82.2</f>
        <v>2114.3000000000002</v>
      </c>
      <c r="H366" s="30">
        <v>989.2</v>
      </c>
      <c r="I366" s="30">
        <v>989.2</v>
      </c>
    </row>
    <row r="367" spans="1:9" ht="31.5">
      <c r="A367" s="3" t="s">
        <v>263</v>
      </c>
      <c r="B367" s="27"/>
      <c r="C367" s="27" t="s">
        <v>164</v>
      </c>
      <c r="D367" s="27" t="s">
        <v>49</v>
      </c>
      <c r="E367" s="56" t="s">
        <v>216</v>
      </c>
      <c r="F367" s="27" t="s">
        <v>241</v>
      </c>
      <c r="G367" s="30">
        <v>3622.8</v>
      </c>
      <c r="H367" s="30"/>
      <c r="I367" s="30"/>
    </row>
    <row r="368" spans="1:9" ht="31.5">
      <c r="A368" s="59" t="s">
        <v>852</v>
      </c>
      <c r="B368" s="27"/>
      <c r="C368" s="27" t="s">
        <v>164</v>
      </c>
      <c r="D368" s="27" t="s">
        <v>49</v>
      </c>
      <c r="E368" s="56" t="s">
        <v>1046</v>
      </c>
      <c r="F368" s="27"/>
      <c r="G368" s="30">
        <f>SUM(G369+G371)</f>
        <v>3719.7</v>
      </c>
      <c r="H368" s="30">
        <f t="shared" ref="H368:I368" si="82">SUM(H369+H371)</f>
        <v>0</v>
      </c>
      <c r="I368" s="30">
        <f t="shared" si="82"/>
        <v>0</v>
      </c>
    </row>
    <row r="369" spans="1:9" ht="31.5">
      <c r="A369" s="3" t="s">
        <v>1050</v>
      </c>
      <c r="B369" s="27"/>
      <c r="C369" s="27" t="s">
        <v>164</v>
      </c>
      <c r="D369" s="27" t="s">
        <v>49</v>
      </c>
      <c r="E369" s="56" t="s">
        <v>1047</v>
      </c>
      <c r="F369" s="27"/>
      <c r="G369" s="30">
        <f>SUM(G370)</f>
        <v>1048.8</v>
      </c>
      <c r="H369" s="30">
        <f t="shared" ref="H369:I369" si="83">SUM(H370)</f>
        <v>0</v>
      </c>
      <c r="I369" s="30">
        <f t="shared" si="83"/>
        <v>0</v>
      </c>
    </row>
    <row r="370" spans="1:9" ht="31.5">
      <c r="A370" s="59" t="s">
        <v>47</v>
      </c>
      <c r="B370" s="27"/>
      <c r="C370" s="27" t="s">
        <v>164</v>
      </c>
      <c r="D370" s="27" t="s">
        <v>49</v>
      </c>
      <c r="E370" s="56" t="s">
        <v>1047</v>
      </c>
      <c r="F370" s="27" t="s">
        <v>86</v>
      </c>
      <c r="G370" s="30">
        <v>1048.8</v>
      </c>
      <c r="H370" s="30"/>
      <c r="I370" s="30"/>
    </row>
    <row r="371" spans="1:9" ht="31.5">
      <c r="A371" s="3" t="s">
        <v>1049</v>
      </c>
      <c r="B371" s="27"/>
      <c r="C371" s="27" t="s">
        <v>164</v>
      </c>
      <c r="D371" s="27" t="s">
        <v>49</v>
      </c>
      <c r="E371" s="56" t="s">
        <v>1048</v>
      </c>
      <c r="F371" s="27"/>
      <c r="G371" s="30">
        <f>SUM(G372)</f>
        <v>2670.9</v>
      </c>
      <c r="H371" s="30">
        <f t="shared" ref="H371:I371" si="84">SUM(H372)</f>
        <v>0</v>
      </c>
      <c r="I371" s="30">
        <f t="shared" si="84"/>
        <v>0</v>
      </c>
    </row>
    <row r="372" spans="1:9" ht="31.5">
      <c r="A372" s="59" t="s">
        <v>47</v>
      </c>
      <c r="B372" s="27"/>
      <c r="C372" s="27" t="s">
        <v>164</v>
      </c>
      <c r="D372" s="27" t="s">
        <v>49</v>
      </c>
      <c r="E372" s="56" t="s">
        <v>1048</v>
      </c>
      <c r="F372" s="27" t="s">
        <v>86</v>
      </c>
      <c r="G372" s="30">
        <v>2670.9</v>
      </c>
      <c r="H372" s="30"/>
      <c r="I372" s="30"/>
    </row>
    <row r="373" spans="1:9">
      <c r="A373" s="59" t="s">
        <v>653</v>
      </c>
      <c r="B373" s="27"/>
      <c r="C373" s="27" t="s">
        <v>164</v>
      </c>
      <c r="D373" s="27" t="s">
        <v>49</v>
      </c>
      <c r="E373" s="28" t="s">
        <v>651</v>
      </c>
      <c r="F373" s="28"/>
      <c r="G373" s="30">
        <f>SUM(G374)+G376+G378+G380</f>
        <v>10517.199999999999</v>
      </c>
      <c r="H373" s="30">
        <f t="shared" ref="H373:I373" si="85">SUM(H374)+H376+H378+H380</f>
        <v>0</v>
      </c>
      <c r="I373" s="30">
        <f t="shared" si="85"/>
        <v>0</v>
      </c>
    </row>
    <row r="374" spans="1:9">
      <c r="A374" s="59" t="s">
        <v>30</v>
      </c>
      <c r="B374" s="27"/>
      <c r="C374" s="27" t="s">
        <v>164</v>
      </c>
      <c r="D374" s="27" t="s">
        <v>49</v>
      </c>
      <c r="E374" s="28" t="s">
        <v>652</v>
      </c>
      <c r="F374" s="28"/>
      <c r="G374" s="30">
        <f>SUM(G375)</f>
        <v>5722.6</v>
      </c>
      <c r="H374" s="30">
        <f>SUM(H375)</f>
        <v>0</v>
      </c>
      <c r="I374" s="30">
        <f>SUM(I375)</f>
        <v>0</v>
      </c>
    </row>
    <row r="375" spans="1:9" ht="31.5">
      <c r="A375" s="59" t="s">
        <v>47</v>
      </c>
      <c r="B375" s="27"/>
      <c r="C375" s="27" t="s">
        <v>164</v>
      </c>
      <c r="D375" s="27" t="s">
        <v>49</v>
      </c>
      <c r="E375" s="28" t="s">
        <v>652</v>
      </c>
      <c r="F375" s="28" t="s">
        <v>86</v>
      </c>
      <c r="G375" s="30">
        <v>5722.6</v>
      </c>
      <c r="H375" s="30"/>
      <c r="I375" s="30"/>
    </row>
    <row r="376" spans="1:9" ht="47.25">
      <c r="A376" s="59" t="s">
        <v>23</v>
      </c>
      <c r="B376" s="27"/>
      <c r="C376" s="27" t="s">
        <v>164</v>
      </c>
      <c r="D376" s="27" t="s">
        <v>49</v>
      </c>
      <c r="E376" s="28" t="s">
        <v>660</v>
      </c>
      <c r="F376" s="28"/>
      <c r="G376" s="30">
        <f>SUM(G377)</f>
        <v>4349.2</v>
      </c>
      <c r="H376" s="30">
        <f>SUM(H377)</f>
        <v>0</v>
      </c>
      <c r="I376" s="30">
        <f>SUM(I377)</f>
        <v>0</v>
      </c>
    </row>
    <row r="377" spans="1:9" ht="31.5">
      <c r="A377" s="59" t="s">
        <v>222</v>
      </c>
      <c r="B377" s="27"/>
      <c r="C377" s="27" t="s">
        <v>164</v>
      </c>
      <c r="D377" s="27" t="s">
        <v>49</v>
      </c>
      <c r="E377" s="28" t="s">
        <v>660</v>
      </c>
      <c r="F377" s="28" t="s">
        <v>117</v>
      </c>
      <c r="G377" s="30">
        <v>4349.2</v>
      </c>
      <c r="H377" s="30"/>
      <c r="I377" s="30"/>
    </row>
    <row r="378" spans="1:9" ht="31.5">
      <c r="A378" s="59" t="s">
        <v>255</v>
      </c>
      <c r="B378" s="27"/>
      <c r="C378" s="27" t="s">
        <v>164</v>
      </c>
      <c r="D378" s="27" t="s">
        <v>49</v>
      </c>
      <c r="E378" s="28" t="s">
        <v>669</v>
      </c>
      <c r="F378" s="28"/>
      <c r="G378" s="30">
        <f>SUM(G379)</f>
        <v>372.1</v>
      </c>
      <c r="H378" s="30">
        <f>SUM(H379)</f>
        <v>0</v>
      </c>
      <c r="I378" s="30">
        <f>SUM(I379)</f>
        <v>0</v>
      </c>
    </row>
    <row r="379" spans="1:9" ht="31.5">
      <c r="A379" s="59" t="s">
        <v>222</v>
      </c>
      <c r="B379" s="27"/>
      <c r="C379" s="27" t="s">
        <v>164</v>
      </c>
      <c r="D379" s="27" t="s">
        <v>49</v>
      </c>
      <c r="E379" s="28" t="s">
        <v>669</v>
      </c>
      <c r="F379" s="28" t="s">
        <v>117</v>
      </c>
      <c r="G379" s="30">
        <v>372.1</v>
      </c>
      <c r="H379" s="30"/>
      <c r="I379" s="30"/>
    </row>
    <row r="380" spans="1:9">
      <c r="A380" s="26" t="s">
        <v>256</v>
      </c>
      <c r="B380" s="27"/>
      <c r="C380" s="27" t="s">
        <v>164</v>
      </c>
      <c r="D380" s="27" t="s">
        <v>49</v>
      </c>
      <c r="E380" s="28" t="s">
        <v>849</v>
      </c>
      <c r="F380" s="28"/>
      <c r="G380" s="30">
        <f>SUM(G381)</f>
        <v>73.3</v>
      </c>
      <c r="H380" s="30"/>
      <c r="I380" s="30"/>
    </row>
    <row r="381" spans="1:9" ht="31.5">
      <c r="A381" s="59" t="s">
        <v>222</v>
      </c>
      <c r="B381" s="27"/>
      <c r="C381" s="27" t="s">
        <v>164</v>
      </c>
      <c r="D381" s="27" t="s">
        <v>49</v>
      </c>
      <c r="E381" s="28" t="s">
        <v>849</v>
      </c>
      <c r="F381" s="28" t="s">
        <v>117</v>
      </c>
      <c r="G381" s="30">
        <v>73.3</v>
      </c>
      <c r="H381" s="30"/>
      <c r="I381" s="30"/>
    </row>
    <row r="382" spans="1:9">
      <c r="A382" s="59" t="s">
        <v>654</v>
      </c>
      <c r="B382" s="27"/>
      <c r="C382" s="27" t="s">
        <v>164</v>
      </c>
      <c r="D382" s="27" t="s">
        <v>49</v>
      </c>
      <c r="E382" s="28" t="s">
        <v>658</v>
      </c>
      <c r="F382" s="28"/>
      <c r="G382" s="30">
        <f>SUM(G383)+G385+G387+G389</f>
        <v>38358.1</v>
      </c>
      <c r="H382" s="30">
        <f t="shared" ref="H382:I382" si="86">SUM(H383)+H385+H387+H389</f>
        <v>2000</v>
      </c>
      <c r="I382" s="30">
        <f t="shared" si="86"/>
        <v>6318.7</v>
      </c>
    </row>
    <row r="383" spans="1:9">
      <c r="A383" s="59" t="s">
        <v>30</v>
      </c>
      <c r="B383" s="27"/>
      <c r="C383" s="27" t="s">
        <v>164</v>
      </c>
      <c r="D383" s="27" t="s">
        <v>49</v>
      </c>
      <c r="E383" s="28" t="s">
        <v>659</v>
      </c>
      <c r="F383" s="28"/>
      <c r="G383" s="30">
        <f>SUM(G384)</f>
        <v>12704.1</v>
      </c>
      <c r="H383" s="30">
        <f>SUM(H384)</f>
        <v>2000</v>
      </c>
      <c r="I383" s="30">
        <f>SUM(I384)</f>
        <v>6318.7</v>
      </c>
    </row>
    <row r="384" spans="1:9" ht="31.5">
      <c r="A384" s="59" t="s">
        <v>47</v>
      </c>
      <c r="B384" s="27"/>
      <c r="C384" s="27" t="s">
        <v>164</v>
      </c>
      <c r="D384" s="27" t="s">
        <v>49</v>
      </c>
      <c r="E384" s="28" t="s">
        <v>659</v>
      </c>
      <c r="F384" s="28" t="s">
        <v>86</v>
      </c>
      <c r="G384" s="30">
        <v>12704.1</v>
      </c>
      <c r="H384" s="30">
        <v>2000</v>
      </c>
      <c r="I384" s="30">
        <v>6318.7</v>
      </c>
    </row>
    <row r="385" spans="1:9" ht="47.25">
      <c r="A385" s="59" t="s">
        <v>23</v>
      </c>
      <c r="B385" s="27"/>
      <c r="C385" s="27" t="s">
        <v>164</v>
      </c>
      <c r="D385" s="27" t="s">
        <v>49</v>
      </c>
      <c r="E385" s="28" t="s">
        <v>668</v>
      </c>
      <c r="F385" s="28"/>
      <c r="G385" s="30">
        <f>SUM(G386)</f>
        <v>21047</v>
      </c>
      <c r="H385" s="30">
        <f>SUM(H386)</f>
        <v>0</v>
      </c>
      <c r="I385" s="30">
        <f>SUM(I386)</f>
        <v>0</v>
      </c>
    </row>
    <row r="386" spans="1:9" ht="31.5">
      <c r="A386" s="59" t="s">
        <v>222</v>
      </c>
      <c r="B386" s="27"/>
      <c r="C386" s="27" t="s">
        <v>164</v>
      </c>
      <c r="D386" s="27" t="s">
        <v>49</v>
      </c>
      <c r="E386" s="28" t="s">
        <v>668</v>
      </c>
      <c r="F386" s="28" t="s">
        <v>117</v>
      </c>
      <c r="G386" s="30">
        <v>21047</v>
      </c>
      <c r="H386" s="30"/>
      <c r="I386" s="30"/>
    </row>
    <row r="387" spans="1:9" hidden="1">
      <c r="A387" s="59" t="s">
        <v>254</v>
      </c>
      <c r="B387" s="27"/>
      <c r="C387" s="27" t="s">
        <v>164</v>
      </c>
      <c r="D387" s="27" t="s">
        <v>49</v>
      </c>
      <c r="E387" s="28" t="s">
        <v>991</v>
      </c>
      <c r="F387" s="28"/>
      <c r="G387" s="30">
        <f>SUM(G388)</f>
        <v>0</v>
      </c>
      <c r="H387" s="30">
        <f t="shared" ref="H387:I387" si="87">SUM(H388)</f>
        <v>0</v>
      </c>
      <c r="I387" s="30">
        <f t="shared" si="87"/>
        <v>0</v>
      </c>
    </row>
    <row r="388" spans="1:9" ht="31.5" hidden="1">
      <c r="A388" s="59" t="s">
        <v>222</v>
      </c>
      <c r="B388" s="27"/>
      <c r="C388" s="27" t="s">
        <v>164</v>
      </c>
      <c r="D388" s="27" t="s">
        <v>49</v>
      </c>
      <c r="E388" s="28" t="s">
        <v>991</v>
      </c>
      <c r="F388" s="28" t="s">
        <v>117</v>
      </c>
      <c r="G388" s="30"/>
      <c r="H388" s="30"/>
      <c r="I388" s="30"/>
    </row>
    <row r="389" spans="1:9" ht="31.5">
      <c r="A389" s="59" t="s">
        <v>852</v>
      </c>
      <c r="B389" s="27"/>
      <c r="C389" s="27" t="s">
        <v>164</v>
      </c>
      <c r="D389" s="27" t="s">
        <v>49</v>
      </c>
      <c r="E389" s="28" t="s">
        <v>851</v>
      </c>
      <c r="F389" s="28"/>
      <c r="G389" s="30">
        <f>SUM(G390)</f>
        <v>4607</v>
      </c>
      <c r="H389" s="30">
        <f t="shared" ref="H389:I389" si="88">SUM(H390)</f>
        <v>0</v>
      </c>
      <c r="I389" s="30">
        <f t="shared" si="88"/>
        <v>0</v>
      </c>
    </row>
    <row r="390" spans="1:9" ht="31.5">
      <c r="A390" s="59" t="s">
        <v>853</v>
      </c>
      <c r="B390" s="27"/>
      <c r="C390" s="27" t="s">
        <v>164</v>
      </c>
      <c r="D390" s="27" t="s">
        <v>49</v>
      </c>
      <c r="E390" s="28" t="s">
        <v>850</v>
      </c>
      <c r="F390" s="28"/>
      <c r="G390" s="30">
        <f>SUM(G391)</f>
        <v>4607</v>
      </c>
      <c r="H390" s="30"/>
      <c r="I390" s="30"/>
    </row>
    <row r="391" spans="1:9" ht="31.5">
      <c r="A391" s="59" t="s">
        <v>47</v>
      </c>
      <c r="B391" s="27"/>
      <c r="C391" s="27" t="s">
        <v>164</v>
      </c>
      <c r="D391" s="27" t="s">
        <v>49</v>
      </c>
      <c r="E391" s="28" t="s">
        <v>850</v>
      </c>
      <c r="F391" s="28" t="s">
        <v>86</v>
      </c>
      <c r="G391" s="30">
        <v>4607</v>
      </c>
      <c r="H391" s="30"/>
      <c r="I391" s="30"/>
    </row>
    <row r="392" spans="1:9">
      <c r="A392" s="59" t="s">
        <v>655</v>
      </c>
      <c r="B392" s="27"/>
      <c r="C392" s="27" t="s">
        <v>164</v>
      </c>
      <c r="D392" s="27" t="s">
        <v>49</v>
      </c>
      <c r="E392" s="28" t="s">
        <v>656</v>
      </c>
      <c r="F392" s="28"/>
      <c r="G392" s="30">
        <f t="shared" ref="G392:I393" si="89">SUM(G393)</f>
        <v>43210.5</v>
      </c>
      <c r="H392" s="30">
        <f t="shared" si="89"/>
        <v>51662.1</v>
      </c>
      <c r="I392" s="30">
        <f t="shared" si="89"/>
        <v>54100.1</v>
      </c>
    </row>
    <row r="393" spans="1:9">
      <c r="A393" s="59" t="s">
        <v>30</v>
      </c>
      <c r="B393" s="27"/>
      <c r="C393" s="27" t="s">
        <v>164</v>
      </c>
      <c r="D393" s="27" t="s">
        <v>49</v>
      </c>
      <c r="E393" s="28" t="s">
        <v>657</v>
      </c>
      <c r="F393" s="28"/>
      <c r="G393" s="30">
        <f t="shared" si="89"/>
        <v>43210.5</v>
      </c>
      <c r="H393" s="30">
        <f t="shared" si="89"/>
        <v>51662.1</v>
      </c>
      <c r="I393" s="30">
        <f t="shared" si="89"/>
        <v>54100.1</v>
      </c>
    </row>
    <row r="394" spans="1:9" ht="31.5">
      <c r="A394" s="59" t="s">
        <v>47</v>
      </c>
      <c r="B394" s="27"/>
      <c r="C394" s="27" t="s">
        <v>164</v>
      </c>
      <c r="D394" s="27" t="s">
        <v>49</v>
      </c>
      <c r="E394" s="28" t="s">
        <v>657</v>
      </c>
      <c r="F394" s="28" t="s">
        <v>86</v>
      </c>
      <c r="G394" s="30">
        <v>43210.5</v>
      </c>
      <c r="H394" s="30">
        <v>51662.1</v>
      </c>
      <c r="I394" s="30">
        <v>54100.1</v>
      </c>
    </row>
    <row r="395" spans="1:9" ht="18.75" customHeight="1">
      <c r="A395" s="3" t="s">
        <v>172</v>
      </c>
      <c r="B395" s="27"/>
      <c r="C395" s="35" t="s">
        <v>164</v>
      </c>
      <c r="D395" s="35" t="s">
        <v>164</v>
      </c>
      <c r="E395" s="35"/>
      <c r="F395" s="35"/>
      <c r="G395" s="32">
        <f>SUM(G405)+G408+G396+G412</f>
        <v>54903.199999999997</v>
      </c>
      <c r="H395" s="32">
        <f t="shared" ref="H395:I395" si="90">SUM(H405)+H408+H396+H412</f>
        <v>48590.9</v>
      </c>
      <c r="I395" s="32">
        <f t="shared" si="90"/>
        <v>40197.599999999999</v>
      </c>
    </row>
    <row r="396" spans="1:9" ht="31.5">
      <c r="A396" s="3" t="s">
        <v>780</v>
      </c>
      <c r="B396" s="27"/>
      <c r="C396" s="35" t="s">
        <v>164</v>
      </c>
      <c r="D396" s="35" t="s">
        <v>164</v>
      </c>
      <c r="E396" s="27" t="s">
        <v>237</v>
      </c>
      <c r="F396" s="27"/>
      <c r="G396" s="30">
        <f>SUM(G397)+G400</f>
        <v>51128.4</v>
      </c>
      <c r="H396" s="30">
        <f>SUM(H397)+H400</f>
        <v>40158</v>
      </c>
      <c r="I396" s="30">
        <f>SUM(I397)+I400</f>
        <v>40048</v>
      </c>
    </row>
    <row r="397" spans="1:9" ht="31.5">
      <c r="A397" s="3" t="s">
        <v>261</v>
      </c>
      <c r="B397" s="27"/>
      <c r="C397" s="35" t="s">
        <v>164</v>
      </c>
      <c r="D397" s="35" t="s">
        <v>164</v>
      </c>
      <c r="E397" s="27" t="s">
        <v>292</v>
      </c>
      <c r="F397" s="27"/>
      <c r="G397" s="30">
        <f t="shared" ref="G397:I398" si="91">SUM(G398)</f>
        <v>1711.6</v>
      </c>
      <c r="H397" s="30">
        <f t="shared" si="91"/>
        <v>110</v>
      </c>
      <c r="I397" s="30">
        <f t="shared" si="91"/>
        <v>0</v>
      </c>
    </row>
    <row r="398" spans="1:9" ht="31.5">
      <c r="A398" s="3" t="s">
        <v>262</v>
      </c>
      <c r="B398" s="27"/>
      <c r="C398" s="35" t="s">
        <v>164</v>
      </c>
      <c r="D398" s="35" t="s">
        <v>164</v>
      </c>
      <c r="E398" s="27" t="s">
        <v>293</v>
      </c>
      <c r="F398" s="27"/>
      <c r="G398" s="30">
        <f t="shared" si="91"/>
        <v>1711.6</v>
      </c>
      <c r="H398" s="30">
        <f t="shared" si="91"/>
        <v>110</v>
      </c>
      <c r="I398" s="30">
        <f t="shared" si="91"/>
        <v>0</v>
      </c>
    </row>
    <row r="399" spans="1:9" ht="31.5">
      <c r="A399" s="3" t="s">
        <v>263</v>
      </c>
      <c r="B399" s="27"/>
      <c r="C399" s="35" t="s">
        <v>164</v>
      </c>
      <c r="D399" s="35" t="s">
        <v>164</v>
      </c>
      <c r="E399" s="27" t="s">
        <v>293</v>
      </c>
      <c r="F399" s="27" t="s">
        <v>241</v>
      </c>
      <c r="G399" s="30">
        <v>1711.6</v>
      </c>
      <c r="H399" s="30">
        <v>110</v>
      </c>
      <c r="I399" s="30"/>
    </row>
    <row r="400" spans="1:9">
      <c r="A400" s="3" t="s">
        <v>264</v>
      </c>
      <c r="B400" s="27"/>
      <c r="C400" s="35" t="s">
        <v>164</v>
      </c>
      <c r="D400" s="35" t="s">
        <v>164</v>
      </c>
      <c r="E400" s="27" t="s">
        <v>294</v>
      </c>
      <c r="F400" s="27"/>
      <c r="G400" s="30">
        <f>SUM(G401)</f>
        <v>49416.800000000003</v>
      </c>
      <c r="H400" s="30">
        <f>SUM(H401)</f>
        <v>40048</v>
      </c>
      <c r="I400" s="30">
        <f>SUM(I401)</f>
        <v>40048</v>
      </c>
    </row>
    <row r="401" spans="1:9" ht="31.5">
      <c r="A401" s="3" t="s">
        <v>262</v>
      </c>
      <c r="B401" s="27"/>
      <c r="C401" s="35" t="s">
        <v>164</v>
      </c>
      <c r="D401" s="35" t="s">
        <v>164</v>
      </c>
      <c r="E401" s="27" t="s">
        <v>295</v>
      </c>
      <c r="F401" s="27"/>
      <c r="G401" s="30">
        <f>SUM(G402)+G403</f>
        <v>49416.800000000003</v>
      </c>
      <c r="H401" s="30">
        <f t="shared" ref="H401:I401" si="92">SUM(H402)+H403</f>
        <v>40048</v>
      </c>
      <c r="I401" s="30">
        <f t="shared" si="92"/>
        <v>40048</v>
      </c>
    </row>
    <row r="402" spans="1:9" ht="31.5">
      <c r="A402" s="3" t="s">
        <v>263</v>
      </c>
      <c r="B402" s="27"/>
      <c r="C402" s="35" t="s">
        <v>164</v>
      </c>
      <c r="D402" s="35" t="s">
        <v>164</v>
      </c>
      <c r="E402" s="27" t="s">
        <v>295</v>
      </c>
      <c r="F402" s="27" t="s">
        <v>241</v>
      </c>
      <c r="G402" s="30">
        <v>1869.3</v>
      </c>
      <c r="H402" s="30">
        <v>8</v>
      </c>
      <c r="I402" s="30">
        <v>8</v>
      </c>
    </row>
    <row r="403" spans="1:9" ht="31.5">
      <c r="A403" s="3" t="s">
        <v>899</v>
      </c>
      <c r="B403" s="27"/>
      <c r="C403" s="35" t="s">
        <v>164</v>
      </c>
      <c r="D403" s="35" t="s">
        <v>164</v>
      </c>
      <c r="E403" s="27" t="s">
        <v>900</v>
      </c>
      <c r="F403" s="27"/>
      <c r="G403" s="30">
        <f>SUM(G404)</f>
        <v>47547.5</v>
      </c>
      <c r="H403" s="30">
        <f t="shared" ref="H403:I403" si="93">SUM(H404)</f>
        <v>40040</v>
      </c>
      <c r="I403" s="30">
        <f t="shared" si="93"/>
        <v>40040</v>
      </c>
    </row>
    <row r="404" spans="1:9" ht="31.5">
      <c r="A404" s="3" t="s">
        <v>263</v>
      </c>
      <c r="B404" s="27"/>
      <c r="C404" s="35" t="s">
        <v>164</v>
      </c>
      <c r="D404" s="35" t="s">
        <v>164</v>
      </c>
      <c r="E404" s="27" t="s">
        <v>900</v>
      </c>
      <c r="F404" s="27" t="s">
        <v>241</v>
      </c>
      <c r="G404" s="30">
        <v>47547.5</v>
      </c>
      <c r="H404" s="30">
        <v>40040</v>
      </c>
      <c r="I404" s="30">
        <v>40040</v>
      </c>
    </row>
    <row r="405" spans="1:9" ht="31.5">
      <c r="A405" s="3" t="s">
        <v>611</v>
      </c>
      <c r="B405" s="27"/>
      <c r="C405" s="35" t="s">
        <v>164</v>
      </c>
      <c r="D405" s="35" t="s">
        <v>164</v>
      </c>
      <c r="E405" s="35" t="s">
        <v>285</v>
      </c>
      <c r="F405" s="35"/>
      <c r="G405" s="32">
        <f t="shared" ref="G405:I406" si="94">SUM(G406)</f>
        <v>363</v>
      </c>
      <c r="H405" s="32">
        <f t="shared" si="94"/>
        <v>0</v>
      </c>
      <c r="I405" s="32">
        <f t="shared" si="94"/>
        <v>0</v>
      </c>
    </row>
    <row r="406" spans="1:9" ht="31.5">
      <c r="A406" s="3" t="s">
        <v>262</v>
      </c>
      <c r="B406" s="27"/>
      <c r="C406" s="35" t="s">
        <v>164</v>
      </c>
      <c r="D406" s="35" t="s">
        <v>164</v>
      </c>
      <c r="E406" s="35" t="s">
        <v>298</v>
      </c>
      <c r="F406" s="35"/>
      <c r="G406" s="32">
        <f t="shared" si="94"/>
        <v>363</v>
      </c>
      <c r="H406" s="32">
        <f t="shared" si="94"/>
        <v>0</v>
      </c>
      <c r="I406" s="32">
        <f t="shared" si="94"/>
        <v>0</v>
      </c>
    </row>
    <row r="407" spans="1:9" ht="27.75" customHeight="1">
      <c r="A407" s="3" t="s">
        <v>263</v>
      </c>
      <c r="B407" s="27"/>
      <c r="C407" s="35" t="s">
        <v>164</v>
      </c>
      <c r="D407" s="35" t="s">
        <v>164</v>
      </c>
      <c r="E407" s="35" t="s">
        <v>298</v>
      </c>
      <c r="F407" s="35" t="s">
        <v>241</v>
      </c>
      <c r="G407" s="32">
        <v>363</v>
      </c>
      <c r="H407" s="32"/>
      <c r="I407" s="32"/>
    </row>
    <row r="408" spans="1:9" ht="31.5">
      <c r="A408" s="3" t="s">
        <v>622</v>
      </c>
      <c r="B408" s="27"/>
      <c r="C408" s="35" t="s">
        <v>164</v>
      </c>
      <c r="D408" s="35" t="s">
        <v>164</v>
      </c>
      <c r="E408" s="35" t="s">
        <v>230</v>
      </c>
      <c r="F408" s="35"/>
      <c r="G408" s="32">
        <f t="shared" ref="G408:I410" si="95">SUM(G409)</f>
        <v>2861.1</v>
      </c>
      <c r="H408" s="32">
        <f t="shared" si="95"/>
        <v>8283.2999999999993</v>
      </c>
      <c r="I408" s="32">
        <f t="shared" si="95"/>
        <v>0</v>
      </c>
    </row>
    <row r="409" spans="1:9" ht="31.5">
      <c r="A409" s="3" t="s">
        <v>352</v>
      </c>
      <c r="B409" s="27"/>
      <c r="C409" s="35" t="s">
        <v>164</v>
      </c>
      <c r="D409" s="35" t="s">
        <v>164</v>
      </c>
      <c r="E409" s="35" t="s">
        <v>232</v>
      </c>
      <c r="F409" s="35"/>
      <c r="G409" s="32">
        <f t="shared" si="95"/>
        <v>2861.1</v>
      </c>
      <c r="H409" s="32">
        <f t="shared" si="95"/>
        <v>8283.2999999999993</v>
      </c>
      <c r="I409" s="32">
        <f t="shared" si="95"/>
        <v>0</v>
      </c>
    </row>
    <row r="410" spans="1:9">
      <c r="A410" s="59" t="s">
        <v>30</v>
      </c>
      <c r="B410" s="27"/>
      <c r="C410" s="35" t="s">
        <v>164</v>
      </c>
      <c r="D410" s="35" t="s">
        <v>164</v>
      </c>
      <c r="E410" s="35" t="s">
        <v>671</v>
      </c>
      <c r="F410" s="35"/>
      <c r="G410" s="32">
        <f t="shared" si="95"/>
        <v>2861.1</v>
      </c>
      <c r="H410" s="32">
        <f t="shared" si="95"/>
        <v>8283.2999999999993</v>
      </c>
      <c r="I410" s="32">
        <f t="shared" si="95"/>
        <v>0</v>
      </c>
    </row>
    <row r="411" spans="1:9" ht="31.5">
      <c r="A411" s="3" t="s">
        <v>47</v>
      </c>
      <c r="B411" s="27"/>
      <c r="C411" s="35" t="s">
        <v>164</v>
      </c>
      <c r="D411" s="35" t="s">
        <v>164</v>
      </c>
      <c r="E411" s="35" t="s">
        <v>671</v>
      </c>
      <c r="F411" s="35" t="s">
        <v>86</v>
      </c>
      <c r="G411" s="32">
        <f>3785.2-924.1</f>
        <v>2861.1</v>
      </c>
      <c r="H411" s="32">
        <v>8283.2999999999993</v>
      </c>
      <c r="I411" s="32"/>
    </row>
    <row r="412" spans="1:9">
      <c r="A412" s="3" t="s">
        <v>186</v>
      </c>
      <c r="B412" s="27"/>
      <c r="C412" s="35" t="s">
        <v>164</v>
      </c>
      <c r="D412" s="35" t="s">
        <v>164</v>
      </c>
      <c r="E412" s="35" t="s">
        <v>187</v>
      </c>
      <c r="F412" s="35"/>
      <c r="G412" s="32">
        <f>SUM(G415)+G413</f>
        <v>550.70000000000005</v>
      </c>
      <c r="H412" s="32">
        <f t="shared" ref="H412:I412" si="96">SUM(H415)+H413</f>
        <v>149.6</v>
      </c>
      <c r="I412" s="32">
        <f t="shared" si="96"/>
        <v>149.6</v>
      </c>
    </row>
    <row r="413" spans="1:9" ht="31.5">
      <c r="A413" s="109" t="s">
        <v>93</v>
      </c>
      <c r="B413" s="27"/>
      <c r="C413" s="110" t="s">
        <v>164</v>
      </c>
      <c r="D413" s="110" t="s">
        <v>164</v>
      </c>
      <c r="E413" s="110" t="s">
        <v>103</v>
      </c>
      <c r="F413" s="110"/>
      <c r="G413" s="32">
        <f>SUM(G414)</f>
        <v>395.1</v>
      </c>
      <c r="H413" s="32">
        <f t="shared" ref="H413:I413" si="97">SUM(H414)</f>
        <v>0</v>
      </c>
      <c r="I413" s="32">
        <f t="shared" si="97"/>
        <v>0</v>
      </c>
    </row>
    <row r="414" spans="1:9" ht="31.5">
      <c r="A414" s="3" t="s">
        <v>47</v>
      </c>
      <c r="B414" s="27"/>
      <c r="C414" s="110" t="s">
        <v>164</v>
      </c>
      <c r="D414" s="110" t="s">
        <v>164</v>
      </c>
      <c r="E414" s="110" t="s">
        <v>103</v>
      </c>
      <c r="F414" s="110" t="s">
        <v>86</v>
      </c>
      <c r="G414" s="32">
        <v>395.1</v>
      </c>
      <c r="H414" s="32"/>
      <c r="I414" s="32"/>
    </row>
    <row r="415" spans="1:9" ht="47.25">
      <c r="A415" s="26" t="s">
        <v>346</v>
      </c>
      <c r="B415" s="35"/>
      <c r="C415" s="35" t="s">
        <v>164</v>
      </c>
      <c r="D415" s="35" t="s">
        <v>164</v>
      </c>
      <c r="E415" s="35" t="s">
        <v>527</v>
      </c>
      <c r="F415" s="56"/>
      <c r="G415" s="32">
        <f>SUM(G416:G417)</f>
        <v>155.6</v>
      </c>
      <c r="H415" s="32">
        <f>SUM(H416:H417)</f>
        <v>149.6</v>
      </c>
      <c r="I415" s="32">
        <f>SUM(I416:I417)</f>
        <v>149.6</v>
      </c>
    </row>
    <row r="416" spans="1:9" ht="47.25">
      <c r="A416" s="3" t="s">
        <v>46</v>
      </c>
      <c r="B416" s="35"/>
      <c r="C416" s="35" t="s">
        <v>164</v>
      </c>
      <c r="D416" s="35" t="s">
        <v>164</v>
      </c>
      <c r="E416" s="35" t="s">
        <v>527</v>
      </c>
      <c r="F416" s="35" t="s">
        <v>84</v>
      </c>
      <c r="G416" s="32">
        <v>146.1</v>
      </c>
      <c r="H416" s="32">
        <v>140.5</v>
      </c>
      <c r="I416" s="32">
        <v>140.5</v>
      </c>
    </row>
    <row r="417" spans="1:9" ht="30.75" customHeight="1">
      <c r="A417" s="26" t="s">
        <v>47</v>
      </c>
      <c r="B417" s="35"/>
      <c r="C417" s="35" t="s">
        <v>164</v>
      </c>
      <c r="D417" s="35" t="s">
        <v>164</v>
      </c>
      <c r="E417" s="35" t="s">
        <v>799</v>
      </c>
      <c r="F417" s="35" t="s">
        <v>86</v>
      </c>
      <c r="G417" s="32">
        <v>9.5</v>
      </c>
      <c r="H417" s="32">
        <v>9.1</v>
      </c>
      <c r="I417" s="32">
        <v>9.1</v>
      </c>
    </row>
    <row r="418" spans="1:9">
      <c r="A418" s="26" t="s">
        <v>233</v>
      </c>
      <c r="B418" s="46"/>
      <c r="C418" s="35" t="s">
        <v>73</v>
      </c>
      <c r="D418" s="56"/>
      <c r="E418" s="56"/>
      <c r="F418" s="56"/>
      <c r="G418" s="32">
        <f>SUM(G419+G425)</f>
        <v>10070.4</v>
      </c>
      <c r="H418" s="32">
        <f>SUM(H419+H425)</f>
        <v>12587.4</v>
      </c>
      <c r="I418" s="32">
        <f>SUM(I419+I425)</f>
        <v>18451.400000000001</v>
      </c>
    </row>
    <row r="419" spans="1:9">
      <c r="A419" s="26" t="s">
        <v>234</v>
      </c>
      <c r="B419" s="46"/>
      <c r="C419" s="35" t="s">
        <v>73</v>
      </c>
      <c r="D419" s="35" t="s">
        <v>49</v>
      </c>
      <c r="E419" s="56"/>
      <c r="F419" s="56"/>
      <c r="G419" s="32">
        <f t="shared" ref="G419:I420" si="98">SUM(G420)</f>
        <v>8419.7999999999993</v>
      </c>
      <c r="H419" s="32">
        <f t="shared" si="98"/>
        <v>1033.9000000000001</v>
      </c>
      <c r="I419" s="32">
        <f t="shared" si="98"/>
        <v>7157.8</v>
      </c>
    </row>
    <row r="420" spans="1:9">
      <c r="A420" s="26" t="s">
        <v>612</v>
      </c>
      <c r="B420" s="46"/>
      <c r="C420" s="35" t="s">
        <v>73</v>
      </c>
      <c r="D420" s="35" t="s">
        <v>49</v>
      </c>
      <c r="E420" s="56" t="s">
        <v>235</v>
      </c>
      <c r="F420" s="56"/>
      <c r="G420" s="32">
        <f t="shared" si="98"/>
        <v>8419.7999999999993</v>
      </c>
      <c r="H420" s="32">
        <f t="shared" si="98"/>
        <v>1033.9000000000001</v>
      </c>
      <c r="I420" s="32">
        <f t="shared" si="98"/>
        <v>7157.8</v>
      </c>
    </row>
    <row r="421" spans="1:9" ht="31.5">
      <c r="A421" s="26" t="s">
        <v>40</v>
      </c>
      <c r="B421" s="46"/>
      <c r="C421" s="35" t="s">
        <v>73</v>
      </c>
      <c r="D421" s="35" t="s">
        <v>49</v>
      </c>
      <c r="E421" s="56" t="s">
        <v>236</v>
      </c>
      <c r="F421" s="56"/>
      <c r="G421" s="32">
        <f>SUM(G422:G424)</f>
        <v>8419.7999999999993</v>
      </c>
      <c r="H421" s="32">
        <f>SUM(H422:H424)</f>
        <v>1033.9000000000001</v>
      </c>
      <c r="I421" s="32">
        <f>SUM(I422:I424)</f>
        <v>7157.8</v>
      </c>
    </row>
    <row r="422" spans="1:9" ht="47.25">
      <c r="A422" s="3" t="s">
        <v>46</v>
      </c>
      <c r="B422" s="46"/>
      <c r="C422" s="35" t="s">
        <v>73</v>
      </c>
      <c r="D422" s="35" t="s">
        <v>49</v>
      </c>
      <c r="E422" s="56" t="s">
        <v>236</v>
      </c>
      <c r="F422" s="35" t="s">
        <v>84</v>
      </c>
      <c r="G422" s="32">
        <v>6235.1</v>
      </c>
      <c r="H422" s="32">
        <v>85.2</v>
      </c>
      <c r="I422" s="32">
        <v>6086.5</v>
      </c>
    </row>
    <row r="423" spans="1:9" ht="31.5">
      <c r="A423" s="26" t="s">
        <v>47</v>
      </c>
      <c r="B423" s="46"/>
      <c r="C423" s="35" t="s">
        <v>73</v>
      </c>
      <c r="D423" s="35" t="s">
        <v>49</v>
      </c>
      <c r="E423" s="56" t="s">
        <v>236</v>
      </c>
      <c r="F423" s="35" t="s">
        <v>86</v>
      </c>
      <c r="G423" s="32">
        <f>1984.7-32.3</f>
        <v>1952.4</v>
      </c>
      <c r="H423" s="32">
        <v>866</v>
      </c>
      <c r="I423" s="32">
        <v>988.6</v>
      </c>
    </row>
    <row r="424" spans="1:9">
      <c r="A424" s="26" t="s">
        <v>20</v>
      </c>
      <c r="B424" s="46"/>
      <c r="C424" s="35" t="s">
        <v>73</v>
      </c>
      <c r="D424" s="35" t="s">
        <v>49</v>
      </c>
      <c r="E424" s="56" t="s">
        <v>236</v>
      </c>
      <c r="F424" s="35" t="s">
        <v>91</v>
      </c>
      <c r="G424" s="32">
        <v>232.3</v>
      </c>
      <c r="H424" s="32">
        <v>82.7</v>
      </c>
      <c r="I424" s="32">
        <v>82.7</v>
      </c>
    </row>
    <row r="425" spans="1:9">
      <c r="A425" s="26" t="s">
        <v>173</v>
      </c>
      <c r="B425" s="46"/>
      <c r="C425" s="35" t="s">
        <v>73</v>
      </c>
      <c r="D425" s="35" t="s">
        <v>164</v>
      </c>
      <c r="E425" s="56"/>
      <c r="F425" s="56"/>
      <c r="G425" s="32">
        <f>SUM(G426)</f>
        <v>1650.6</v>
      </c>
      <c r="H425" s="32">
        <f>SUM(H426)</f>
        <v>11553.5</v>
      </c>
      <c r="I425" s="32">
        <f>SUM(I426)</f>
        <v>11293.6</v>
      </c>
    </row>
    <row r="426" spans="1:9">
      <c r="A426" s="26" t="s">
        <v>612</v>
      </c>
      <c r="B426" s="46"/>
      <c r="C426" s="35" t="s">
        <v>73</v>
      </c>
      <c r="D426" s="35" t="s">
        <v>164</v>
      </c>
      <c r="E426" s="56" t="s">
        <v>235</v>
      </c>
      <c r="F426" s="56"/>
      <c r="G426" s="32">
        <f>SUM(G427)+G432</f>
        <v>1650.6</v>
      </c>
      <c r="H426" s="32">
        <f t="shared" ref="H426:I426" si="99">SUM(H427)+H432</f>
        <v>11553.5</v>
      </c>
      <c r="I426" s="32">
        <f t="shared" si="99"/>
        <v>11293.6</v>
      </c>
    </row>
    <row r="427" spans="1:9">
      <c r="A427" s="26" t="s">
        <v>30</v>
      </c>
      <c r="B427" s="46"/>
      <c r="C427" s="35" t="s">
        <v>73</v>
      </c>
      <c r="D427" s="35" t="s">
        <v>164</v>
      </c>
      <c r="E427" s="56" t="s">
        <v>243</v>
      </c>
      <c r="F427" s="56"/>
      <c r="G427" s="32">
        <f>SUM(G428)+G431</f>
        <v>1650.6</v>
      </c>
      <c r="H427" s="32">
        <f t="shared" ref="H427:I427" si="100">SUM(H428)+H431</f>
        <v>7905.5</v>
      </c>
      <c r="I427" s="32">
        <f t="shared" si="100"/>
        <v>2333.6</v>
      </c>
    </row>
    <row r="428" spans="1:9" ht="47.25" hidden="1">
      <c r="A428" s="26" t="s">
        <v>265</v>
      </c>
      <c r="B428" s="46"/>
      <c r="C428" s="35" t="s">
        <v>73</v>
      </c>
      <c r="D428" s="35" t="s">
        <v>164</v>
      </c>
      <c r="E428" s="56" t="s">
        <v>266</v>
      </c>
      <c r="F428" s="56"/>
      <c r="G428" s="32">
        <f>SUM(G429)</f>
        <v>0</v>
      </c>
      <c r="H428" s="32">
        <f>SUM(H429)</f>
        <v>0</v>
      </c>
      <c r="I428" s="32">
        <f>SUM(I429)</f>
        <v>0</v>
      </c>
    </row>
    <row r="429" spans="1:9" hidden="1">
      <c r="A429" s="26" t="s">
        <v>85</v>
      </c>
      <c r="B429" s="46"/>
      <c r="C429" s="35" t="s">
        <v>73</v>
      </c>
      <c r="D429" s="35" t="s">
        <v>164</v>
      </c>
      <c r="E429" s="56" t="s">
        <v>266</v>
      </c>
      <c r="F429" s="35" t="s">
        <v>86</v>
      </c>
      <c r="G429" s="32"/>
      <c r="H429" s="32"/>
      <c r="I429" s="32"/>
    </row>
    <row r="430" spans="1:9" ht="47.25" hidden="1">
      <c r="A430" s="3" t="s">
        <v>46</v>
      </c>
      <c r="B430" s="46"/>
      <c r="C430" s="35" t="s">
        <v>73</v>
      </c>
      <c r="D430" s="35" t="s">
        <v>164</v>
      </c>
      <c r="E430" s="56" t="s">
        <v>266</v>
      </c>
      <c r="F430" s="56">
        <v>100</v>
      </c>
      <c r="G430" s="32"/>
      <c r="H430" s="32"/>
      <c r="I430" s="32"/>
    </row>
    <row r="431" spans="1:9" ht="31.5">
      <c r="A431" s="26" t="s">
        <v>47</v>
      </c>
      <c r="B431" s="46"/>
      <c r="C431" s="35" t="s">
        <v>73</v>
      </c>
      <c r="D431" s="35" t="s">
        <v>164</v>
      </c>
      <c r="E431" s="56" t="s">
        <v>243</v>
      </c>
      <c r="F431" s="35" t="s">
        <v>86</v>
      </c>
      <c r="G431" s="32">
        <v>1650.6</v>
      </c>
      <c r="H431" s="32">
        <v>7905.5</v>
      </c>
      <c r="I431" s="32">
        <v>2333.6</v>
      </c>
    </row>
    <row r="432" spans="1:9">
      <c r="A432" s="26" t="s">
        <v>808</v>
      </c>
      <c r="B432" s="46"/>
      <c r="C432" s="35" t="s">
        <v>73</v>
      </c>
      <c r="D432" s="35" t="s">
        <v>164</v>
      </c>
      <c r="E432" s="56" t="s">
        <v>661</v>
      </c>
      <c r="F432" s="35"/>
      <c r="G432" s="32">
        <f>SUM(G433)</f>
        <v>0</v>
      </c>
      <c r="H432" s="32">
        <f t="shared" ref="H432:I432" si="101">SUM(H433)</f>
        <v>3648</v>
      </c>
      <c r="I432" s="32">
        <f t="shared" si="101"/>
        <v>8960</v>
      </c>
    </row>
    <row r="433" spans="1:9" ht="47.25">
      <c r="A433" s="26" t="s">
        <v>961</v>
      </c>
      <c r="B433" s="46"/>
      <c r="C433" s="35" t="s">
        <v>73</v>
      </c>
      <c r="D433" s="35" t="s">
        <v>164</v>
      </c>
      <c r="E433" s="56" t="s">
        <v>960</v>
      </c>
      <c r="F433" s="35"/>
      <c r="G433" s="32">
        <f>SUM(G434)</f>
        <v>0</v>
      </c>
      <c r="H433" s="32">
        <f>SUM(H434)</f>
        <v>3648</v>
      </c>
      <c r="I433" s="32">
        <f>SUM(I434)</f>
        <v>8960</v>
      </c>
    </row>
    <row r="434" spans="1:9" ht="31.5">
      <c r="A434" s="26" t="s">
        <v>47</v>
      </c>
      <c r="B434" s="46"/>
      <c r="C434" s="35" t="s">
        <v>73</v>
      </c>
      <c r="D434" s="35" t="s">
        <v>164</v>
      </c>
      <c r="E434" s="56" t="s">
        <v>960</v>
      </c>
      <c r="F434" s="35" t="s">
        <v>86</v>
      </c>
      <c r="G434" s="32"/>
      <c r="H434" s="32">
        <v>3648</v>
      </c>
      <c r="I434" s="32">
        <f>8512+448</f>
        <v>8960</v>
      </c>
    </row>
    <row r="435" spans="1:9">
      <c r="A435" s="3" t="s">
        <v>107</v>
      </c>
      <c r="B435" s="46"/>
      <c r="C435" s="35" t="s">
        <v>108</v>
      </c>
      <c r="D435" s="35"/>
      <c r="E435" s="56"/>
      <c r="F435" s="35"/>
      <c r="G435" s="32">
        <f>SUM(G463)+G436+G440</f>
        <v>1340.3</v>
      </c>
      <c r="H435" s="32">
        <f>SUM(H463)+H436+H440</f>
        <v>864010</v>
      </c>
      <c r="I435" s="32">
        <f>SUM(I463)+I436+I440</f>
        <v>0</v>
      </c>
    </row>
    <row r="436" spans="1:9">
      <c r="A436" s="26" t="s">
        <v>175</v>
      </c>
      <c r="B436" s="46"/>
      <c r="C436" s="35" t="s">
        <v>108</v>
      </c>
      <c r="D436" s="35" t="s">
        <v>39</v>
      </c>
      <c r="E436" s="56"/>
      <c r="F436" s="35"/>
      <c r="G436" s="32">
        <f>SUM(G437)</f>
        <v>0</v>
      </c>
      <c r="H436" s="32">
        <f t="shared" ref="H436:I437" si="102">SUM(H437)</f>
        <v>859010</v>
      </c>
      <c r="I436" s="32">
        <f t="shared" si="102"/>
        <v>0</v>
      </c>
    </row>
    <row r="437" spans="1:9" ht="47.25">
      <c r="A437" s="3" t="s">
        <v>633</v>
      </c>
      <c r="B437" s="46"/>
      <c r="C437" s="35" t="s">
        <v>108</v>
      </c>
      <c r="D437" s="35" t="s">
        <v>39</v>
      </c>
      <c r="E437" s="56" t="s">
        <v>467</v>
      </c>
      <c r="F437" s="35"/>
      <c r="G437" s="32">
        <f>SUM(G438)</f>
        <v>0</v>
      </c>
      <c r="H437" s="32">
        <f t="shared" si="102"/>
        <v>859010</v>
      </c>
      <c r="I437" s="32">
        <f t="shared" si="102"/>
        <v>0</v>
      </c>
    </row>
    <row r="438" spans="1:9" ht="33.75" customHeight="1">
      <c r="A438" s="3" t="s">
        <v>814</v>
      </c>
      <c r="B438" s="46"/>
      <c r="C438" s="35" t="s">
        <v>108</v>
      </c>
      <c r="D438" s="35" t="s">
        <v>39</v>
      </c>
      <c r="E438" s="56" t="s">
        <v>809</v>
      </c>
      <c r="F438" s="35"/>
      <c r="G438" s="32">
        <f>SUM(G439)</f>
        <v>0</v>
      </c>
      <c r="H438" s="32">
        <f>SUM(H439)</f>
        <v>859010</v>
      </c>
      <c r="I438" s="32">
        <f>SUM(I439)</f>
        <v>0</v>
      </c>
    </row>
    <row r="439" spans="1:9" ht="31.5">
      <c r="A439" s="3" t="s">
        <v>263</v>
      </c>
      <c r="B439" s="46"/>
      <c r="C439" s="35" t="s">
        <v>108</v>
      </c>
      <c r="D439" s="35" t="s">
        <v>39</v>
      </c>
      <c r="E439" s="56" t="s">
        <v>809</v>
      </c>
      <c r="F439" s="35" t="s">
        <v>241</v>
      </c>
      <c r="G439" s="32"/>
      <c r="H439" s="32">
        <v>859010</v>
      </c>
      <c r="I439" s="32"/>
    </row>
    <row r="440" spans="1:9">
      <c r="A440" s="3" t="s">
        <v>846</v>
      </c>
      <c r="B440" s="46"/>
      <c r="C440" s="35" t="s">
        <v>108</v>
      </c>
      <c r="D440" s="35" t="s">
        <v>164</v>
      </c>
      <c r="E440" s="56"/>
      <c r="F440" s="35"/>
      <c r="G440" s="32">
        <f>SUM(G441+G460)+G444+G447+G455+G451</f>
        <v>117.7</v>
      </c>
      <c r="H440" s="32">
        <f t="shared" ref="H440:I440" si="103">SUM(H441+H460)+H444+H447+H455+H451</f>
        <v>0</v>
      </c>
      <c r="I440" s="32">
        <f t="shared" si="103"/>
        <v>0</v>
      </c>
    </row>
    <row r="441" spans="1:9" ht="31.5">
      <c r="A441" s="26" t="s">
        <v>782</v>
      </c>
      <c r="B441" s="46"/>
      <c r="C441" s="35" t="s">
        <v>108</v>
      </c>
      <c r="D441" s="35" t="s">
        <v>164</v>
      </c>
      <c r="E441" s="35" t="s">
        <v>210</v>
      </c>
      <c r="F441" s="56"/>
      <c r="G441" s="32">
        <f>SUM(G442)</f>
        <v>56.4</v>
      </c>
      <c r="H441" s="32">
        <f t="shared" ref="H441:I442" si="104">SUM(H442)</f>
        <v>0</v>
      </c>
      <c r="I441" s="32">
        <f t="shared" si="104"/>
        <v>0</v>
      </c>
    </row>
    <row r="442" spans="1:9" ht="31.5">
      <c r="A442" s="26" t="s">
        <v>93</v>
      </c>
      <c r="B442" s="46"/>
      <c r="C442" s="35" t="s">
        <v>108</v>
      </c>
      <c r="D442" s="35" t="s">
        <v>164</v>
      </c>
      <c r="E442" s="56" t="s">
        <v>637</v>
      </c>
      <c r="F442" s="56"/>
      <c r="G442" s="32">
        <f>SUM(G443)</f>
        <v>56.4</v>
      </c>
      <c r="H442" s="32">
        <f t="shared" si="104"/>
        <v>0</v>
      </c>
      <c r="I442" s="32">
        <f t="shared" si="104"/>
        <v>0</v>
      </c>
    </row>
    <row r="443" spans="1:9" ht="31.5">
      <c r="A443" s="26" t="s">
        <v>47</v>
      </c>
      <c r="B443" s="46"/>
      <c r="C443" s="35" t="s">
        <v>108</v>
      </c>
      <c r="D443" s="35" t="s">
        <v>164</v>
      </c>
      <c r="E443" s="56" t="s">
        <v>637</v>
      </c>
      <c r="F443" s="56">
        <v>200</v>
      </c>
      <c r="G443" s="32">
        <v>56.4</v>
      </c>
      <c r="H443" s="32"/>
      <c r="I443" s="32"/>
    </row>
    <row r="444" spans="1:9" ht="31.5">
      <c r="A444" s="26" t="s">
        <v>588</v>
      </c>
      <c r="B444" s="46"/>
      <c r="C444" s="35" t="s">
        <v>108</v>
      </c>
      <c r="D444" s="35" t="s">
        <v>164</v>
      </c>
      <c r="E444" s="56" t="s">
        <v>201</v>
      </c>
      <c r="F444" s="56"/>
      <c r="G444" s="32">
        <f>SUM(G445)</f>
        <v>15</v>
      </c>
      <c r="H444" s="32"/>
      <c r="I444" s="32"/>
    </row>
    <row r="445" spans="1:9" ht="31.5">
      <c r="A445" s="26" t="s">
        <v>93</v>
      </c>
      <c r="B445" s="46"/>
      <c r="C445" s="35" t="s">
        <v>108</v>
      </c>
      <c r="D445" s="35" t="s">
        <v>164</v>
      </c>
      <c r="E445" s="56" t="s">
        <v>213</v>
      </c>
      <c r="F445" s="56"/>
      <c r="G445" s="32">
        <f>SUM(G446)</f>
        <v>15</v>
      </c>
      <c r="H445" s="32"/>
      <c r="I445" s="32"/>
    </row>
    <row r="446" spans="1:9" ht="31.5">
      <c r="A446" s="26" t="s">
        <v>47</v>
      </c>
      <c r="B446" s="46"/>
      <c r="C446" s="35" t="s">
        <v>108</v>
      </c>
      <c r="D446" s="35" t="s">
        <v>164</v>
      </c>
      <c r="E446" s="56" t="s">
        <v>213</v>
      </c>
      <c r="F446" s="56">
        <v>200</v>
      </c>
      <c r="G446" s="32">
        <v>15</v>
      </c>
      <c r="H446" s="32"/>
      <c r="I446" s="32"/>
    </row>
    <row r="447" spans="1:9" ht="31.5" hidden="1">
      <c r="A447" s="3" t="s">
        <v>597</v>
      </c>
      <c r="B447" s="27"/>
      <c r="C447" s="35" t="s">
        <v>108</v>
      </c>
      <c r="D447" s="35" t="s">
        <v>164</v>
      </c>
      <c r="E447" s="27" t="s">
        <v>271</v>
      </c>
      <c r="F447" s="35"/>
      <c r="G447" s="32">
        <f>SUM(G448)</f>
        <v>0</v>
      </c>
      <c r="H447" s="32">
        <f t="shared" ref="H447:I449" si="105">SUM(H448)</f>
        <v>0</v>
      </c>
      <c r="I447" s="32">
        <f t="shared" si="105"/>
        <v>0</v>
      </c>
    </row>
    <row r="448" spans="1:9" ht="31.5" hidden="1">
      <c r="A448" s="3" t="s">
        <v>598</v>
      </c>
      <c r="B448" s="27"/>
      <c r="C448" s="35" t="s">
        <v>108</v>
      </c>
      <c r="D448" s="35" t="s">
        <v>164</v>
      </c>
      <c r="E448" s="27" t="s">
        <v>272</v>
      </c>
      <c r="F448" s="35"/>
      <c r="G448" s="32">
        <f>SUM(G449)</f>
        <v>0</v>
      </c>
      <c r="H448" s="32">
        <f t="shared" si="105"/>
        <v>0</v>
      </c>
      <c r="I448" s="32">
        <f t="shared" si="105"/>
        <v>0</v>
      </c>
    </row>
    <row r="449" spans="1:9" ht="31.5" hidden="1">
      <c r="A449" s="3" t="s">
        <v>40</v>
      </c>
      <c r="B449" s="27"/>
      <c r="C449" s="35" t="s">
        <v>108</v>
      </c>
      <c r="D449" s="35" t="s">
        <v>164</v>
      </c>
      <c r="E449" s="27" t="s">
        <v>276</v>
      </c>
      <c r="F449" s="35"/>
      <c r="G449" s="32">
        <f>SUM(G450)</f>
        <v>0</v>
      </c>
      <c r="H449" s="32">
        <f t="shared" si="105"/>
        <v>0</v>
      </c>
      <c r="I449" s="32">
        <f t="shared" si="105"/>
        <v>0</v>
      </c>
    </row>
    <row r="450" spans="1:9" ht="31.5" hidden="1">
      <c r="A450" s="26" t="s">
        <v>47</v>
      </c>
      <c r="B450" s="46"/>
      <c r="C450" s="35" t="s">
        <v>108</v>
      </c>
      <c r="D450" s="35" t="s">
        <v>164</v>
      </c>
      <c r="E450" s="27" t="s">
        <v>276</v>
      </c>
      <c r="F450" s="35" t="s">
        <v>86</v>
      </c>
      <c r="G450" s="32"/>
      <c r="H450" s="32"/>
      <c r="I450" s="32"/>
    </row>
    <row r="451" spans="1:9" ht="31.5">
      <c r="A451" s="3" t="s">
        <v>609</v>
      </c>
      <c r="B451" s="46"/>
      <c r="C451" s="113" t="s">
        <v>108</v>
      </c>
      <c r="D451" s="113" t="s">
        <v>164</v>
      </c>
      <c r="E451" s="27" t="s">
        <v>285</v>
      </c>
      <c r="F451" s="113"/>
      <c r="G451" s="32">
        <f>SUM(G452)</f>
        <v>24</v>
      </c>
      <c r="H451" s="32">
        <f t="shared" ref="H451:I451" si="106">SUM(H452)</f>
        <v>0</v>
      </c>
      <c r="I451" s="32">
        <f t="shared" si="106"/>
        <v>0</v>
      </c>
    </row>
    <row r="452" spans="1:9" ht="31.5">
      <c r="A452" s="3" t="s">
        <v>610</v>
      </c>
      <c r="B452" s="46"/>
      <c r="C452" s="113" t="s">
        <v>108</v>
      </c>
      <c r="D452" s="113" t="s">
        <v>164</v>
      </c>
      <c r="E452" s="27" t="s">
        <v>286</v>
      </c>
      <c r="F452" s="113"/>
      <c r="G452" s="32">
        <f>SUM(G453)</f>
        <v>24</v>
      </c>
      <c r="H452" s="32">
        <f t="shared" ref="H452:I452" si="107">SUM(H453)</f>
        <v>0</v>
      </c>
      <c r="I452" s="32">
        <f t="shared" si="107"/>
        <v>0</v>
      </c>
    </row>
    <row r="453" spans="1:9" ht="31.5">
      <c r="A453" s="3" t="s">
        <v>40</v>
      </c>
      <c r="B453" s="46"/>
      <c r="C453" s="113" t="s">
        <v>108</v>
      </c>
      <c r="D453" s="113" t="s">
        <v>164</v>
      </c>
      <c r="E453" s="27" t="s">
        <v>287</v>
      </c>
      <c r="F453" s="113"/>
      <c r="G453" s="32">
        <f>SUM(G454)</f>
        <v>24</v>
      </c>
      <c r="H453" s="32">
        <f t="shared" ref="H453:I453" si="108">SUM(H454)</f>
        <v>0</v>
      </c>
      <c r="I453" s="32">
        <f t="shared" si="108"/>
        <v>0</v>
      </c>
    </row>
    <row r="454" spans="1:9" ht="31.5">
      <c r="A454" s="112" t="s">
        <v>47</v>
      </c>
      <c r="B454" s="46"/>
      <c r="C454" s="113" t="s">
        <v>108</v>
      </c>
      <c r="D454" s="113" t="s">
        <v>164</v>
      </c>
      <c r="E454" s="27" t="s">
        <v>287</v>
      </c>
      <c r="F454" s="140" t="s">
        <v>86</v>
      </c>
      <c r="G454" s="32">
        <v>24</v>
      </c>
      <c r="H454" s="32"/>
      <c r="I454" s="32"/>
    </row>
    <row r="455" spans="1:9">
      <c r="A455" s="26" t="s">
        <v>612</v>
      </c>
      <c r="B455" s="46"/>
      <c r="C455" s="35" t="s">
        <v>108</v>
      </c>
      <c r="D455" s="35" t="s">
        <v>164</v>
      </c>
      <c r="E455" s="56" t="s">
        <v>235</v>
      </c>
      <c r="F455" s="140"/>
      <c r="G455" s="32">
        <f>SUM(G458)+G456</f>
        <v>22.3</v>
      </c>
      <c r="H455" s="32">
        <f>SUM(H458)</f>
        <v>0</v>
      </c>
      <c r="I455" s="32">
        <f>SUM(I458)</f>
        <v>0</v>
      </c>
    </row>
    <row r="456" spans="1:9">
      <c r="A456" s="137" t="s">
        <v>30</v>
      </c>
      <c r="B456" s="46"/>
      <c r="C456" s="138" t="s">
        <v>108</v>
      </c>
      <c r="D456" s="138" t="s">
        <v>164</v>
      </c>
      <c r="E456" s="56" t="s">
        <v>243</v>
      </c>
      <c r="F456" s="140"/>
      <c r="G456" s="32">
        <f>SUM(G457)</f>
        <v>12.3</v>
      </c>
      <c r="H456" s="32"/>
      <c r="I456" s="32"/>
    </row>
    <row r="457" spans="1:9" ht="31.5">
      <c r="A457" s="137" t="s">
        <v>47</v>
      </c>
      <c r="B457" s="46"/>
      <c r="C457" s="138" t="s">
        <v>108</v>
      </c>
      <c r="D457" s="138" t="s">
        <v>164</v>
      </c>
      <c r="E457" s="56" t="s">
        <v>243</v>
      </c>
      <c r="F457" s="140" t="s">
        <v>86</v>
      </c>
      <c r="G457" s="32">
        <v>12.3</v>
      </c>
      <c r="H457" s="32"/>
      <c r="I457" s="32"/>
    </row>
    <row r="458" spans="1:9" ht="31.5">
      <c r="A458" s="26" t="s">
        <v>40</v>
      </c>
      <c r="B458" s="46"/>
      <c r="C458" s="35" t="s">
        <v>108</v>
      </c>
      <c r="D458" s="35" t="s">
        <v>164</v>
      </c>
      <c r="E458" s="56" t="s">
        <v>236</v>
      </c>
      <c r="F458" s="140"/>
      <c r="G458" s="32">
        <f>SUM(G459)</f>
        <v>10</v>
      </c>
      <c r="H458" s="32">
        <f t="shared" ref="H458:I458" si="109">SUM(H459)</f>
        <v>0</v>
      </c>
      <c r="I458" s="32">
        <f t="shared" si="109"/>
        <v>0</v>
      </c>
    </row>
    <row r="459" spans="1:9" ht="31.5">
      <c r="A459" s="26" t="s">
        <v>47</v>
      </c>
      <c r="B459" s="46"/>
      <c r="C459" s="35" t="s">
        <v>108</v>
      </c>
      <c r="D459" s="35" t="s">
        <v>164</v>
      </c>
      <c r="E459" s="56" t="s">
        <v>236</v>
      </c>
      <c r="F459" s="35" t="s">
        <v>86</v>
      </c>
      <c r="G459" s="32">
        <v>10</v>
      </c>
      <c r="H459" s="32"/>
      <c r="I459" s="32"/>
    </row>
    <row r="460" spans="1:9" ht="31.5">
      <c r="A460" s="3" t="s">
        <v>666</v>
      </c>
      <c r="B460" s="46"/>
      <c r="C460" s="35" t="s">
        <v>108</v>
      </c>
      <c r="D460" s="35" t="s">
        <v>164</v>
      </c>
      <c r="E460" s="56" t="s">
        <v>664</v>
      </c>
      <c r="F460" s="56"/>
      <c r="G460" s="32">
        <f>SUM(G461)</f>
        <v>0</v>
      </c>
      <c r="H460" s="32">
        <f t="shared" ref="H460:I461" si="110">SUM(H461)</f>
        <v>0</v>
      </c>
      <c r="I460" s="32">
        <f t="shared" si="110"/>
        <v>0</v>
      </c>
    </row>
    <row r="461" spans="1:9" ht="31.5">
      <c r="A461" s="26" t="s">
        <v>93</v>
      </c>
      <c r="B461" s="46"/>
      <c r="C461" s="35" t="s">
        <v>108</v>
      </c>
      <c r="D461" s="35" t="s">
        <v>164</v>
      </c>
      <c r="E461" s="56" t="s">
        <v>665</v>
      </c>
      <c r="F461" s="35"/>
      <c r="G461" s="32">
        <f>SUM(G462)</f>
        <v>0</v>
      </c>
      <c r="H461" s="32">
        <f t="shared" si="110"/>
        <v>0</v>
      </c>
      <c r="I461" s="32">
        <f t="shared" si="110"/>
        <v>0</v>
      </c>
    </row>
    <row r="462" spans="1:9" ht="31.5">
      <c r="A462" s="26" t="s">
        <v>47</v>
      </c>
      <c r="B462" s="46"/>
      <c r="C462" s="35" t="s">
        <v>108</v>
      </c>
      <c r="D462" s="35" t="s">
        <v>164</v>
      </c>
      <c r="E462" s="56" t="s">
        <v>665</v>
      </c>
      <c r="F462" s="35" t="s">
        <v>86</v>
      </c>
      <c r="G462" s="32"/>
      <c r="H462" s="32"/>
      <c r="I462" s="32"/>
    </row>
    <row r="463" spans="1:9">
      <c r="A463" s="26" t="s">
        <v>177</v>
      </c>
      <c r="B463" s="46"/>
      <c r="C463" s="35" t="s">
        <v>108</v>
      </c>
      <c r="D463" s="35" t="s">
        <v>167</v>
      </c>
      <c r="E463" s="56"/>
      <c r="F463" s="35"/>
      <c r="G463" s="32">
        <f t="shared" ref="G463:I465" si="111">SUM(G464)</f>
        <v>1222.5999999999999</v>
      </c>
      <c r="H463" s="32">
        <f t="shared" si="111"/>
        <v>5000</v>
      </c>
      <c r="I463" s="32">
        <f t="shared" si="111"/>
        <v>0</v>
      </c>
    </row>
    <row r="464" spans="1:9" ht="47.25">
      <c r="A464" s="3" t="s">
        <v>633</v>
      </c>
      <c r="B464" s="46"/>
      <c r="C464" s="35" t="s">
        <v>108</v>
      </c>
      <c r="D464" s="35" t="s">
        <v>167</v>
      </c>
      <c r="E464" s="56" t="s">
        <v>467</v>
      </c>
      <c r="F464" s="35"/>
      <c r="G464" s="32">
        <f>SUM(G465)</f>
        <v>1222.5999999999999</v>
      </c>
      <c r="H464" s="32">
        <f>SUM(H465)</f>
        <v>5000</v>
      </c>
      <c r="I464" s="32">
        <f>SUM(I465)</f>
        <v>0</v>
      </c>
    </row>
    <row r="465" spans="1:9" ht="31.5">
      <c r="A465" s="3" t="s">
        <v>262</v>
      </c>
      <c r="B465" s="46"/>
      <c r="C465" s="35" t="s">
        <v>108</v>
      </c>
      <c r="D465" s="35" t="s">
        <v>167</v>
      </c>
      <c r="E465" s="56" t="s">
        <v>670</v>
      </c>
      <c r="F465" s="35"/>
      <c r="G465" s="32">
        <f t="shared" si="111"/>
        <v>1222.5999999999999</v>
      </c>
      <c r="H465" s="32">
        <f t="shared" si="111"/>
        <v>5000</v>
      </c>
      <c r="I465" s="32">
        <f t="shared" si="111"/>
        <v>0</v>
      </c>
    </row>
    <row r="466" spans="1:9" ht="31.5">
      <c r="A466" s="3" t="s">
        <v>263</v>
      </c>
      <c r="B466" s="46"/>
      <c r="C466" s="35" t="s">
        <v>108</v>
      </c>
      <c r="D466" s="35" t="s">
        <v>167</v>
      </c>
      <c r="E466" s="56" t="s">
        <v>670</v>
      </c>
      <c r="F466" s="35" t="s">
        <v>241</v>
      </c>
      <c r="G466" s="32">
        <v>1222.5999999999999</v>
      </c>
      <c r="H466" s="32">
        <v>5000</v>
      </c>
      <c r="I466" s="32"/>
    </row>
    <row r="467" spans="1:9" hidden="1">
      <c r="A467" s="3" t="s">
        <v>118</v>
      </c>
      <c r="B467" s="27"/>
      <c r="C467" s="35" t="s">
        <v>13</v>
      </c>
      <c r="D467" s="35"/>
      <c r="E467" s="35"/>
      <c r="F467" s="27"/>
      <c r="G467" s="30">
        <f t="shared" ref="G467:I470" si="112">SUM(G468)</f>
        <v>0</v>
      </c>
      <c r="H467" s="30">
        <f t="shared" si="112"/>
        <v>0</v>
      </c>
      <c r="I467" s="30">
        <f t="shared" si="112"/>
        <v>0</v>
      </c>
    </row>
    <row r="468" spans="1:9" hidden="1">
      <c r="A468" s="3" t="s">
        <v>483</v>
      </c>
      <c r="B468" s="27"/>
      <c r="C468" s="28" t="s">
        <v>13</v>
      </c>
      <c r="D468" s="28" t="s">
        <v>11</v>
      </c>
      <c r="E468" s="28"/>
      <c r="F468" s="28"/>
      <c r="G468" s="32">
        <f t="shared" si="112"/>
        <v>0</v>
      </c>
      <c r="H468" s="32">
        <f t="shared" si="112"/>
        <v>0</v>
      </c>
      <c r="I468" s="32">
        <f t="shared" si="112"/>
        <v>0</v>
      </c>
    </row>
    <row r="469" spans="1:9" ht="31.5" hidden="1">
      <c r="A469" s="3" t="s">
        <v>611</v>
      </c>
      <c r="B469" s="27"/>
      <c r="C469" s="28" t="s">
        <v>13</v>
      </c>
      <c r="D469" s="28" t="s">
        <v>11</v>
      </c>
      <c r="E469" s="35" t="s">
        <v>285</v>
      </c>
      <c r="F469" s="27"/>
      <c r="G469" s="30">
        <f t="shared" si="112"/>
        <v>0</v>
      </c>
      <c r="H469" s="30">
        <f t="shared" si="112"/>
        <v>0</v>
      </c>
      <c r="I469" s="30">
        <f t="shared" si="112"/>
        <v>0</v>
      </c>
    </row>
    <row r="470" spans="1:9" ht="31.5" hidden="1">
      <c r="A470" s="3" t="s">
        <v>262</v>
      </c>
      <c r="B470" s="27"/>
      <c r="C470" s="28" t="s">
        <v>13</v>
      </c>
      <c r="D470" s="28" t="s">
        <v>11</v>
      </c>
      <c r="E470" s="35" t="s">
        <v>298</v>
      </c>
      <c r="F470" s="27"/>
      <c r="G470" s="30">
        <f t="shared" si="112"/>
        <v>0</v>
      </c>
      <c r="H470" s="30">
        <f t="shared" si="112"/>
        <v>0</v>
      </c>
      <c r="I470" s="30">
        <f t="shared" si="112"/>
        <v>0</v>
      </c>
    </row>
    <row r="471" spans="1:9" ht="31.5" hidden="1">
      <c r="A471" s="3" t="s">
        <v>263</v>
      </c>
      <c r="B471" s="27"/>
      <c r="C471" s="28" t="s">
        <v>13</v>
      </c>
      <c r="D471" s="28" t="s">
        <v>11</v>
      </c>
      <c r="E471" s="35" t="s">
        <v>298</v>
      </c>
      <c r="F471" s="27" t="s">
        <v>241</v>
      </c>
      <c r="G471" s="30"/>
      <c r="H471" s="30"/>
      <c r="I471" s="30"/>
    </row>
    <row r="472" spans="1:9">
      <c r="A472" s="26" t="s">
        <v>25</v>
      </c>
      <c r="B472" s="46"/>
      <c r="C472" s="35" t="s">
        <v>26</v>
      </c>
      <c r="D472" s="35"/>
      <c r="E472" s="56"/>
      <c r="F472" s="56"/>
      <c r="G472" s="32">
        <f>SUM(G473+G485)+G496</f>
        <v>69859.599999999991</v>
      </c>
      <c r="H472" s="32">
        <f>SUM(H473+H485)+H496</f>
        <v>54846.099999999991</v>
      </c>
      <c r="I472" s="32">
        <f>SUM(I473+I485)+I496</f>
        <v>54783.099999999991</v>
      </c>
    </row>
    <row r="473" spans="1:9">
      <c r="A473" s="26" t="s">
        <v>48</v>
      </c>
      <c r="B473" s="46"/>
      <c r="C473" s="35" t="s">
        <v>26</v>
      </c>
      <c r="D473" s="35" t="s">
        <v>49</v>
      </c>
      <c r="E473" s="56"/>
      <c r="F473" s="56"/>
      <c r="G473" s="32">
        <f>SUM(G478)+G474+G481</f>
        <v>250</v>
      </c>
      <c r="H473" s="32">
        <f>SUM(H478)+H474+H481</f>
        <v>0</v>
      </c>
      <c r="I473" s="32">
        <f>SUM(I478)+I474+I481</f>
        <v>0</v>
      </c>
    </row>
    <row r="474" spans="1:9" ht="31.5" hidden="1">
      <c r="A474" s="59" t="s">
        <v>619</v>
      </c>
      <c r="B474" s="35"/>
      <c r="C474" s="35" t="s">
        <v>26</v>
      </c>
      <c r="D474" s="35" t="s">
        <v>49</v>
      </c>
      <c r="E474" s="56" t="s">
        <v>237</v>
      </c>
      <c r="F474" s="62"/>
      <c r="G474" s="32">
        <f t="shared" ref="G474:I476" si="113">SUM(G475)</f>
        <v>0</v>
      </c>
      <c r="H474" s="32">
        <f t="shared" si="113"/>
        <v>0</v>
      </c>
      <c r="I474" s="32">
        <f t="shared" si="113"/>
        <v>0</v>
      </c>
    </row>
    <row r="475" spans="1:9" ht="31.5" hidden="1">
      <c r="A475" s="26" t="s">
        <v>580</v>
      </c>
      <c r="B475" s="35"/>
      <c r="C475" s="35" t="s">
        <v>26</v>
      </c>
      <c r="D475" s="35" t="s">
        <v>49</v>
      </c>
      <c r="E475" s="56" t="s">
        <v>238</v>
      </c>
      <c r="F475" s="62"/>
      <c r="G475" s="32">
        <f t="shared" si="113"/>
        <v>0</v>
      </c>
      <c r="H475" s="32">
        <f t="shared" si="113"/>
        <v>0</v>
      </c>
      <c r="I475" s="32">
        <f t="shared" si="113"/>
        <v>0</v>
      </c>
    </row>
    <row r="476" spans="1:9" ht="37.5" hidden="1" customHeight="1">
      <c r="A476" s="26" t="s">
        <v>575</v>
      </c>
      <c r="B476" s="35"/>
      <c r="C476" s="35" t="s">
        <v>26</v>
      </c>
      <c r="D476" s="35" t="s">
        <v>49</v>
      </c>
      <c r="E476" s="56" t="s">
        <v>574</v>
      </c>
      <c r="F476" s="62"/>
      <c r="G476" s="32">
        <f t="shared" si="113"/>
        <v>0</v>
      </c>
      <c r="H476" s="32">
        <f t="shared" si="113"/>
        <v>0</v>
      </c>
      <c r="I476" s="32">
        <f t="shared" si="113"/>
        <v>0</v>
      </c>
    </row>
    <row r="477" spans="1:9" hidden="1">
      <c r="A477" s="26" t="s">
        <v>37</v>
      </c>
      <c r="B477" s="35"/>
      <c r="C477" s="35" t="s">
        <v>26</v>
      </c>
      <c r="D477" s="35" t="s">
        <v>49</v>
      </c>
      <c r="E477" s="56" t="s">
        <v>574</v>
      </c>
      <c r="F477" s="56">
        <v>300</v>
      </c>
      <c r="G477" s="32"/>
      <c r="H477" s="32"/>
      <c r="I477" s="32"/>
    </row>
    <row r="478" spans="1:9" ht="31.5" hidden="1">
      <c r="A478" s="26" t="s">
        <v>464</v>
      </c>
      <c r="B478" s="46"/>
      <c r="C478" s="35" t="s">
        <v>26</v>
      </c>
      <c r="D478" s="35" t="s">
        <v>49</v>
      </c>
      <c r="E478" s="56" t="s">
        <v>230</v>
      </c>
      <c r="F478" s="56"/>
      <c r="G478" s="32">
        <f t="shared" ref="G478:I479" si="114">SUM(G479)</f>
        <v>0</v>
      </c>
      <c r="H478" s="32">
        <f t="shared" si="114"/>
        <v>0</v>
      </c>
      <c r="I478" s="32">
        <f t="shared" si="114"/>
        <v>0</v>
      </c>
    </row>
    <row r="479" spans="1:9" ht="78.75" hidden="1">
      <c r="A479" s="26" t="s">
        <v>516</v>
      </c>
      <c r="B479" s="46"/>
      <c r="C479" s="35" t="s">
        <v>26</v>
      </c>
      <c r="D479" s="35" t="s">
        <v>49</v>
      </c>
      <c r="E479" s="56" t="s">
        <v>239</v>
      </c>
      <c r="F479" s="56"/>
      <c r="G479" s="32">
        <f t="shared" si="114"/>
        <v>0</v>
      </c>
      <c r="H479" s="32">
        <f t="shared" si="114"/>
        <v>0</v>
      </c>
      <c r="I479" s="32">
        <f t="shared" si="114"/>
        <v>0</v>
      </c>
    </row>
    <row r="480" spans="1:9" hidden="1">
      <c r="A480" s="26" t="s">
        <v>85</v>
      </c>
      <c r="B480" s="46"/>
      <c r="C480" s="35" t="s">
        <v>26</v>
      </c>
      <c r="D480" s="35" t="s">
        <v>49</v>
      </c>
      <c r="E480" s="56" t="s">
        <v>239</v>
      </c>
      <c r="F480" s="56">
        <v>200</v>
      </c>
      <c r="G480" s="32"/>
      <c r="H480" s="32"/>
      <c r="I480" s="32"/>
    </row>
    <row r="481" spans="1:9" ht="31.5">
      <c r="A481" s="26" t="s">
        <v>626</v>
      </c>
      <c r="B481" s="46"/>
      <c r="C481" s="35" t="s">
        <v>26</v>
      </c>
      <c r="D481" s="35" t="s">
        <v>49</v>
      </c>
      <c r="E481" s="56" t="s">
        <v>424</v>
      </c>
      <c r="F481" s="56"/>
      <c r="G481" s="32">
        <f t="shared" ref="G481:I483" si="115">SUM(G482)</f>
        <v>250</v>
      </c>
      <c r="H481" s="32">
        <f t="shared" si="115"/>
        <v>0</v>
      </c>
      <c r="I481" s="32">
        <f t="shared" si="115"/>
        <v>0</v>
      </c>
    </row>
    <row r="482" spans="1:9">
      <c r="A482" s="26" t="s">
        <v>30</v>
      </c>
      <c r="B482" s="46"/>
      <c r="C482" s="35" t="s">
        <v>26</v>
      </c>
      <c r="D482" s="35" t="s">
        <v>49</v>
      </c>
      <c r="E482" s="56" t="s">
        <v>425</v>
      </c>
      <c r="F482" s="56"/>
      <c r="G482" s="32">
        <f t="shared" si="115"/>
        <v>250</v>
      </c>
      <c r="H482" s="32">
        <f t="shared" si="115"/>
        <v>0</v>
      </c>
      <c r="I482" s="32">
        <f t="shared" si="115"/>
        <v>0</v>
      </c>
    </row>
    <row r="483" spans="1:9">
      <c r="A483" s="26" t="s">
        <v>50</v>
      </c>
      <c r="B483" s="46"/>
      <c r="C483" s="35" t="s">
        <v>26</v>
      </c>
      <c r="D483" s="35" t="s">
        <v>49</v>
      </c>
      <c r="E483" s="56" t="s">
        <v>426</v>
      </c>
      <c r="F483" s="56"/>
      <c r="G483" s="32">
        <f t="shared" si="115"/>
        <v>250</v>
      </c>
      <c r="H483" s="32">
        <f t="shared" si="115"/>
        <v>0</v>
      </c>
      <c r="I483" s="32">
        <f t="shared" si="115"/>
        <v>0</v>
      </c>
    </row>
    <row r="484" spans="1:9">
      <c r="A484" s="26" t="s">
        <v>37</v>
      </c>
      <c r="B484" s="46"/>
      <c r="C484" s="35" t="s">
        <v>26</v>
      </c>
      <c r="D484" s="35" t="s">
        <v>49</v>
      </c>
      <c r="E484" s="56" t="s">
        <v>426</v>
      </c>
      <c r="F484" s="56">
        <v>300</v>
      </c>
      <c r="G484" s="32">
        <v>250</v>
      </c>
      <c r="H484" s="32"/>
      <c r="I484" s="32"/>
    </row>
    <row r="485" spans="1:9">
      <c r="A485" s="26" t="s">
        <v>180</v>
      </c>
      <c r="B485" s="46"/>
      <c r="C485" s="35" t="s">
        <v>26</v>
      </c>
      <c r="D485" s="35" t="s">
        <v>11</v>
      </c>
      <c r="E485" s="35"/>
      <c r="F485" s="35"/>
      <c r="G485" s="32">
        <f>SUM(G490)+G486</f>
        <v>65815.899999999994</v>
      </c>
      <c r="H485" s="32">
        <f>SUM(H490)+H486</f>
        <v>54846.099999999991</v>
      </c>
      <c r="I485" s="32">
        <f>SUM(I490)+I486</f>
        <v>54783.099999999991</v>
      </c>
    </row>
    <row r="486" spans="1:9" ht="31.5">
      <c r="A486" s="26" t="s">
        <v>781</v>
      </c>
      <c r="B486" s="46"/>
      <c r="C486" s="35" t="s">
        <v>26</v>
      </c>
      <c r="D486" s="35" t="s">
        <v>11</v>
      </c>
      <c r="E486" s="56" t="s">
        <v>237</v>
      </c>
      <c r="F486" s="35"/>
      <c r="G486" s="32">
        <f t="shared" ref="G486:I487" si="116">SUM(G487)</f>
        <v>12431</v>
      </c>
      <c r="H486" s="32">
        <f t="shared" si="116"/>
        <v>2028.6999999999998</v>
      </c>
      <c r="I486" s="32">
        <f t="shared" si="116"/>
        <v>1965.6999999999998</v>
      </c>
    </row>
    <row r="487" spans="1:9" ht="31.5">
      <c r="A487" s="26" t="s">
        <v>245</v>
      </c>
      <c r="B487" s="46"/>
      <c r="C487" s="35" t="s">
        <v>26</v>
      </c>
      <c r="D487" s="35" t="s">
        <v>11</v>
      </c>
      <c r="E487" s="56" t="s">
        <v>238</v>
      </c>
      <c r="F487" s="35"/>
      <c r="G487" s="32">
        <f>SUM(G488)</f>
        <v>12431</v>
      </c>
      <c r="H487" s="32">
        <f t="shared" si="116"/>
        <v>2028.6999999999998</v>
      </c>
      <c r="I487" s="32">
        <f t="shared" si="116"/>
        <v>1965.6999999999998</v>
      </c>
    </row>
    <row r="488" spans="1:9" ht="31.5">
      <c r="A488" s="26" t="s">
        <v>951</v>
      </c>
      <c r="B488" s="46"/>
      <c r="C488" s="35" t="s">
        <v>26</v>
      </c>
      <c r="D488" s="35" t="s">
        <v>11</v>
      </c>
      <c r="E488" s="56" t="s">
        <v>950</v>
      </c>
      <c r="F488" s="35"/>
      <c r="G488" s="32">
        <f>SUM(G489)</f>
        <v>12431</v>
      </c>
      <c r="H488" s="32">
        <f t="shared" ref="H488:I488" si="117">SUM(H489)</f>
        <v>2028.6999999999998</v>
      </c>
      <c r="I488" s="32">
        <f t="shared" si="117"/>
        <v>1965.6999999999998</v>
      </c>
    </row>
    <row r="489" spans="1:9">
      <c r="A489" s="26" t="s">
        <v>37</v>
      </c>
      <c r="B489" s="46"/>
      <c r="C489" s="35" t="s">
        <v>26</v>
      </c>
      <c r="D489" s="35" t="s">
        <v>11</v>
      </c>
      <c r="E489" s="56" t="s">
        <v>950</v>
      </c>
      <c r="F489" s="35" t="s">
        <v>94</v>
      </c>
      <c r="G489" s="32">
        <f>570+8581.7+2930+349.3</f>
        <v>12431</v>
      </c>
      <c r="H489" s="32">
        <f>570+1449.1+9.6</f>
        <v>2028.6999999999998</v>
      </c>
      <c r="I489" s="32">
        <f>570+1404.1-8.4</f>
        <v>1965.6999999999998</v>
      </c>
    </row>
    <row r="490" spans="1:9" ht="31.5">
      <c r="A490" s="26" t="s">
        <v>623</v>
      </c>
      <c r="B490" s="46"/>
      <c r="C490" s="35" t="s">
        <v>26</v>
      </c>
      <c r="D490" s="35" t="s">
        <v>11</v>
      </c>
      <c r="E490" s="56" t="s">
        <v>230</v>
      </c>
      <c r="F490" s="56"/>
      <c r="G490" s="32">
        <f>SUM(G491)</f>
        <v>53384.899999999994</v>
      </c>
      <c r="H490" s="32">
        <f>SUM(H491)</f>
        <v>52817.399999999994</v>
      </c>
      <c r="I490" s="32">
        <f>SUM(I491)</f>
        <v>52817.399999999994</v>
      </c>
    </row>
    <row r="491" spans="1:9" ht="51" customHeight="1">
      <c r="A491" s="26" t="s">
        <v>348</v>
      </c>
      <c r="B491" s="46"/>
      <c r="C491" s="35" t="s">
        <v>26</v>
      </c>
      <c r="D491" s="35" t="s">
        <v>11</v>
      </c>
      <c r="E491" s="56" t="s">
        <v>351</v>
      </c>
      <c r="F491" s="56"/>
      <c r="G491" s="32">
        <f>SUM(G492+G494)</f>
        <v>53384.899999999994</v>
      </c>
      <c r="H491" s="32">
        <f>SUM(H492+H494)</f>
        <v>52817.399999999994</v>
      </c>
      <c r="I491" s="32">
        <f>SUM(I492+I494)</f>
        <v>52817.399999999994</v>
      </c>
    </row>
    <row r="492" spans="1:9" ht="99" customHeight="1">
      <c r="A492" s="3" t="s">
        <v>563</v>
      </c>
      <c r="B492" s="46"/>
      <c r="C492" s="35" t="s">
        <v>26</v>
      </c>
      <c r="D492" s="35" t="s">
        <v>11</v>
      </c>
      <c r="E492" s="56" t="s">
        <v>525</v>
      </c>
      <c r="F492" s="56"/>
      <c r="G492" s="32">
        <f>SUM(G493)</f>
        <v>37556.1</v>
      </c>
      <c r="H492" s="32">
        <f>SUM(H493)</f>
        <v>24443.3</v>
      </c>
      <c r="I492" s="32">
        <f>SUM(I493)</f>
        <v>24443.3</v>
      </c>
    </row>
    <row r="493" spans="1:9" ht="31.5">
      <c r="A493" s="3" t="s">
        <v>263</v>
      </c>
      <c r="B493" s="46"/>
      <c r="C493" s="35" t="s">
        <v>26</v>
      </c>
      <c r="D493" s="35" t="s">
        <v>11</v>
      </c>
      <c r="E493" s="56" t="s">
        <v>525</v>
      </c>
      <c r="F493" s="56">
        <v>400</v>
      </c>
      <c r="G493" s="32">
        <f>37489.9+66.2</f>
        <v>37556.1</v>
      </c>
      <c r="H493" s="32">
        <v>24443.3</v>
      </c>
      <c r="I493" s="32">
        <v>24443.3</v>
      </c>
    </row>
    <row r="494" spans="1:9" ht="47.25">
      <c r="A494" s="26" t="s">
        <v>242</v>
      </c>
      <c r="B494" s="46"/>
      <c r="C494" s="35" t="s">
        <v>26</v>
      </c>
      <c r="D494" s="35" t="s">
        <v>11</v>
      </c>
      <c r="E494" s="35" t="s">
        <v>526</v>
      </c>
      <c r="F494" s="56"/>
      <c r="G494" s="32">
        <f>SUM(G495)</f>
        <v>15828.8</v>
      </c>
      <c r="H494" s="32">
        <f>SUM(H495)</f>
        <v>28374.1</v>
      </c>
      <c r="I494" s="32">
        <f>SUM(I495)</f>
        <v>28374.1</v>
      </c>
    </row>
    <row r="495" spans="1:9" ht="30.75" customHeight="1">
      <c r="A495" s="3" t="s">
        <v>263</v>
      </c>
      <c r="B495" s="46"/>
      <c r="C495" s="35" t="s">
        <v>26</v>
      </c>
      <c r="D495" s="35" t="s">
        <v>11</v>
      </c>
      <c r="E495" s="35" t="s">
        <v>526</v>
      </c>
      <c r="F495" s="35" t="s">
        <v>241</v>
      </c>
      <c r="G495" s="32">
        <f>15895-66.2</f>
        <v>15828.8</v>
      </c>
      <c r="H495" s="32">
        <v>28374.1</v>
      </c>
      <c r="I495" s="32">
        <v>28374.1</v>
      </c>
    </row>
    <row r="496" spans="1:9" ht="17.25" customHeight="1">
      <c r="A496" s="26" t="s">
        <v>72</v>
      </c>
      <c r="B496" s="46"/>
      <c r="C496" s="35" t="s">
        <v>26</v>
      </c>
      <c r="D496" s="35" t="s">
        <v>73</v>
      </c>
      <c r="E496" s="56"/>
      <c r="F496" s="56"/>
      <c r="G496" s="32">
        <f>G497+G501</f>
        <v>3793.7</v>
      </c>
      <c r="H496" s="32">
        <f t="shared" ref="H496:I496" si="118">H497</f>
        <v>0</v>
      </c>
      <c r="I496" s="32">
        <f t="shared" si="118"/>
        <v>0</v>
      </c>
    </row>
    <row r="497" spans="1:9" ht="31.5">
      <c r="A497" s="26" t="s">
        <v>622</v>
      </c>
      <c r="B497" s="46"/>
      <c r="C497" s="35" t="s">
        <v>26</v>
      </c>
      <c r="D497" s="35" t="s">
        <v>73</v>
      </c>
      <c r="E497" s="56" t="s">
        <v>230</v>
      </c>
      <c r="F497" s="56"/>
      <c r="G497" s="32">
        <f t="shared" ref="G497:I497" si="119">SUM(G498)</f>
        <v>2090.6</v>
      </c>
      <c r="H497" s="32">
        <f t="shared" si="119"/>
        <v>0</v>
      </c>
      <c r="I497" s="32">
        <f t="shared" si="119"/>
        <v>0</v>
      </c>
    </row>
    <row r="498" spans="1:9" ht="126">
      <c r="A498" s="134" t="s">
        <v>1038</v>
      </c>
      <c r="B498" s="62"/>
      <c r="C498" s="35" t="s">
        <v>26</v>
      </c>
      <c r="D498" s="122" t="s">
        <v>73</v>
      </c>
      <c r="E498" s="56" t="s">
        <v>239</v>
      </c>
      <c r="F498" s="62"/>
      <c r="G498" s="32">
        <f>SUM(G500)</f>
        <v>2090.6</v>
      </c>
      <c r="H498" s="32">
        <f>SUM(H500)</f>
        <v>0</v>
      </c>
      <c r="I498" s="32">
        <f>SUM(I500)</f>
        <v>0</v>
      </c>
    </row>
    <row r="499" spans="1:9">
      <c r="A499" s="121" t="s">
        <v>30</v>
      </c>
      <c r="B499" s="62"/>
      <c r="C499" s="122" t="s">
        <v>26</v>
      </c>
      <c r="D499" s="122" t="s">
        <v>73</v>
      </c>
      <c r="E499" s="56" t="s">
        <v>1026</v>
      </c>
      <c r="F499" s="62"/>
      <c r="G499" s="32">
        <f>SUM(G500)</f>
        <v>2090.6</v>
      </c>
      <c r="H499" s="32"/>
      <c r="I499" s="32"/>
    </row>
    <row r="500" spans="1:9" ht="31.5">
      <c r="A500" s="3" t="s">
        <v>263</v>
      </c>
      <c r="B500" s="62"/>
      <c r="C500" s="35" t="s">
        <v>26</v>
      </c>
      <c r="D500" s="35" t="s">
        <v>73</v>
      </c>
      <c r="E500" s="56" t="s">
        <v>1026</v>
      </c>
      <c r="F500" s="56">
        <v>400</v>
      </c>
      <c r="G500" s="32">
        <v>2090.6</v>
      </c>
      <c r="H500" s="32"/>
      <c r="I500" s="32"/>
    </row>
    <row r="501" spans="1:9" ht="31.5">
      <c r="A501" s="3" t="s">
        <v>784</v>
      </c>
      <c r="B501" s="62"/>
      <c r="C501" s="138" t="s">
        <v>26</v>
      </c>
      <c r="D501" s="138" t="s">
        <v>73</v>
      </c>
      <c r="E501" s="56" t="s">
        <v>485</v>
      </c>
      <c r="F501" s="56"/>
      <c r="G501" s="32">
        <f>SUM(G502)</f>
        <v>1703.1</v>
      </c>
      <c r="H501" s="32"/>
      <c r="I501" s="32"/>
    </row>
    <row r="502" spans="1:9" ht="31.5">
      <c r="A502" s="3" t="s">
        <v>64</v>
      </c>
      <c r="B502" s="62"/>
      <c r="C502" s="138" t="s">
        <v>26</v>
      </c>
      <c r="D502" s="138" t="s">
        <v>73</v>
      </c>
      <c r="E502" s="56" t="s">
        <v>486</v>
      </c>
      <c r="F502" s="56"/>
      <c r="G502" s="32">
        <f>SUM(G503)</f>
        <v>1703.1</v>
      </c>
      <c r="H502" s="32"/>
      <c r="I502" s="32"/>
    </row>
    <row r="503" spans="1:9" ht="31.5">
      <c r="A503" s="3" t="s">
        <v>1029</v>
      </c>
      <c r="B503" s="62"/>
      <c r="C503" s="138" t="s">
        <v>26</v>
      </c>
      <c r="D503" s="138" t="s">
        <v>73</v>
      </c>
      <c r="E503" s="56" t="s">
        <v>1030</v>
      </c>
      <c r="F503" s="56"/>
      <c r="G503" s="32">
        <f>SUM(G504)</f>
        <v>1703.1</v>
      </c>
      <c r="H503" s="32"/>
      <c r="I503" s="32"/>
    </row>
    <row r="504" spans="1:9" ht="31.5">
      <c r="A504" s="3" t="s">
        <v>222</v>
      </c>
      <c r="B504" s="62"/>
      <c r="C504" s="138" t="s">
        <v>26</v>
      </c>
      <c r="D504" s="138" t="s">
        <v>73</v>
      </c>
      <c r="E504" s="56" t="s">
        <v>1030</v>
      </c>
      <c r="F504" s="56">
        <v>600</v>
      </c>
      <c r="G504" s="32">
        <v>1703.1</v>
      </c>
      <c r="H504" s="32"/>
      <c r="I504" s="32"/>
    </row>
    <row r="505" spans="1:9" ht="19.5" customHeight="1">
      <c r="A505" s="3" t="s">
        <v>247</v>
      </c>
      <c r="B505" s="27"/>
      <c r="C505" s="35" t="s">
        <v>165</v>
      </c>
      <c r="D505" s="35" t="s">
        <v>27</v>
      </c>
      <c r="E505" s="35"/>
      <c r="F505" s="35"/>
      <c r="G505" s="32">
        <f>SUM(G506)+G535+G520</f>
        <v>1457.2</v>
      </c>
      <c r="H505" s="32">
        <f>SUM(H506)+H535+H520</f>
        <v>0</v>
      </c>
      <c r="I505" s="32">
        <f>SUM(I506)+I535+I520</f>
        <v>0</v>
      </c>
    </row>
    <row r="506" spans="1:9">
      <c r="A506" s="3" t="s">
        <v>181</v>
      </c>
      <c r="B506" s="27"/>
      <c r="C506" s="35" t="s">
        <v>165</v>
      </c>
      <c r="D506" s="35" t="s">
        <v>29</v>
      </c>
      <c r="E506" s="35"/>
      <c r="F506" s="35"/>
      <c r="G506" s="32">
        <f>SUM(G507,G514)+G510</f>
        <v>1457.2</v>
      </c>
      <c r="H506" s="32">
        <f>SUM(H507,H514)</f>
        <v>0</v>
      </c>
      <c r="I506" s="32">
        <f>SUM(I507,I514)</f>
        <v>0</v>
      </c>
    </row>
    <row r="507" spans="1:9" ht="31.5">
      <c r="A507" s="3" t="s">
        <v>611</v>
      </c>
      <c r="B507" s="27"/>
      <c r="C507" s="35" t="s">
        <v>165</v>
      </c>
      <c r="D507" s="35" t="s">
        <v>29</v>
      </c>
      <c r="E507" s="35" t="s">
        <v>285</v>
      </c>
      <c r="F507" s="35"/>
      <c r="G507" s="32">
        <f t="shared" ref="G507:I508" si="120">SUM(G508)</f>
        <v>1457.2</v>
      </c>
      <c r="H507" s="32">
        <f t="shared" si="120"/>
        <v>0</v>
      </c>
      <c r="I507" s="32">
        <f t="shared" si="120"/>
        <v>0</v>
      </c>
    </row>
    <row r="508" spans="1:9" ht="31.5">
      <c r="A508" s="3" t="s">
        <v>262</v>
      </c>
      <c r="B508" s="27"/>
      <c r="C508" s="35" t="s">
        <v>165</v>
      </c>
      <c r="D508" s="35" t="s">
        <v>29</v>
      </c>
      <c r="E508" s="35" t="s">
        <v>298</v>
      </c>
      <c r="F508" s="35"/>
      <c r="G508" s="32">
        <f t="shared" si="120"/>
        <v>1457.2</v>
      </c>
      <c r="H508" s="32">
        <f t="shared" si="120"/>
        <v>0</v>
      </c>
      <c r="I508" s="32">
        <f t="shared" si="120"/>
        <v>0</v>
      </c>
    </row>
    <row r="509" spans="1:9" ht="31.5">
      <c r="A509" s="3" t="s">
        <v>263</v>
      </c>
      <c r="B509" s="27"/>
      <c r="C509" s="35" t="s">
        <v>165</v>
      </c>
      <c r="D509" s="35" t="s">
        <v>29</v>
      </c>
      <c r="E509" s="35" t="s">
        <v>298</v>
      </c>
      <c r="F509" s="35" t="s">
        <v>241</v>
      </c>
      <c r="G509" s="32">
        <v>1457.2</v>
      </c>
      <c r="H509" s="32"/>
      <c r="I509" s="32"/>
    </row>
    <row r="510" spans="1:9" ht="31.5" hidden="1">
      <c r="A510" s="26" t="s">
        <v>592</v>
      </c>
      <c r="B510" s="27"/>
      <c r="C510" s="35" t="s">
        <v>165</v>
      </c>
      <c r="D510" s="35" t="s">
        <v>29</v>
      </c>
      <c r="E510" s="27" t="s">
        <v>214</v>
      </c>
      <c r="F510" s="27"/>
      <c r="G510" s="30">
        <f t="shared" ref="G510:G511" si="121">SUM(G511)</f>
        <v>0</v>
      </c>
      <c r="H510" s="32"/>
      <c r="I510" s="32"/>
    </row>
    <row r="511" spans="1:9" ht="47.25" hidden="1">
      <c r="A511" s="26" t="s">
        <v>593</v>
      </c>
      <c r="B511" s="27"/>
      <c r="C511" s="35" t="s">
        <v>165</v>
      </c>
      <c r="D511" s="35" t="s">
        <v>29</v>
      </c>
      <c r="E511" s="27" t="s">
        <v>215</v>
      </c>
      <c r="F511" s="27"/>
      <c r="G511" s="30">
        <f t="shared" si="121"/>
        <v>0</v>
      </c>
      <c r="H511" s="32"/>
      <c r="I511" s="32"/>
    </row>
    <row r="512" spans="1:9" ht="31.5" hidden="1">
      <c r="A512" s="26" t="s">
        <v>468</v>
      </c>
      <c r="B512" s="27"/>
      <c r="C512" s="35" t="s">
        <v>165</v>
      </c>
      <c r="D512" s="35" t="s">
        <v>29</v>
      </c>
      <c r="E512" s="27" t="s">
        <v>216</v>
      </c>
      <c r="F512" s="27"/>
      <c r="G512" s="30">
        <f>SUM(G513:G513)</f>
        <v>0</v>
      </c>
      <c r="H512" s="32"/>
      <c r="I512" s="32"/>
    </row>
    <row r="513" spans="1:9" ht="31.5" hidden="1">
      <c r="A513" s="3" t="s">
        <v>47</v>
      </c>
      <c r="B513" s="27"/>
      <c r="C513" s="35" t="s">
        <v>165</v>
      </c>
      <c r="D513" s="35" t="s">
        <v>29</v>
      </c>
      <c r="E513" s="27" t="s">
        <v>216</v>
      </c>
      <c r="F513" s="27" t="s">
        <v>241</v>
      </c>
      <c r="G513" s="30"/>
      <c r="H513" s="32"/>
      <c r="I513" s="32"/>
    </row>
    <row r="514" spans="1:9" ht="31.5" hidden="1">
      <c r="A514" s="26" t="s">
        <v>628</v>
      </c>
      <c r="B514" s="46"/>
      <c r="C514" s="35" t="s">
        <v>165</v>
      </c>
      <c r="D514" s="35" t="s">
        <v>29</v>
      </c>
      <c r="E514" s="56" t="s">
        <v>250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9" ht="31.5" hidden="1">
      <c r="A515" s="26" t="s">
        <v>267</v>
      </c>
      <c r="B515" s="46"/>
      <c r="C515" s="35" t="s">
        <v>165</v>
      </c>
      <c r="D515" s="35" t="s">
        <v>29</v>
      </c>
      <c r="E515" s="56" t="s">
        <v>257</v>
      </c>
      <c r="F515" s="56"/>
      <c r="G515" s="32">
        <f>SUM(G516)+G518</f>
        <v>0</v>
      </c>
      <c r="H515" s="32">
        <f>SUM(H516)+H518</f>
        <v>0</v>
      </c>
      <c r="I515" s="32">
        <f>SUM(I516)+I518</f>
        <v>0</v>
      </c>
    </row>
    <row r="516" spans="1:9" ht="31.5" hidden="1">
      <c r="A516" s="3" t="s">
        <v>353</v>
      </c>
      <c r="B516" s="27"/>
      <c r="C516" s="35" t="s">
        <v>165</v>
      </c>
      <c r="D516" s="35" t="s">
        <v>29</v>
      </c>
      <c r="E516" s="56" t="s">
        <v>299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9" ht="31.5" hidden="1">
      <c r="A517" s="3" t="s">
        <v>263</v>
      </c>
      <c r="B517" s="27"/>
      <c r="C517" s="35" t="s">
        <v>165</v>
      </c>
      <c r="D517" s="35" t="s">
        <v>29</v>
      </c>
      <c r="E517" s="56" t="s">
        <v>299</v>
      </c>
      <c r="F517" s="56">
        <v>400</v>
      </c>
      <c r="G517" s="32"/>
      <c r="H517" s="32"/>
      <c r="I517" s="32"/>
    </row>
    <row r="518" spans="1:9" ht="31.5" hidden="1">
      <c r="A518" s="3" t="s">
        <v>465</v>
      </c>
      <c r="B518" s="27"/>
      <c r="C518" s="35" t="s">
        <v>165</v>
      </c>
      <c r="D518" s="35" t="s">
        <v>29</v>
      </c>
      <c r="E518" s="56" t="s">
        <v>429</v>
      </c>
      <c r="F518" s="56"/>
      <c r="G518" s="32">
        <f>SUM(G519)</f>
        <v>0</v>
      </c>
      <c r="H518" s="32">
        <f>SUM(H519)</f>
        <v>0</v>
      </c>
      <c r="I518" s="32">
        <f>SUM(I519)</f>
        <v>0</v>
      </c>
    </row>
    <row r="519" spans="1:9" ht="31.5" hidden="1">
      <c r="A519" s="3" t="s">
        <v>263</v>
      </c>
      <c r="B519" s="27"/>
      <c r="C519" s="35" t="s">
        <v>165</v>
      </c>
      <c r="D519" s="35" t="s">
        <v>29</v>
      </c>
      <c r="E519" s="56" t="s">
        <v>429</v>
      </c>
      <c r="F519" s="56">
        <v>400</v>
      </c>
      <c r="G519" s="32"/>
      <c r="H519" s="32"/>
      <c r="I519" s="32"/>
    </row>
    <row r="520" spans="1:9" hidden="1">
      <c r="A520" s="26" t="s">
        <v>182</v>
      </c>
      <c r="B520" s="27"/>
      <c r="C520" s="27" t="s">
        <v>165</v>
      </c>
      <c r="D520" s="27" t="s">
        <v>39</v>
      </c>
      <c r="E520" s="27"/>
      <c r="F520" s="27"/>
      <c r="G520" s="30">
        <f>SUM(G521)+G526</f>
        <v>0</v>
      </c>
      <c r="H520" s="30">
        <f>SUM(H521)+H526</f>
        <v>0</v>
      </c>
      <c r="I520" s="30">
        <f>SUM(I521)+I526</f>
        <v>0</v>
      </c>
    </row>
    <row r="521" spans="1:9" ht="31.5" hidden="1">
      <c r="A521" s="26" t="s">
        <v>411</v>
      </c>
      <c r="B521" s="27"/>
      <c r="C521" s="27" t="s">
        <v>165</v>
      </c>
      <c r="D521" s="27" t="s">
        <v>39</v>
      </c>
      <c r="E521" s="27" t="s">
        <v>412</v>
      </c>
      <c r="F521" s="27"/>
      <c r="G521" s="30">
        <f>G522+G529</f>
        <v>0</v>
      </c>
      <c r="H521" s="30">
        <f>H522+H529</f>
        <v>0</v>
      </c>
      <c r="I521" s="30">
        <f>I522+I529</f>
        <v>0</v>
      </c>
    </row>
    <row r="522" spans="1:9" ht="31.5" hidden="1">
      <c r="A522" s="26" t="s">
        <v>413</v>
      </c>
      <c r="B522" s="27"/>
      <c r="C522" s="27" t="s">
        <v>165</v>
      </c>
      <c r="D522" s="27" t="s">
        <v>39</v>
      </c>
      <c r="E522" s="27" t="s">
        <v>414</v>
      </c>
      <c r="F522" s="27"/>
      <c r="G522" s="30">
        <f>+G523</f>
        <v>0</v>
      </c>
      <c r="H522" s="30">
        <f>+H523</f>
        <v>0</v>
      </c>
      <c r="I522" s="30">
        <f>+I523</f>
        <v>0</v>
      </c>
    </row>
    <row r="523" spans="1:9" ht="47.25" hidden="1">
      <c r="A523" s="26" t="s">
        <v>418</v>
      </c>
      <c r="B523" s="27"/>
      <c r="C523" s="27" t="s">
        <v>165</v>
      </c>
      <c r="D523" s="27" t="s">
        <v>39</v>
      </c>
      <c r="E523" s="27" t="s">
        <v>415</v>
      </c>
      <c r="F523" s="27"/>
      <c r="G523" s="30">
        <f t="shared" ref="G523:I524" si="122">SUM(G524)</f>
        <v>0</v>
      </c>
      <c r="H523" s="30">
        <f t="shared" si="122"/>
        <v>0</v>
      </c>
      <c r="I523" s="30">
        <f t="shared" si="122"/>
        <v>0</v>
      </c>
    </row>
    <row r="524" spans="1:9" ht="31.5" hidden="1">
      <c r="A524" s="26" t="s">
        <v>416</v>
      </c>
      <c r="B524" s="27"/>
      <c r="C524" s="27" t="s">
        <v>165</v>
      </c>
      <c r="D524" s="27" t="s">
        <v>39</v>
      </c>
      <c r="E524" s="27" t="s">
        <v>417</v>
      </c>
      <c r="F524" s="27"/>
      <c r="G524" s="30">
        <f t="shared" si="122"/>
        <v>0</v>
      </c>
      <c r="H524" s="30">
        <f t="shared" si="122"/>
        <v>0</v>
      </c>
      <c r="I524" s="30">
        <f t="shared" si="122"/>
        <v>0</v>
      </c>
    </row>
    <row r="525" spans="1:9" ht="31.5" hidden="1">
      <c r="A525" s="3" t="s">
        <v>263</v>
      </c>
      <c r="B525" s="27"/>
      <c r="C525" s="27" t="s">
        <v>165</v>
      </c>
      <c r="D525" s="27" t="s">
        <v>39</v>
      </c>
      <c r="E525" s="27" t="s">
        <v>417</v>
      </c>
      <c r="F525" s="56">
        <v>400</v>
      </c>
      <c r="G525" s="32"/>
      <c r="H525" s="32"/>
      <c r="I525" s="32"/>
    </row>
    <row r="526" spans="1:9" ht="31.5" hidden="1">
      <c r="A526" s="3" t="s">
        <v>479</v>
      </c>
      <c r="B526" s="27"/>
      <c r="C526" s="27" t="s">
        <v>165</v>
      </c>
      <c r="D526" s="27" t="s">
        <v>39</v>
      </c>
      <c r="E526" s="35" t="s">
        <v>285</v>
      </c>
      <c r="F526" s="56"/>
      <c r="G526" s="32">
        <f t="shared" ref="G526:I527" si="123">G527</f>
        <v>0</v>
      </c>
      <c r="H526" s="32">
        <f t="shared" si="123"/>
        <v>0</v>
      </c>
      <c r="I526" s="32">
        <f t="shared" si="123"/>
        <v>0</v>
      </c>
    </row>
    <row r="527" spans="1:9" ht="31.5" hidden="1">
      <c r="A527" s="3" t="s">
        <v>353</v>
      </c>
      <c r="B527" s="27"/>
      <c r="C527" s="27" t="s">
        <v>165</v>
      </c>
      <c r="D527" s="27" t="s">
        <v>39</v>
      </c>
      <c r="E527" s="35" t="s">
        <v>298</v>
      </c>
      <c r="F527" s="56"/>
      <c r="G527" s="32">
        <f t="shared" si="123"/>
        <v>0</v>
      </c>
      <c r="H527" s="32">
        <f t="shared" si="123"/>
        <v>0</v>
      </c>
      <c r="I527" s="32">
        <f t="shared" si="123"/>
        <v>0</v>
      </c>
    </row>
    <row r="528" spans="1:9" ht="31.5" hidden="1">
      <c r="A528" s="3" t="s">
        <v>263</v>
      </c>
      <c r="B528" s="27"/>
      <c r="C528" s="27" t="s">
        <v>165</v>
      </c>
      <c r="D528" s="27" t="s">
        <v>39</v>
      </c>
      <c r="E528" s="35" t="s">
        <v>298</v>
      </c>
      <c r="F528" s="56">
        <v>400</v>
      </c>
      <c r="G528" s="32"/>
      <c r="H528" s="32"/>
      <c r="I528" s="32"/>
    </row>
    <row r="529" spans="1:14" ht="31.5" hidden="1">
      <c r="A529" s="26" t="s">
        <v>249</v>
      </c>
      <c r="B529" s="46"/>
      <c r="C529" s="27" t="s">
        <v>165</v>
      </c>
      <c r="D529" s="27" t="s">
        <v>39</v>
      </c>
      <c r="E529" s="56" t="s">
        <v>250</v>
      </c>
      <c r="F529" s="56"/>
      <c r="G529" s="32">
        <f>SUM(G530)</f>
        <v>0</v>
      </c>
      <c r="H529" s="32">
        <f>SUM(H530)</f>
        <v>0</v>
      </c>
      <c r="I529" s="32">
        <f>SUM(I530)</f>
        <v>0</v>
      </c>
    </row>
    <row r="530" spans="1:14" ht="31.5" hidden="1">
      <c r="A530" s="26" t="s">
        <v>267</v>
      </c>
      <c r="B530" s="46"/>
      <c r="C530" s="27" t="s">
        <v>165</v>
      </c>
      <c r="D530" s="27" t="s">
        <v>39</v>
      </c>
      <c r="E530" s="56" t="s">
        <v>257</v>
      </c>
      <c r="F530" s="56"/>
      <c r="G530" s="32">
        <f>SUM(G531)+G533</f>
        <v>0</v>
      </c>
      <c r="H530" s="32">
        <f>SUM(H531)+H533</f>
        <v>0</v>
      </c>
      <c r="I530" s="32">
        <f>SUM(I531)+I533</f>
        <v>0</v>
      </c>
    </row>
    <row r="531" spans="1:14" ht="31.5" hidden="1">
      <c r="A531" s="3" t="s">
        <v>353</v>
      </c>
      <c r="B531" s="27"/>
      <c r="C531" s="27" t="s">
        <v>165</v>
      </c>
      <c r="D531" s="27" t="s">
        <v>39</v>
      </c>
      <c r="E531" s="56" t="s">
        <v>299</v>
      </c>
      <c r="F531" s="56"/>
      <c r="G531" s="32">
        <f>SUM(G532)</f>
        <v>0</v>
      </c>
      <c r="H531" s="32">
        <f>SUM(H532)</f>
        <v>0</v>
      </c>
      <c r="I531" s="32">
        <f>SUM(I532)</f>
        <v>0</v>
      </c>
    </row>
    <row r="532" spans="1:14" ht="31.5" hidden="1">
      <c r="A532" s="3" t="s">
        <v>263</v>
      </c>
      <c r="B532" s="27"/>
      <c r="C532" s="27" t="s">
        <v>165</v>
      </c>
      <c r="D532" s="27" t="s">
        <v>39</v>
      </c>
      <c r="E532" s="56" t="s">
        <v>299</v>
      </c>
      <c r="F532" s="56">
        <v>400</v>
      </c>
      <c r="G532" s="32"/>
      <c r="H532" s="32"/>
      <c r="I532" s="32"/>
    </row>
    <row r="533" spans="1:14" ht="31.5" hidden="1">
      <c r="A533" s="3" t="s">
        <v>465</v>
      </c>
      <c r="B533" s="27"/>
      <c r="C533" s="27" t="s">
        <v>165</v>
      </c>
      <c r="D533" s="27" t="s">
        <v>39</v>
      </c>
      <c r="E533" s="56" t="s">
        <v>429</v>
      </c>
      <c r="F533" s="56"/>
      <c r="G533" s="32">
        <f>SUM(G534)</f>
        <v>0</v>
      </c>
      <c r="H533" s="32">
        <f>SUM(H534)</f>
        <v>0</v>
      </c>
      <c r="I533" s="32">
        <f>SUM(I534)</f>
        <v>0</v>
      </c>
    </row>
    <row r="534" spans="1:14" ht="31.5" hidden="1">
      <c r="A534" s="3" t="s">
        <v>263</v>
      </c>
      <c r="B534" s="27"/>
      <c r="C534" s="27" t="s">
        <v>165</v>
      </c>
      <c r="D534" s="27" t="s">
        <v>39</v>
      </c>
      <c r="E534" s="56" t="s">
        <v>429</v>
      </c>
      <c r="F534" s="56">
        <v>400</v>
      </c>
      <c r="G534" s="32"/>
      <c r="H534" s="32"/>
      <c r="I534" s="32"/>
    </row>
    <row r="535" spans="1:14" s="51" customFormat="1" hidden="1">
      <c r="A535" s="3" t="s">
        <v>184</v>
      </c>
      <c r="B535" s="27"/>
      <c r="C535" s="35" t="s">
        <v>165</v>
      </c>
      <c r="D535" s="35" t="s">
        <v>164</v>
      </c>
      <c r="E535" s="56"/>
      <c r="F535" s="56"/>
      <c r="G535" s="32">
        <f t="shared" ref="G535:I537" si="124">G536</f>
        <v>0</v>
      </c>
      <c r="H535" s="32">
        <f t="shared" si="124"/>
        <v>0</v>
      </c>
      <c r="I535" s="32">
        <f t="shared" si="124"/>
        <v>0</v>
      </c>
    </row>
    <row r="536" spans="1:14" ht="31.5" hidden="1">
      <c r="A536" s="3" t="s">
        <v>463</v>
      </c>
      <c r="B536" s="27"/>
      <c r="C536" s="35" t="s">
        <v>165</v>
      </c>
      <c r="D536" s="35" t="s">
        <v>164</v>
      </c>
      <c r="E536" s="35" t="s">
        <v>285</v>
      </c>
      <c r="F536" s="56"/>
      <c r="G536" s="32">
        <f t="shared" si="124"/>
        <v>0</v>
      </c>
      <c r="H536" s="32">
        <f t="shared" si="124"/>
        <v>0</v>
      </c>
      <c r="I536" s="32">
        <f t="shared" si="124"/>
        <v>0</v>
      </c>
    </row>
    <row r="537" spans="1:14" ht="31.5" hidden="1">
      <c r="A537" s="3" t="s">
        <v>353</v>
      </c>
      <c r="B537" s="27"/>
      <c r="C537" s="35" t="s">
        <v>165</v>
      </c>
      <c r="D537" s="35" t="s">
        <v>164</v>
      </c>
      <c r="E537" s="35" t="s">
        <v>298</v>
      </c>
      <c r="F537" s="56"/>
      <c r="G537" s="32">
        <f t="shared" si="124"/>
        <v>0</v>
      </c>
      <c r="H537" s="32">
        <f t="shared" si="124"/>
        <v>0</v>
      </c>
      <c r="I537" s="32">
        <f t="shared" si="124"/>
        <v>0</v>
      </c>
    </row>
    <row r="538" spans="1:14" ht="31.5" hidden="1">
      <c r="A538" s="3" t="s">
        <v>263</v>
      </c>
      <c r="B538" s="27"/>
      <c r="C538" s="35" t="s">
        <v>165</v>
      </c>
      <c r="D538" s="35" t="s">
        <v>164</v>
      </c>
      <c r="E538" s="35" t="s">
        <v>298</v>
      </c>
      <c r="F538" s="56">
        <v>400</v>
      </c>
      <c r="G538" s="32"/>
      <c r="H538" s="32"/>
      <c r="I538" s="32"/>
    </row>
    <row r="539" spans="1:14">
      <c r="A539" s="47" t="s">
        <v>198</v>
      </c>
      <c r="B539" s="48" t="s">
        <v>199</v>
      </c>
      <c r="C539" s="48"/>
      <c r="D539" s="48"/>
      <c r="E539" s="48"/>
      <c r="F539" s="48"/>
      <c r="G539" s="50">
        <f>SUM(G540+G569)+G565+G574</f>
        <v>35065.599999999999</v>
      </c>
      <c r="H539" s="50">
        <f>SUM(H540+H569)+H565+H574</f>
        <v>36724.800000000003</v>
      </c>
      <c r="I539" s="50">
        <f>SUM(I540+I569)+I565+I574</f>
        <v>36724.800000000003</v>
      </c>
      <c r="J539" s="31">
        <f>42815.8-2800-100-2700</f>
        <v>37215.800000000003</v>
      </c>
      <c r="K539" s="53">
        <f>SUM(J539-G539)</f>
        <v>2150.2000000000044</v>
      </c>
    </row>
    <row r="540" spans="1:14">
      <c r="A540" s="26" t="s">
        <v>82</v>
      </c>
      <c r="B540" s="27"/>
      <c r="C540" s="35" t="s">
        <v>29</v>
      </c>
      <c r="D540" s="35"/>
      <c r="E540" s="35"/>
      <c r="F540" s="56"/>
      <c r="G540" s="32">
        <f>SUM(G541+G548+G552)</f>
        <v>34984.799999999996</v>
      </c>
      <c r="H540" s="32">
        <f>SUM(H541+H548+H552)</f>
        <v>34651</v>
      </c>
      <c r="I540" s="32">
        <f>SUM(I541+I548+I552)</f>
        <v>36451</v>
      </c>
      <c r="J540" s="31">
        <v>35036.6</v>
      </c>
      <c r="K540" s="53">
        <f>SUM(J540-H539)</f>
        <v>-1688.2000000000044</v>
      </c>
    </row>
    <row r="541" spans="1:14" ht="31.5">
      <c r="A541" s="26" t="s">
        <v>97</v>
      </c>
      <c r="B541" s="27"/>
      <c r="C541" s="35" t="s">
        <v>29</v>
      </c>
      <c r="D541" s="35" t="s">
        <v>73</v>
      </c>
      <c r="E541" s="56"/>
      <c r="F541" s="56"/>
      <c r="G541" s="32">
        <f t="shared" ref="G541:I541" si="125">SUM(G542)</f>
        <v>28408.6</v>
      </c>
      <c r="H541" s="32">
        <f t="shared" si="125"/>
        <v>27638.1</v>
      </c>
      <c r="I541" s="32">
        <f t="shared" si="125"/>
        <v>27638.1</v>
      </c>
      <c r="J541" s="31">
        <v>35013.599999999999</v>
      </c>
      <c r="K541" s="53">
        <f>SUM(J541-I539)</f>
        <v>-1711.2000000000044</v>
      </c>
      <c r="N541" s="142"/>
    </row>
    <row r="542" spans="1:14" ht="31.5">
      <c r="A542" s="26" t="s">
        <v>591</v>
      </c>
      <c r="B542" s="27"/>
      <c r="C542" s="35" t="s">
        <v>29</v>
      </c>
      <c r="D542" s="35" t="s">
        <v>73</v>
      </c>
      <c r="E542" s="56" t="s">
        <v>189</v>
      </c>
      <c r="F542" s="56"/>
      <c r="G542" s="32">
        <f>SUM(G543)+G546</f>
        <v>28408.6</v>
      </c>
      <c r="H542" s="32">
        <f t="shared" ref="H542:L542" si="126">SUM(H543)+H546</f>
        <v>27638.1</v>
      </c>
      <c r="I542" s="32">
        <f t="shared" si="126"/>
        <v>27638.1</v>
      </c>
      <c r="J542" s="32">
        <f t="shared" si="126"/>
        <v>0</v>
      </c>
      <c r="K542" s="32">
        <f t="shared" si="126"/>
        <v>0</v>
      </c>
      <c r="L542" s="32">
        <f t="shared" si="126"/>
        <v>0</v>
      </c>
      <c r="N542" s="142"/>
    </row>
    <row r="543" spans="1:14">
      <c r="A543" s="26" t="s">
        <v>75</v>
      </c>
      <c r="B543" s="27"/>
      <c r="C543" s="35" t="s">
        <v>29</v>
      </c>
      <c r="D543" s="35" t="s">
        <v>73</v>
      </c>
      <c r="E543" s="35" t="s">
        <v>190</v>
      </c>
      <c r="F543" s="35"/>
      <c r="G543" s="32">
        <f>SUM(G544:G545)</f>
        <v>28317.8</v>
      </c>
      <c r="H543" s="32">
        <f>SUM(H544:H545)</f>
        <v>27638.1</v>
      </c>
      <c r="I543" s="32">
        <f>SUM(I544:I545)</f>
        <v>27638.1</v>
      </c>
      <c r="N543" s="142"/>
    </row>
    <row r="544" spans="1:14" ht="47.25">
      <c r="A544" s="3" t="s">
        <v>46</v>
      </c>
      <c r="B544" s="27"/>
      <c r="C544" s="35" t="s">
        <v>29</v>
      </c>
      <c r="D544" s="35" t="s">
        <v>73</v>
      </c>
      <c r="E544" s="35" t="s">
        <v>190</v>
      </c>
      <c r="F544" s="35" t="s">
        <v>84</v>
      </c>
      <c r="G544" s="32">
        <v>28313</v>
      </c>
      <c r="H544" s="32">
        <v>27631.5</v>
      </c>
      <c r="I544" s="32">
        <v>27631.5</v>
      </c>
      <c r="N544" s="143"/>
    </row>
    <row r="545" spans="1:14" ht="31.5">
      <c r="A545" s="26" t="s">
        <v>47</v>
      </c>
      <c r="B545" s="27"/>
      <c r="C545" s="35" t="s">
        <v>29</v>
      </c>
      <c r="D545" s="35" t="s">
        <v>73</v>
      </c>
      <c r="E545" s="35" t="s">
        <v>190</v>
      </c>
      <c r="F545" s="35" t="s">
        <v>86</v>
      </c>
      <c r="G545" s="32">
        <v>4.8</v>
      </c>
      <c r="H545" s="32">
        <v>6.6</v>
      </c>
      <c r="I545" s="32">
        <v>6.6</v>
      </c>
      <c r="N545" s="144"/>
    </row>
    <row r="546" spans="1:14">
      <c r="A546" s="3" t="s">
        <v>1041</v>
      </c>
      <c r="B546" s="46"/>
      <c r="C546" s="140" t="s">
        <v>29</v>
      </c>
      <c r="D546" s="140" t="s">
        <v>73</v>
      </c>
      <c r="E546" s="140" t="s">
        <v>1051</v>
      </c>
      <c r="F546" s="140"/>
      <c r="G546" s="32">
        <f>SUM(G547)</f>
        <v>90.8</v>
      </c>
      <c r="H546" s="32">
        <f t="shared" ref="H546:L546" si="127">SUM(H547)</f>
        <v>0</v>
      </c>
      <c r="I546" s="32">
        <f t="shared" si="127"/>
        <v>0</v>
      </c>
      <c r="J546" s="32">
        <f t="shared" si="127"/>
        <v>0</v>
      </c>
      <c r="K546" s="32">
        <f t="shared" si="127"/>
        <v>0</v>
      </c>
      <c r="L546" s="32">
        <f t="shared" si="127"/>
        <v>0</v>
      </c>
      <c r="N546" s="144"/>
    </row>
    <row r="547" spans="1:14" ht="47.25">
      <c r="A547" s="3" t="s">
        <v>46</v>
      </c>
      <c r="B547" s="46"/>
      <c r="C547" s="140" t="s">
        <v>29</v>
      </c>
      <c r="D547" s="140" t="s">
        <v>73</v>
      </c>
      <c r="E547" s="140" t="s">
        <v>1051</v>
      </c>
      <c r="F547" s="140" t="s">
        <v>84</v>
      </c>
      <c r="G547" s="32">
        <v>90.8</v>
      </c>
      <c r="H547" s="32"/>
      <c r="I547" s="32"/>
      <c r="N547" s="144"/>
    </row>
    <row r="548" spans="1:14">
      <c r="A548" s="26" t="s">
        <v>139</v>
      </c>
      <c r="B548" s="27"/>
      <c r="C548" s="35" t="s">
        <v>29</v>
      </c>
      <c r="D548" s="35" t="s">
        <v>165</v>
      </c>
      <c r="E548" s="35"/>
      <c r="F548" s="56"/>
      <c r="G548" s="32">
        <f t="shared" ref="G548:I550" si="128">SUM(G549)</f>
        <v>500</v>
      </c>
      <c r="H548" s="32">
        <f t="shared" si="128"/>
        <v>0</v>
      </c>
      <c r="I548" s="32">
        <f t="shared" si="128"/>
        <v>0</v>
      </c>
      <c r="N548" s="144"/>
    </row>
    <row r="549" spans="1:14">
      <c r="A549" s="26" t="s">
        <v>517</v>
      </c>
      <c r="B549" s="27"/>
      <c r="C549" s="35" t="s">
        <v>29</v>
      </c>
      <c r="D549" s="35" t="s">
        <v>165</v>
      </c>
      <c r="E549" s="35" t="s">
        <v>187</v>
      </c>
      <c r="F549" s="56"/>
      <c r="G549" s="32">
        <f t="shared" si="128"/>
        <v>500</v>
      </c>
      <c r="H549" s="32">
        <f t="shared" si="128"/>
        <v>0</v>
      </c>
      <c r="I549" s="32">
        <f t="shared" si="128"/>
        <v>0</v>
      </c>
      <c r="N549" s="144"/>
    </row>
    <row r="550" spans="1:14">
      <c r="A550" s="26" t="s">
        <v>140</v>
      </c>
      <c r="B550" s="27"/>
      <c r="C550" s="35" t="s">
        <v>29</v>
      </c>
      <c r="D550" s="35" t="s">
        <v>165</v>
      </c>
      <c r="E550" s="35" t="s">
        <v>191</v>
      </c>
      <c r="F550" s="56"/>
      <c r="G550" s="32">
        <f t="shared" si="128"/>
        <v>500</v>
      </c>
      <c r="H550" s="32">
        <f t="shared" si="128"/>
        <v>0</v>
      </c>
      <c r="I550" s="32">
        <f t="shared" si="128"/>
        <v>0</v>
      </c>
      <c r="N550" s="145"/>
    </row>
    <row r="551" spans="1:14">
      <c r="A551" s="26" t="s">
        <v>20</v>
      </c>
      <c r="B551" s="27"/>
      <c r="C551" s="35" t="s">
        <v>29</v>
      </c>
      <c r="D551" s="35" t="s">
        <v>165</v>
      </c>
      <c r="E551" s="35" t="s">
        <v>191</v>
      </c>
      <c r="F551" s="56">
        <v>800</v>
      </c>
      <c r="G551" s="32">
        <v>500</v>
      </c>
      <c r="H551" s="32"/>
      <c r="I551" s="32"/>
      <c r="N551" s="144"/>
    </row>
    <row r="552" spans="1:14">
      <c r="A552" s="26" t="s">
        <v>88</v>
      </c>
      <c r="B552" s="27"/>
      <c r="C552" s="35" t="s">
        <v>29</v>
      </c>
      <c r="D552" s="35" t="s">
        <v>89</v>
      </c>
      <c r="E552" s="35"/>
      <c r="F552" s="56"/>
      <c r="G552" s="32">
        <f>SUM(G553)</f>
        <v>6076.2</v>
      </c>
      <c r="H552" s="32">
        <f>SUM(H553)</f>
        <v>7012.9</v>
      </c>
      <c r="I552" s="32">
        <f>SUM(I553)</f>
        <v>8812.9000000000015</v>
      </c>
      <c r="N552" s="145"/>
    </row>
    <row r="553" spans="1:14" ht="31.5">
      <c r="A553" s="26" t="s">
        <v>591</v>
      </c>
      <c r="B553" s="27"/>
      <c r="C553" s="35" t="s">
        <v>29</v>
      </c>
      <c r="D553" s="35" t="s">
        <v>89</v>
      </c>
      <c r="E553" s="56" t="s">
        <v>189</v>
      </c>
      <c r="F553" s="56"/>
      <c r="G553" s="32">
        <f>SUM(G554+G557+G559)</f>
        <v>6076.2</v>
      </c>
      <c r="H553" s="32">
        <f>SUM(H554+H557+H559)</f>
        <v>7012.9</v>
      </c>
      <c r="I553" s="32">
        <f>SUM(I554+I557+I559)</f>
        <v>8812.9000000000015</v>
      </c>
      <c r="N553" s="144"/>
    </row>
    <row r="554" spans="1:14">
      <c r="A554" s="26" t="s">
        <v>90</v>
      </c>
      <c r="B554" s="27"/>
      <c r="C554" s="35" t="s">
        <v>29</v>
      </c>
      <c r="D554" s="35" t="s">
        <v>89</v>
      </c>
      <c r="E554" s="56" t="s">
        <v>192</v>
      </c>
      <c r="F554" s="56"/>
      <c r="G554" s="32">
        <f>SUM(G555:G556)</f>
        <v>138.5</v>
      </c>
      <c r="H554" s="32">
        <f>SUM(H555:H556)</f>
        <v>208</v>
      </c>
      <c r="I554" s="32">
        <f>SUM(I555:I556)</f>
        <v>208</v>
      </c>
      <c r="N554" s="144"/>
    </row>
    <row r="555" spans="1:14" ht="31.5">
      <c r="A555" s="26" t="s">
        <v>47</v>
      </c>
      <c r="B555" s="27"/>
      <c r="C555" s="35" t="s">
        <v>29</v>
      </c>
      <c r="D555" s="35" t="s">
        <v>89</v>
      </c>
      <c r="E555" s="56" t="s">
        <v>192</v>
      </c>
      <c r="F555" s="56">
        <v>200</v>
      </c>
      <c r="G555" s="32">
        <v>137.1</v>
      </c>
      <c r="H555" s="32">
        <v>206.6</v>
      </c>
      <c r="I555" s="32">
        <v>206.6</v>
      </c>
      <c r="N555" s="144"/>
    </row>
    <row r="556" spans="1:14" ht="13.5" customHeight="1">
      <c r="A556" s="26" t="s">
        <v>20</v>
      </c>
      <c r="B556" s="27"/>
      <c r="C556" s="35" t="s">
        <v>29</v>
      </c>
      <c r="D556" s="35" t="s">
        <v>89</v>
      </c>
      <c r="E556" s="56" t="s">
        <v>192</v>
      </c>
      <c r="F556" s="56">
        <v>800</v>
      </c>
      <c r="G556" s="32">
        <v>1.4</v>
      </c>
      <c r="H556" s="32">
        <v>1.4</v>
      </c>
      <c r="I556" s="32">
        <v>1.4</v>
      </c>
      <c r="N556" s="144"/>
    </row>
    <row r="557" spans="1:14" ht="31.5">
      <c r="A557" s="26" t="s">
        <v>92</v>
      </c>
      <c r="B557" s="27"/>
      <c r="C557" s="35" t="s">
        <v>29</v>
      </c>
      <c r="D557" s="35" t="s">
        <v>89</v>
      </c>
      <c r="E557" s="56" t="s">
        <v>193</v>
      </c>
      <c r="F557" s="56"/>
      <c r="G557" s="32">
        <f>SUM(G558)</f>
        <v>191.8</v>
      </c>
      <c r="H557" s="32">
        <f>SUM(H558)</f>
        <v>272.7</v>
      </c>
      <c r="I557" s="32">
        <f>SUM(I558)</f>
        <v>272.7</v>
      </c>
      <c r="N557" s="145"/>
    </row>
    <row r="558" spans="1:14" ht="31.5">
      <c r="A558" s="26" t="s">
        <v>47</v>
      </c>
      <c r="B558" s="27"/>
      <c r="C558" s="35" t="s">
        <v>29</v>
      </c>
      <c r="D558" s="35" t="s">
        <v>89</v>
      </c>
      <c r="E558" s="56" t="s">
        <v>193</v>
      </c>
      <c r="F558" s="56">
        <v>200</v>
      </c>
      <c r="G558" s="32">
        <v>191.8</v>
      </c>
      <c r="H558" s="32">
        <v>272.7</v>
      </c>
      <c r="I558" s="32">
        <v>272.7</v>
      </c>
      <c r="N558" s="144"/>
    </row>
    <row r="559" spans="1:14" ht="31.5">
      <c r="A559" s="26" t="s">
        <v>93</v>
      </c>
      <c r="B559" s="27"/>
      <c r="C559" s="35" t="s">
        <v>29</v>
      </c>
      <c r="D559" s="35" t="s">
        <v>89</v>
      </c>
      <c r="E559" s="56" t="s">
        <v>194</v>
      </c>
      <c r="F559" s="56"/>
      <c r="G559" s="32">
        <f>SUM(G560:G561)</f>
        <v>5745.9</v>
      </c>
      <c r="H559" s="32">
        <f>SUM(H560:H561)</f>
        <v>6532.2</v>
      </c>
      <c r="I559" s="32">
        <f>SUM(I560:I561)</f>
        <v>8332.2000000000007</v>
      </c>
      <c r="N559" s="145"/>
    </row>
    <row r="560" spans="1:14" ht="31.5">
      <c r="A560" s="26" t="s">
        <v>47</v>
      </c>
      <c r="B560" s="27"/>
      <c r="C560" s="35" t="s">
        <v>29</v>
      </c>
      <c r="D560" s="35" t="s">
        <v>89</v>
      </c>
      <c r="E560" s="56" t="s">
        <v>194</v>
      </c>
      <c r="F560" s="56">
        <v>200</v>
      </c>
      <c r="G560" s="32">
        <v>5745.9</v>
      </c>
      <c r="H560" s="32">
        <v>6532.2</v>
      </c>
      <c r="I560" s="32">
        <v>8332.2000000000007</v>
      </c>
      <c r="N560" s="146"/>
    </row>
    <row r="561" spans="1:14" ht="21.75" hidden="1" customHeight="1">
      <c r="A561" s="26" t="s">
        <v>20</v>
      </c>
      <c r="B561" s="27"/>
      <c r="C561" s="35" t="s">
        <v>29</v>
      </c>
      <c r="D561" s="35" t="s">
        <v>89</v>
      </c>
      <c r="E561" s="56" t="s">
        <v>194</v>
      </c>
      <c r="F561" s="56">
        <v>800</v>
      </c>
      <c r="G561" s="32"/>
      <c r="H561" s="32"/>
      <c r="I561" s="32"/>
      <c r="N561" s="142"/>
    </row>
    <row r="562" spans="1:14" hidden="1">
      <c r="A562" s="26" t="s">
        <v>517</v>
      </c>
      <c r="B562" s="27"/>
      <c r="C562" s="35" t="s">
        <v>29</v>
      </c>
      <c r="D562" s="35" t="s">
        <v>89</v>
      </c>
      <c r="E562" s="35" t="s">
        <v>187</v>
      </c>
      <c r="F562" s="56"/>
      <c r="G562" s="32">
        <f t="shared" ref="G562:I563" si="129">SUM(G563)</f>
        <v>0</v>
      </c>
      <c r="H562" s="32">
        <f t="shared" si="129"/>
        <v>0</v>
      </c>
      <c r="I562" s="32">
        <f t="shared" si="129"/>
        <v>0</v>
      </c>
      <c r="N562" s="142"/>
    </row>
    <row r="563" spans="1:14" ht="31.5" hidden="1">
      <c r="A563" s="26" t="s">
        <v>195</v>
      </c>
      <c r="B563" s="27"/>
      <c r="C563" s="35" t="s">
        <v>29</v>
      </c>
      <c r="D563" s="35" t="s">
        <v>89</v>
      </c>
      <c r="E563" s="35" t="s">
        <v>196</v>
      </c>
      <c r="F563" s="56"/>
      <c r="G563" s="32">
        <f t="shared" si="129"/>
        <v>0</v>
      </c>
      <c r="H563" s="32">
        <f t="shared" si="129"/>
        <v>0</v>
      </c>
      <c r="I563" s="32">
        <f t="shared" si="129"/>
        <v>0</v>
      </c>
      <c r="N563" s="142"/>
    </row>
    <row r="564" spans="1:14" hidden="1">
      <c r="A564" s="26" t="s">
        <v>20</v>
      </c>
      <c r="B564" s="27"/>
      <c r="C564" s="35" t="s">
        <v>29</v>
      </c>
      <c r="D564" s="35" t="s">
        <v>89</v>
      </c>
      <c r="E564" s="35" t="s">
        <v>196</v>
      </c>
      <c r="F564" s="56">
        <v>800</v>
      </c>
      <c r="G564" s="32"/>
      <c r="H564" s="32"/>
      <c r="I564" s="32"/>
      <c r="N564" s="142"/>
    </row>
    <row r="565" spans="1:14">
      <c r="A565" s="3" t="s">
        <v>1000</v>
      </c>
      <c r="B565" s="46"/>
      <c r="C565" s="35" t="s">
        <v>108</v>
      </c>
      <c r="D565" s="35" t="s">
        <v>164</v>
      </c>
      <c r="E565" s="35"/>
      <c r="F565" s="56"/>
      <c r="G565" s="32">
        <f>SUM(G566)</f>
        <v>80.8</v>
      </c>
      <c r="H565" s="32">
        <f t="shared" ref="H565:I565" si="130">SUM(H566)</f>
        <v>273.8</v>
      </c>
      <c r="I565" s="32">
        <f t="shared" si="130"/>
        <v>273.8</v>
      </c>
      <c r="N565" s="142"/>
    </row>
    <row r="566" spans="1:14" ht="31.5">
      <c r="A566" s="26" t="s">
        <v>591</v>
      </c>
      <c r="B566" s="46"/>
      <c r="C566" s="35" t="s">
        <v>108</v>
      </c>
      <c r="D566" s="35" t="s">
        <v>164</v>
      </c>
      <c r="E566" s="56" t="s">
        <v>189</v>
      </c>
      <c r="F566" s="56"/>
      <c r="G566" s="32">
        <f>SUM(G567)</f>
        <v>80.8</v>
      </c>
      <c r="H566" s="32">
        <f t="shared" ref="H566:I566" si="131">SUM(H567)</f>
        <v>273.8</v>
      </c>
      <c r="I566" s="32">
        <f t="shared" si="131"/>
        <v>273.8</v>
      </c>
    </row>
    <row r="567" spans="1:14" ht="31.5">
      <c r="A567" s="26" t="s">
        <v>93</v>
      </c>
      <c r="B567" s="46"/>
      <c r="C567" s="35" t="s">
        <v>108</v>
      </c>
      <c r="D567" s="35" t="s">
        <v>164</v>
      </c>
      <c r="E567" s="56" t="s">
        <v>194</v>
      </c>
      <c r="F567" s="56"/>
      <c r="G567" s="32">
        <f>SUM(G568)</f>
        <v>80.8</v>
      </c>
      <c r="H567" s="32">
        <f t="shared" ref="H567:I567" si="132">SUM(H568)</f>
        <v>273.8</v>
      </c>
      <c r="I567" s="32">
        <f t="shared" si="132"/>
        <v>273.8</v>
      </c>
    </row>
    <row r="568" spans="1:14" ht="31.5">
      <c r="A568" s="26" t="s">
        <v>47</v>
      </c>
      <c r="B568" s="46"/>
      <c r="C568" s="35" t="s">
        <v>108</v>
      </c>
      <c r="D568" s="35" t="s">
        <v>164</v>
      </c>
      <c r="E568" s="56" t="s">
        <v>194</v>
      </c>
      <c r="F568" s="56">
        <v>200</v>
      </c>
      <c r="G568" s="32">
        <v>80.8</v>
      </c>
      <c r="H568" s="32">
        <v>273.8</v>
      </c>
      <c r="I568" s="32">
        <v>273.8</v>
      </c>
    </row>
    <row r="569" spans="1:14">
      <c r="A569" s="26" t="s">
        <v>25</v>
      </c>
      <c r="B569" s="27"/>
      <c r="C569" s="35" t="s">
        <v>26</v>
      </c>
      <c r="D569" s="35"/>
      <c r="E569" s="56"/>
      <c r="F569" s="56"/>
      <c r="G569" s="32">
        <f t="shared" ref="G569:I572" si="133">SUM(G570)</f>
        <v>0</v>
      </c>
      <c r="H569" s="32">
        <f t="shared" si="133"/>
        <v>1800</v>
      </c>
      <c r="I569" s="32">
        <f t="shared" si="133"/>
        <v>0</v>
      </c>
    </row>
    <row r="570" spans="1:14">
      <c r="A570" s="26" t="s">
        <v>72</v>
      </c>
      <c r="B570" s="27"/>
      <c r="C570" s="35" t="s">
        <v>26</v>
      </c>
      <c r="D570" s="35" t="s">
        <v>73</v>
      </c>
      <c r="E570" s="56"/>
      <c r="F570" s="56"/>
      <c r="G570" s="32">
        <f t="shared" si="133"/>
        <v>0</v>
      </c>
      <c r="H570" s="32">
        <f t="shared" si="133"/>
        <v>1800</v>
      </c>
      <c r="I570" s="32">
        <f t="shared" si="133"/>
        <v>0</v>
      </c>
    </row>
    <row r="571" spans="1:14">
      <c r="A571" s="26" t="s">
        <v>517</v>
      </c>
      <c r="B571" s="27"/>
      <c r="C571" s="35" t="s">
        <v>26</v>
      </c>
      <c r="D571" s="35" t="s">
        <v>73</v>
      </c>
      <c r="E571" s="35" t="s">
        <v>187</v>
      </c>
      <c r="F571" s="56"/>
      <c r="G571" s="32">
        <f t="shared" si="133"/>
        <v>0</v>
      </c>
      <c r="H571" s="32">
        <f t="shared" si="133"/>
        <v>1800</v>
      </c>
      <c r="I571" s="32">
        <f t="shared" si="133"/>
        <v>0</v>
      </c>
    </row>
    <row r="572" spans="1:14" ht="78.75">
      <c r="A572" s="26" t="s">
        <v>885</v>
      </c>
      <c r="B572" s="27"/>
      <c r="C572" s="35" t="s">
        <v>26</v>
      </c>
      <c r="D572" s="35" t="s">
        <v>73</v>
      </c>
      <c r="E572" s="56" t="s">
        <v>197</v>
      </c>
      <c r="F572" s="56"/>
      <c r="G572" s="32">
        <f t="shared" si="133"/>
        <v>0</v>
      </c>
      <c r="H572" s="32">
        <f t="shared" si="133"/>
        <v>1800</v>
      </c>
      <c r="I572" s="32">
        <f t="shared" si="133"/>
        <v>0</v>
      </c>
    </row>
    <row r="573" spans="1:14">
      <c r="A573" s="26" t="s">
        <v>20</v>
      </c>
      <c r="B573" s="27"/>
      <c r="C573" s="35" t="s">
        <v>26</v>
      </c>
      <c r="D573" s="35" t="s">
        <v>73</v>
      </c>
      <c r="E573" s="56" t="s">
        <v>197</v>
      </c>
      <c r="F573" s="56">
        <v>800</v>
      </c>
      <c r="G573" s="32">
        <v>0</v>
      </c>
      <c r="H573" s="32">
        <v>1800</v>
      </c>
      <c r="I573" s="32"/>
    </row>
    <row r="574" spans="1:14" hidden="1">
      <c r="A574" s="26" t="s">
        <v>886</v>
      </c>
      <c r="B574" s="27"/>
      <c r="C574" s="35" t="s">
        <v>89</v>
      </c>
      <c r="D574" s="35"/>
      <c r="E574" s="56"/>
      <c r="F574" s="56"/>
      <c r="G574" s="32">
        <f>SUM(G575)</f>
        <v>0</v>
      </c>
      <c r="H574" s="32">
        <f t="shared" ref="H574:I577" si="134">SUM(H575)</f>
        <v>0</v>
      </c>
      <c r="I574" s="32">
        <f t="shared" si="134"/>
        <v>0</v>
      </c>
    </row>
    <row r="575" spans="1:14" hidden="1">
      <c r="A575" s="26" t="s">
        <v>887</v>
      </c>
      <c r="B575" s="27"/>
      <c r="C575" s="35" t="s">
        <v>89</v>
      </c>
      <c r="D575" s="35" t="s">
        <v>29</v>
      </c>
      <c r="E575" s="56"/>
      <c r="F575" s="56"/>
      <c r="G575" s="32">
        <f>SUM(G576)</f>
        <v>0</v>
      </c>
      <c r="H575" s="32">
        <f t="shared" si="134"/>
        <v>0</v>
      </c>
      <c r="I575" s="32">
        <f t="shared" si="134"/>
        <v>0</v>
      </c>
    </row>
    <row r="576" spans="1:14" ht="31.5" hidden="1">
      <c r="A576" s="63" t="s">
        <v>946</v>
      </c>
      <c r="B576" s="27"/>
      <c r="C576" s="35" t="s">
        <v>89</v>
      </c>
      <c r="D576" s="35" t="s">
        <v>29</v>
      </c>
      <c r="E576" s="56" t="s">
        <v>189</v>
      </c>
      <c r="F576" s="56"/>
      <c r="G576" s="32">
        <f>SUM(G577)</f>
        <v>0</v>
      </c>
      <c r="H576" s="32">
        <f t="shared" si="134"/>
        <v>0</v>
      </c>
      <c r="I576" s="32">
        <f t="shared" si="134"/>
        <v>0</v>
      </c>
    </row>
    <row r="577" spans="1:12" hidden="1">
      <c r="A577" s="26" t="s">
        <v>888</v>
      </c>
      <c r="B577" s="27"/>
      <c r="C577" s="35" t="s">
        <v>89</v>
      </c>
      <c r="D577" s="35" t="s">
        <v>29</v>
      </c>
      <c r="E577" s="56" t="s">
        <v>889</v>
      </c>
      <c r="F577" s="56"/>
      <c r="G577" s="32">
        <f>SUM(G578)</f>
        <v>0</v>
      </c>
      <c r="H577" s="32">
        <f t="shared" si="134"/>
        <v>0</v>
      </c>
      <c r="I577" s="32">
        <f t="shared" si="134"/>
        <v>0</v>
      </c>
    </row>
    <row r="578" spans="1:12" hidden="1">
      <c r="A578" s="26" t="s">
        <v>890</v>
      </c>
      <c r="B578" s="27"/>
      <c r="C578" s="35" t="s">
        <v>89</v>
      </c>
      <c r="D578" s="35" t="s">
        <v>29</v>
      </c>
      <c r="E578" s="56" t="s">
        <v>889</v>
      </c>
      <c r="F578" s="56">
        <v>700</v>
      </c>
      <c r="G578" s="32"/>
      <c r="H578" s="32"/>
      <c r="I578" s="32"/>
    </row>
    <row r="579" spans="1:12" ht="31.5">
      <c r="A579" s="47" t="s">
        <v>8</v>
      </c>
      <c r="B579" s="64" t="s">
        <v>9</v>
      </c>
      <c r="C579" s="54"/>
      <c r="D579" s="54"/>
      <c r="E579" s="54"/>
      <c r="F579" s="54"/>
      <c r="G579" s="33">
        <f>SUM(G580+G597)</f>
        <v>1208495.2</v>
      </c>
      <c r="H579" s="33">
        <f>SUM(H580+H597)</f>
        <v>1239392.3999999999</v>
      </c>
      <c r="I579" s="33">
        <f>SUM(I580+I597)</f>
        <v>1296399.7999999998</v>
      </c>
    </row>
    <row r="580" spans="1:12">
      <c r="A580" s="26" t="s">
        <v>107</v>
      </c>
      <c r="B580" s="27"/>
      <c r="C580" s="27" t="s">
        <v>108</v>
      </c>
      <c r="D580" s="27"/>
      <c r="E580" s="27"/>
      <c r="F580" s="27"/>
      <c r="G580" s="30">
        <f>SUM(G590)+G581</f>
        <v>384.1</v>
      </c>
      <c r="H580" s="30">
        <f t="shared" ref="H580:I580" si="135">SUM(H590)+H581</f>
        <v>0</v>
      </c>
      <c r="I580" s="30">
        <f t="shared" si="135"/>
        <v>0</v>
      </c>
    </row>
    <row r="581" spans="1:12">
      <c r="A581" s="3" t="s">
        <v>846</v>
      </c>
      <c r="B581" s="46"/>
      <c r="C581" s="35" t="s">
        <v>108</v>
      </c>
      <c r="D581" s="35" t="s">
        <v>164</v>
      </c>
      <c r="E581" s="27"/>
      <c r="F581" s="27"/>
      <c r="G581" s="30">
        <f>SUM(G582+G584+G586)+G588</f>
        <v>80.8</v>
      </c>
      <c r="H581" s="30"/>
      <c r="I581" s="30"/>
    </row>
    <row r="582" spans="1:12" ht="47.25">
      <c r="A582" s="26" t="s">
        <v>375</v>
      </c>
      <c r="B582" s="35"/>
      <c r="C582" s="35" t="s">
        <v>108</v>
      </c>
      <c r="D582" s="35" t="s">
        <v>164</v>
      </c>
      <c r="E582" s="56" t="s">
        <v>550</v>
      </c>
      <c r="F582" s="27"/>
      <c r="G582" s="30">
        <f>SUM(G583)</f>
        <v>54.3</v>
      </c>
      <c r="H582" s="30">
        <f t="shared" ref="H582:L582" si="136">SUM(H583)</f>
        <v>0</v>
      </c>
      <c r="I582" s="30">
        <f t="shared" si="136"/>
        <v>0</v>
      </c>
      <c r="J582" s="30">
        <f t="shared" si="136"/>
        <v>0</v>
      </c>
      <c r="K582" s="30">
        <f t="shared" si="136"/>
        <v>0</v>
      </c>
      <c r="L582" s="30">
        <f t="shared" si="136"/>
        <v>0</v>
      </c>
    </row>
    <row r="583" spans="1:12" ht="31.5">
      <c r="A583" s="26" t="s">
        <v>47</v>
      </c>
      <c r="B583" s="27"/>
      <c r="C583" s="35" t="s">
        <v>108</v>
      </c>
      <c r="D583" s="35" t="s">
        <v>164</v>
      </c>
      <c r="E583" s="56" t="s">
        <v>550</v>
      </c>
      <c r="F583" s="27" t="s">
        <v>86</v>
      </c>
      <c r="G583" s="30">
        <v>54.3</v>
      </c>
      <c r="H583" s="30"/>
      <c r="I583" s="30"/>
    </row>
    <row r="584" spans="1:12" ht="31.5">
      <c r="A584" s="26" t="s">
        <v>370</v>
      </c>
      <c r="B584" s="35"/>
      <c r="C584" s="35" t="s">
        <v>108</v>
      </c>
      <c r="D584" s="35" t="s">
        <v>164</v>
      </c>
      <c r="E584" s="35" t="s">
        <v>547</v>
      </c>
      <c r="F584" s="35"/>
      <c r="G584" s="30">
        <f>SUM(G585)</f>
        <v>26.5</v>
      </c>
      <c r="H584" s="30">
        <f t="shared" ref="H584:L584" si="137">SUM(H585)</f>
        <v>0</v>
      </c>
      <c r="I584" s="30">
        <f t="shared" si="137"/>
        <v>0</v>
      </c>
      <c r="J584" s="30">
        <f t="shared" si="137"/>
        <v>0</v>
      </c>
      <c r="K584" s="30">
        <f t="shared" si="137"/>
        <v>0</v>
      </c>
      <c r="L584" s="30">
        <f t="shared" si="137"/>
        <v>0</v>
      </c>
    </row>
    <row r="585" spans="1:12" ht="31.5">
      <c r="A585" s="26" t="s">
        <v>47</v>
      </c>
      <c r="B585" s="35"/>
      <c r="C585" s="35" t="s">
        <v>108</v>
      </c>
      <c r="D585" s="35" t="s">
        <v>164</v>
      </c>
      <c r="E585" s="35" t="s">
        <v>547</v>
      </c>
      <c r="F585" s="35" t="s">
        <v>86</v>
      </c>
      <c r="G585" s="30">
        <v>26.5</v>
      </c>
      <c r="H585" s="30"/>
      <c r="I585" s="30"/>
    </row>
    <row r="586" spans="1:12" ht="31.5" hidden="1">
      <c r="A586" s="26" t="s">
        <v>357</v>
      </c>
      <c r="B586" s="35"/>
      <c r="C586" s="35" t="s">
        <v>108</v>
      </c>
      <c r="D586" s="35" t="s">
        <v>164</v>
      </c>
      <c r="E586" s="35" t="s">
        <v>532</v>
      </c>
      <c r="F586" s="56"/>
      <c r="G586" s="30">
        <f>SUM(G587)</f>
        <v>0</v>
      </c>
      <c r="H586" s="30">
        <f t="shared" ref="H586:I586" si="138">SUM(H587)</f>
        <v>0</v>
      </c>
      <c r="I586" s="30">
        <f t="shared" si="138"/>
        <v>0</v>
      </c>
    </row>
    <row r="587" spans="1:12" ht="31.5" hidden="1">
      <c r="A587" s="26" t="s">
        <v>47</v>
      </c>
      <c r="B587" s="35"/>
      <c r="C587" s="35" t="s">
        <v>108</v>
      </c>
      <c r="D587" s="35" t="s">
        <v>164</v>
      </c>
      <c r="E587" s="35" t="s">
        <v>532</v>
      </c>
      <c r="F587" s="56">
        <v>200</v>
      </c>
      <c r="G587" s="30"/>
      <c r="H587" s="30"/>
      <c r="I587" s="30"/>
    </row>
    <row r="588" spans="1:12" ht="31.5" hidden="1">
      <c r="A588" s="26" t="s">
        <v>93</v>
      </c>
      <c r="B588" s="65"/>
      <c r="C588" s="35" t="s">
        <v>108</v>
      </c>
      <c r="D588" s="35" t="s">
        <v>164</v>
      </c>
      <c r="E588" s="56" t="s">
        <v>490</v>
      </c>
      <c r="F588" s="56"/>
      <c r="G588" s="30">
        <f>SUM(G589)</f>
        <v>0</v>
      </c>
      <c r="H588" s="30">
        <f t="shared" ref="H588:I588" si="139">SUM(H589)</f>
        <v>0</v>
      </c>
      <c r="I588" s="30">
        <f t="shared" si="139"/>
        <v>0</v>
      </c>
    </row>
    <row r="589" spans="1:12" ht="31.5" hidden="1">
      <c r="A589" s="26" t="s">
        <v>47</v>
      </c>
      <c r="B589" s="65"/>
      <c r="C589" s="35" t="s">
        <v>108</v>
      </c>
      <c r="D589" s="35" t="s">
        <v>164</v>
      </c>
      <c r="E589" s="56" t="s">
        <v>490</v>
      </c>
      <c r="F589" s="56">
        <v>200</v>
      </c>
      <c r="G589" s="30"/>
      <c r="H589" s="30"/>
      <c r="I589" s="30"/>
    </row>
    <row r="590" spans="1:12">
      <c r="A590" s="26" t="s">
        <v>328</v>
      </c>
      <c r="B590" s="27"/>
      <c r="C590" s="27" t="s">
        <v>108</v>
      </c>
      <c r="D590" s="27" t="s">
        <v>108</v>
      </c>
      <c r="E590" s="56"/>
      <c r="F590" s="56"/>
      <c r="G590" s="30">
        <f t="shared" ref="G590:I593" si="140">SUM(G591)</f>
        <v>303.3</v>
      </c>
      <c r="H590" s="30">
        <f t="shared" si="140"/>
        <v>0</v>
      </c>
      <c r="I590" s="30">
        <f t="shared" si="140"/>
        <v>0</v>
      </c>
    </row>
    <row r="591" spans="1:12" ht="31.5">
      <c r="A591" s="26" t="s">
        <v>629</v>
      </c>
      <c r="B591" s="35"/>
      <c r="C591" s="35" t="s">
        <v>108</v>
      </c>
      <c r="D591" s="35" t="s">
        <v>108</v>
      </c>
      <c r="E591" s="56" t="s">
        <v>313</v>
      </c>
      <c r="F591" s="56"/>
      <c r="G591" s="30">
        <f t="shared" si="140"/>
        <v>303.3</v>
      </c>
      <c r="H591" s="30">
        <f t="shared" si="140"/>
        <v>0</v>
      </c>
      <c r="I591" s="30">
        <f t="shared" si="140"/>
        <v>0</v>
      </c>
    </row>
    <row r="592" spans="1:12" ht="31.5">
      <c r="A592" s="26" t="s">
        <v>502</v>
      </c>
      <c r="B592" s="27"/>
      <c r="C592" s="27" t="s">
        <v>108</v>
      </c>
      <c r="D592" s="27" t="s">
        <v>108</v>
      </c>
      <c r="E592" s="27" t="s">
        <v>333</v>
      </c>
      <c r="F592" s="27"/>
      <c r="G592" s="30">
        <f t="shared" si="140"/>
        <v>303.3</v>
      </c>
      <c r="H592" s="30">
        <f t="shared" si="140"/>
        <v>0</v>
      </c>
      <c r="I592" s="30">
        <f t="shared" si="140"/>
        <v>0</v>
      </c>
    </row>
    <row r="593" spans="1:11">
      <c r="A593" s="26" t="s">
        <v>30</v>
      </c>
      <c r="B593" s="27"/>
      <c r="C593" s="27" t="s">
        <v>108</v>
      </c>
      <c r="D593" s="27" t="s">
        <v>108</v>
      </c>
      <c r="E593" s="27" t="s">
        <v>334</v>
      </c>
      <c r="F593" s="27"/>
      <c r="G593" s="30">
        <f t="shared" si="140"/>
        <v>303.3</v>
      </c>
      <c r="H593" s="30">
        <f t="shared" si="140"/>
        <v>0</v>
      </c>
      <c r="I593" s="30">
        <f t="shared" si="140"/>
        <v>0</v>
      </c>
    </row>
    <row r="594" spans="1:11" ht="31.5">
      <c r="A594" s="26" t="s">
        <v>335</v>
      </c>
      <c r="B594" s="56"/>
      <c r="C594" s="27" t="s">
        <v>108</v>
      </c>
      <c r="D594" s="27" t="s">
        <v>108</v>
      </c>
      <c r="E594" s="27" t="s">
        <v>336</v>
      </c>
      <c r="F594" s="27"/>
      <c r="G594" s="30">
        <f>SUM(G595:G596)</f>
        <v>303.3</v>
      </c>
      <c r="H594" s="30">
        <f>SUM(H595:H596)</f>
        <v>0</v>
      </c>
      <c r="I594" s="30">
        <f>SUM(I595:I596)</f>
        <v>0</v>
      </c>
    </row>
    <row r="595" spans="1:11" ht="47.25">
      <c r="A595" s="26" t="s">
        <v>46</v>
      </c>
      <c r="B595" s="56"/>
      <c r="C595" s="27" t="s">
        <v>108</v>
      </c>
      <c r="D595" s="27" t="s">
        <v>108</v>
      </c>
      <c r="E595" s="27" t="s">
        <v>336</v>
      </c>
      <c r="F595" s="27" t="s">
        <v>84</v>
      </c>
      <c r="G595" s="30">
        <v>230.3</v>
      </c>
      <c r="H595" s="30"/>
      <c r="I595" s="30"/>
    </row>
    <row r="596" spans="1:11" ht="31.5">
      <c r="A596" s="26" t="s">
        <v>47</v>
      </c>
      <c r="B596" s="27"/>
      <c r="C596" s="27" t="s">
        <v>108</v>
      </c>
      <c r="D596" s="27" t="s">
        <v>108</v>
      </c>
      <c r="E596" s="27" t="s">
        <v>336</v>
      </c>
      <c r="F596" s="46">
        <v>200</v>
      </c>
      <c r="G596" s="30">
        <v>73</v>
      </c>
      <c r="H596" s="30"/>
      <c r="I596" s="30"/>
    </row>
    <row r="597" spans="1:11">
      <c r="A597" s="26" t="s">
        <v>25</v>
      </c>
      <c r="B597" s="35"/>
      <c r="C597" s="35" t="s">
        <v>26</v>
      </c>
      <c r="D597" s="35" t="s">
        <v>27</v>
      </c>
      <c r="E597" s="56"/>
      <c r="F597" s="56"/>
      <c r="G597" s="32">
        <f>G598+G605+G625+G760+G725</f>
        <v>1208111.0999999999</v>
      </c>
      <c r="H597" s="32">
        <f>H598+H605+H625+H760+H725</f>
        <v>1239392.3999999999</v>
      </c>
      <c r="I597" s="32">
        <f>I598+I605+I625+I760+I725</f>
        <v>1296399.7999999998</v>
      </c>
      <c r="J597" s="31">
        <v>1167457.7000000002</v>
      </c>
      <c r="K597" s="53">
        <f>SUM(J597-G579)</f>
        <v>-41037.499999999767</v>
      </c>
    </row>
    <row r="598" spans="1:11">
      <c r="A598" s="26" t="s">
        <v>28</v>
      </c>
      <c r="B598" s="35"/>
      <c r="C598" s="35" t="s">
        <v>26</v>
      </c>
      <c r="D598" s="35" t="s">
        <v>29</v>
      </c>
      <c r="E598" s="56"/>
      <c r="F598" s="56"/>
      <c r="G598" s="32">
        <f t="shared" ref="G598:I600" si="141">G599</f>
        <v>12980.3</v>
      </c>
      <c r="H598" s="32">
        <f t="shared" si="141"/>
        <v>9102.7000000000007</v>
      </c>
      <c r="I598" s="32">
        <f t="shared" si="141"/>
        <v>12652</v>
      </c>
      <c r="J598" s="31">
        <v>1194407.1000000001</v>
      </c>
      <c r="K598" s="53">
        <f>SUM(J598-H579)</f>
        <v>-44985.299999999814</v>
      </c>
    </row>
    <row r="599" spans="1:11" ht="31.5">
      <c r="A599" s="26" t="s">
        <v>627</v>
      </c>
      <c r="B599" s="35"/>
      <c r="C599" s="35" t="s">
        <v>26</v>
      </c>
      <c r="D599" s="35" t="s">
        <v>29</v>
      </c>
      <c r="E599" s="56" t="s">
        <v>14</v>
      </c>
      <c r="F599" s="56"/>
      <c r="G599" s="32">
        <f t="shared" si="141"/>
        <v>12980.3</v>
      </c>
      <c r="H599" s="32">
        <f t="shared" si="141"/>
        <v>9102.7000000000007</v>
      </c>
      <c r="I599" s="32">
        <f t="shared" si="141"/>
        <v>12652</v>
      </c>
      <c r="J599" s="31">
        <v>1222609.3</v>
      </c>
      <c r="K599" s="53">
        <f>SUM(J599-I579)</f>
        <v>-73790.499999999767</v>
      </c>
    </row>
    <row r="600" spans="1:11" ht="31.5">
      <c r="A600" s="26" t="s">
        <v>77</v>
      </c>
      <c r="B600" s="35"/>
      <c r="C600" s="35" t="s">
        <v>26</v>
      </c>
      <c r="D600" s="35" t="s">
        <v>29</v>
      </c>
      <c r="E600" s="56" t="s">
        <v>15</v>
      </c>
      <c r="F600" s="56"/>
      <c r="G600" s="32">
        <f t="shared" si="141"/>
        <v>12980.3</v>
      </c>
      <c r="H600" s="32">
        <f t="shared" si="141"/>
        <v>9102.7000000000007</v>
      </c>
      <c r="I600" s="32">
        <f t="shared" si="141"/>
        <v>12652</v>
      </c>
    </row>
    <row r="601" spans="1:11">
      <c r="A601" s="26" t="s">
        <v>30</v>
      </c>
      <c r="B601" s="35"/>
      <c r="C601" s="35" t="s">
        <v>26</v>
      </c>
      <c r="D601" s="35" t="s">
        <v>29</v>
      </c>
      <c r="E601" s="56" t="s">
        <v>31</v>
      </c>
      <c r="F601" s="56"/>
      <c r="G601" s="32">
        <f>SUM(G602)</f>
        <v>12980.3</v>
      </c>
      <c r="H601" s="32">
        <f>SUM(H602)</f>
        <v>9102.7000000000007</v>
      </c>
      <c r="I601" s="32">
        <f>SUM(I602)</f>
        <v>12652</v>
      </c>
    </row>
    <row r="602" spans="1:11">
      <c r="A602" s="26" t="s">
        <v>33</v>
      </c>
      <c r="B602" s="35"/>
      <c r="C602" s="35" t="s">
        <v>26</v>
      </c>
      <c r="D602" s="35" t="s">
        <v>29</v>
      </c>
      <c r="E602" s="56" t="s">
        <v>34</v>
      </c>
      <c r="F602" s="56"/>
      <c r="G602" s="32">
        <f t="shared" ref="G602:I603" si="142">G603</f>
        <v>12980.3</v>
      </c>
      <c r="H602" s="32">
        <f t="shared" si="142"/>
        <v>9102.7000000000007</v>
      </c>
      <c r="I602" s="32">
        <f t="shared" si="142"/>
        <v>12652</v>
      </c>
    </row>
    <row r="603" spans="1:11" ht="31.5">
      <c r="A603" s="26" t="s">
        <v>35</v>
      </c>
      <c r="B603" s="35"/>
      <c r="C603" s="35" t="s">
        <v>26</v>
      </c>
      <c r="D603" s="35" t="s">
        <v>29</v>
      </c>
      <c r="E603" s="56" t="s">
        <v>36</v>
      </c>
      <c r="F603" s="56"/>
      <c r="G603" s="32">
        <f t="shared" si="142"/>
        <v>12980.3</v>
      </c>
      <c r="H603" s="32">
        <f t="shared" si="142"/>
        <v>9102.7000000000007</v>
      </c>
      <c r="I603" s="32">
        <f t="shared" si="142"/>
        <v>12652</v>
      </c>
    </row>
    <row r="604" spans="1:11">
      <c r="A604" s="26" t="s">
        <v>37</v>
      </c>
      <c r="B604" s="35"/>
      <c r="C604" s="35" t="s">
        <v>26</v>
      </c>
      <c r="D604" s="35" t="s">
        <v>29</v>
      </c>
      <c r="E604" s="56" t="s">
        <v>36</v>
      </c>
      <c r="F604" s="56">
        <v>300</v>
      </c>
      <c r="G604" s="32">
        <v>12980.3</v>
      </c>
      <c r="H604" s="32">
        <v>9102.7000000000007</v>
      </c>
      <c r="I604" s="32">
        <v>12652</v>
      </c>
    </row>
    <row r="605" spans="1:11">
      <c r="A605" s="26" t="s">
        <v>38</v>
      </c>
      <c r="B605" s="35"/>
      <c r="C605" s="35" t="s">
        <v>26</v>
      </c>
      <c r="D605" s="35" t="s">
        <v>39</v>
      </c>
      <c r="E605" s="56"/>
      <c r="F605" s="56"/>
      <c r="G605" s="32">
        <f>G613+G606</f>
        <v>89594.400000000009</v>
      </c>
      <c r="H605" s="32">
        <f>H613+H606</f>
        <v>84395.900000000009</v>
      </c>
      <c r="I605" s="32">
        <f>I613+I606</f>
        <v>84518.700000000012</v>
      </c>
    </row>
    <row r="606" spans="1:11" ht="31.5">
      <c r="A606" s="26" t="s">
        <v>484</v>
      </c>
      <c r="B606" s="35"/>
      <c r="C606" s="35" t="s">
        <v>26</v>
      </c>
      <c r="D606" s="35" t="s">
        <v>39</v>
      </c>
      <c r="E606" s="35" t="s">
        <v>349</v>
      </c>
      <c r="F606" s="56"/>
      <c r="G606" s="32">
        <f>G607</f>
        <v>86959.1</v>
      </c>
      <c r="H606" s="32">
        <f>H607</f>
        <v>81485.900000000009</v>
      </c>
      <c r="I606" s="32">
        <f>I607</f>
        <v>81608.700000000012</v>
      </c>
    </row>
    <row r="607" spans="1:11" ht="30" customHeight="1">
      <c r="A607" s="26" t="s">
        <v>355</v>
      </c>
      <c r="B607" s="35"/>
      <c r="C607" s="35" t="s">
        <v>26</v>
      </c>
      <c r="D607" s="35" t="s">
        <v>39</v>
      </c>
      <c r="E607" s="35" t="s">
        <v>356</v>
      </c>
      <c r="F607" s="56"/>
      <c r="G607" s="32">
        <f>SUM(G608)</f>
        <v>86959.1</v>
      </c>
      <c r="H607" s="32">
        <f>SUM(H608)</f>
        <v>81485.900000000009</v>
      </c>
      <c r="I607" s="32">
        <f>SUM(I608)</f>
        <v>81608.700000000012</v>
      </c>
    </row>
    <row r="608" spans="1:11" ht="27" customHeight="1">
      <c r="A608" s="26" t="s">
        <v>357</v>
      </c>
      <c r="B608" s="35"/>
      <c r="C608" s="35" t="s">
        <v>26</v>
      </c>
      <c r="D608" s="35" t="s">
        <v>39</v>
      </c>
      <c r="E608" s="35" t="s">
        <v>532</v>
      </c>
      <c r="F608" s="56"/>
      <c r="G608" s="32">
        <f>G609+G610+G612+G611</f>
        <v>86959.1</v>
      </c>
      <c r="H608" s="32">
        <f>H609+H610+H612+H611</f>
        <v>81485.900000000009</v>
      </c>
      <c r="I608" s="32">
        <f>I609+I610+I612+I611</f>
        <v>81608.700000000012</v>
      </c>
    </row>
    <row r="609" spans="1:9" ht="47.25">
      <c r="A609" s="26" t="s">
        <v>46</v>
      </c>
      <c r="B609" s="35"/>
      <c r="C609" s="35" t="s">
        <v>26</v>
      </c>
      <c r="D609" s="35" t="s">
        <v>39</v>
      </c>
      <c r="E609" s="35" t="s">
        <v>532</v>
      </c>
      <c r="F609" s="56">
        <v>100</v>
      </c>
      <c r="G609" s="32">
        <v>77355.600000000006</v>
      </c>
      <c r="H609" s="32">
        <v>71272.800000000003</v>
      </c>
      <c r="I609" s="32">
        <v>71272.800000000003</v>
      </c>
    </row>
    <row r="610" spans="1:9" ht="31.5">
      <c r="A610" s="26" t="s">
        <v>47</v>
      </c>
      <c r="B610" s="35"/>
      <c r="C610" s="35" t="s">
        <v>26</v>
      </c>
      <c r="D610" s="35" t="s">
        <v>39</v>
      </c>
      <c r="E610" s="35" t="s">
        <v>532</v>
      </c>
      <c r="F610" s="56">
        <v>200</v>
      </c>
      <c r="G610" s="32">
        <v>9293.6</v>
      </c>
      <c r="H610" s="32">
        <v>9993.1</v>
      </c>
      <c r="I610" s="32">
        <v>10121.1</v>
      </c>
    </row>
    <row r="611" spans="1:9" ht="23.25" hidden="1" customHeight="1">
      <c r="A611" s="26" t="s">
        <v>37</v>
      </c>
      <c r="B611" s="35"/>
      <c r="C611" s="35" t="s">
        <v>26</v>
      </c>
      <c r="D611" s="35" t="s">
        <v>39</v>
      </c>
      <c r="E611" s="35" t="s">
        <v>532</v>
      </c>
      <c r="F611" s="56">
        <v>300</v>
      </c>
      <c r="G611" s="32"/>
      <c r="H611" s="32"/>
      <c r="I611" s="32"/>
    </row>
    <row r="612" spans="1:9">
      <c r="A612" s="26" t="s">
        <v>20</v>
      </c>
      <c r="B612" s="35"/>
      <c r="C612" s="35" t="s">
        <v>26</v>
      </c>
      <c r="D612" s="35" t="s">
        <v>39</v>
      </c>
      <c r="E612" s="35" t="s">
        <v>532</v>
      </c>
      <c r="F612" s="56">
        <v>800</v>
      </c>
      <c r="G612" s="32">
        <v>309.89999999999998</v>
      </c>
      <c r="H612" s="32">
        <v>220</v>
      </c>
      <c r="I612" s="32">
        <v>214.8</v>
      </c>
    </row>
    <row r="613" spans="1:9" ht="31.5">
      <c r="A613" s="26" t="s">
        <v>627</v>
      </c>
      <c r="B613" s="35"/>
      <c r="C613" s="35" t="s">
        <v>26</v>
      </c>
      <c r="D613" s="35" t="s">
        <v>39</v>
      </c>
      <c r="E613" s="56" t="s">
        <v>14</v>
      </c>
      <c r="F613" s="56"/>
      <c r="G613" s="32">
        <f>G614+G621</f>
        <v>2635.3</v>
      </c>
      <c r="H613" s="32">
        <f>H614+H621</f>
        <v>2910</v>
      </c>
      <c r="I613" s="32">
        <f>I614+I621</f>
        <v>2910</v>
      </c>
    </row>
    <row r="614" spans="1:9" ht="31.5">
      <c r="A614" s="26" t="s">
        <v>77</v>
      </c>
      <c r="B614" s="35"/>
      <c r="C614" s="35" t="s">
        <v>26</v>
      </c>
      <c r="D614" s="35" t="s">
        <v>39</v>
      </c>
      <c r="E614" s="56" t="s">
        <v>15</v>
      </c>
      <c r="F614" s="56"/>
      <c r="G614" s="32">
        <f>G615</f>
        <v>2635.3</v>
      </c>
      <c r="H614" s="32">
        <f>H615</f>
        <v>2910</v>
      </c>
      <c r="I614" s="32">
        <f>I615</f>
        <v>2910</v>
      </c>
    </row>
    <row r="615" spans="1:9" ht="31.5">
      <c r="A615" s="26" t="s">
        <v>40</v>
      </c>
      <c r="B615" s="35"/>
      <c r="C615" s="35" t="s">
        <v>26</v>
      </c>
      <c r="D615" s="35" t="s">
        <v>39</v>
      </c>
      <c r="E615" s="56" t="s">
        <v>41</v>
      </c>
      <c r="F615" s="56"/>
      <c r="G615" s="32">
        <f>SUM(G616)</f>
        <v>2635.3</v>
      </c>
      <c r="H615" s="32">
        <f>SUM(H616)</f>
        <v>2910</v>
      </c>
      <c r="I615" s="32">
        <f>SUM(I616)</f>
        <v>2910</v>
      </c>
    </row>
    <row r="616" spans="1:9">
      <c r="A616" s="26" t="s">
        <v>42</v>
      </c>
      <c r="B616" s="35"/>
      <c r="C616" s="35" t="s">
        <v>26</v>
      </c>
      <c r="D616" s="35" t="s">
        <v>39</v>
      </c>
      <c r="E616" s="56" t="s">
        <v>43</v>
      </c>
      <c r="F616" s="56"/>
      <c r="G616" s="32">
        <f>G617</f>
        <v>2635.3</v>
      </c>
      <c r="H616" s="32">
        <f>H617</f>
        <v>2910</v>
      </c>
      <c r="I616" s="32">
        <f>I617</f>
        <v>2910</v>
      </c>
    </row>
    <row r="617" spans="1:9" ht="31.5">
      <c r="A617" s="26" t="s">
        <v>44</v>
      </c>
      <c r="B617" s="35"/>
      <c r="C617" s="35" t="s">
        <v>26</v>
      </c>
      <c r="D617" s="35" t="s">
        <v>39</v>
      </c>
      <c r="E617" s="56" t="s">
        <v>45</v>
      </c>
      <c r="F617" s="56"/>
      <c r="G617" s="32">
        <f>G618+G619+G620</f>
        <v>2635.3</v>
      </c>
      <c r="H617" s="32">
        <f t="shared" ref="H617:I617" si="143">H618+H619+H620</f>
        <v>2910</v>
      </c>
      <c r="I617" s="32">
        <f t="shared" si="143"/>
        <v>2910</v>
      </c>
    </row>
    <row r="618" spans="1:9" ht="47.25">
      <c r="A618" s="26" t="s">
        <v>46</v>
      </c>
      <c r="B618" s="35"/>
      <c r="C618" s="35" t="s">
        <v>26</v>
      </c>
      <c r="D618" s="35" t="s">
        <v>39</v>
      </c>
      <c r="E618" s="56" t="s">
        <v>45</v>
      </c>
      <c r="F618" s="56">
        <v>100</v>
      </c>
      <c r="G618" s="32">
        <v>1980.4</v>
      </c>
      <c r="H618" s="32">
        <v>1616.1</v>
      </c>
      <c r="I618" s="32">
        <v>1616.1</v>
      </c>
    </row>
    <row r="619" spans="1:9" ht="27.75" customHeight="1">
      <c r="A619" s="26" t="s">
        <v>47</v>
      </c>
      <c r="B619" s="35"/>
      <c r="C619" s="35" t="s">
        <v>26</v>
      </c>
      <c r="D619" s="35" t="s">
        <v>39</v>
      </c>
      <c r="E619" s="56" t="s">
        <v>45</v>
      </c>
      <c r="F619" s="56">
        <v>200</v>
      </c>
      <c r="G619" s="32">
        <v>651.4</v>
      </c>
      <c r="H619" s="32">
        <v>1293.9000000000001</v>
      </c>
      <c r="I619" s="32">
        <v>1293.9000000000001</v>
      </c>
    </row>
    <row r="620" spans="1:9">
      <c r="A620" s="115" t="s">
        <v>20</v>
      </c>
      <c r="B620" s="116"/>
      <c r="C620" s="116" t="s">
        <v>26</v>
      </c>
      <c r="D620" s="116" t="s">
        <v>39</v>
      </c>
      <c r="E620" s="56" t="s">
        <v>45</v>
      </c>
      <c r="F620" s="56">
        <v>800</v>
      </c>
      <c r="G620" s="32">
        <v>3.5</v>
      </c>
      <c r="H620" s="32"/>
      <c r="I620" s="32"/>
    </row>
    <row r="621" spans="1:9" hidden="1">
      <c r="A621" s="26" t="s">
        <v>79</v>
      </c>
      <c r="B621" s="66"/>
      <c r="C621" s="35" t="s">
        <v>26</v>
      </c>
      <c r="D621" s="35" t="s">
        <v>39</v>
      </c>
      <c r="E621" s="56" t="s">
        <v>63</v>
      </c>
      <c r="F621" s="56"/>
      <c r="G621" s="32">
        <f t="shared" ref="G621:I623" si="144">G622</f>
        <v>0</v>
      </c>
      <c r="H621" s="32">
        <f t="shared" si="144"/>
        <v>0</v>
      </c>
      <c r="I621" s="32">
        <f t="shared" si="144"/>
        <v>0</v>
      </c>
    </row>
    <row r="622" spans="1:9" hidden="1">
      <c r="A622" s="26" t="s">
        <v>30</v>
      </c>
      <c r="B622" s="66"/>
      <c r="C622" s="35" t="s">
        <v>26</v>
      </c>
      <c r="D622" s="35" t="s">
        <v>39</v>
      </c>
      <c r="E622" s="56" t="s">
        <v>409</v>
      </c>
      <c r="F622" s="56"/>
      <c r="G622" s="32">
        <f t="shared" si="144"/>
        <v>0</v>
      </c>
      <c r="H622" s="32">
        <f t="shared" si="144"/>
        <v>0</v>
      </c>
      <c r="I622" s="32">
        <f t="shared" si="144"/>
        <v>0</v>
      </c>
    </row>
    <row r="623" spans="1:9" hidden="1">
      <c r="A623" s="26" t="s">
        <v>32</v>
      </c>
      <c r="B623" s="66"/>
      <c r="C623" s="35" t="s">
        <v>26</v>
      </c>
      <c r="D623" s="35" t="s">
        <v>39</v>
      </c>
      <c r="E623" s="56" t="s">
        <v>410</v>
      </c>
      <c r="F623" s="56"/>
      <c r="G623" s="32">
        <f t="shared" si="144"/>
        <v>0</v>
      </c>
      <c r="H623" s="32">
        <f t="shared" si="144"/>
        <v>0</v>
      </c>
      <c r="I623" s="32">
        <f t="shared" si="144"/>
        <v>0</v>
      </c>
    </row>
    <row r="624" spans="1:9" ht="31.5" hidden="1">
      <c r="A624" s="26" t="s">
        <v>47</v>
      </c>
      <c r="B624" s="66"/>
      <c r="C624" s="35" t="s">
        <v>26</v>
      </c>
      <c r="D624" s="35" t="s">
        <v>39</v>
      </c>
      <c r="E624" s="56" t="s">
        <v>410</v>
      </c>
      <c r="F624" s="56">
        <v>200</v>
      </c>
      <c r="G624" s="32"/>
      <c r="H624" s="32"/>
      <c r="I624" s="32"/>
    </row>
    <row r="625" spans="1:9">
      <c r="A625" s="26" t="s">
        <v>48</v>
      </c>
      <c r="B625" s="35"/>
      <c r="C625" s="35" t="s">
        <v>26</v>
      </c>
      <c r="D625" s="35" t="s">
        <v>49</v>
      </c>
      <c r="E625" s="56"/>
      <c r="F625" s="56"/>
      <c r="G625" s="32">
        <f>G681+G710+G626+G714+G719</f>
        <v>802547.19999999995</v>
      </c>
      <c r="H625" s="32">
        <f>H681+H710+H626+H714+H719</f>
        <v>841214.5</v>
      </c>
      <c r="I625" s="32">
        <f>I681+I710+I626+I714+I719</f>
        <v>889072.59999999986</v>
      </c>
    </row>
    <row r="626" spans="1:9" ht="31.5">
      <c r="A626" s="26" t="s">
        <v>484</v>
      </c>
      <c r="B626" s="35"/>
      <c r="C626" s="35" t="s">
        <v>26</v>
      </c>
      <c r="D626" s="35" t="s">
        <v>49</v>
      </c>
      <c r="E626" s="35" t="s">
        <v>349</v>
      </c>
      <c r="F626" s="56"/>
      <c r="G626" s="32">
        <f>SUM(G627+G631)</f>
        <v>791638.4</v>
      </c>
      <c r="H626" s="32">
        <f>SUM(H627+H631)</f>
        <v>830223.2</v>
      </c>
      <c r="I626" s="32">
        <f>SUM(I627+I631)</f>
        <v>881231.49999999988</v>
      </c>
    </row>
    <row r="627" spans="1:9">
      <c r="A627" s="26" t="s">
        <v>358</v>
      </c>
      <c r="B627" s="35"/>
      <c r="C627" s="35" t="s">
        <v>26</v>
      </c>
      <c r="D627" s="35" t="s">
        <v>49</v>
      </c>
      <c r="E627" s="35" t="s">
        <v>350</v>
      </c>
      <c r="F627" s="56"/>
      <c r="G627" s="32">
        <f>SUM(G628)</f>
        <v>88653.8</v>
      </c>
      <c r="H627" s="32">
        <f t="shared" ref="H627:I627" si="145">SUM(H628)</f>
        <v>88810.5</v>
      </c>
      <c r="I627" s="32">
        <f t="shared" si="145"/>
        <v>92640</v>
      </c>
    </row>
    <row r="628" spans="1:9" ht="110.25">
      <c r="A628" s="26" t="s">
        <v>359</v>
      </c>
      <c r="B628" s="35"/>
      <c r="C628" s="35" t="s">
        <v>26</v>
      </c>
      <c r="D628" s="35" t="s">
        <v>49</v>
      </c>
      <c r="E628" s="35" t="s">
        <v>533</v>
      </c>
      <c r="F628" s="56"/>
      <c r="G628" s="32">
        <f>G629+G630</f>
        <v>88653.8</v>
      </c>
      <c r="H628" s="32">
        <f>H629+H630</f>
        <v>88810.5</v>
      </c>
      <c r="I628" s="32">
        <f>I629+I630</f>
        <v>92640</v>
      </c>
    </row>
    <row r="629" spans="1:9" ht="31.5">
      <c r="A629" s="26" t="s">
        <v>47</v>
      </c>
      <c r="B629" s="35"/>
      <c r="C629" s="35" t="s">
        <v>26</v>
      </c>
      <c r="D629" s="35" t="s">
        <v>49</v>
      </c>
      <c r="E629" s="35" t="s">
        <v>533</v>
      </c>
      <c r="F629" s="56">
        <v>200</v>
      </c>
      <c r="G629" s="32">
        <v>24.8</v>
      </c>
      <c r="H629" s="32">
        <v>35.5</v>
      </c>
      <c r="I629" s="32">
        <v>36.799999999999997</v>
      </c>
    </row>
    <row r="630" spans="1:9">
      <c r="A630" s="26" t="s">
        <v>37</v>
      </c>
      <c r="B630" s="35"/>
      <c r="C630" s="35" t="s">
        <v>26</v>
      </c>
      <c r="D630" s="35" t="s">
        <v>49</v>
      </c>
      <c r="E630" s="35" t="s">
        <v>533</v>
      </c>
      <c r="F630" s="56">
        <v>300</v>
      </c>
      <c r="G630" s="32">
        <v>88629</v>
      </c>
      <c r="H630" s="32">
        <v>88775</v>
      </c>
      <c r="I630" s="32">
        <v>92603.199999999997</v>
      </c>
    </row>
    <row r="631" spans="1:9" ht="31.5">
      <c r="A631" s="26" t="s">
        <v>360</v>
      </c>
      <c r="B631" s="35"/>
      <c r="C631" s="35" t="s">
        <v>26</v>
      </c>
      <c r="D631" s="35" t="s">
        <v>49</v>
      </c>
      <c r="E631" s="35" t="s">
        <v>361</v>
      </c>
      <c r="F631" s="56"/>
      <c r="G631" s="32">
        <f>SUM(G632+G635+G638+G641+G644+G647+G650+G666+G669+G672+G675+G653+G656+G659+G662+G678)</f>
        <v>702984.6</v>
      </c>
      <c r="H631" s="32">
        <f t="shared" ref="H631:I631" si="146">SUM(H632+H635+H638+H641+H644+H647+H650+H666+H669+H672+H675+H653+H656+H659+H662+H678)</f>
        <v>741412.7</v>
      </c>
      <c r="I631" s="32">
        <f t="shared" si="146"/>
        <v>788591.49999999988</v>
      </c>
    </row>
    <row r="632" spans="1:9" ht="47.25">
      <c r="A632" s="26" t="s">
        <v>568</v>
      </c>
      <c r="B632" s="35"/>
      <c r="C632" s="35" t="s">
        <v>26</v>
      </c>
      <c r="D632" s="35" t="s">
        <v>49</v>
      </c>
      <c r="E632" s="35" t="s">
        <v>534</v>
      </c>
      <c r="F632" s="56"/>
      <c r="G632" s="32">
        <f>G633+G634</f>
        <v>176011.3</v>
      </c>
      <c r="H632" s="32">
        <f>H633+H634</f>
        <v>198490.6</v>
      </c>
      <c r="I632" s="32">
        <f>I633+I634</f>
        <v>206430.19999999998</v>
      </c>
    </row>
    <row r="633" spans="1:9" ht="31.5">
      <c r="A633" s="26" t="s">
        <v>47</v>
      </c>
      <c r="B633" s="35"/>
      <c r="C633" s="35" t="s">
        <v>26</v>
      </c>
      <c r="D633" s="35" t="s">
        <v>49</v>
      </c>
      <c r="E633" s="35" t="s">
        <v>534</v>
      </c>
      <c r="F633" s="56">
        <v>200</v>
      </c>
      <c r="G633" s="32">
        <v>2628.3</v>
      </c>
      <c r="H633" s="32">
        <v>2957.1</v>
      </c>
      <c r="I633" s="32">
        <v>3075.4</v>
      </c>
    </row>
    <row r="634" spans="1:9">
      <c r="A634" s="26" t="s">
        <v>37</v>
      </c>
      <c r="B634" s="35"/>
      <c r="C634" s="35" t="s">
        <v>26</v>
      </c>
      <c r="D634" s="35" t="s">
        <v>49</v>
      </c>
      <c r="E634" s="35" t="s">
        <v>534</v>
      </c>
      <c r="F634" s="56">
        <v>300</v>
      </c>
      <c r="G634" s="32">
        <v>173383</v>
      </c>
      <c r="H634" s="32">
        <v>195533.5</v>
      </c>
      <c r="I634" s="32">
        <v>203354.8</v>
      </c>
    </row>
    <row r="635" spans="1:9" ht="47.25">
      <c r="A635" s="26" t="s">
        <v>362</v>
      </c>
      <c r="B635" s="35"/>
      <c r="C635" s="35" t="s">
        <v>26</v>
      </c>
      <c r="D635" s="35" t="s">
        <v>49</v>
      </c>
      <c r="E635" s="35" t="s">
        <v>535</v>
      </c>
      <c r="F635" s="35"/>
      <c r="G635" s="32">
        <f>G636+G637</f>
        <v>8513.2999999999993</v>
      </c>
      <c r="H635" s="32">
        <f>H636+H637</f>
        <v>10124.9</v>
      </c>
      <c r="I635" s="32">
        <f>I636+I637</f>
        <v>10511.4</v>
      </c>
    </row>
    <row r="636" spans="1:9" ht="31.5">
      <c r="A636" s="26" t="s">
        <v>47</v>
      </c>
      <c r="B636" s="35"/>
      <c r="C636" s="35" t="s">
        <v>26</v>
      </c>
      <c r="D636" s="35" t="s">
        <v>49</v>
      </c>
      <c r="E636" s="35" t="s">
        <v>535</v>
      </c>
      <c r="F636" s="35" t="s">
        <v>86</v>
      </c>
      <c r="G636" s="32">
        <v>145.30000000000001</v>
      </c>
      <c r="H636" s="32">
        <v>150.9</v>
      </c>
      <c r="I636" s="32">
        <v>156.5</v>
      </c>
    </row>
    <row r="637" spans="1:9">
      <c r="A637" s="26" t="s">
        <v>37</v>
      </c>
      <c r="B637" s="35"/>
      <c r="C637" s="35" t="s">
        <v>26</v>
      </c>
      <c r="D637" s="35" t="s">
        <v>49</v>
      </c>
      <c r="E637" s="35" t="s">
        <v>535</v>
      </c>
      <c r="F637" s="35" t="s">
        <v>94</v>
      </c>
      <c r="G637" s="32">
        <v>8368</v>
      </c>
      <c r="H637" s="32">
        <v>9974</v>
      </c>
      <c r="I637" s="32">
        <v>10354.9</v>
      </c>
    </row>
    <row r="638" spans="1:9" ht="31.5">
      <c r="A638" s="26" t="s">
        <v>363</v>
      </c>
      <c r="B638" s="35"/>
      <c r="C638" s="35" t="s">
        <v>26</v>
      </c>
      <c r="D638" s="35" t="s">
        <v>49</v>
      </c>
      <c r="E638" s="35" t="s">
        <v>536</v>
      </c>
      <c r="F638" s="35"/>
      <c r="G638" s="32">
        <f>G639+G640</f>
        <v>123075.5</v>
      </c>
      <c r="H638" s="32">
        <f>H639+H640</f>
        <v>134957.79999999999</v>
      </c>
      <c r="I638" s="32">
        <f>I639+I640</f>
        <v>140356.1</v>
      </c>
    </row>
    <row r="639" spans="1:9" ht="31.5">
      <c r="A639" s="26" t="s">
        <v>47</v>
      </c>
      <c r="B639" s="35"/>
      <c r="C639" s="35" t="s">
        <v>26</v>
      </c>
      <c r="D639" s="35" t="s">
        <v>49</v>
      </c>
      <c r="E639" s="35" t="s">
        <v>536</v>
      </c>
      <c r="F639" s="35" t="s">
        <v>86</v>
      </c>
      <c r="G639" s="32">
        <v>1835.7</v>
      </c>
      <c r="H639" s="32">
        <v>2007.8</v>
      </c>
      <c r="I639" s="32">
        <v>2088.1999999999998</v>
      </c>
    </row>
    <row r="640" spans="1:9">
      <c r="A640" s="26" t="s">
        <v>37</v>
      </c>
      <c r="B640" s="35"/>
      <c r="C640" s="35" t="s">
        <v>26</v>
      </c>
      <c r="D640" s="35" t="s">
        <v>49</v>
      </c>
      <c r="E640" s="35" t="s">
        <v>536</v>
      </c>
      <c r="F640" s="35" t="s">
        <v>94</v>
      </c>
      <c r="G640" s="32">
        <v>121239.8</v>
      </c>
      <c r="H640" s="32">
        <v>132950</v>
      </c>
      <c r="I640" s="32">
        <v>138267.9</v>
      </c>
    </row>
    <row r="641" spans="1:9" ht="47.25">
      <c r="A641" s="26" t="s">
        <v>364</v>
      </c>
      <c r="B641" s="35"/>
      <c r="C641" s="35" t="s">
        <v>26</v>
      </c>
      <c r="D641" s="35" t="s">
        <v>49</v>
      </c>
      <c r="E641" s="35" t="s">
        <v>537</v>
      </c>
      <c r="F641" s="35"/>
      <c r="G641" s="32">
        <f>G642+G643</f>
        <v>339.79999999999995</v>
      </c>
      <c r="H641" s="32">
        <f>H642+H643</f>
        <v>367.90000000000003</v>
      </c>
      <c r="I641" s="32">
        <f>I642+I643</f>
        <v>382.6</v>
      </c>
    </row>
    <row r="642" spans="1:9" ht="31.5">
      <c r="A642" s="26" t="s">
        <v>47</v>
      </c>
      <c r="B642" s="35"/>
      <c r="C642" s="35" t="s">
        <v>26</v>
      </c>
      <c r="D642" s="35" t="s">
        <v>49</v>
      </c>
      <c r="E642" s="35" t="s">
        <v>537</v>
      </c>
      <c r="F642" s="35" t="s">
        <v>86</v>
      </c>
      <c r="G642" s="32">
        <v>5.4</v>
      </c>
      <c r="H642" s="32">
        <v>5.6</v>
      </c>
      <c r="I642" s="32">
        <v>5.8</v>
      </c>
    </row>
    <row r="643" spans="1:9">
      <c r="A643" s="26" t="s">
        <v>37</v>
      </c>
      <c r="B643" s="35"/>
      <c r="C643" s="35" t="s">
        <v>26</v>
      </c>
      <c r="D643" s="35" t="s">
        <v>49</v>
      </c>
      <c r="E643" s="35" t="s">
        <v>537</v>
      </c>
      <c r="F643" s="35" t="s">
        <v>94</v>
      </c>
      <c r="G643" s="32">
        <v>334.4</v>
      </c>
      <c r="H643" s="32">
        <v>362.3</v>
      </c>
      <c r="I643" s="32">
        <v>376.8</v>
      </c>
    </row>
    <row r="644" spans="1:9" ht="47.25">
      <c r="A644" s="26" t="s">
        <v>365</v>
      </c>
      <c r="B644" s="35"/>
      <c r="C644" s="35" t="s">
        <v>26</v>
      </c>
      <c r="D644" s="35" t="s">
        <v>49</v>
      </c>
      <c r="E644" s="35" t="s">
        <v>538</v>
      </c>
      <c r="F644" s="35"/>
      <c r="G644" s="32">
        <f>G645+G646</f>
        <v>17.3</v>
      </c>
      <c r="H644" s="32">
        <f>H645+H646</f>
        <v>19.8</v>
      </c>
      <c r="I644" s="32">
        <f>I645+I646</f>
        <v>19.8</v>
      </c>
    </row>
    <row r="645" spans="1:9" ht="31.5">
      <c r="A645" s="26" t="s">
        <v>47</v>
      </c>
      <c r="B645" s="35"/>
      <c r="C645" s="35" t="s">
        <v>26</v>
      </c>
      <c r="D645" s="35" t="s">
        <v>49</v>
      </c>
      <c r="E645" s="35" t="s">
        <v>538</v>
      </c>
      <c r="F645" s="35" t="s">
        <v>86</v>
      </c>
      <c r="G645" s="32">
        <v>0.3</v>
      </c>
      <c r="H645" s="32">
        <v>0.3</v>
      </c>
      <c r="I645" s="32">
        <v>0.3</v>
      </c>
    </row>
    <row r="646" spans="1:9">
      <c r="A646" s="26" t="s">
        <v>37</v>
      </c>
      <c r="B646" s="35"/>
      <c r="C646" s="35" t="s">
        <v>26</v>
      </c>
      <c r="D646" s="35" t="s">
        <v>49</v>
      </c>
      <c r="E646" s="35" t="s">
        <v>538</v>
      </c>
      <c r="F646" s="35" t="s">
        <v>94</v>
      </c>
      <c r="G646" s="32">
        <v>17</v>
      </c>
      <c r="H646" s="32">
        <v>19.5</v>
      </c>
      <c r="I646" s="32">
        <v>19.5</v>
      </c>
    </row>
    <row r="647" spans="1:9" ht="63">
      <c r="A647" s="26" t="s">
        <v>366</v>
      </c>
      <c r="B647" s="35"/>
      <c r="C647" s="35" t="s">
        <v>26</v>
      </c>
      <c r="D647" s="35" t="s">
        <v>49</v>
      </c>
      <c r="E647" s="35" t="s">
        <v>539</v>
      </c>
      <c r="F647" s="35"/>
      <c r="G647" s="32">
        <f>G648+G649</f>
        <v>7092.6</v>
      </c>
      <c r="H647" s="32">
        <f>H648+H649</f>
        <v>10094.5</v>
      </c>
      <c r="I647" s="32">
        <f>I648+I649</f>
        <v>11569.1</v>
      </c>
    </row>
    <row r="648" spans="1:9" ht="31.5">
      <c r="A648" s="26" t="s">
        <v>47</v>
      </c>
      <c r="B648" s="35"/>
      <c r="C648" s="35" t="s">
        <v>26</v>
      </c>
      <c r="D648" s="35" t="s">
        <v>49</v>
      </c>
      <c r="E648" s="35" t="s">
        <v>539</v>
      </c>
      <c r="F648" s="35" t="s">
        <v>86</v>
      </c>
      <c r="G648" s="32">
        <v>742</v>
      </c>
      <c r="H648" s="32">
        <v>776.5</v>
      </c>
      <c r="I648" s="32">
        <v>819.7</v>
      </c>
    </row>
    <row r="649" spans="1:9">
      <c r="A649" s="26" t="s">
        <v>37</v>
      </c>
      <c r="B649" s="35"/>
      <c r="C649" s="35" t="s">
        <v>26</v>
      </c>
      <c r="D649" s="35" t="s">
        <v>49</v>
      </c>
      <c r="E649" s="35" t="s">
        <v>539</v>
      </c>
      <c r="F649" s="35" t="s">
        <v>94</v>
      </c>
      <c r="G649" s="32">
        <v>6350.6</v>
      </c>
      <c r="H649" s="32">
        <v>9318</v>
      </c>
      <c r="I649" s="32">
        <v>10749.4</v>
      </c>
    </row>
    <row r="650" spans="1:9" ht="31.5">
      <c r="A650" s="26" t="s">
        <v>367</v>
      </c>
      <c r="B650" s="35"/>
      <c r="C650" s="35" t="s">
        <v>26</v>
      </c>
      <c r="D650" s="35" t="s">
        <v>49</v>
      </c>
      <c r="E650" s="35" t="s">
        <v>540</v>
      </c>
      <c r="F650" s="35"/>
      <c r="G650" s="32">
        <f>G651+G652</f>
        <v>236887.80000000002</v>
      </c>
      <c r="H650" s="32">
        <f>H651+H652</f>
        <v>237424</v>
      </c>
      <c r="I650" s="32">
        <f>I651+I652</f>
        <v>268529.2</v>
      </c>
    </row>
    <row r="651" spans="1:9" ht="31.5">
      <c r="A651" s="26" t="s">
        <v>47</v>
      </c>
      <c r="B651" s="35"/>
      <c r="C651" s="35" t="s">
        <v>26</v>
      </c>
      <c r="D651" s="35" t="s">
        <v>49</v>
      </c>
      <c r="E651" s="35" t="s">
        <v>540</v>
      </c>
      <c r="F651" s="35" t="s">
        <v>86</v>
      </c>
      <c r="G651" s="32">
        <v>3897.1</v>
      </c>
      <c r="H651" s="32">
        <v>3534.7</v>
      </c>
      <c r="I651" s="32">
        <v>3997.8</v>
      </c>
    </row>
    <row r="652" spans="1:9">
      <c r="A652" s="26" t="s">
        <v>37</v>
      </c>
      <c r="B652" s="35"/>
      <c r="C652" s="35" t="s">
        <v>26</v>
      </c>
      <c r="D652" s="35" t="s">
        <v>49</v>
      </c>
      <c r="E652" s="35" t="s">
        <v>540</v>
      </c>
      <c r="F652" s="35" t="s">
        <v>94</v>
      </c>
      <c r="G652" s="32">
        <v>232990.7</v>
      </c>
      <c r="H652" s="32">
        <v>233889.3</v>
      </c>
      <c r="I652" s="32">
        <v>264531.40000000002</v>
      </c>
    </row>
    <row r="653" spans="1:9" ht="47.25">
      <c r="A653" s="26" t="s">
        <v>372</v>
      </c>
      <c r="B653" s="35"/>
      <c r="C653" s="35" t="s">
        <v>26</v>
      </c>
      <c r="D653" s="35" t="s">
        <v>49</v>
      </c>
      <c r="E653" s="35" t="s">
        <v>541</v>
      </c>
      <c r="F653" s="35"/>
      <c r="G653" s="32">
        <f>G654+G655</f>
        <v>3383.7999999999997</v>
      </c>
      <c r="H653" s="32">
        <f>H654+H655</f>
        <v>3733.4</v>
      </c>
      <c r="I653" s="32">
        <f>I654+I655</f>
        <v>3882.7000000000003</v>
      </c>
    </row>
    <row r="654" spans="1:9" ht="31.5">
      <c r="A654" s="26" t="s">
        <v>47</v>
      </c>
      <c r="B654" s="35"/>
      <c r="C654" s="35" t="s">
        <v>26</v>
      </c>
      <c r="D654" s="35" t="s">
        <v>49</v>
      </c>
      <c r="E654" s="35" t="s">
        <v>541</v>
      </c>
      <c r="F654" s="35" t="s">
        <v>86</v>
      </c>
      <c r="G654" s="32">
        <v>52.2</v>
      </c>
      <c r="H654" s="32">
        <v>54.3</v>
      </c>
      <c r="I654" s="32">
        <v>56.3</v>
      </c>
    </row>
    <row r="655" spans="1:9">
      <c r="A655" s="26" t="s">
        <v>37</v>
      </c>
      <c r="B655" s="35"/>
      <c r="C655" s="35" t="s">
        <v>26</v>
      </c>
      <c r="D655" s="35" t="s">
        <v>49</v>
      </c>
      <c r="E655" s="35" t="s">
        <v>541</v>
      </c>
      <c r="F655" s="35" t="s">
        <v>94</v>
      </c>
      <c r="G655" s="32">
        <v>3331.6</v>
      </c>
      <c r="H655" s="32">
        <v>3679.1</v>
      </c>
      <c r="I655" s="32">
        <v>3826.4</v>
      </c>
    </row>
    <row r="656" spans="1:9" ht="63">
      <c r="A656" s="26" t="s">
        <v>373</v>
      </c>
      <c r="B656" s="35"/>
      <c r="C656" s="35" t="s">
        <v>26</v>
      </c>
      <c r="D656" s="35" t="s">
        <v>49</v>
      </c>
      <c r="E656" s="35" t="s">
        <v>542</v>
      </c>
      <c r="F656" s="35"/>
      <c r="G656" s="32">
        <f>G657+G658</f>
        <v>1976.5</v>
      </c>
      <c r="H656" s="32">
        <f>H657+H658</f>
        <v>1993.2</v>
      </c>
      <c r="I656" s="32">
        <f>I657+I658</f>
        <v>2072.9</v>
      </c>
    </row>
    <row r="657" spans="1:9" ht="31.5">
      <c r="A657" s="26" t="s">
        <v>47</v>
      </c>
      <c r="B657" s="35"/>
      <c r="C657" s="35" t="s">
        <v>26</v>
      </c>
      <c r="D657" s="35" t="s">
        <v>49</v>
      </c>
      <c r="E657" s="35" t="s">
        <v>542</v>
      </c>
      <c r="F657" s="35" t="s">
        <v>86</v>
      </c>
      <c r="G657" s="32">
        <v>34</v>
      </c>
      <c r="H657" s="32">
        <v>35.200000000000003</v>
      </c>
      <c r="I657" s="32">
        <v>36.700000000000003</v>
      </c>
    </row>
    <row r="658" spans="1:9">
      <c r="A658" s="26" t="s">
        <v>37</v>
      </c>
      <c r="B658" s="35"/>
      <c r="C658" s="35" t="s">
        <v>26</v>
      </c>
      <c r="D658" s="35" t="s">
        <v>49</v>
      </c>
      <c r="E658" s="35" t="s">
        <v>542</v>
      </c>
      <c r="F658" s="35" t="s">
        <v>94</v>
      </c>
      <c r="G658" s="32">
        <v>1942.5</v>
      </c>
      <c r="H658" s="32">
        <v>1958</v>
      </c>
      <c r="I658" s="32">
        <v>2036.2</v>
      </c>
    </row>
    <row r="659" spans="1:9">
      <c r="A659" s="26" t="s">
        <v>374</v>
      </c>
      <c r="B659" s="35"/>
      <c r="C659" s="35" t="s">
        <v>26</v>
      </c>
      <c r="D659" s="35" t="s">
        <v>49</v>
      </c>
      <c r="E659" s="35" t="s">
        <v>543</v>
      </c>
      <c r="F659" s="35"/>
      <c r="G659" s="32">
        <f>G660+G661</f>
        <v>0</v>
      </c>
      <c r="H659" s="32">
        <f>H660+H661</f>
        <v>1.4000000000000001</v>
      </c>
      <c r="I659" s="32">
        <f>I660+I661</f>
        <v>1.4000000000000001</v>
      </c>
    </row>
    <row r="660" spans="1:9" ht="31.5">
      <c r="A660" s="26" t="s">
        <v>47</v>
      </c>
      <c r="B660" s="35"/>
      <c r="C660" s="35" t="s">
        <v>26</v>
      </c>
      <c r="D660" s="35" t="s">
        <v>49</v>
      </c>
      <c r="E660" s="35" t="s">
        <v>543</v>
      </c>
      <c r="F660" s="35" t="s">
        <v>86</v>
      </c>
      <c r="G660" s="32">
        <v>0</v>
      </c>
      <c r="H660" s="32">
        <v>0.1</v>
      </c>
      <c r="I660" s="32">
        <v>0.1</v>
      </c>
    </row>
    <row r="661" spans="1:9">
      <c r="A661" s="26" t="s">
        <v>37</v>
      </c>
      <c r="B661" s="35"/>
      <c r="C661" s="35" t="s">
        <v>26</v>
      </c>
      <c r="D661" s="35" t="s">
        <v>49</v>
      </c>
      <c r="E661" s="35" t="s">
        <v>543</v>
      </c>
      <c r="F661" s="35" t="s">
        <v>94</v>
      </c>
      <c r="G661" s="32">
        <v>0</v>
      </c>
      <c r="H661" s="32">
        <v>1.3</v>
      </c>
      <c r="I661" s="32">
        <v>1.3</v>
      </c>
    </row>
    <row r="662" spans="1:9" ht="78.75">
      <c r="A662" s="26" t="s">
        <v>958</v>
      </c>
      <c r="B662" s="35"/>
      <c r="C662" s="35" t="s">
        <v>26</v>
      </c>
      <c r="D662" s="35" t="s">
        <v>49</v>
      </c>
      <c r="E662" s="35" t="s">
        <v>544</v>
      </c>
      <c r="F662" s="35"/>
      <c r="G662" s="32">
        <f>G663+G664</f>
        <v>9912.5</v>
      </c>
      <c r="H662" s="32">
        <f>H663+H664</f>
        <v>9287.5</v>
      </c>
      <c r="I662" s="32">
        <f>I663+I664</f>
        <v>9287.5</v>
      </c>
    </row>
    <row r="663" spans="1:9" ht="31.5">
      <c r="A663" s="26" t="s">
        <v>47</v>
      </c>
      <c r="B663" s="35"/>
      <c r="C663" s="35" t="s">
        <v>26</v>
      </c>
      <c r="D663" s="35" t="s">
        <v>49</v>
      </c>
      <c r="E663" s="35" t="s">
        <v>544</v>
      </c>
      <c r="F663" s="35" t="s">
        <v>86</v>
      </c>
      <c r="G663" s="32">
        <v>119.7</v>
      </c>
      <c r="H663" s="32">
        <v>106.2</v>
      </c>
      <c r="I663" s="32">
        <v>106.2</v>
      </c>
    </row>
    <row r="664" spans="1:9">
      <c r="A664" s="26" t="s">
        <v>37</v>
      </c>
      <c r="B664" s="35"/>
      <c r="C664" s="35" t="s">
        <v>26</v>
      </c>
      <c r="D664" s="35" t="s">
        <v>49</v>
      </c>
      <c r="E664" s="35" t="s">
        <v>544</v>
      </c>
      <c r="F664" s="35" t="s">
        <v>94</v>
      </c>
      <c r="G664" s="32">
        <v>9792.7999999999993</v>
      </c>
      <c r="H664" s="32">
        <v>9181.2999999999993</v>
      </c>
      <c r="I664" s="32">
        <v>9181.2999999999993</v>
      </c>
    </row>
    <row r="665" spans="1:9" hidden="1">
      <c r="A665" s="26" t="s">
        <v>37</v>
      </c>
      <c r="B665" s="35"/>
      <c r="C665" s="35" t="s">
        <v>26</v>
      </c>
      <c r="D665" s="35" t="s">
        <v>49</v>
      </c>
      <c r="E665" s="35" t="s">
        <v>934</v>
      </c>
      <c r="F665" s="35" t="s">
        <v>94</v>
      </c>
      <c r="G665" s="32"/>
      <c r="H665" s="32"/>
      <c r="I665" s="32"/>
    </row>
    <row r="666" spans="1:9" ht="47.25">
      <c r="A666" s="26" t="s">
        <v>368</v>
      </c>
      <c r="B666" s="35"/>
      <c r="C666" s="35" t="s">
        <v>26</v>
      </c>
      <c r="D666" s="35" t="s">
        <v>49</v>
      </c>
      <c r="E666" s="35" t="s">
        <v>545</v>
      </c>
      <c r="F666" s="35"/>
      <c r="G666" s="32">
        <f>G667+G668</f>
        <v>1714.5</v>
      </c>
      <c r="H666" s="32">
        <f>H667+H668</f>
        <v>1880.9</v>
      </c>
      <c r="I666" s="32">
        <f>I667+I668</f>
        <v>1880.9</v>
      </c>
    </row>
    <row r="667" spans="1:9" ht="31.5">
      <c r="A667" s="26" t="s">
        <v>47</v>
      </c>
      <c r="B667" s="35"/>
      <c r="C667" s="35" t="s">
        <v>26</v>
      </c>
      <c r="D667" s="35" t="s">
        <v>49</v>
      </c>
      <c r="E667" s="35" t="s">
        <v>545</v>
      </c>
      <c r="F667" s="35" t="s">
        <v>86</v>
      </c>
      <c r="G667" s="32">
        <v>25.3</v>
      </c>
      <c r="H667" s="32">
        <v>27.9</v>
      </c>
      <c r="I667" s="32">
        <v>27.9</v>
      </c>
    </row>
    <row r="668" spans="1:9">
      <c r="A668" s="26" t="s">
        <v>37</v>
      </c>
      <c r="B668" s="35"/>
      <c r="C668" s="35" t="s">
        <v>26</v>
      </c>
      <c r="D668" s="35" t="s">
        <v>49</v>
      </c>
      <c r="E668" s="35" t="s">
        <v>545</v>
      </c>
      <c r="F668" s="35" t="s">
        <v>94</v>
      </c>
      <c r="G668" s="32">
        <v>1689.2</v>
      </c>
      <c r="H668" s="32">
        <v>1853</v>
      </c>
      <c r="I668" s="32">
        <v>1853</v>
      </c>
    </row>
    <row r="669" spans="1:9" ht="47.25">
      <c r="A669" s="26" t="s">
        <v>369</v>
      </c>
      <c r="B669" s="35"/>
      <c r="C669" s="35" t="s">
        <v>26</v>
      </c>
      <c r="D669" s="35" t="s">
        <v>49</v>
      </c>
      <c r="E669" s="35" t="s">
        <v>546</v>
      </c>
      <c r="F669" s="35"/>
      <c r="G669" s="32">
        <f>G670+G671</f>
        <v>15468.5</v>
      </c>
      <c r="H669" s="32">
        <f>H670+H671</f>
        <v>15771.7</v>
      </c>
      <c r="I669" s="32">
        <f>I670+I671</f>
        <v>16402.599999999999</v>
      </c>
    </row>
    <row r="670" spans="1:9" ht="31.5">
      <c r="A670" s="26" t="s">
        <v>47</v>
      </c>
      <c r="B670" s="35"/>
      <c r="C670" s="35" t="s">
        <v>26</v>
      </c>
      <c r="D670" s="35" t="s">
        <v>49</v>
      </c>
      <c r="E670" s="35" t="s">
        <v>546</v>
      </c>
      <c r="F670" s="35" t="s">
        <v>86</v>
      </c>
      <c r="G670" s="32">
        <v>227.7</v>
      </c>
      <c r="H670" s="32">
        <v>239.7</v>
      </c>
      <c r="I670" s="32">
        <v>249.3</v>
      </c>
    </row>
    <row r="671" spans="1:9">
      <c r="A671" s="26" t="s">
        <v>37</v>
      </c>
      <c r="B671" s="35"/>
      <c r="C671" s="35" t="s">
        <v>26</v>
      </c>
      <c r="D671" s="35" t="s">
        <v>49</v>
      </c>
      <c r="E671" s="35" t="s">
        <v>546</v>
      </c>
      <c r="F671" s="35" t="s">
        <v>94</v>
      </c>
      <c r="G671" s="32">
        <v>15240.8</v>
      </c>
      <c r="H671" s="32">
        <v>15532</v>
      </c>
      <c r="I671" s="32">
        <v>16153.3</v>
      </c>
    </row>
    <row r="672" spans="1:9" ht="31.5">
      <c r="A672" s="26" t="s">
        <v>370</v>
      </c>
      <c r="B672" s="35"/>
      <c r="C672" s="35" t="s">
        <v>26</v>
      </c>
      <c r="D672" s="35" t="s">
        <v>49</v>
      </c>
      <c r="E672" s="35" t="s">
        <v>547</v>
      </c>
      <c r="F672" s="35"/>
      <c r="G672" s="32">
        <f>G673+G674</f>
        <v>100748.09999999999</v>
      </c>
      <c r="H672" s="32">
        <f>H673+H674</f>
        <v>100744.3</v>
      </c>
      <c r="I672" s="32">
        <f>I673+I674</f>
        <v>100744.3</v>
      </c>
    </row>
    <row r="673" spans="1:9" ht="31.5">
      <c r="A673" s="26" t="s">
        <v>47</v>
      </c>
      <c r="B673" s="35"/>
      <c r="C673" s="35" t="s">
        <v>26</v>
      </c>
      <c r="D673" s="35" t="s">
        <v>49</v>
      </c>
      <c r="E673" s="35" t="s">
        <v>547</v>
      </c>
      <c r="F673" s="35" t="s">
        <v>86</v>
      </c>
      <c r="G673" s="32">
        <v>2043.2</v>
      </c>
      <c r="H673" s="32">
        <v>2069.1</v>
      </c>
      <c r="I673" s="32">
        <v>2069.1</v>
      </c>
    </row>
    <row r="674" spans="1:9">
      <c r="A674" s="26" t="s">
        <v>37</v>
      </c>
      <c r="B674" s="35"/>
      <c r="C674" s="35" t="s">
        <v>26</v>
      </c>
      <c r="D674" s="35" t="s">
        <v>49</v>
      </c>
      <c r="E674" s="35" t="s">
        <v>547</v>
      </c>
      <c r="F674" s="35" t="s">
        <v>94</v>
      </c>
      <c r="G674" s="32">
        <v>98704.9</v>
      </c>
      <c r="H674" s="32">
        <v>98675.199999999997</v>
      </c>
      <c r="I674" s="32">
        <v>98675.199999999997</v>
      </c>
    </row>
    <row r="675" spans="1:9" ht="94.5">
      <c r="A675" s="26" t="s">
        <v>371</v>
      </c>
      <c r="B675" s="35"/>
      <c r="C675" s="35" t="s">
        <v>26</v>
      </c>
      <c r="D675" s="35" t="s">
        <v>49</v>
      </c>
      <c r="E675" s="35" t="s">
        <v>548</v>
      </c>
      <c r="F675" s="35"/>
      <c r="G675" s="32">
        <f>G676+G677</f>
        <v>72.599999999999994</v>
      </c>
      <c r="H675" s="32">
        <f>H676+H677</f>
        <v>72.599999999999994</v>
      </c>
      <c r="I675" s="32">
        <f>I676+I677</f>
        <v>72.599999999999994</v>
      </c>
    </row>
    <row r="676" spans="1:9" ht="31.5">
      <c r="A676" s="26" t="s">
        <v>47</v>
      </c>
      <c r="B676" s="35"/>
      <c r="C676" s="35" t="s">
        <v>26</v>
      </c>
      <c r="D676" s="35" t="s">
        <v>49</v>
      </c>
      <c r="E676" s="35" t="s">
        <v>548</v>
      </c>
      <c r="F676" s="35" t="s">
        <v>86</v>
      </c>
      <c r="G676" s="32">
        <v>1.1000000000000001</v>
      </c>
      <c r="H676" s="32">
        <v>1.1000000000000001</v>
      </c>
      <c r="I676" s="32">
        <v>1.1000000000000001</v>
      </c>
    </row>
    <row r="677" spans="1:9">
      <c r="A677" s="26" t="s">
        <v>37</v>
      </c>
      <c r="B677" s="35"/>
      <c r="C677" s="35" t="s">
        <v>26</v>
      </c>
      <c r="D677" s="35" t="s">
        <v>49</v>
      </c>
      <c r="E677" s="35" t="s">
        <v>548</v>
      </c>
      <c r="F677" s="35" t="s">
        <v>94</v>
      </c>
      <c r="G677" s="32">
        <v>71.5</v>
      </c>
      <c r="H677" s="32">
        <v>71.5</v>
      </c>
      <c r="I677" s="32">
        <v>71.5</v>
      </c>
    </row>
    <row r="678" spans="1:9" ht="31.5">
      <c r="A678" s="26" t="s">
        <v>518</v>
      </c>
      <c r="B678" s="35"/>
      <c r="C678" s="35" t="s">
        <v>26</v>
      </c>
      <c r="D678" s="35" t="s">
        <v>49</v>
      </c>
      <c r="E678" s="35" t="s">
        <v>549</v>
      </c>
      <c r="F678" s="35"/>
      <c r="G678" s="32">
        <f>SUM(G679:G680)</f>
        <v>17770.5</v>
      </c>
      <c r="H678" s="32">
        <f>SUM(H679:H680)</f>
        <v>16448.2</v>
      </c>
      <c r="I678" s="32">
        <f>SUM(I679:I680)</f>
        <v>16448.2</v>
      </c>
    </row>
    <row r="679" spans="1:9" ht="31.5" hidden="1">
      <c r="A679" s="26" t="s">
        <v>47</v>
      </c>
      <c r="B679" s="35"/>
      <c r="C679" s="35" t="s">
        <v>26</v>
      </c>
      <c r="D679" s="35" t="s">
        <v>49</v>
      </c>
      <c r="E679" s="35" t="s">
        <v>423</v>
      </c>
      <c r="F679" s="35" t="s">
        <v>86</v>
      </c>
      <c r="G679" s="32"/>
      <c r="H679" s="32"/>
      <c r="I679" s="32"/>
    </row>
    <row r="680" spans="1:9">
      <c r="A680" s="26" t="s">
        <v>37</v>
      </c>
      <c r="B680" s="35"/>
      <c r="C680" s="35" t="s">
        <v>26</v>
      </c>
      <c r="D680" s="35" t="s">
        <v>49</v>
      </c>
      <c r="E680" s="35" t="s">
        <v>549</v>
      </c>
      <c r="F680" s="35" t="s">
        <v>94</v>
      </c>
      <c r="G680" s="32">
        <v>17770.5</v>
      </c>
      <c r="H680" s="32">
        <v>16448.2</v>
      </c>
      <c r="I680" s="32">
        <v>16448.2</v>
      </c>
    </row>
    <row r="681" spans="1:9" ht="31.5">
      <c r="A681" s="26" t="s">
        <v>627</v>
      </c>
      <c r="B681" s="35"/>
      <c r="C681" s="35" t="s">
        <v>26</v>
      </c>
      <c r="D681" s="35" t="s">
        <v>49</v>
      </c>
      <c r="E681" s="56" t="s">
        <v>14</v>
      </c>
      <c r="F681" s="56"/>
      <c r="G681" s="32">
        <f>G682+G697+G702</f>
        <v>5979.9000000000005</v>
      </c>
      <c r="H681" s="32">
        <f>H682+H697+H702</f>
        <v>5593.3</v>
      </c>
      <c r="I681" s="32">
        <f>I682+I697+I702</f>
        <v>5749.9</v>
      </c>
    </row>
    <row r="682" spans="1:9" ht="31.5">
      <c r="A682" s="26" t="s">
        <v>77</v>
      </c>
      <c r="B682" s="35"/>
      <c r="C682" s="35" t="s">
        <v>26</v>
      </c>
      <c r="D682" s="35" t="s">
        <v>49</v>
      </c>
      <c r="E682" s="56" t="s">
        <v>15</v>
      </c>
      <c r="F682" s="56"/>
      <c r="G682" s="32">
        <f>G683</f>
        <v>5560.6</v>
      </c>
      <c r="H682" s="32">
        <f>H683</f>
        <v>5242.8</v>
      </c>
      <c r="I682" s="32">
        <f>I683</f>
        <v>5399.4</v>
      </c>
    </row>
    <row r="683" spans="1:9">
      <c r="A683" s="26" t="s">
        <v>30</v>
      </c>
      <c r="B683" s="35"/>
      <c r="C683" s="35" t="s">
        <v>26</v>
      </c>
      <c r="D683" s="35" t="s">
        <v>49</v>
      </c>
      <c r="E683" s="56" t="s">
        <v>31</v>
      </c>
      <c r="F683" s="56"/>
      <c r="G683" s="32">
        <f>SUM(G684+G693)</f>
        <v>5560.6</v>
      </c>
      <c r="H683" s="32">
        <f>SUM(H684+H693)</f>
        <v>5242.8</v>
      </c>
      <c r="I683" s="32">
        <f>SUM(I684+I693)</f>
        <v>5399.4</v>
      </c>
    </row>
    <row r="684" spans="1:9" ht="18.75" customHeight="1">
      <c r="A684" s="26" t="s">
        <v>50</v>
      </c>
      <c r="B684" s="35"/>
      <c r="C684" s="35" t="s">
        <v>26</v>
      </c>
      <c r="D684" s="35" t="s">
        <v>49</v>
      </c>
      <c r="E684" s="56" t="s">
        <v>51</v>
      </c>
      <c r="F684" s="56"/>
      <c r="G684" s="32">
        <f>G685+G687+G689+G691</f>
        <v>4440.3</v>
      </c>
      <c r="H684" s="32">
        <f t="shared" ref="H684:I684" si="147">H685+H687+H689+H691</f>
        <v>3807.5</v>
      </c>
      <c r="I684" s="32">
        <f t="shared" si="147"/>
        <v>3964.1</v>
      </c>
    </row>
    <row r="685" spans="1:9">
      <c r="A685" s="26" t="s">
        <v>52</v>
      </c>
      <c r="B685" s="35"/>
      <c r="C685" s="35" t="s">
        <v>26</v>
      </c>
      <c r="D685" s="35" t="s">
        <v>49</v>
      </c>
      <c r="E685" s="56" t="s">
        <v>53</v>
      </c>
      <c r="F685" s="56"/>
      <c r="G685" s="32">
        <f>G686</f>
        <v>1702</v>
      </c>
      <c r="H685" s="32">
        <f>H686</f>
        <v>1203.9000000000001</v>
      </c>
      <c r="I685" s="32">
        <f>I686</f>
        <v>1288.8</v>
      </c>
    </row>
    <row r="686" spans="1:9">
      <c r="A686" s="26" t="s">
        <v>37</v>
      </c>
      <c r="B686" s="35"/>
      <c r="C686" s="35" t="s">
        <v>26</v>
      </c>
      <c r="D686" s="35" t="s">
        <v>49</v>
      </c>
      <c r="E686" s="56" t="s">
        <v>53</v>
      </c>
      <c r="F686" s="56">
        <v>300</v>
      </c>
      <c r="G686" s="32">
        <v>1702</v>
      </c>
      <c r="H686" s="32">
        <v>1203.9000000000001</v>
      </c>
      <c r="I686" s="32">
        <v>1288.8</v>
      </c>
    </row>
    <row r="687" spans="1:9" ht="31.5">
      <c r="A687" s="26" t="s">
        <v>54</v>
      </c>
      <c r="B687" s="35"/>
      <c r="C687" s="35" t="s">
        <v>26</v>
      </c>
      <c r="D687" s="35" t="s">
        <v>49</v>
      </c>
      <c r="E687" s="56" t="s">
        <v>55</v>
      </c>
      <c r="F687" s="56"/>
      <c r="G687" s="32">
        <f>G688</f>
        <v>1943.3</v>
      </c>
      <c r="H687" s="32">
        <f>H688</f>
        <v>1793.6</v>
      </c>
      <c r="I687" s="32">
        <f>I688</f>
        <v>1865.3</v>
      </c>
    </row>
    <row r="688" spans="1:9">
      <c r="A688" s="26" t="s">
        <v>37</v>
      </c>
      <c r="B688" s="35"/>
      <c r="C688" s="35" t="s">
        <v>26</v>
      </c>
      <c r="D688" s="35" t="s">
        <v>49</v>
      </c>
      <c r="E688" s="56" t="s">
        <v>55</v>
      </c>
      <c r="F688" s="56">
        <v>300</v>
      </c>
      <c r="G688" s="32">
        <v>1943.3</v>
      </c>
      <c r="H688" s="32">
        <v>1793.6</v>
      </c>
      <c r="I688" s="32">
        <v>1865.3</v>
      </c>
    </row>
    <row r="689" spans="1:9" ht="29.25" customHeight="1">
      <c r="A689" s="26" t="s">
        <v>448</v>
      </c>
      <c r="B689" s="27"/>
      <c r="C689" s="35" t="s">
        <v>26</v>
      </c>
      <c r="D689" s="35" t="s">
        <v>49</v>
      </c>
      <c r="E689" s="27" t="s">
        <v>449</v>
      </c>
      <c r="F689" s="27"/>
      <c r="G689" s="30">
        <f>SUM(G690)</f>
        <v>795</v>
      </c>
      <c r="H689" s="30">
        <f>SUM(H690)</f>
        <v>810</v>
      </c>
      <c r="I689" s="30">
        <f>SUM(I690)</f>
        <v>810</v>
      </c>
    </row>
    <row r="690" spans="1:9" ht="15" customHeight="1">
      <c r="A690" s="26" t="s">
        <v>37</v>
      </c>
      <c r="B690" s="27"/>
      <c r="C690" s="35" t="s">
        <v>26</v>
      </c>
      <c r="D690" s="35" t="s">
        <v>49</v>
      </c>
      <c r="E690" s="27" t="s">
        <v>449</v>
      </c>
      <c r="F690" s="27" t="s">
        <v>94</v>
      </c>
      <c r="G690" s="30">
        <v>795</v>
      </c>
      <c r="H690" s="30">
        <v>810</v>
      </c>
      <c r="I690" s="30">
        <v>810</v>
      </c>
    </row>
    <row r="691" spans="1:9" ht="15" customHeight="1">
      <c r="A691" s="26" t="s">
        <v>873</v>
      </c>
      <c r="B691" s="27"/>
      <c r="C691" s="35" t="s">
        <v>26</v>
      </c>
      <c r="D691" s="35" t="s">
        <v>49</v>
      </c>
      <c r="E691" s="27" t="s">
        <v>872</v>
      </c>
      <c r="F691" s="27"/>
      <c r="G691" s="30">
        <f>SUM(G692)</f>
        <v>0</v>
      </c>
      <c r="H691" s="30"/>
      <c r="I691" s="30"/>
    </row>
    <row r="692" spans="1:9" ht="15" customHeight="1">
      <c r="A692" s="26" t="s">
        <v>37</v>
      </c>
      <c r="B692" s="27"/>
      <c r="C692" s="35" t="s">
        <v>26</v>
      </c>
      <c r="D692" s="35" t="s">
        <v>49</v>
      </c>
      <c r="E692" s="27" t="s">
        <v>872</v>
      </c>
      <c r="F692" s="27" t="s">
        <v>94</v>
      </c>
      <c r="G692" s="30"/>
      <c r="H692" s="30"/>
      <c r="I692" s="30"/>
    </row>
    <row r="693" spans="1:9">
      <c r="A693" s="26" t="s">
        <v>56</v>
      </c>
      <c r="B693" s="35"/>
      <c r="C693" s="35" t="s">
        <v>26</v>
      </c>
      <c r="D693" s="35" t="s">
        <v>49</v>
      </c>
      <c r="E693" s="56" t="s">
        <v>57</v>
      </c>
      <c r="F693" s="56"/>
      <c r="G693" s="32">
        <f>G694</f>
        <v>1120.3</v>
      </c>
      <c r="H693" s="32">
        <f>H694</f>
        <v>1435.3</v>
      </c>
      <c r="I693" s="32">
        <f>I694</f>
        <v>1435.3</v>
      </c>
    </row>
    <row r="694" spans="1:9">
      <c r="A694" s="26" t="s">
        <v>58</v>
      </c>
      <c r="B694" s="35"/>
      <c r="C694" s="35" t="s">
        <v>26</v>
      </c>
      <c r="D694" s="35" t="s">
        <v>49</v>
      </c>
      <c r="E694" s="56" t="s">
        <v>59</v>
      </c>
      <c r="F694" s="56"/>
      <c r="G694" s="32">
        <f>G695+G696</f>
        <v>1120.3</v>
      </c>
      <c r="H694" s="32">
        <f>H695+H696</f>
        <v>1435.3</v>
      </c>
      <c r="I694" s="32">
        <f>I695+I696</f>
        <v>1435.3</v>
      </c>
    </row>
    <row r="695" spans="1:9" ht="31.5">
      <c r="A695" s="26" t="s">
        <v>47</v>
      </c>
      <c r="B695" s="35"/>
      <c r="C695" s="35" t="s">
        <v>26</v>
      </c>
      <c r="D695" s="35" t="s">
        <v>49</v>
      </c>
      <c r="E695" s="56" t="s">
        <v>59</v>
      </c>
      <c r="F695" s="56">
        <v>200</v>
      </c>
      <c r="G695" s="32">
        <v>520.29999999999995</v>
      </c>
      <c r="H695" s="32">
        <v>845.3</v>
      </c>
      <c r="I695" s="32">
        <v>845.3</v>
      </c>
    </row>
    <row r="696" spans="1:9">
      <c r="A696" s="26" t="s">
        <v>37</v>
      </c>
      <c r="B696" s="35"/>
      <c r="C696" s="35" t="s">
        <v>26</v>
      </c>
      <c r="D696" s="35" t="s">
        <v>49</v>
      </c>
      <c r="E696" s="56" t="s">
        <v>59</v>
      </c>
      <c r="F696" s="56">
        <v>300</v>
      </c>
      <c r="G696" s="32">
        <v>600</v>
      </c>
      <c r="H696" s="32">
        <v>590</v>
      </c>
      <c r="I696" s="32">
        <v>590</v>
      </c>
    </row>
    <row r="697" spans="1:9">
      <c r="A697" s="26" t="s">
        <v>78</v>
      </c>
      <c r="B697" s="35"/>
      <c r="C697" s="35" t="s">
        <v>26</v>
      </c>
      <c r="D697" s="35" t="s">
        <v>49</v>
      </c>
      <c r="E697" s="56" t="s">
        <v>60</v>
      </c>
      <c r="F697" s="56"/>
      <c r="G697" s="32">
        <f t="shared" ref="G697:I698" si="148">G698</f>
        <v>378.5</v>
      </c>
      <c r="H697" s="32">
        <f t="shared" si="148"/>
        <v>328.5</v>
      </c>
      <c r="I697" s="32">
        <f t="shared" si="148"/>
        <v>328.5</v>
      </c>
    </row>
    <row r="698" spans="1:9" ht="13.5" customHeight="1">
      <c r="A698" s="26" t="s">
        <v>30</v>
      </c>
      <c r="B698" s="35"/>
      <c r="C698" s="35" t="s">
        <v>26</v>
      </c>
      <c r="D698" s="35" t="s">
        <v>49</v>
      </c>
      <c r="E698" s="56" t="s">
        <v>61</v>
      </c>
      <c r="F698" s="56"/>
      <c r="G698" s="32">
        <f t="shared" si="148"/>
        <v>378.5</v>
      </c>
      <c r="H698" s="32">
        <f t="shared" si="148"/>
        <v>328.5</v>
      </c>
      <c r="I698" s="32">
        <f t="shared" si="148"/>
        <v>328.5</v>
      </c>
    </row>
    <row r="699" spans="1:9">
      <c r="A699" s="26" t="s">
        <v>32</v>
      </c>
      <c r="B699" s="35"/>
      <c r="C699" s="35" t="s">
        <v>26</v>
      </c>
      <c r="D699" s="35" t="s">
        <v>49</v>
      </c>
      <c r="E699" s="56" t="s">
        <v>62</v>
      </c>
      <c r="F699" s="56"/>
      <c r="G699" s="32">
        <f>G700+G701</f>
        <v>378.5</v>
      </c>
      <c r="H699" s="32">
        <f>H700+H701</f>
        <v>328.5</v>
      </c>
      <c r="I699" s="32">
        <f>I700+I701</f>
        <v>328.5</v>
      </c>
    </row>
    <row r="700" spans="1:9" ht="31.5">
      <c r="A700" s="26" t="s">
        <v>47</v>
      </c>
      <c r="B700" s="35"/>
      <c r="C700" s="35" t="s">
        <v>26</v>
      </c>
      <c r="D700" s="35" t="s">
        <v>49</v>
      </c>
      <c r="E700" s="56" t="s">
        <v>62</v>
      </c>
      <c r="F700" s="56">
        <v>200</v>
      </c>
      <c r="G700" s="32">
        <v>378.5</v>
      </c>
      <c r="H700" s="32">
        <v>328.5</v>
      </c>
      <c r="I700" s="32">
        <v>328.5</v>
      </c>
    </row>
    <row r="701" spans="1:9" hidden="1">
      <c r="A701" s="26" t="s">
        <v>37</v>
      </c>
      <c r="B701" s="35"/>
      <c r="C701" s="35" t="s">
        <v>26</v>
      </c>
      <c r="D701" s="35" t="s">
        <v>49</v>
      </c>
      <c r="E701" s="56" t="s">
        <v>62</v>
      </c>
      <c r="F701" s="56">
        <v>300</v>
      </c>
      <c r="G701" s="32"/>
      <c r="H701" s="32"/>
      <c r="I701" s="32"/>
    </row>
    <row r="702" spans="1:9">
      <c r="A702" s="26" t="s">
        <v>79</v>
      </c>
      <c r="B702" s="35"/>
      <c r="C702" s="35" t="s">
        <v>26</v>
      </c>
      <c r="D702" s="35" t="s">
        <v>49</v>
      </c>
      <c r="E702" s="56" t="s">
        <v>63</v>
      </c>
      <c r="F702" s="56"/>
      <c r="G702" s="32">
        <f>G706+G703</f>
        <v>40.799999999999997</v>
      </c>
      <c r="H702" s="32">
        <f>H706+H703</f>
        <v>22</v>
      </c>
      <c r="I702" s="32">
        <f>I706+I703</f>
        <v>22</v>
      </c>
    </row>
    <row r="703" spans="1:9">
      <c r="A703" s="26" t="s">
        <v>30</v>
      </c>
      <c r="B703" s="35"/>
      <c r="C703" s="35" t="s">
        <v>26</v>
      </c>
      <c r="D703" s="35" t="s">
        <v>49</v>
      </c>
      <c r="E703" s="56" t="s">
        <v>409</v>
      </c>
      <c r="F703" s="56"/>
      <c r="G703" s="32">
        <f>G704</f>
        <v>40.799999999999997</v>
      </c>
      <c r="H703" s="32">
        <f>H704</f>
        <v>22</v>
      </c>
      <c r="I703" s="32">
        <f>I704</f>
        <v>22</v>
      </c>
    </row>
    <row r="704" spans="1:9">
      <c r="A704" s="26" t="s">
        <v>32</v>
      </c>
      <c r="B704" s="35"/>
      <c r="C704" s="35" t="s">
        <v>26</v>
      </c>
      <c r="D704" s="35" t="s">
        <v>49</v>
      </c>
      <c r="E704" s="56" t="s">
        <v>410</v>
      </c>
      <c r="F704" s="56"/>
      <c r="G704" s="32">
        <f>SUM(G705)</f>
        <v>40.799999999999997</v>
      </c>
      <c r="H704" s="32">
        <f>SUM(H705)</f>
        <v>22</v>
      </c>
      <c r="I704" s="32">
        <f>SUM(I705)</f>
        <v>22</v>
      </c>
    </row>
    <row r="705" spans="1:9" ht="31.5">
      <c r="A705" s="26" t="s">
        <v>47</v>
      </c>
      <c r="B705" s="35"/>
      <c r="C705" s="35" t="s">
        <v>26</v>
      </c>
      <c r="D705" s="35" t="s">
        <v>49</v>
      </c>
      <c r="E705" s="56" t="s">
        <v>410</v>
      </c>
      <c r="F705" s="56">
        <v>200</v>
      </c>
      <c r="G705" s="32">
        <v>40.799999999999997</v>
      </c>
      <c r="H705" s="32">
        <v>22</v>
      </c>
      <c r="I705" s="32">
        <v>22</v>
      </c>
    </row>
    <row r="706" spans="1:9" ht="31.5" hidden="1">
      <c r="A706" s="26" t="s">
        <v>64</v>
      </c>
      <c r="B706" s="35"/>
      <c r="C706" s="35" t="s">
        <v>26</v>
      </c>
      <c r="D706" s="35" t="s">
        <v>49</v>
      </c>
      <c r="E706" s="56" t="s">
        <v>65</v>
      </c>
      <c r="F706" s="56"/>
      <c r="G706" s="32">
        <f>G707</f>
        <v>0</v>
      </c>
      <c r="H706" s="32">
        <f>H707</f>
        <v>0</v>
      </c>
      <c r="I706" s="32">
        <f>I707</f>
        <v>0</v>
      </c>
    </row>
    <row r="707" spans="1:9" hidden="1">
      <c r="A707" s="26" t="s">
        <v>32</v>
      </c>
      <c r="B707" s="35"/>
      <c r="C707" s="35" t="s">
        <v>26</v>
      </c>
      <c r="D707" s="35" t="s">
        <v>49</v>
      </c>
      <c r="E707" s="56" t="s">
        <v>66</v>
      </c>
      <c r="F707" s="56"/>
      <c r="G707" s="32">
        <f>SUM(G708:G709)</f>
        <v>0</v>
      </c>
      <c r="H707" s="32">
        <f>SUM(H708:H709)</f>
        <v>0</v>
      </c>
      <c r="I707" s="32">
        <f>SUM(I708:I709)</f>
        <v>0</v>
      </c>
    </row>
    <row r="708" spans="1:9" ht="31.5" hidden="1">
      <c r="A708" s="26" t="s">
        <v>47</v>
      </c>
      <c r="B708" s="35"/>
      <c r="C708" s="35" t="s">
        <v>26</v>
      </c>
      <c r="D708" s="35" t="s">
        <v>49</v>
      </c>
      <c r="E708" s="56" t="s">
        <v>66</v>
      </c>
      <c r="F708" s="56">
        <v>200</v>
      </c>
      <c r="G708" s="32"/>
      <c r="H708" s="32"/>
      <c r="I708" s="32"/>
    </row>
    <row r="709" spans="1:9" ht="31.5" hidden="1">
      <c r="A709" s="26" t="s">
        <v>67</v>
      </c>
      <c r="B709" s="35"/>
      <c r="C709" s="35" t="s">
        <v>26</v>
      </c>
      <c r="D709" s="35" t="s">
        <v>49</v>
      </c>
      <c r="E709" s="56" t="s">
        <v>66</v>
      </c>
      <c r="F709" s="56">
        <v>600</v>
      </c>
      <c r="G709" s="32"/>
      <c r="H709" s="32"/>
      <c r="I709" s="32"/>
    </row>
    <row r="710" spans="1:9" ht="47.25">
      <c r="A710" s="26" t="s">
        <v>630</v>
      </c>
      <c r="B710" s="35"/>
      <c r="C710" s="35" t="s">
        <v>26</v>
      </c>
      <c r="D710" s="35" t="s">
        <v>49</v>
      </c>
      <c r="E710" s="56" t="s">
        <v>68</v>
      </c>
      <c r="F710" s="56"/>
      <c r="G710" s="32">
        <f>G711</f>
        <v>3286.2</v>
      </c>
      <c r="H710" s="32">
        <f>H711</f>
        <v>3850</v>
      </c>
      <c r="I710" s="32">
        <f>I711</f>
        <v>300.7</v>
      </c>
    </row>
    <row r="711" spans="1:9">
      <c r="A711" s="26" t="s">
        <v>30</v>
      </c>
      <c r="B711" s="35"/>
      <c r="C711" s="35" t="s">
        <v>26</v>
      </c>
      <c r="D711" s="35" t="s">
        <v>49</v>
      </c>
      <c r="E711" s="56" t="s">
        <v>69</v>
      </c>
      <c r="F711" s="56"/>
      <c r="G711" s="32">
        <f>SUM(G712)</f>
        <v>3286.2</v>
      </c>
      <c r="H711" s="32">
        <f>SUM(H712)</f>
        <v>3850</v>
      </c>
      <c r="I711" s="32">
        <f>SUM(I712)</f>
        <v>300.7</v>
      </c>
    </row>
    <row r="712" spans="1:9" ht="31.5">
      <c r="A712" s="26" t="s">
        <v>70</v>
      </c>
      <c r="B712" s="35"/>
      <c r="C712" s="35" t="s">
        <v>26</v>
      </c>
      <c r="D712" s="35" t="s">
        <v>49</v>
      </c>
      <c r="E712" s="56" t="s">
        <v>71</v>
      </c>
      <c r="F712" s="56"/>
      <c r="G712" s="32">
        <f>G713</f>
        <v>3286.2</v>
      </c>
      <c r="H712" s="32">
        <f>H713</f>
        <v>3850</v>
      </c>
      <c r="I712" s="32">
        <f>I713</f>
        <v>300.7</v>
      </c>
    </row>
    <row r="713" spans="1:9" ht="31.5">
      <c r="A713" s="26" t="s">
        <v>47</v>
      </c>
      <c r="B713" s="35"/>
      <c r="C713" s="35" t="s">
        <v>26</v>
      </c>
      <c r="D713" s="35" t="s">
        <v>49</v>
      </c>
      <c r="E713" s="56" t="s">
        <v>71</v>
      </c>
      <c r="F713" s="56">
        <v>200</v>
      </c>
      <c r="G713" s="32">
        <v>3286.2</v>
      </c>
      <c r="H713" s="32">
        <v>3850</v>
      </c>
      <c r="I713" s="32">
        <v>300.7</v>
      </c>
    </row>
    <row r="714" spans="1:9" ht="31.5">
      <c r="A714" s="26" t="s">
        <v>626</v>
      </c>
      <c r="B714" s="35"/>
      <c r="C714" s="35" t="s">
        <v>26</v>
      </c>
      <c r="D714" s="35" t="s">
        <v>49</v>
      </c>
      <c r="E714" s="56" t="s">
        <v>424</v>
      </c>
      <c r="F714" s="56"/>
      <c r="G714" s="32">
        <f t="shared" ref="G714:I717" si="149">SUM(G715)</f>
        <v>700</v>
      </c>
      <c r="H714" s="32">
        <f t="shared" si="149"/>
        <v>500</v>
      </c>
      <c r="I714" s="32">
        <f t="shared" si="149"/>
        <v>500</v>
      </c>
    </row>
    <row r="715" spans="1:9">
      <c r="A715" s="26" t="s">
        <v>30</v>
      </c>
      <c r="B715" s="35"/>
      <c r="C715" s="35" t="s">
        <v>26</v>
      </c>
      <c r="D715" s="35" t="s">
        <v>49</v>
      </c>
      <c r="E715" s="56" t="s">
        <v>425</v>
      </c>
      <c r="F715" s="56"/>
      <c r="G715" s="32">
        <f t="shared" si="149"/>
        <v>700</v>
      </c>
      <c r="H715" s="32">
        <f t="shared" si="149"/>
        <v>500</v>
      </c>
      <c r="I715" s="32">
        <f t="shared" si="149"/>
        <v>500</v>
      </c>
    </row>
    <row r="716" spans="1:9">
      <c r="A716" s="26" t="s">
        <v>50</v>
      </c>
      <c r="B716" s="35"/>
      <c r="C716" s="35" t="s">
        <v>26</v>
      </c>
      <c r="D716" s="35" t="s">
        <v>49</v>
      </c>
      <c r="E716" s="56" t="s">
        <v>426</v>
      </c>
      <c r="F716" s="56"/>
      <c r="G716" s="32">
        <f t="shared" si="149"/>
        <v>700</v>
      </c>
      <c r="H716" s="32">
        <f t="shared" si="149"/>
        <v>500</v>
      </c>
      <c r="I716" s="32">
        <f t="shared" si="149"/>
        <v>500</v>
      </c>
    </row>
    <row r="717" spans="1:9" ht="87" customHeight="1">
      <c r="A717" s="26" t="s">
        <v>447</v>
      </c>
      <c r="B717" s="35"/>
      <c r="C717" s="35" t="s">
        <v>26</v>
      </c>
      <c r="D717" s="35" t="s">
        <v>49</v>
      </c>
      <c r="E717" s="56" t="s">
        <v>427</v>
      </c>
      <c r="F717" s="56"/>
      <c r="G717" s="32">
        <f t="shared" si="149"/>
        <v>700</v>
      </c>
      <c r="H717" s="32">
        <f t="shared" si="149"/>
        <v>500</v>
      </c>
      <c r="I717" s="32">
        <f t="shared" si="149"/>
        <v>500</v>
      </c>
    </row>
    <row r="718" spans="1:9">
      <c r="A718" s="26" t="s">
        <v>37</v>
      </c>
      <c r="B718" s="35"/>
      <c r="C718" s="35" t="s">
        <v>26</v>
      </c>
      <c r="D718" s="35" t="s">
        <v>49</v>
      </c>
      <c r="E718" s="56" t="s">
        <v>427</v>
      </c>
      <c r="F718" s="56">
        <v>300</v>
      </c>
      <c r="G718" s="32">
        <v>700</v>
      </c>
      <c r="H718" s="32">
        <v>500</v>
      </c>
      <c r="I718" s="32">
        <v>500</v>
      </c>
    </row>
    <row r="719" spans="1:9" ht="31.5">
      <c r="A719" s="26" t="s">
        <v>784</v>
      </c>
      <c r="B719" s="65"/>
      <c r="C719" s="67" t="s">
        <v>26</v>
      </c>
      <c r="D719" s="67" t="s">
        <v>49</v>
      </c>
      <c r="E719" s="68" t="s">
        <v>485</v>
      </c>
      <c r="F719" s="68"/>
      <c r="G719" s="69">
        <f t="shared" ref="G719:I721" si="150">G720</f>
        <v>942.7</v>
      </c>
      <c r="H719" s="69">
        <f t="shared" si="150"/>
        <v>1048</v>
      </c>
      <c r="I719" s="69">
        <f t="shared" si="150"/>
        <v>1290.5</v>
      </c>
    </row>
    <row r="720" spans="1:9" ht="31.5">
      <c r="A720" s="26" t="s">
        <v>64</v>
      </c>
      <c r="B720" s="65"/>
      <c r="C720" s="67" t="s">
        <v>26</v>
      </c>
      <c r="D720" s="67" t="s">
        <v>49</v>
      </c>
      <c r="E720" s="68" t="s">
        <v>486</v>
      </c>
      <c r="F720" s="68"/>
      <c r="G720" s="69">
        <f>G721+G723</f>
        <v>942.7</v>
      </c>
      <c r="H720" s="69">
        <f t="shared" ref="H720:I720" si="151">H721+H723</f>
        <v>1048</v>
      </c>
      <c r="I720" s="69">
        <f t="shared" si="151"/>
        <v>1290.5</v>
      </c>
    </row>
    <row r="721" spans="1:9">
      <c r="A721" s="26" t="s">
        <v>32</v>
      </c>
      <c r="B721" s="65"/>
      <c r="C721" s="67" t="s">
        <v>26</v>
      </c>
      <c r="D721" s="67" t="s">
        <v>49</v>
      </c>
      <c r="E721" s="68" t="s">
        <v>487</v>
      </c>
      <c r="F721" s="68"/>
      <c r="G721" s="69">
        <f t="shared" si="150"/>
        <v>942.7</v>
      </c>
      <c r="H721" s="69">
        <f t="shared" si="150"/>
        <v>1048</v>
      </c>
      <c r="I721" s="69">
        <f t="shared" si="150"/>
        <v>1290.5</v>
      </c>
    </row>
    <row r="722" spans="1:9" ht="31.5">
      <c r="A722" s="26" t="s">
        <v>222</v>
      </c>
      <c r="B722" s="65"/>
      <c r="C722" s="67" t="s">
        <v>26</v>
      </c>
      <c r="D722" s="67" t="s">
        <v>49</v>
      </c>
      <c r="E722" s="68" t="s">
        <v>487</v>
      </c>
      <c r="F722" s="68">
        <v>600</v>
      </c>
      <c r="G722" s="69">
        <v>942.7</v>
      </c>
      <c r="H722" s="69">
        <v>1048</v>
      </c>
      <c r="I722" s="69">
        <v>1290.5</v>
      </c>
    </row>
    <row r="723" spans="1:9" ht="31.5" hidden="1">
      <c r="A723" s="123" t="s">
        <v>1029</v>
      </c>
      <c r="B723" s="65"/>
      <c r="C723" s="67" t="s">
        <v>26</v>
      </c>
      <c r="D723" s="67" t="s">
        <v>49</v>
      </c>
      <c r="E723" s="68" t="s">
        <v>1030</v>
      </c>
      <c r="F723" s="68"/>
      <c r="G723" s="69">
        <f>SUM(G724)</f>
        <v>0</v>
      </c>
      <c r="H723" s="69">
        <f t="shared" ref="H723:I723" si="152">SUM(H724)</f>
        <v>0</v>
      </c>
      <c r="I723" s="69">
        <f t="shared" si="152"/>
        <v>0</v>
      </c>
    </row>
    <row r="724" spans="1:9" ht="31.5" hidden="1">
      <c r="A724" s="123" t="s">
        <v>222</v>
      </c>
      <c r="B724" s="65"/>
      <c r="C724" s="67" t="s">
        <v>26</v>
      </c>
      <c r="D724" s="67" t="s">
        <v>49</v>
      </c>
      <c r="E724" s="68" t="s">
        <v>1030</v>
      </c>
      <c r="F724" s="68">
        <v>600</v>
      </c>
      <c r="G724" s="69"/>
      <c r="H724" s="69"/>
      <c r="I724" s="69"/>
    </row>
    <row r="725" spans="1:9">
      <c r="A725" s="26" t="s">
        <v>180</v>
      </c>
      <c r="B725" s="35"/>
      <c r="C725" s="35" t="s">
        <v>26</v>
      </c>
      <c r="D725" s="35" t="s">
        <v>11</v>
      </c>
      <c r="E725" s="56"/>
      <c r="F725" s="56"/>
      <c r="G725" s="32">
        <f>G726+G746+G752</f>
        <v>259445</v>
      </c>
      <c r="H725" s="32">
        <f t="shared" ref="H725:I725" si="153">H726+H746+H752</f>
        <v>267325.10000000003</v>
      </c>
      <c r="I725" s="32">
        <f t="shared" si="153"/>
        <v>272351.40000000002</v>
      </c>
    </row>
    <row r="726" spans="1:9" ht="36.75" customHeight="1">
      <c r="A726" s="26" t="s">
        <v>484</v>
      </c>
      <c r="B726" s="35"/>
      <c r="C726" s="35" t="s">
        <v>26</v>
      </c>
      <c r="D726" s="35" t="s">
        <v>11</v>
      </c>
      <c r="E726" s="35" t="s">
        <v>349</v>
      </c>
      <c r="F726" s="56"/>
      <c r="G726" s="32">
        <f>G727</f>
        <v>259445</v>
      </c>
      <c r="H726" s="32">
        <f>H727</f>
        <v>267325.10000000003</v>
      </c>
      <c r="I726" s="32">
        <f>I727</f>
        <v>272351.40000000002</v>
      </c>
    </row>
    <row r="727" spans="1:9">
      <c r="A727" s="26" t="s">
        <v>358</v>
      </c>
      <c r="B727" s="35"/>
      <c r="C727" s="35" t="s">
        <v>26</v>
      </c>
      <c r="D727" s="35" t="s">
        <v>11</v>
      </c>
      <c r="E727" s="35" t="s">
        <v>350</v>
      </c>
      <c r="F727" s="56"/>
      <c r="G727" s="32">
        <f>SUM(G728+G736+G742+G733+G739)</f>
        <v>259445</v>
      </c>
      <c r="H727" s="32">
        <f>SUM(H728+H736+H742+H733+H739)</f>
        <v>267325.10000000003</v>
      </c>
      <c r="I727" s="32">
        <f>SUM(I728+I736+I742+I733+I739)</f>
        <v>272351.40000000002</v>
      </c>
    </row>
    <row r="728" spans="1:9" ht="47.25">
      <c r="A728" s="26" t="s">
        <v>375</v>
      </c>
      <c r="B728" s="35"/>
      <c r="C728" s="35" t="s">
        <v>26</v>
      </c>
      <c r="D728" s="35" t="s">
        <v>11</v>
      </c>
      <c r="E728" s="56" t="s">
        <v>550</v>
      </c>
      <c r="F728" s="56"/>
      <c r="G728" s="32">
        <f>G729+G730+G732+G731</f>
        <v>76929.8</v>
      </c>
      <c r="H728" s="32">
        <f>H729+H730+H732+H731</f>
        <v>74143.200000000012</v>
      </c>
      <c r="I728" s="32">
        <f>I729+I730+I732+I731</f>
        <v>74547</v>
      </c>
    </row>
    <row r="729" spans="1:9" ht="47.25">
      <c r="A729" s="26" t="s">
        <v>46</v>
      </c>
      <c r="B729" s="35"/>
      <c r="C729" s="35" t="s">
        <v>26</v>
      </c>
      <c r="D729" s="35" t="s">
        <v>11</v>
      </c>
      <c r="E729" s="56" t="s">
        <v>550</v>
      </c>
      <c r="F729" s="56">
        <v>100</v>
      </c>
      <c r="G729" s="32">
        <v>57494.6</v>
      </c>
      <c r="H729" s="32">
        <v>53847.3</v>
      </c>
      <c r="I729" s="32">
        <v>53847.3</v>
      </c>
    </row>
    <row r="730" spans="1:9" ht="31.5">
      <c r="A730" s="26" t="s">
        <v>47</v>
      </c>
      <c r="B730" s="35"/>
      <c r="C730" s="35" t="s">
        <v>26</v>
      </c>
      <c r="D730" s="35" t="s">
        <v>11</v>
      </c>
      <c r="E730" s="56" t="s">
        <v>550</v>
      </c>
      <c r="F730" s="56">
        <v>200</v>
      </c>
      <c r="G730" s="32">
        <v>18812.7</v>
      </c>
      <c r="H730" s="32">
        <v>19582.900000000001</v>
      </c>
      <c r="I730" s="32">
        <v>19988.7</v>
      </c>
    </row>
    <row r="731" spans="1:9">
      <c r="A731" s="26" t="s">
        <v>37</v>
      </c>
      <c r="B731" s="35"/>
      <c r="C731" s="35" t="s">
        <v>26</v>
      </c>
      <c r="D731" s="35" t="s">
        <v>11</v>
      </c>
      <c r="E731" s="56" t="s">
        <v>550</v>
      </c>
      <c r="F731" s="56">
        <v>300</v>
      </c>
      <c r="G731" s="32">
        <v>199.5</v>
      </c>
      <c r="H731" s="32">
        <v>54.1</v>
      </c>
      <c r="I731" s="32">
        <v>54.1</v>
      </c>
    </row>
    <row r="732" spans="1:9" ht="12.75" customHeight="1">
      <c r="A732" s="26" t="s">
        <v>20</v>
      </c>
      <c r="B732" s="35"/>
      <c r="C732" s="35" t="s">
        <v>26</v>
      </c>
      <c r="D732" s="35" t="s">
        <v>11</v>
      </c>
      <c r="E732" s="56" t="s">
        <v>550</v>
      </c>
      <c r="F732" s="56">
        <v>800</v>
      </c>
      <c r="G732" s="32">
        <v>423</v>
      </c>
      <c r="H732" s="32">
        <v>658.9</v>
      </c>
      <c r="I732" s="32">
        <v>656.9</v>
      </c>
    </row>
    <row r="733" spans="1:9" ht="78.75">
      <c r="A733" s="26" t="s">
        <v>378</v>
      </c>
      <c r="B733" s="35"/>
      <c r="C733" s="35" t="s">
        <v>26</v>
      </c>
      <c r="D733" s="35" t="s">
        <v>11</v>
      </c>
      <c r="E733" s="56" t="s">
        <v>551</v>
      </c>
      <c r="F733" s="56"/>
      <c r="G733" s="32">
        <f>G734+G735</f>
        <v>93602</v>
      </c>
      <c r="H733" s="32">
        <f>H734+H735</f>
        <v>103869.3</v>
      </c>
      <c r="I733" s="32">
        <f>I734+I735</f>
        <v>105083.40000000001</v>
      </c>
    </row>
    <row r="734" spans="1:9" ht="31.5">
      <c r="A734" s="26" t="s">
        <v>47</v>
      </c>
      <c r="B734" s="35"/>
      <c r="C734" s="35" t="s">
        <v>26</v>
      </c>
      <c r="D734" s="35" t="s">
        <v>11</v>
      </c>
      <c r="E734" s="56" t="s">
        <v>551</v>
      </c>
      <c r="F734" s="56">
        <v>200</v>
      </c>
      <c r="G734" s="32">
        <v>1325.2</v>
      </c>
      <c r="H734" s="32">
        <v>1534.7</v>
      </c>
      <c r="I734" s="32">
        <v>1552.6</v>
      </c>
    </row>
    <row r="735" spans="1:9">
      <c r="A735" s="26" t="s">
        <v>37</v>
      </c>
      <c r="B735" s="35"/>
      <c r="C735" s="35" t="s">
        <v>26</v>
      </c>
      <c r="D735" s="35" t="s">
        <v>11</v>
      </c>
      <c r="E735" s="56" t="s">
        <v>551</v>
      </c>
      <c r="F735" s="56">
        <v>300</v>
      </c>
      <c r="G735" s="32">
        <v>92276.800000000003</v>
      </c>
      <c r="H735" s="32">
        <v>102334.6</v>
      </c>
      <c r="I735" s="32">
        <v>103530.8</v>
      </c>
    </row>
    <row r="736" spans="1:9" ht="31.5">
      <c r="A736" s="26" t="s">
        <v>376</v>
      </c>
      <c r="B736" s="35"/>
      <c r="C736" s="35" t="s">
        <v>26</v>
      </c>
      <c r="D736" s="35" t="s">
        <v>11</v>
      </c>
      <c r="E736" s="56" t="s">
        <v>552</v>
      </c>
      <c r="F736" s="56"/>
      <c r="G736" s="32">
        <f>G737+G738</f>
        <v>59163.199999999997</v>
      </c>
      <c r="H736" s="32">
        <f>H737+H738</f>
        <v>60406.1</v>
      </c>
      <c r="I736" s="32">
        <f>I737+I738</f>
        <v>62822.3</v>
      </c>
    </row>
    <row r="737" spans="1:9" ht="31.5">
      <c r="A737" s="26" t="s">
        <v>47</v>
      </c>
      <c r="B737" s="35"/>
      <c r="C737" s="35" t="s">
        <v>26</v>
      </c>
      <c r="D737" s="35" t="s">
        <v>11</v>
      </c>
      <c r="E737" s="56" t="s">
        <v>552</v>
      </c>
      <c r="F737" s="56">
        <v>200</v>
      </c>
      <c r="G737" s="32">
        <v>871.7</v>
      </c>
      <c r="H737" s="32">
        <v>897.5</v>
      </c>
      <c r="I737" s="32">
        <v>933.3</v>
      </c>
    </row>
    <row r="738" spans="1:9">
      <c r="A738" s="26" t="s">
        <v>37</v>
      </c>
      <c r="B738" s="35"/>
      <c r="C738" s="35" t="s">
        <v>26</v>
      </c>
      <c r="D738" s="35" t="s">
        <v>11</v>
      </c>
      <c r="E738" s="56" t="s">
        <v>552</v>
      </c>
      <c r="F738" s="56">
        <v>300</v>
      </c>
      <c r="G738" s="32">
        <v>58291.5</v>
      </c>
      <c r="H738" s="32">
        <v>59508.6</v>
      </c>
      <c r="I738" s="32">
        <v>61889</v>
      </c>
    </row>
    <row r="739" spans="1:9" ht="63">
      <c r="A739" s="26" t="s">
        <v>379</v>
      </c>
      <c r="B739" s="35"/>
      <c r="C739" s="35" t="s">
        <v>26</v>
      </c>
      <c r="D739" s="35" t="s">
        <v>11</v>
      </c>
      <c r="E739" s="56" t="s">
        <v>553</v>
      </c>
      <c r="F739" s="56"/>
      <c r="G739" s="32">
        <f>G740+G741</f>
        <v>25151</v>
      </c>
      <c r="H739" s="32">
        <f>H740+H741</f>
        <v>24805</v>
      </c>
      <c r="I739" s="32">
        <f>I740+I741</f>
        <v>25797.200000000001</v>
      </c>
    </row>
    <row r="740" spans="1:9" ht="31.5">
      <c r="A740" s="26" t="s">
        <v>47</v>
      </c>
      <c r="B740" s="35"/>
      <c r="C740" s="35" t="s">
        <v>26</v>
      </c>
      <c r="D740" s="35" t="s">
        <v>11</v>
      </c>
      <c r="E740" s="56" t="s">
        <v>553</v>
      </c>
      <c r="F740" s="56">
        <v>200</v>
      </c>
      <c r="G740" s="32">
        <v>376.1</v>
      </c>
      <c r="H740" s="32">
        <v>369.2</v>
      </c>
      <c r="I740" s="32">
        <v>384</v>
      </c>
    </row>
    <row r="741" spans="1:9">
      <c r="A741" s="26" t="s">
        <v>37</v>
      </c>
      <c r="B741" s="35"/>
      <c r="C741" s="35" t="s">
        <v>26</v>
      </c>
      <c r="D741" s="35" t="s">
        <v>11</v>
      </c>
      <c r="E741" s="56" t="s">
        <v>553</v>
      </c>
      <c r="F741" s="56">
        <v>300</v>
      </c>
      <c r="G741" s="32">
        <v>24774.9</v>
      </c>
      <c r="H741" s="32">
        <v>24435.8</v>
      </c>
      <c r="I741" s="32">
        <v>25413.200000000001</v>
      </c>
    </row>
    <row r="742" spans="1:9">
      <c r="A742" s="26" t="s">
        <v>824</v>
      </c>
      <c r="B742" s="35"/>
      <c r="C742" s="35" t="s">
        <v>26</v>
      </c>
      <c r="D742" s="35" t="s">
        <v>11</v>
      </c>
      <c r="E742" s="56" t="s">
        <v>559</v>
      </c>
      <c r="F742" s="56"/>
      <c r="G742" s="32">
        <f>SUM(G743)</f>
        <v>4599</v>
      </c>
      <c r="H742" s="32">
        <f>SUM(H743)</f>
        <v>4101.5</v>
      </c>
      <c r="I742" s="32">
        <f>SUM(I743)</f>
        <v>4101.5</v>
      </c>
    </row>
    <row r="743" spans="1:9" ht="47.25">
      <c r="A743" s="26" t="s">
        <v>377</v>
      </c>
      <c r="B743" s="35"/>
      <c r="C743" s="35" t="s">
        <v>26</v>
      </c>
      <c r="D743" s="35" t="s">
        <v>11</v>
      </c>
      <c r="E743" s="56" t="s">
        <v>560</v>
      </c>
      <c r="F743" s="56"/>
      <c r="G743" s="32">
        <f>SUM(G744:G745)</f>
        <v>4599</v>
      </c>
      <c r="H743" s="32">
        <f>SUM(H744:H745)</f>
        <v>4101.5</v>
      </c>
      <c r="I743" s="32">
        <f>SUM(I744:I745)</f>
        <v>4101.5</v>
      </c>
    </row>
    <row r="744" spans="1:9" ht="31.5">
      <c r="A744" s="26" t="s">
        <v>47</v>
      </c>
      <c r="B744" s="35"/>
      <c r="C744" s="35" t="s">
        <v>26</v>
      </c>
      <c r="D744" s="35" t="s">
        <v>11</v>
      </c>
      <c r="E744" s="56" t="s">
        <v>560</v>
      </c>
      <c r="F744" s="56">
        <v>200</v>
      </c>
      <c r="G744" s="32">
        <v>64.5</v>
      </c>
      <c r="H744" s="32">
        <v>61.5</v>
      </c>
      <c r="I744" s="32">
        <v>61.5</v>
      </c>
    </row>
    <row r="745" spans="1:9">
      <c r="A745" s="26" t="s">
        <v>37</v>
      </c>
      <c r="B745" s="35"/>
      <c r="C745" s="35" t="s">
        <v>26</v>
      </c>
      <c r="D745" s="35" t="s">
        <v>11</v>
      </c>
      <c r="E745" s="56" t="s">
        <v>560</v>
      </c>
      <c r="F745" s="56">
        <v>300</v>
      </c>
      <c r="G745" s="32">
        <v>4534.5</v>
      </c>
      <c r="H745" s="32">
        <v>4040</v>
      </c>
      <c r="I745" s="32">
        <v>4040</v>
      </c>
    </row>
    <row r="746" spans="1:9" ht="31.5" hidden="1">
      <c r="A746" s="26" t="s">
        <v>627</v>
      </c>
      <c r="B746" s="35"/>
      <c r="C746" s="35" t="s">
        <v>26</v>
      </c>
      <c r="D746" s="35" t="s">
        <v>11</v>
      </c>
      <c r="E746" s="56" t="s">
        <v>14</v>
      </c>
      <c r="F746" s="56"/>
      <c r="G746" s="32">
        <f>SUM(G747)</f>
        <v>0</v>
      </c>
      <c r="H746" s="32">
        <f>SUM(H747)</f>
        <v>0</v>
      </c>
      <c r="I746" s="32">
        <f>SUM(I747)</f>
        <v>0</v>
      </c>
    </row>
    <row r="747" spans="1:9" ht="31.5" hidden="1">
      <c r="A747" s="26" t="s">
        <v>77</v>
      </c>
      <c r="B747" s="66"/>
      <c r="C747" s="35" t="s">
        <v>26</v>
      </c>
      <c r="D747" s="35" t="s">
        <v>11</v>
      </c>
      <c r="E747" s="56" t="s">
        <v>15</v>
      </c>
      <c r="F747" s="56"/>
      <c r="G747" s="32">
        <f t="shared" ref="G747:I748" si="154">G748</f>
        <v>0</v>
      </c>
      <c r="H747" s="32">
        <f t="shared" si="154"/>
        <v>0</v>
      </c>
      <c r="I747" s="32">
        <f t="shared" si="154"/>
        <v>0</v>
      </c>
    </row>
    <row r="748" spans="1:9" ht="31.5" hidden="1">
      <c r="A748" s="26" t="s">
        <v>40</v>
      </c>
      <c r="B748" s="66"/>
      <c r="C748" s="35" t="s">
        <v>26</v>
      </c>
      <c r="D748" s="35" t="s">
        <v>11</v>
      </c>
      <c r="E748" s="56" t="s">
        <v>41</v>
      </c>
      <c r="F748" s="56"/>
      <c r="G748" s="32">
        <f t="shared" si="154"/>
        <v>0</v>
      </c>
      <c r="H748" s="32">
        <f t="shared" si="154"/>
        <v>0</v>
      </c>
      <c r="I748" s="32">
        <f t="shared" si="154"/>
        <v>0</v>
      </c>
    </row>
    <row r="749" spans="1:9" hidden="1">
      <c r="A749" s="26" t="s">
        <v>577</v>
      </c>
      <c r="B749" s="66"/>
      <c r="C749" s="35" t="s">
        <v>26</v>
      </c>
      <c r="D749" s="35" t="s">
        <v>11</v>
      </c>
      <c r="E749" s="56" t="s">
        <v>576</v>
      </c>
      <c r="F749" s="56"/>
      <c r="G749" s="32">
        <f t="shared" ref="G749:I750" si="155">SUM(G750)</f>
        <v>0</v>
      </c>
      <c r="H749" s="32">
        <f t="shared" si="155"/>
        <v>0</v>
      </c>
      <c r="I749" s="32">
        <f t="shared" si="155"/>
        <v>0</v>
      </c>
    </row>
    <row r="750" spans="1:9" ht="47.25" hidden="1">
      <c r="A750" s="26" t="s">
        <v>585</v>
      </c>
      <c r="B750" s="66"/>
      <c r="C750" s="35" t="s">
        <v>26</v>
      </c>
      <c r="D750" s="35" t="s">
        <v>11</v>
      </c>
      <c r="E750" s="56" t="s">
        <v>584</v>
      </c>
      <c r="F750" s="56"/>
      <c r="G750" s="32">
        <f t="shared" si="155"/>
        <v>0</v>
      </c>
      <c r="H750" s="32">
        <f t="shared" si="155"/>
        <v>0</v>
      </c>
      <c r="I750" s="32">
        <f t="shared" si="155"/>
        <v>0</v>
      </c>
    </row>
    <row r="751" spans="1:9" ht="31.5" hidden="1">
      <c r="A751" s="26" t="s">
        <v>47</v>
      </c>
      <c r="B751" s="66"/>
      <c r="C751" s="35" t="s">
        <v>26</v>
      </c>
      <c r="D751" s="35" t="s">
        <v>11</v>
      </c>
      <c r="E751" s="56" t="s">
        <v>584</v>
      </c>
      <c r="F751" s="56">
        <v>200</v>
      </c>
      <c r="G751" s="32"/>
      <c r="H751" s="32"/>
      <c r="I751" s="32"/>
    </row>
    <row r="752" spans="1:9" hidden="1">
      <c r="A752" s="26" t="s">
        <v>517</v>
      </c>
      <c r="B752" s="66"/>
      <c r="C752" s="35" t="s">
        <v>26</v>
      </c>
      <c r="D752" s="35" t="s">
        <v>11</v>
      </c>
      <c r="E752" s="56" t="s">
        <v>187</v>
      </c>
      <c r="F752" s="56"/>
      <c r="G752" s="32">
        <f>SUM(G753+G755)+G757</f>
        <v>0</v>
      </c>
      <c r="H752" s="32">
        <f t="shared" ref="H752:I752" si="156">SUM(H753+H755)+H757</f>
        <v>0</v>
      </c>
      <c r="I752" s="32">
        <f t="shared" si="156"/>
        <v>0</v>
      </c>
    </row>
    <row r="753" spans="1:9" ht="47.25" hidden="1">
      <c r="A753" s="26" t="s">
        <v>834</v>
      </c>
      <c r="B753" s="66"/>
      <c r="C753" s="35" t="s">
        <v>26</v>
      </c>
      <c r="D753" s="35" t="s">
        <v>11</v>
      </c>
      <c r="E753" s="56" t="s">
        <v>837</v>
      </c>
      <c r="F753" s="56"/>
      <c r="G753" s="32">
        <f>SUM(G754)</f>
        <v>0</v>
      </c>
      <c r="H753" s="32">
        <f t="shared" ref="H753:I753" si="157">SUM(H754)</f>
        <v>0</v>
      </c>
      <c r="I753" s="32">
        <f t="shared" si="157"/>
        <v>0</v>
      </c>
    </row>
    <row r="754" spans="1:9" ht="47.25" hidden="1">
      <c r="A754" s="26" t="s">
        <v>46</v>
      </c>
      <c r="B754" s="66"/>
      <c r="C754" s="35" t="s">
        <v>26</v>
      </c>
      <c r="D754" s="35" t="s">
        <v>11</v>
      </c>
      <c r="E754" s="56" t="s">
        <v>837</v>
      </c>
      <c r="F754" s="56">
        <v>100</v>
      </c>
      <c r="G754" s="32"/>
      <c r="H754" s="32"/>
      <c r="I754" s="32"/>
    </row>
    <row r="755" spans="1:9" ht="78.75" hidden="1">
      <c r="A755" s="26" t="s">
        <v>869</v>
      </c>
      <c r="B755" s="66"/>
      <c r="C755" s="35" t="s">
        <v>26</v>
      </c>
      <c r="D755" s="35" t="s">
        <v>11</v>
      </c>
      <c r="E755" s="56" t="s">
        <v>838</v>
      </c>
      <c r="F755" s="56"/>
      <c r="G755" s="32">
        <f>SUM(G756)</f>
        <v>0</v>
      </c>
      <c r="H755" s="32">
        <f t="shared" ref="H755:I755" si="158">SUM(H756)</f>
        <v>0</v>
      </c>
      <c r="I755" s="32">
        <f t="shared" si="158"/>
        <v>0</v>
      </c>
    </row>
    <row r="756" spans="1:9" ht="47.25" hidden="1">
      <c r="A756" s="26" t="s">
        <v>46</v>
      </c>
      <c r="B756" s="66"/>
      <c r="C756" s="35" t="s">
        <v>26</v>
      </c>
      <c r="D756" s="35" t="s">
        <v>11</v>
      </c>
      <c r="E756" s="56" t="s">
        <v>838</v>
      </c>
      <c r="F756" s="56">
        <v>100</v>
      </c>
      <c r="G756" s="32"/>
      <c r="H756" s="32"/>
      <c r="I756" s="32"/>
    </row>
    <row r="757" spans="1:9" ht="31.5" hidden="1">
      <c r="A757" s="26" t="s">
        <v>40</v>
      </c>
      <c r="B757" s="66"/>
      <c r="C757" s="35" t="s">
        <v>26</v>
      </c>
      <c r="D757" s="35" t="s">
        <v>11</v>
      </c>
      <c r="E757" s="56" t="s">
        <v>444</v>
      </c>
      <c r="F757" s="56"/>
      <c r="G757" s="32">
        <f>SUM(G758)</f>
        <v>0</v>
      </c>
      <c r="H757" s="32">
        <f t="shared" ref="H757:I758" si="159">SUM(H758)</f>
        <v>0</v>
      </c>
      <c r="I757" s="32">
        <f t="shared" si="159"/>
        <v>0</v>
      </c>
    </row>
    <row r="758" spans="1:9" ht="78.75" hidden="1">
      <c r="A758" s="26" t="s">
        <v>836</v>
      </c>
      <c r="B758" s="66"/>
      <c r="C758" s="35" t="s">
        <v>26</v>
      </c>
      <c r="D758" s="35" t="s">
        <v>11</v>
      </c>
      <c r="E758" s="56" t="s">
        <v>835</v>
      </c>
      <c r="F758" s="56"/>
      <c r="G758" s="32">
        <f>SUM(G759)</f>
        <v>0</v>
      </c>
      <c r="H758" s="32">
        <f t="shared" si="159"/>
        <v>0</v>
      </c>
      <c r="I758" s="32">
        <f t="shared" si="159"/>
        <v>0</v>
      </c>
    </row>
    <row r="759" spans="1:9" ht="47.25" hidden="1">
      <c r="A759" s="26" t="s">
        <v>46</v>
      </c>
      <c r="B759" s="66"/>
      <c r="C759" s="35" t="s">
        <v>26</v>
      </c>
      <c r="D759" s="35" t="s">
        <v>11</v>
      </c>
      <c r="E759" s="56" t="s">
        <v>835</v>
      </c>
      <c r="F759" s="56">
        <v>100</v>
      </c>
      <c r="G759" s="32"/>
      <c r="H759" s="32"/>
      <c r="I759" s="32"/>
    </row>
    <row r="760" spans="1:9">
      <c r="A760" s="26" t="s">
        <v>72</v>
      </c>
      <c r="B760" s="35"/>
      <c r="C760" s="35" t="s">
        <v>26</v>
      </c>
      <c r="D760" s="35" t="s">
        <v>73</v>
      </c>
      <c r="E760" s="56"/>
      <c r="F760" s="56"/>
      <c r="G760" s="32">
        <f>G778+G761+G798</f>
        <v>43544.200000000004</v>
      </c>
      <c r="H760" s="32">
        <f t="shared" ref="H760:I760" si="160">H778+H761+H798</f>
        <v>37354.199999999997</v>
      </c>
      <c r="I760" s="32">
        <f t="shared" si="160"/>
        <v>37805.1</v>
      </c>
    </row>
    <row r="761" spans="1:9" ht="31.5">
      <c r="A761" s="26" t="s">
        <v>484</v>
      </c>
      <c r="B761" s="35"/>
      <c r="C761" s="35" t="s">
        <v>26</v>
      </c>
      <c r="D761" s="35" t="s">
        <v>73</v>
      </c>
      <c r="E761" s="35" t="s">
        <v>349</v>
      </c>
      <c r="F761" s="56"/>
      <c r="G761" s="32">
        <f>G762+G766+G773</f>
        <v>35839.1</v>
      </c>
      <c r="H761" s="32">
        <f>H762+H766+H773</f>
        <v>29845.1</v>
      </c>
      <c r="I761" s="32">
        <f>I762+I766+I773</f>
        <v>29845.1</v>
      </c>
    </row>
    <row r="762" spans="1:9">
      <c r="A762" s="26" t="s">
        <v>358</v>
      </c>
      <c r="B762" s="35"/>
      <c r="C762" s="35" t="s">
        <v>26</v>
      </c>
      <c r="D762" s="35" t="s">
        <v>73</v>
      </c>
      <c r="E762" s="35" t="s">
        <v>350</v>
      </c>
      <c r="F762" s="56"/>
      <c r="G762" s="32">
        <f>SUM(G763)</f>
        <v>7335.6</v>
      </c>
      <c r="H762" s="32">
        <f>SUM(H763)</f>
        <v>6102.0999999999995</v>
      </c>
      <c r="I762" s="32">
        <f>SUM(I763)</f>
        <v>6102.0999999999995</v>
      </c>
    </row>
    <row r="763" spans="1:9">
      <c r="A763" s="26" t="s">
        <v>380</v>
      </c>
      <c r="B763" s="35"/>
      <c r="C763" s="35" t="s">
        <v>26</v>
      </c>
      <c r="D763" s="35" t="s">
        <v>73</v>
      </c>
      <c r="E763" s="56" t="s">
        <v>554</v>
      </c>
      <c r="F763" s="56"/>
      <c r="G763" s="32">
        <f>G764+G765</f>
        <v>7335.6</v>
      </c>
      <c r="H763" s="32">
        <f>H764+H765</f>
        <v>6102.0999999999995</v>
      </c>
      <c r="I763" s="32">
        <f>I764+I765</f>
        <v>6102.0999999999995</v>
      </c>
    </row>
    <row r="764" spans="1:9" ht="47.25">
      <c r="A764" s="26" t="s">
        <v>46</v>
      </c>
      <c r="B764" s="35"/>
      <c r="C764" s="35" t="s">
        <v>26</v>
      </c>
      <c r="D764" s="35" t="s">
        <v>73</v>
      </c>
      <c r="E764" s="56" t="s">
        <v>554</v>
      </c>
      <c r="F764" s="56">
        <v>100</v>
      </c>
      <c r="G764" s="32">
        <v>7330</v>
      </c>
      <c r="H764" s="32">
        <v>5522.7</v>
      </c>
      <c r="I764" s="32">
        <v>5522.7</v>
      </c>
    </row>
    <row r="765" spans="1:9" ht="31.5">
      <c r="A765" s="26" t="s">
        <v>47</v>
      </c>
      <c r="B765" s="35"/>
      <c r="C765" s="35" t="s">
        <v>26</v>
      </c>
      <c r="D765" s="35" t="s">
        <v>73</v>
      </c>
      <c r="E765" s="56" t="s">
        <v>554</v>
      </c>
      <c r="F765" s="56">
        <v>200</v>
      </c>
      <c r="G765" s="32">
        <v>5.6</v>
      </c>
      <c r="H765" s="32">
        <v>579.4</v>
      </c>
      <c r="I765" s="32">
        <v>579.4</v>
      </c>
    </row>
    <row r="766" spans="1:9" ht="31.5">
      <c r="A766" s="26" t="s">
        <v>360</v>
      </c>
      <c r="B766" s="35"/>
      <c r="C766" s="35" t="s">
        <v>26</v>
      </c>
      <c r="D766" s="35" t="s">
        <v>73</v>
      </c>
      <c r="E766" s="56" t="s">
        <v>361</v>
      </c>
      <c r="F766" s="56"/>
      <c r="G766" s="32">
        <f>SUM(G769)+G767</f>
        <v>5624.7999999999993</v>
      </c>
      <c r="H766" s="32">
        <f t="shared" ref="H766:I766" si="161">SUM(H769)+H767</f>
        <v>4660</v>
      </c>
      <c r="I766" s="32">
        <f t="shared" si="161"/>
        <v>4660</v>
      </c>
    </row>
    <row r="767" spans="1:9" ht="63">
      <c r="A767" s="34" t="s">
        <v>966</v>
      </c>
      <c r="B767" s="35"/>
      <c r="C767" s="35" t="s">
        <v>26</v>
      </c>
      <c r="D767" s="35" t="s">
        <v>73</v>
      </c>
      <c r="E767" s="35" t="s">
        <v>934</v>
      </c>
      <c r="F767" s="35"/>
      <c r="G767" s="32">
        <f>G768</f>
        <v>4.9000000000000004</v>
      </c>
      <c r="H767" s="32">
        <f t="shared" ref="H767:I767" si="162">H768</f>
        <v>4.9000000000000004</v>
      </c>
      <c r="I767" s="32">
        <f t="shared" si="162"/>
        <v>4.9000000000000004</v>
      </c>
    </row>
    <row r="768" spans="1:9" ht="31.5">
      <c r="A768" s="26" t="s">
        <v>47</v>
      </c>
      <c r="B768" s="35"/>
      <c r="C768" s="35" t="s">
        <v>26</v>
      </c>
      <c r="D768" s="35" t="s">
        <v>73</v>
      </c>
      <c r="E768" s="35" t="s">
        <v>934</v>
      </c>
      <c r="F768" s="35" t="s">
        <v>86</v>
      </c>
      <c r="G768" s="32">
        <v>4.9000000000000004</v>
      </c>
      <c r="H768" s="32">
        <v>4.9000000000000004</v>
      </c>
      <c r="I768" s="32">
        <v>4.9000000000000004</v>
      </c>
    </row>
    <row r="769" spans="1:9" ht="47.25">
      <c r="A769" s="26" t="s">
        <v>557</v>
      </c>
      <c r="B769" s="35"/>
      <c r="C769" s="35" t="s">
        <v>26</v>
      </c>
      <c r="D769" s="35" t="s">
        <v>73</v>
      </c>
      <c r="E769" s="56" t="s">
        <v>556</v>
      </c>
      <c r="F769" s="56"/>
      <c r="G769" s="32">
        <f t="shared" ref="G769:I769" si="163">SUM(G770)</f>
        <v>5619.9</v>
      </c>
      <c r="H769" s="32">
        <f t="shared" si="163"/>
        <v>4655.1000000000004</v>
      </c>
      <c r="I769" s="32">
        <f t="shared" si="163"/>
        <v>4655.1000000000004</v>
      </c>
    </row>
    <row r="770" spans="1:9" ht="31.5">
      <c r="A770" s="26" t="s">
        <v>381</v>
      </c>
      <c r="B770" s="35"/>
      <c r="C770" s="35" t="s">
        <v>26</v>
      </c>
      <c r="D770" s="35" t="s">
        <v>73</v>
      </c>
      <c r="E770" s="56" t="s">
        <v>555</v>
      </c>
      <c r="F770" s="56"/>
      <c r="G770" s="32">
        <f>G771+G772</f>
        <v>5619.9</v>
      </c>
      <c r="H770" s="32">
        <f>H771+H772</f>
        <v>4655.1000000000004</v>
      </c>
      <c r="I770" s="32">
        <f>I771+I772</f>
        <v>4655.1000000000004</v>
      </c>
    </row>
    <row r="771" spans="1:9" ht="47.25">
      <c r="A771" s="26" t="s">
        <v>46</v>
      </c>
      <c r="B771" s="35"/>
      <c r="C771" s="35" t="s">
        <v>26</v>
      </c>
      <c r="D771" s="35" t="s">
        <v>73</v>
      </c>
      <c r="E771" s="56" t="s">
        <v>555</v>
      </c>
      <c r="F771" s="56">
        <v>100</v>
      </c>
      <c r="G771" s="32">
        <v>5619.9</v>
      </c>
      <c r="H771" s="32">
        <v>4020.3</v>
      </c>
      <c r="I771" s="32">
        <v>4020.3</v>
      </c>
    </row>
    <row r="772" spans="1:9" ht="31.5">
      <c r="A772" s="26" t="s">
        <v>47</v>
      </c>
      <c r="B772" s="35"/>
      <c r="C772" s="35" t="s">
        <v>26</v>
      </c>
      <c r="D772" s="35" t="s">
        <v>73</v>
      </c>
      <c r="E772" s="56" t="s">
        <v>555</v>
      </c>
      <c r="F772" s="56">
        <v>200</v>
      </c>
      <c r="G772" s="32">
        <v>0</v>
      </c>
      <c r="H772" s="32">
        <v>634.79999999999995</v>
      </c>
      <c r="I772" s="32">
        <v>634.79999999999995</v>
      </c>
    </row>
    <row r="773" spans="1:9" ht="31.5">
      <c r="A773" s="26" t="s">
        <v>355</v>
      </c>
      <c r="B773" s="35"/>
      <c r="C773" s="35" t="s">
        <v>26</v>
      </c>
      <c r="D773" s="35" t="s">
        <v>73</v>
      </c>
      <c r="E773" s="35" t="s">
        <v>356</v>
      </c>
      <c r="F773" s="56"/>
      <c r="G773" s="32">
        <f>SUM(G774)</f>
        <v>22878.7</v>
      </c>
      <c r="H773" s="32">
        <f>SUM(H774)</f>
        <v>19083</v>
      </c>
      <c r="I773" s="32">
        <f>SUM(I774)</f>
        <v>19083</v>
      </c>
    </row>
    <row r="774" spans="1:9" ht="31.5">
      <c r="A774" s="26" t="s">
        <v>383</v>
      </c>
      <c r="B774" s="35"/>
      <c r="C774" s="35" t="s">
        <v>26</v>
      </c>
      <c r="D774" s="35" t="s">
        <v>73</v>
      </c>
      <c r="E774" s="56" t="s">
        <v>558</v>
      </c>
      <c r="F774" s="56"/>
      <c r="G774" s="32">
        <f>G775+G776+G777</f>
        <v>22878.7</v>
      </c>
      <c r="H774" s="32">
        <f>H775+H776+H777</f>
        <v>19083</v>
      </c>
      <c r="I774" s="32">
        <f>I775+I776+I777</f>
        <v>19083</v>
      </c>
    </row>
    <row r="775" spans="1:9" ht="47.25">
      <c r="A775" s="26" t="s">
        <v>46</v>
      </c>
      <c r="B775" s="35"/>
      <c r="C775" s="35" t="s">
        <v>26</v>
      </c>
      <c r="D775" s="35" t="s">
        <v>73</v>
      </c>
      <c r="E775" s="56" t="s">
        <v>558</v>
      </c>
      <c r="F775" s="56">
        <v>100</v>
      </c>
      <c r="G775" s="32">
        <v>22878.7</v>
      </c>
      <c r="H775" s="32">
        <v>19083</v>
      </c>
      <c r="I775" s="32">
        <v>19083</v>
      </c>
    </row>
    <row r="776" spans="1:9" ht="31.5" hidden="1">
      <c r="A776" s="26" t="s">
        <v>47</v>
      </c>
      <c r="B776" s="35"/>
      <c r="C776" s="35" t="s">
        <v>26</v>
      </c>
      <c r="D776" s="35" t="s">
        <v>73</v>
      </c>
      <c r="E776" s="56" t="s">
        <v>384</v>
      </c>
      <c r="F776" s="56">
        <v>200</v>
      </c>
      <c r="G776" s="32"/>
      <c r="H776" s="32"/>
      <c r="I776" s="32"/>
    </row>
    <row r="777" spans="1:9" hidden="1">
      <c r="A777" s="26" t="s">
        <v>20</v>
      </c>
      <c r="B777" s="35"/>
      <c r="C777" s="35" t="s">
        <v>26</v>
      </c>
      <c r="D777" s="35" t="s">
        <v>73</v>
      </c>
      <c r="E777" s="56" t="s">
        <v>384</v>
      </c>
      <c r="F777" s="56">
        <v>800</v>
      </c>
      <c r="G777" s="32"/>
      <c r="H777" s="32"/>
      <c r="I777" s="32"/>
    </row>
    <row r="778" spans="1:9" ht="31.5">
      <c r="A778" s="26" t="s">
        <v>627</v>
      </c>
      <c r="B778" s="35"/>
      <c r="C778" s="35" t="s">
        <v>26</v>
      </c>
      <c r="D778" s="35" t="s">
        <v>73</v>
      </c>
      <c r="E778" s="56" t="s">
        <v>14</v>
      </c>
      <c r="F778" s="56"/>
      <c r="G778" s="32">
        <f>G785+G779</f>
        <v>7634.7000000000007</v>
      </c>
      <c r="H778" s="32">
        <f>H785+H779</f>
        <v>7509.1</v>
      </c>
      <c r="I778" s="32">
        <f>I785+I779</f>
        <v>7960.0000000000009</v>
      </c>
    </row>
    <row r="779" spans="1:9">
      <c r="A779" s="26" t="s">
        <v>79</v>
      </c>
      <c r="B779" s="46"/>
      <c r="C779" s="35" t="s">
        <v>26</v>
      </c>
      <c r="D779" s="35" t="s">
        <v>73</v>
      </c>
      <c r="E779" s="56" t="s">
        <v>63</v>
      </c>
      <c r="F779" s="56"/>
      <c r="G779" s="32">
        <f>SUM(G780)</f>
        <v>128</v>
      </c>
      <c r="H779" s="32">
        <f t="shared" ref="H779:I779" si="164">SUM(H780)</f>
        <v>0</v>
      </c>
      <c r="I779" s="32">
        <f t="shared" si="164"/>
        <v>450</v>
      </c>
    </row>
    <row r="780" spans="1:9">
      <c r="A780" s="26" t="s">
        <v>30</v>
      </c>
      <c r="B780" s="46"/>
      <c r="C780" s="35" t="s">
        <v>26</v>
      </c>
      <c r="D780" s="35" t="s">
        <v>73</v>
      </c>
      <c r="E780" s="56" t="s">
        <v>409</v>
      </c>
      <c r="F780" s="56"/>
      <c r="G780" s="32">
        <f>SUM(G781+G783)</f>
        <v>128</v>
      </c>
      <c r="H780" s="32">
        <f t="shared" ref="H780:I780" si="165">SUM(H781+H783)</f>
        <v>0</v>
      </c>
      <c r="I780" s="32">
        <f t="shared" si="165"/>
        <v>450</v>
      </c>
    </row>
    <row r="781" spans="1:9" ht="31.5">
      <c r="A781" s="26" t="s">
        <v>937</v>
      </c>
      <c r="B781" s="46"/>
      <c r="C781" s="35" t="s">
        <v>26</v>
      </c>
      <c r="D781" s="35" t="s">
        <v>73</v>
      </c>
      <c r="E781" s="56" t="s">
        <v>691</v>
      </c>
      <c r="F781" s="56"/>
      <c r="G781" s="32">
        <f t="shared" ref="G781:H781" si="166">SUM(G782)</f>
        <v>128</v>
      </c>
      <c r="H781" s="32">
        <f t="shared" si="166"/>
        <v>0</v>
      </c>
      <c r="I781" s="32">
        <f>SUM(I782)</f>
        <v>350</v>
      </c>
    </row>
    <row r="782" spans="1:9" ht="31.5">
      <c r="A782" s="26" t="s">
        <v>47</v>
      </c>
      <c r="B782" s="46"/>
      <c r="C782" s="35" t="s">
        <v>26</v>
      </c>
      <c r="D782" s="35" t="s">
        <v>73</v>
      </c>
      <c r="E782" s="56" t="s">
        <v>691</v>
      </c>
      <c r="F782" s="56">
        <v>200</v>
      </c>
      <c r="G782" s="32">
        <v>128</v>
      </c>
      <c r="H782" s="32"/>
      <c r="I782" s="32">
        <v>350</v>
      </c>
    </row>
    <row r="783" spans="1:9" ht="47.25">
      <c r="A783" s="26" t="s">
        <v>936</v>
      </c>
      <c r="B783" s="35"/>
      <c r="C783" s="35" t="s">
        <v>26</v>
      </c>
      <c r="D783" s="35" t="s">
        <v>73</v>
      </c>
      <c r="E783" s="56" t="s">
        <v>935</v>
      </c>
      <c r="F783" s="56"/>
      <c r="G783" s="32"/>
      <c r="H783" s="32">
        <f t="shared" ref="H783:I783" si="167">SUM(H784)</f>
        <v>0</v>
      </c>
      <c r="I783" s="32">
        <f t="shared" si="167"/>
        <v>100</v>
      </c>
    </row>
    <row r="784" spans="1:9" ht="31.5">
      <c r="A784" s="26" t="s">
        <v>47</v>
      </c>
      <c r="B784" s="35"/>
      <c r="C784" s="35" t="s">
        <v>26</v>
      </c>
      <c r="D784" s="35" t="s">
        <v>73</v>
      </c>
      <c r="E784" s="56" t="s">
        <v>935</v>
      </c>
      <c r="F784" s="56">
        <v>200</v>
      </c>
      <c r="G784" s="32"/>
      <c r="H784" s="32"/>
      <c r="I784" s="32">
        <v>100</v>
      </c>
    </row>
    <row r="785" spans="1:9" ht="31.5">
      <c r="A785" s="26" t="s">
        <v>631</v>
      </c>
      <c r="B785" s="35"/>
      <c r="C785" s="35" t="s">
        <v>26</v>
      </c>
      <c r="D785" s="35" t="s">
        <v>73</v>
      </c>
      <c r="E785" s="56" t="s">
        <v>74</v>
      </c>
      <c r="F785" s="56"/>
      <c r="G785" s="32">
        <f>SUM(G786+G789+G791+G793)+G796</f>
        <v>7506.7000000000007</v>
      </c>
      <c r="H785" s="32">
        <f t="shared" ref="H785:I785" si="168">SUM(H786+H789+H791+H793)+H796</f>
        <v>7509.1</v>
      </c>
      <c r="I785" s="32">
        <f t="shared" si="168"/>
        <v>7510.0000000000009</v>
      </c>
    </row>
    <row r="786" spans="1:9">
      <c r="A786" s="26" t="s">
        <v>75</v>
      </c>
      <c r="B786" s="35"/>
      <c r="C786" s="35" t="s">
        <v>26</v>
      </c>
      <c r="D786" s="35" t="s">
        <v>73</v>
      </c>
      <c r="E786" s="56" t="s">
        <v>76</v>
      </c>
      <c r="F786" s="56"/>
      <c r="G786" s="32">
        <f>G787+G788</f>
        <v>4748.7</v>
      </c>
      <c r="H786" s="32">
        <f>H787+H788</f>
        <v>4772.3</v>
      </c>
      <c r="I786" s="32">
        <f>I787+I788</f>
        <v>4772.3</v>
      </c>
    </row>
    <row r="787" spans="1:9" ht="47.25">
      <c r="A787" s="26" t="s">
        <v>46</v>
      </c>
      <c r="B787" s="35"/>
      <c r="C787" s="35" t="s">
        <v>26</v>
      </c>
      <c r="D787" s="35" t="s">
        <v>73</v>
      </c>
      <c r="E787" s="56" t="s">
        <v>76</v>
      </c>
      <c r="F787" s="56">
        <v>100</v>
      </c>
      <c r="G787" s="32">
        <f>4741.7</f>
        <v>4741.7</v>
      </c>
      <c r="H787" s="32">
        <v>4765.3</v>
      </c>
      <c r="I787" s="32">
        <v>4765.3</v>
      </c>
    </row>
    <row r="788" spans="1:9" ht="31.5">
      <c r="A788" s="26" t="s">
        <v>47</v>
      </c>
      <c r="B788" s="35"/>
      <c r="C788" s="35" t="s">
        <v>26</v>
      </c>
      <c r="D788" s="35" t="s">
        <v>73</v>
      </c>
      <c r="E788" s="56" t="s">
        <v>76</v>
      </c>
      <c r="F788" s="56">
        <v>200</v>
      </c>
      <c r="G788" s="32">
        <v>7</v>
      </c>
      <c r="H788" s="32">
        <v>7</v>
      </c>
      <c r="I788" s="32">
        <v>7</v>
      </c>
    </row>
    <row r="789" spans="1:9">
      <c r="A789" s="26" t="s">
        <v>90</v>
      </c>
      <c r="B789" s="65"/>
      <c r="C789" s="67" t="s">
        <v>26</v>
      </c>
      <c r="D789" s="67" t="s">
        <v>73</v>
      </c>
      <c r="E789" s="68" t="s">
        <v>488</v>
      </c>
      <c r="F789" s="68"/>
      <c r="G789" s="69">
        <f>G790</f>
        <v>465.3</v>
      </c>
      <c r="H789" s="69">
        <f>H790</f>
        <v>535</v>
      </c>
      <c r="I789" s="69">
        <f>I790</f>
        <v>535</v>
      </c>
    </row>
    <row r="790" spans="1:9" ht="31.5">
      <c r="A790" s="26" t="s">
        <v>47</v>
      </c>
      <c r="B790" s="65"/>
      <c r="C790" s="67" t="s">
        <v>26</v>
      </c>
      <c r="D790" s="67" t="s">
        <v>73</v>
      </c>
      <c r="E790" s="68" t="s">
        <v>488</v>
      </c>
      <c r="F790" s="68">
        <v>200</v>
      </c>
      <c r="G790" s="69">
        <v>465.3</v>
      </c>
      <c r="H790" s="69">
        <v>535</v>
      </c>
      <c r="I790" s="69">
        <v>535</v>
      </c>
    </row>
    <row r="791" spans="1:9" ht="31.5">
      <c r="A791" s="26" t="s">
        <v>92</v>
      </c>
      <c r="B791" s="65"/>
      <c r="C791" s="67" t="s">
        <v>26</v>
      </c>
      <c r="D791" s="67" t="s">
        <v>73</v>
      </c>
      <c r="E791" s="68" t="s">
        <v>489</v>
      </c>
      <c r="F791" s="68"/>
      <c r="G791" s="69">
        <f>G792</f>
        <v>916.6</v>
      </c>
      <c r="H791" s="69">
        <f>H792</f>
        <v>843.2</v>
      </c>
      <c r="I791" s="69">
        <f>I792</f>
        <v>844.1</v>
      </c>
    </row>
    <row r="792" spans="1:9" ht="31.5">
      <c r="A792" s="26" t="s">
        <v>47</v>
      </c>
      <c r="B792" s="65"/>
      <c r="C792" s="67" t="s">
        <v>26</v>
      </c>
      <c r="D792" s="67" t="s">
        <v>73</v>
      </c>
      <c r="E792" s="68" t="s">
        <v>489</v>
      </c>
      <c r="F792" s="68">
        <v>200</v>
      </c>
      <c r="G792" s="69">
        <v>916.6</v>
      </c>
      <c r="H792" s="69">
        <v>843.2</v>
      </c>
      <c r="I792" s="69">
        <v>844.1</v>
      </c>
    </row>
    <row r="793" spans="1:9" ht="31.5">
      <c r="A793" s="26" t="s">
        <v>93</v>
      </c>
      <c r="B793" s="65"/>
      <c r="C793" s="67" t="s">
        <v>26</v>
      </c>
      <c r="D793" s="67" t="s">
        <v>73</v>
      </c>
      <c r="E793" s="68" t="s">
        <v>490</v>
      </c>
      <c r="F793" s="68"/>
      <c r="G793" s="69">
        <f>G794+G795</f>
        <v>1303.3</v>
      </c>
      <c r="H793" s="69">
        <f>H794+H795</f>
        <v>1358.6</v>
      </c>
      <c r="I793" s="69">
        <f>I794+I795</f>
        <v>1358.6000000000001</v>
      </c>
    </row>
    <row r="794" spans="1:9" ht="31.5">
      <c r="A794" s="26" t="s">
        <v>47</v>
      </c>
      <c r="B794" s="65"/>
      <c r="C794" s="67" t="s">
        <v>26</v>
      </c>
      <c r="D794" s="67" t="s">
        <v>73</v>
      </c>
      <c r="E794" s="68" t="s">
        <v>490</v>
      </c>
      <c r="F794" s="68">
        <v>200</v>
      </c>
      <c r="G794" s="69">
        <v>1191</v>
      </c>
      <c r="H794" s="69">
        <v>1239.3</v>
      </c>
      <c r="I794" s="69">
        <v>1240.2</v>
      </c>
    </row>
    <row r="795" spans="1:9">
      <c r="A795" s="26" t="s">
        <v>20</v>
      </c>
      <c r="B795" s="65"/>
      <c r="C795" s="67" t="s">
        <v>26</v>
      </c>
      <c r="D795" s="67" t="s">
        <v>73</v>
      </c>
      <c r="E795" s="68" t="s">
        <v>490</v>
      </c>
      <c r="F795" s="68">
        <v>800</v>
      </c>
      <c r="G795" s="69">
        <v>112.3</v>
      </c>
      <c r="H795" s="69">
        <v>119.3</v>
      </c>
      <c r="I795" s="69">
        <v>118.4</v>
      </c>
    </row>
    <row r="796" spans="1:9">
      <c r="A796" s="147" t="s">
        <v>1041</v>
      </c>
      <c r="B796" s="65"/>
      <c r="C796" s="67" t="s">
        <v>26</v>
      </c>
      <c r="D796" s="67" t="s">
        <v>73</v>
      </c>
      <c r="E796" s="68" t="s">
        <v>1054</v>
      </c>
      <c r="F796" s="68"/>
      <c r="G796" s="69">
        <f>SUM(G797)</f>
        <v>72.8</v>
      </c>
      <c r="H796" s="69"/>
      <c r="I796" s="69"/>
    </row>
    <row r="797" spans="1:9" ht="47.25">
      <c r="A797" s="147" t="s">
        <v>46</v>
      </c>
      <c r="B797" s="65"/>
      <c r="C797" s="67" t="s">
        <v>26</v>
      </c>
      <c r="D797" s="67" t="s">
        <v>73</v>
      </c>
      <c r="E797" s="68" t="s">
        <v>1054</v>
      </c>
      <c r="F797" s="68">
        <v>100</v>
      </c>
      <c r="G797" s="69">
        <v>72.8</v>
      </c>
      <c r="H797" s="69"/>
      <c r="I797" s="69"/>
    </row>
    <row r="798" spans="1:9" ht="31.5">
      <c r="A798" s="26" t="s">
        <v>666</v>
      </c>
      <c r="B798" s="65"/>
      <c r="C798" s="67" t="s">
        <v>26</v>
      </c>
      <c r="D798" s="67" t="s">
        <v>73</v>
      </c>
      <c r="E798" s="68" t="s">
        <v>664</v>
      </c>
      <c r="F798" s="68"/>
      <c r="G798" s="69">
        <f>SUM(G799)</f>
        <v>70.400000000000006</v>
      </c>
      <c r="H798" s="69">
        <f t="shared" ref="H798:I800" si="169">SUM(H799)</f>
        <v>0</v>
      </c>
      <c r="I798" s="69">
        <f t="shared" si="169"/>
        <v>0</v>
      </c>
    </row>
    <row r="799" spans="1:9">
      <c r="A799" s="123" t="s">
        <v>1032</v>
      </c>
      <c r="B799" s="65"/>
      <c r="C799" s="67" t="s">
        <v>26</v>
      </c>
      <c r="D799" s="67" t="s">
        <v>73</v>
      </c>
      <c r="E799" s="68" t="s">
        <v>1031</v>
      </c>
      <c r="F799" s="68"/>
      <c r="G799" s="69">
        <f>SUM(G800)</f>
        <v>70.400000000000006</v>
      </c>
      <c r="H799" s="69">
        <f t="shared" si="169"/>
        <v>0</v>
      </c>
      <c r="I799" s="69">
        <f t="shared" si="169"/>
        <v>0</v>
      </c>
    </row>
    <row r="800" spans="1:9">
      <c r="A800" s="123" t="s">
        <v>1033</v>
      </c>
      <c r="B800" s="65"/>
      <c r="C800" s="67" t="s">
        <v>26</v>
      </c>
      <c r="D800" s="67" t="s">
        <v>73</v>
      </c>
      <c r="E800" s="68" t="s">
        <v>1034</v>
      </c>
      <c r="F800" s="68"/>
      <c r="G800" s="69">
        <f>SUM(G801)</f>
        <v>70.400000000000006</v>
      </c>
      <c r="H800" s="69">
        <f t="shared" si="169"/>
        <v>0</v>
      </c>
      <c r="I800" s="69">
        <f t="shared" si="169"/>
        <v>0</v>
      </c>
    </row>
    <row r="801" spans="1:11" ht="31.5">
      <c r="A801" s="123" t="s">
        <v>47</v>
      </c>
      <c r="B801" s="65"/>
      <c r="C801" s="67" t="s">
        <v>26</v>
      </c>
      <c r="D801" s="67" t="s">
        <v>73</v>
      </c>
      <c r="E801" s="68" t="s">
        <v>1034</v>
      </c>
      <c r="F801" s="68">
        <v>200</v>
      </c>
      <c r="G801" s="69">
        <v>70.400000000000006</v>
      </c>
      <c r="H801" s="69"/>
      <c r="I801" s="69"/>
    </row>
    <row r="802" spans="1:11" ht="31.5">
      <c r="A802" s="70" t="s">
        <v>508</v>
      </c>
      <c r="B802" s="48" t="s">
        <v>246</v>
      </c>
      <c r="C802" s="49"/>
      <c r="D802" s="49"/>
      <c r="E802" s="49"/>
      <c r="F802" s="49"/>
      <c r="G802" s="50">
        <f>G817+G803+G810</f>
        <v>198037.59999999995</v>
      </c>
      <c r="H802" s="50">
        <f>H817+H803+H810</f>
        <v>164542.30000000005</v>
      </c>
      <c r="I802" s="50">
        <f>I817+I803+I810</f>
        <v>175414.7</v>
      </c>
      <c r="J802" s="31">
        <v>289969.69999999995</v>
      </c>
      <c r="K802" s="53">
        <f>SUM(J802-G802)</f>
        <v>91932.1</v>
      </c>
    </row>
    <row r="803" spans="1:11">
      <c r="A803" s="26" t="s">
        <v>107</v>
      </c>
      <c r="B803" s="27"/>
      <c r="C803" s="27" t="s">
        <v>108</v>
      </c>
      <c r="D803" s="27"/>
      <c r="E803" s="27"/>
      <c r="F803" s="27"/>
      <c r="G803" s="30">
        <f t="shared" ref="G803:I808" si="170">SUM(G804)</f>
        <v>216.5</v>
      </c>
      <c r="H803" s="30">
        <f t="shared" si="170"/>
        <v>0</v>
      </c>
      <c r="I803" s="30">
        <f t="shared" si="170"/>
        <v>0</v>
      </c>
    </row>
    <row r="804" spans="1:11">
      <c r="A804" s="26" t="s">
        <v>328</v>
      </c>
      <c r="B804" s="27"/>
      <c r="C804" s="27" t="s">
        <v>108</v>
      </c>
      <c r="D804" s="27" t="s">
        <v>108</v>
      </c>
      <c r="E804" s="56"/>
      <c r="F804" s="56"/>
      <c r="G804" s="30">
        <f t="shared" si="170"/>
        <v>216.5</v>
      </c>
      <c r="H804" s="30">
        <f t="shared" si="170"/>
        <v>0</v>
      </c>
      <c r="I804" s="30">
        <f t="shared" si="170"/>
        <v>0</v>
      </c>
    </row>
    <row r="805" spans="1:11" ht="31.5">
      <c r="A805" s="26" t="s">
        <v>629</v>
      </c>
      <c r="B805" s="35"/>
      <c r="C805" s="35" t="s">
        <v>108</v>
      </c>
      <c r="D805" s="35" t="s">
        <v>108</v>
      </c>
      <c r="E805" s="56" t="s">
        <v>313</v>
      </c>
      <c r="F805" s="56"/>
      <c r="G805" s="30">
        <f t="shared" si="170"/>
        <v>216.5</v>
      </c>
      <c r="H805" s="30">
        <f t="shared" si="170"/>
        <v>0</v>
      </c>
      <c r="I805" s="30">
        <f t="shared" si="170"/>
        <v>0</v>
      </c>
    </row>
    <row r="806" spans="1:11" ht="31.5">
      <c r="A806" s="26" t="s">
        <v>502</v>
      </c>
      <c r="B806" s="27"/>
      <c r="C806" s="27" t="s">
        <v>108</v>
      </c>
      <c r="D806" s="27" t="s">
        <v>108</v>
      </c>
      <c r="E806" s="27" t="s">
        <v>333</v>
      </c>
      <c r="F806" s="27"/>
      <c r="G806" s="30">
        <f t="shared" si="170"/>
        <v>216.5</v>
      </c>
      <c r="H806" s="30">
        <f t="shared" si="170"/>
        <v>0</v>
      </c>
      <c r="I806" s="30">
        <f t="shared" si="170"/>
        <v>0</v>
      </c>
    </row>
    <row r="807" spans="1:11">
      <c r="A807" s="26" t="s">
        <v>30</v>
      </c>
      <c r="B807" s="27"/>
      <c r="C807" s="27" t="s">
        <v>108</v>
      </c>
      <c r="D807" s="27" t="s">
        <v>108</v>
      </c>
      <c r="E807" s="27" t="s">
        <v>334</v>
      </c>
      <c r="F807" s="27"/>
      <c r="G807" s="30">
        <f t="shared" si="170"/>
        <v>216.5</v>
      </c>
      <c r="H807" s="30">
        <f t="shared" si="170"/>
        <v>0</v>
      </c>
      <c r="I807" s="30">
        <f t="shared" si="170"/>
        <v>0</v>
      </c>
    </row>
    <row r="808" spans="1:11" ht="30.75" customHeight="1">
      <c r="A808" s="26" t="s">
        <v>335</v>
      </c>
      <c r="B808" s="56"/>
      <c r="C808" s="27" t="s">
        <v>108</v>
      </c>
      <c r="D808" s="27" t="s">
        <v>108</v>
      </c>
      <c r="E808" s="27" t="s">
        <v>336</v>
      </c>
      <c r="F808" s="27"/>
      <c r="G808" s="30">
        <f t="shared" si="170"/>
        <v>216.5</v>
      </c>
      <c r="H808" s="30">
        <f t="shared" si="170"/>
        <v>0</v>
      </c>
      <c r="I808" s="30">
        <f t="shared" si="170"/>
        <v>0</v>
      </c>
    </row>
    <row r="809" spans="1:11" ht="31.5">
      <c r="A809" s="26" t="s">
        <v>222</v>
      </c>
      <c r="B809" s="27"/>
      <c r="C809" s="27" t="s">
        <v>108</v>
      </c>
      <c r="D809" s="27" t="s">
        <v>108</v>
      </c>
      <c r="E809" s="27" t="s">
        <v>336</v>
      </c>
      <c r="F809" s="46">
        <v>600</v>
      </c>
      <c r="G809" s="30">
        <v>216.5</v>
      </c>
      <c r="H809" s="30"/>
      <c r="I809" s="30"/>
    </row>
    <row r="810" spans="1:11">
      <c r="A810" s="26" t="s">
        <v>25</v>
      </c>
      <c r="B810" s="35"/>
      <c r="C810" s="35" t="s">
        <v>26</v>
      </c>
      <c r="D810" s="35" t="s">
        <v>27</v>
      </c>
      <c r="E810" s="56"/>
      <c r="F810" s="56"/>
      <c r="G810" s="32">
        <f t="shared" ref="G810:I815" si="171">SUM(G811)</f>
        <v>300</v>
      </c>
      <c r="H810" s="32">
        <f t="shared" si="171"/>
        <v>300</v>
      </c>
      <c r="I810" s="32">
        <f t="shared" si="171"/>
        <v>300</v>
      </c>
    </row>
    <row r="811" spans="1:11">
      <c r="A811" s="26" t="s">
        <v>48</v>
      </c>
      <c r="B811" s="66"/>
      <c r="C811" s="35" t="s">
        <v>26</v>
      </c>
      <c r="D811" s="35" t="s">
        <v>49</v>
      </c>
      <c r="E811" s="35"/>
      <c r="F811" s="56"/>
      <c r="G811" s="71">
        <f t="shared" si="171"/>
        <v>300</v>
      </c>
      <c r="H811" s="71">
        <f t="shared" si="171"/>
        <v>300</v>
      </c>
      <c r="I811" s="71">
        <f t="shared" si="171"/>
        <v>300</v>
      </c>
    </row>
    <row r="812" spans="1:11" ht="31.5">
      <c r="A812" s="26" t="s">
        <v>784</v>
      </c>
      <c r="B812" s="66"/>
      <c r="C812" s="35" t="s">
        <v>26</v>
      </c>
      <c r="D812" s="35" t="s">
        <v>49</v>
      </c>
      <c r="E812" s="35" t="s">
        <v>485</v>
      </c>
      <c r="F812" s="56"/>
      <c r="G812" s="71">
        <f t="shared" si="171"/>
        <v>300</v>
      </c>
      <c r="H812" s="71">
        <f t="shared" si="171"/>
        <v>300</v>
      </c>
      <c r="I812" s="71">
        <f t="shared" si="171"/>
        <v>300</v>
      </c>
    </row>
    <row r="813" spans="1:11" ht="31.5">
      <c r="A813" s="26" t="s">
        <v>64</v>
      </c>
      <c r="B813" s="66"/>
      <c r="C813" s="35" t="s">
        <v>26</v>
      </c>
      <c r="D813" s="35" t="s">
        <v>49</v>
      </c>
      <c r="E813" s="35" t="s">
        <v>486</v>
      </c>
      <c r="F813" s="56"/>
      <c r="G813" s="71">
        <f t="shared" si="171"/>
        <v>300</v>
      </c>
      <c r="H813" s="71">
        <f t="shared" si="171"/>
        <v>300</v>
      </c>
      <c r="I813" s="71">
        <f t="shared" si="171"/>
        <v>300</v>
      </c>
    </row>
    <row r="814" spans="1:11">
      <c r="A814" s="26" t="s">
        <v>32</v>
      </c>
      <c r="B814" s="66"/>
      <c r="C814" s="35" t="s">
        <v>26</v>
      </c>
      <c r="D814" s="35" t="s">
        <v>49</v>
      </c>
      <c r="E814" s="35" t="s">
        <v>487</v>
      </c>
      <c r="F814" s="56"/>
      <c r="G814" s="71">
        <f t="shared" si="171"/>
        <v>300</v>
      </c>
      <c r="H814" s="71">
        <f t="shared" si="171"/>
        <v>300</v>
      </c>
      <c r="I814" s="71">
        <f t="shared" si="171"/>
        <v>300</v>
      </c>
    </row>
    <row r="815" spans="1:11" ht="31.5">
      <c r="A815" s="26" t="s">
        <v>222</v>
      </c>
      <c r="B815" s="66"/>
      <c r="C815" s="35" t="s">
        <v>26</v>
      </c>
      <c r="D815" s="35" t="s">
        <v>49</v>
      </c>
      <c r="E815" s="35" t="s">
        <v>487</v>
      </c>
      <c r="F815" s="56"/>
      <c r="G815" s="71">
        <f t="shared" si="171"/>
        <v>300</v>
      </c>
      <c r="H815" s="71">
        <f t="shared" si="171"/>
        <v>300</v>
      </c>
      <c r="I815" s="71">
        <f t="shared" si="171"/>
        <v>300</v>
      </c>
    </row>
    <row r="816" spans="1:11" ht="31.5">
      <c r="A816" s="26" t="s">
        <v>116</v>
      </c>
      <c r="B816" s="66"/>
      <c r="C816" s="35" t="s">
        <v>26</v>
      </c>
      <c r="D816" s="35" t="s">
        <v>49</v>
      </c>
      <c r="E816" s="35" t="s">
        <v>487</v>
      </c>
      <c r="F816" s="56">
        <v>600</v>
      </c>
      <c r="G816" s="71">
        <v>300</v>
      </c>
      <c r="H816" s="71">
        <v>300</v>
      </c>
      <c r="I816" s="71">
        <v>300</v>
      </c>
    </row>
    <row r="817" spans="1:11">
      <c r="A817" s="26" t="s">
        <v>247</v>
      </c>
      <c r="B817" s="27"/>
      <c r="C817" s="27" t="s">
        <v>165</v>
      </c>
      <c r="D817" s="27"/>
      <c r="E817" s="27"/>
      <c r="F817" s="27"/>
      <c r="G817" s="30">
        <f>G818+G856+G898+G908</f>
        <v>197521.09999999995</v>
      </c>
      <c r="H817" s="30">
        <f>H818+H856+H898+H908</f>
        <v>164242.30000000005</v>
      </c>
      <c r="I817" s="30">
        <f>I818+I856+I898+I908</f>
        <v>175114.7</v>
      </c>
      <c r="J817" s="31">
        <v>164245.5</v>
      </c>
      <c r="K817" s="53">
        <f>SUM(J817-H802)</f>
        <v>-296.80000000004657</v>
      </c>
    </row>
    <row r="818" spans="1:11">
      <c r="A818" s="26" t="s">
        <v>248</v>
      </c>
      <c r="B818" s="27"/>
      <c r="C818" s="27" t="s">
        <v>165</v>
      </c>
      <c r="D818" s="27" t="s">
        <v>29</v>
      </c>
      <c r="E818" s="27"/>
      <c r="F818" s="27"/>
      <c r="G818" s="30">
        <f>+G819</f>
        <v>173068.89999999997</v>
      </c>
      <c r="H818" s="30">
        <f>+H819</f>
        <v>141187.60000000003</v>
      </c>
      <c r="I818" s="30">
        <f>+I819</f>
        <v>152187.70000000001</v>
      </c>
      <c r="J818" s="31">
        <v>165077.5</v>
      </c>
      <c r="K818" s="53">
        <f>SUM(J818-I802)</f>
        <v>-10337.200000000012</v>
      </c>
    </row>
    <row r="819" spans="1:11" ht="31.5">
      <c r="A819" s="26" t="s">
        <v>628</v>
      </c>
      <c r="B819" s="27"/>
      <c r="C819" s="27" t="s">
        <v>165</v>
      </c>
      <c r="D819" s="27" t="s">
        <v>29</v>
      </c>
      <c r="E819" s="27" t="s">
        <v>250</v>
      </c>
      <c r="F819" s="27"/>
      <c r="G819" s="30">
        <f>SUM(G820+G842)</f>
        <v>173068.89999999997</v>
      </c>
      <c r="H819" s="30">
        <f t="shared" ref="H819:I819" si="172">SUM(H820+H842)</f>
        <v>141187.60000000003</v>
      </c>
      <c r="I819" s="30">
        <f t="shared" si="172"/>
        <v>152187.70000000001</v>
      </c>
    </row>
    <row r="820" spans="1:11" ht="78.75">
      <c r="A820" s="26" t="s">
        <v>1037</v>
      </c>
      <c r="B820" s="27"/>
      <c r="C820" s="27" t="s">
        <v>165</v>
      </c>
      <c r="D820" s="27" t="s">
        <v>29</v>
      </c>
      <c r="E820" s="46" t="s">
        <v>253</v>
      </c>
      <c r="F820" s="27"/>
      <c r="G820" s="30">
        <f>SUM(G821+G827+G830+G837)</f>
        <v>171370.99999999997</v>
      </c>
      <c r="H820" s="30">
        <f t="shared" ref="H820:I820" si="173">SUM(H821+H827+H830+H837)</f>
        <v>140831.90000000002</v>
      </c>
      <c r="I820" s="30">
        <f t="shared" si="173"/>
        <v>151832</v>
      </c>
    </row>
    <row r="821" spans="1:11">
      <c r="A821" s="26" t="s">
        <v>30</v>
      </c>
      <c r="B821" s="27"/>
      <c r="C821" s="27" t="s">
        <v>165</v>
      </c>
      <c r="D821" s="27" t="s">
        <v>29</v>
      </c>
      <c r="E821" s="27" t="s">
        <v>752</v>
      </c>
      <c r="F821" s="27"/>
      <c r="G821" s="30">
        <f>SUM(G822)</f>
        <v>6157.8</v>
      </c>
      <c r="H821" s="30">
        <f>SUM(H822)</f>
        <v>5000</v>
      </c>
      <c r="I821" s="30">
        <f>SUM(I822)</f>
        <v>6000</v>
      </c>
    </row>
    <row r="822" spans="1:11">
      <c r="A822" s="26" t="s">
        <v>252</v>
      </c>
      <c r="B822" s="27"/>
      <c r="C822" s="27" t="s">
        <v>165</v>
      </c>
      <c r="D822" s="27" t="s">
        <v>29</v>
      </c>
      <c r="E822" s="27" t="s">
        <v>753</v>
      </c>
      <c r="F822" s="27"/>
      <c r="G822" s="30">
        <f>SUM(G823+G824+G825+G826)</f>
        <v>6157.8</v>
      </c>
      <c r="H822" s="30">
        <f t="shared" ref="H822:I822" si="174">SUM(H823+H824+H825+H826)</f>
        <v>5000</v>
      </c>
      <c r="I822" s="30">
        <f t="shared" si="174"/>
        <v>6000</v>
      </c>
    </row>
    <row r="823" spans="1:11" ht="47.25">
      <c r="A823" s="26" t="s">
        <v>46</v>
      </c>
      <c r="B823" s="27"/>
      <c r="C823" s="27" t="s">
        <v>165</v>
      </c>
      <c r="D823" s="27" t="s">
        <v>29</v>
      </c>
      <c r="E823" s="27" t="s">
        <v>753</v>
      </c>
      <c r="F823" s="27" t="s">
        <v>84</v>
      </c>
      <c r="G823" s="30">
        <v>2602.3000000000002</v>
      </c>
      <c r="H823" s="30">
        <v>3000</v>
      </c>
      <c r="I823" s="30">
        <v>3500</v>
      </c>
    </row>
    <row r="824" spans="1:11" ht="31.5">
      <c r="A824" s="26" t="s">
        <v>47</v>
      </c>
      <c r="B824" s="27"/>
      <c r="C824" s="27" t="s">
        <v>165</v>
      </c>
      <c r="D824" s="27" t="s">
        <v>29</v>
      </c>
      <c r="E824" s="27" t="s">
        <v>753</v>
      </c>
      <c r="F824" s="27" t="s">
        <v>86</v>
      </c>
      <c r="G824" s="30">
        <v>3322.5</v>
      </c>
      <c r="H824" s="30">
        <v>1810</v>
      </c>
      <c r="I824" s="30">
        <v>2300</v>
      </c>
    </row>
    <row r="825" spans="1:11">
      <c r="A825" s="26" t="s">
        <v>37</v>
      </c>
      <c r="B825" s="27"/>
      <c r="C825" s="27" t="s">
        <v>165</v>
      </c>
      <c r="D825" s="27" t="s">
        <v>29</v>
      </c>
      <c r="E825" s="27" t="s">
        <v>753</v>
      </c>
      <c r="F825" s="27" t="s">
        <v>94</v>
      </c>
      <c r="G825" s="30">
        <v>233</v>
      </c>
      <c r="H825" s="30">
        <v>190</v>
      </c>
      <c r="I825" s="30">
        <v>200</v>
      </c>
    </row>
    <row r="826" spans="1:11" ht="31.5" hidden="1">
      <c r="A826" s="26" t="s">
        <v>222</v>
      </c>
      <c r="B826" s="27"/>
      <c r="C826" s="27" t="s">
        <v>165</v>
      </c>
      <c r="D826" s="27" t="s">
        <v>29</v>
      </c>
      <c r="E826" s="27" t="s">
        <v>753</v>
      </c>
      <c r="F826" s="27" t="s">
        <v>117</v>
      </c>
      <c r="G826" s="30"/>
      <c r="H826" s="30"/>
      <c r="I826" s="30"/>
    </row>
    <row r="827" spans="1:11" ht="47.25">
      <c r="A827" s="137" t="s">
        <v>23</v>
      </c>
      <c r="B827" s="27"/>
      <c r="C827" s="27" t="s">
        <v>165</v>
      </c>
      <c r="D827" s="27" t="s">
        <v>29</v>
      </c>
      <c r="E827" s="46" t="s">
        <v>303</v>
      </c>
      <c r="F827" s="27"/>
      <c r="G827" s="30">
        <f t="shared" ref="G827:I828" si="175">G828</f>
        <v>155695.29999999999</v>
      </c>
      <c r="H827" s="30">
        <f t="shared" si="175"/>
        <v>128707.20000000001</v>
      </c>
      <c r="I827" s="30">
        <f t="shared" si="175"/>
        <v>128707.29999999999</v>
      </c>
    </row>
    <row r="828" spans="1:11">
      <c r="A828" s="137" t="s">
        <v>252</v>
      </c>
      <c r="B828" s="27"/>
      <c r="C828" s="27" t="s">
        <v>165</v>
      </c>
      <c r="D828" s="27" t="s">
        <v>29</v>
      </c>
      <c r="E828" s="46" t="s">
        <v>304</v>
      </c>
      <c r="F828" s="27"/>
      <c r="G828" s="30">
        <f t="shared" si="175"/>
        <v>155695.29999999999</v>
      </c>
      <c r="H828" s="30">
        <f t="shared" si="175"/>
        <v>128707.20000000001</v>
      </c>
      <c r="I828" s="30">
        <f t="shared" si="175"/>
        <v>128707.29999999999</v>
      </c>
    </row>
    <row r="829" spans="1:11" ht="31.5">
      <c r="A829" s="137" t="s">
        <v>222</v>
      </c>
      <c r="B829" s="27"/>
      <c r="C829" s="27" t="s">
        <v>165</v>
      </c>
      <c r="D829" s="27" t="s">
        <v>29</v>
      </c>
      <c r="E829" s="46" t="s">
        <v>304</v>
      </c>
      <c r="F829" s="27" t="s">
        <v>117</v>
      </c>
      <c r="G829" s="30">
        <v>155695.29999999999</v>
      </c>
      <c r="H829" s="30">
        <v>128707.20000000001</v>
      </c>
      <c r="I829" s="30">
        <v>128707.29999999999</v>
      </c>
    </row>
    <row r="830" spans="1:11">
      <c r="A830" s="137" t="s">
        <v>146</v>
      </c>
      <c r="B830" s="27"/>
      <c r="C830" s="27" t="s">
        <v>165</v>
      </c>
      <c r="D830" s="27" t="s">
        <v>29</v>
      </c>
      <c r="E830" s="46" t="s">
        <v>450</v>
      </c>
      <c r="F830" s="27"/>
      <c r="G830" s="30">
        <f>G834+G831</f>
        <v>1879.8</v>
      </c>
      <c r="H830" s="30">
        <f>H834+H831</f>
        <v>3</v>
      </c>
      <c r="I830" s="30">
        <f>I834+I831</f>
        <v>10003</v>
      </c>
    </row>
    <row r="831" spans="1:11" ht="31.5">
      <c r="A831" s="137" t="s">
        <v>255</v>
      </c>
      <c r="B831" s="27"/>
      <c r="C831" s="27" t="s">
        <v>165</v>
      </c>
      <c r="D831" s="27" t="s">
        <v>29</v>
      </c>
      <c r="E831" s="46" t="s">
        <v>451</v>
      </c>
      <c r="F831" s="27"/>
      <c r="G831" s="30">
        <f t="shared" ref="G831:I832" si="176">G832</f>
        <v>1376.5</v>
      </c>
      <c r="H831" s="30">
        <f t="shared" si="176"/>
        <v>3</v>
      </c>
      <c r="I831" s="30">
        <f t="shared" si="176"/>
        <v>8503</v>
      </c>
    </row>
    <row r="832" spans="1:11">
      <c r="A832" s="137" t="s">
        <v>252</v>
      </c>
      <c r="B832" s="27"/>
      <c r="C832" s="27" t="s">
        <v>165</v>
      </c>
      <c r="D832" s="27" t="s">
        <v>29</v>
      </c>
      <c r="E832" s="46" t="s">
        <v>452</v>
      </c>
      <c r="F832" s="27"/>
      <c r="G832" s="30">
        <f t="shared" si="176"/>
        <v>1376.5</v>
      </c>
      <c r="H832" s="30">
        <f t="shared" si="176"/>
        <v>3</v>
      </c>
      <c r="I832" s="30">
        <f t="shared" si="176"/>
        <v>8503</v>
      </c>
    </row>
    <row r="833" spans="1:9" ht="31.5">
      <c r="A833" s="137" t="s">
        <v>222</v>
      </c>
      <c r="B833" s="27"/>
      <c r="C833" s="27" t="s">
        <v>165</v>
      </c>
      <c r="D833" s="27" t="s">
        <v>29</v>
      </c>
      <c r="E833" s="46" t="s">
        <v>452</v>
      </c>
      <c r="F833" s="27" t="s">
        <v>117</v>
      </c>
      <c r="G833" s="30">
        <v>1376.5</v>
      </c>
      <c r="H833" s="30">
        <v>3</v>
      </c>
      <c r="I833" s="30">
        <v>8503</v>
      </c>
    </row>
    <row r="834" spans="1:9">
      <c r="A834" s="137" t="s">
        <v>256</v>
      </c>
      <c r="B834" s="27"/>
      <c r="C834" s="27" t="s">
        <v>165</v>
      </c>
      <c r="D834" s="27" t="s">
        <v>29</v>
      </c>
      <c r="E834" s="27" t="s">
        <v>469</v>
      </c>
      <c r="F834" s="27"/>
      <c r="G834" s="30">
        <f t="shared" ref="G834:I835" si="177">G835</f>
        <v>503.3</v>
      </c>
      <c r="H834" s="30">
        <f t="shared" si="177"/>
        <v>0</v>
      </c>
      <c r="I834" s="30">
        <f t="shared" si="177"/>
        <v>1500</v>
      </c>
    </row>
    <row r="835" spans="1:9">
      <c r="A835" s="137" t="s">
        <v>252</v>
      </c>
      <c r="B835" s="27"/>
      <c r="C835" s="27" t="s">
        <v>165</v>
      </c>
      <c r="D835" s="27" t="s">
        <v>29</v>
      </c>
      <c r="E835" s="27" t="s">
        <v>470</v>
      </c>
      <c r="F835" s="27"/>
      <c r="G835" s="30">
        <f t="shared" si="177"/>
        <v>503.3</v>
      </c>
      <c r="H835" s="30">
        <f t="shared" si="177"/>
        <v>0</v>
      </c>
      <c r="I835" s="30">
        <f t="shared" si="177"/>
        <v>1500</v>
      </c>
    </row>
    <row r="836" spans="1:9" ht="31.5">
      <c r="A836" s="137" t="s">
        <v>67</v>
      </c>
      <c r="B836" s="27"/>
      <c r="C836" s="27" t="s">
        <v>165</v>
      </c>
      <c r="D836" s="27" t="s">
        <v>29</v>
      </c>
      <c r="E836" s="27" t="s">
        <v>470</v>
      </c>
      <c r="F836" s="27" t="s">
        <v>117</v>
      </c>
      <c r="G836" s="30">
        <v>503.3</v>
      </c>
      <c r="H836" s="30"/>
      <c r="I836" s="30">
        <v>1500</v>
      </c>
    </row>
    <row r="837" spans="1:9" ht="31.5">
      <c r="A837" s="137" t="s">
        <v>40</v>
      </c>
      <c r="B837" s="27"/>
      <c r="C837" s="27" t="s">
        <v>165</v>
      </c>
      <c r="D837" s="27" t="s">
        <v>29</v>
      </c>
      <c r="E837" s="27" t="s">
        <v>754</v>
      </c>
      <c r="F837" s="27"/>
      <c r="G837" s="72">
        <f>G838</f>
        <v>7638.0999999999995</v>
      </c>
      <c r="H837" s="30">
        <f>H838</f>
        <v>7121.7000000000007</v>
      </c>
      <c r="I837" s="30">
        <f>I838</f>
        <v>7121.7000000000007</v>
      </c>
    </row>
    <row r="838" spans="1:9">
      <c r="A838" s="137" t="s">
        <v>252</v>
      </c>
      <c r="B838" s="27"/>
      <c r="C838" s="27" t="s">
        <v>165</v>
      </c>
      <c r="D838" s="27" t="s">
        <v>29</v>
      </c>
      <c r="E838" s="27" t="s">
        <v>755</v>
      </c>
      <c r="F838" s="27"/>
      <c r="G838" s="30">
        <f>SUM(G839:G841)</f>
        <v>7638.0999999999995</v>
      </c>
      <c r="H838" s="30">
        <f t="shared" ref="H838:I838" si="178">SUM(H839:H841)</f>
        <v>7121.7000000000007</v>
      </c>
      <c r="I838" s="30">
        <f t="shared" si="178"/>
        <v>7121.7000000000007</v>
      </c>
    </row>
    <row r="839" spans="1:9" ht="47.25">
      <c r="A839" s="137" t="s">
        <v>46</v>
      </c>
      <c r="B839" s="27"/>
      <c r="C839" s="27" t="s">
        <v>165</v>
      </c>
      <c r="D839" s="27" t="s">
        <v>29</v>
      </c>
      <c r="E839" s="27" t="s">
        <v>755</v>
      </c>
      <c r="F839" s="27" t="s">
        <v>84</v>
      </c>
      <c r="G839" s="30">
        <v>6669</v>
      </c>
      <c r="H839" s="30">
        <v>6179.6</v>
      </c>
      <c r="I839" s="30">
        <v>6179.6</v>
      </c>
    </row>
    <row r="840" spans="1:9" ht="31.5">
      <c r="A840" s="137" t="s">
        <v>47</v>
      </c>
      <c r="B840" s="27"/>
      <c r="C840" s="27" t="s">
        <v>165</v>
      </c>
      <c r="D840" s="27" t="s">
        <v>29</v>
      </c>
      <c r="E840" s="27" t="s">
        <v>755</v>
      </c>
      <c r="F840" s="27" t="s">
        <v>86</v>
      </c>
      <c r="G840" s="30">
        <v>872.4</v>
      </c>
      <c r="H840" s="30">
        <v>762</v>
      </c>
      <c r="I840" s="30">
        <v>762</v>
      </c>
    </row>
    <row r="841" spans="1:9">
      <c r="A841" s="137" t="s">
        <v>20</v>
      </c>
      <c r="B841" s="27"/>
      <c r="C841" s="27" t="s">
        <v>165</v>
      </c>
      <c r="D841" s="27" t="s">
        <v>29</v>
      </c>
      <c r="E841" s="27" t="s">
        <v>755</v>
      </c>
      <c r="F841" s="27" t="s">
        <v>91</v>
      </c>
      <c r="G841" s="30">
        <v>96.7</v>
      </c>
      <c r="H841" s="30">
        <v>180.1</v>
      </c>
      <c r="I841" s="30">
        <v>180.1</v>
      </c>
    </row>
    <row r="842" spans="1:9" ht="31.5">
      <c r="A842" s="137" t="s">
        <v>258</v>
      </c>
      <c r="B842" s="27"/>
      <c r="C842" s="27" t="s">
        <v>165</v>
      </c>
      <c r="D842" s="27" t="s">
        <v>29</v>
      </c>
      <c r="E842" s="27" t="s">
        <v>257</v>
      </c>
      <c r="F842" s="27"/>
      <c r="G842" s="30">
        <f>SUM(G846)+G843</f>
        <v>1697.8999999999999</v>
      </c>
      <c r="H842" s="30">
        <f t="shared" ref="H842:I842" si="179">SUM(H846)+H843</f>
        <v>355.7</v>
      </c>
      <c r="I842" s="30">
        <f t="shared" si="179"/>
        <v>355.7</v>
      </c>
    </row>
    <row r="843" spans="1:9">
      <c r="A843" s="137" t="s">
        <v>30</v>
      </c>
      <c r="B843" s="27"/>
      <c r="C843" s="27" t="s">
        <v>165</v>
      </c>
      <c r="D843" s="27" t="s">
        <v>29</v>
      </c>
      <c r="E843" s="27" t="s">
        <v>756</v>
      </c>
      <c r="F843" s="27"/>
      <c r="G843" s="30">
        <f t="shared" ref="G843:I844" si="180">G844</f>
        <v>240.1</v>
      </c>
      <c r="H843" s="30">
        <f t="shared" si="180"/>
        <v>0</v>
      </c>
      <c r="I843" s="30">
        <f t="shared" si="180"/>
        <v>0</v>
      </c>
    </row>
    <row r="844" spans="1:9">
      <c r="A844" s="137" t="s">
        <v>252</v>
      </c>
      <c r="B844" s="27"/>
      <c r="C844" s="27" t="s">
        <v>165</v>
      </c>
      <c r="D844" s="27" t="s">
        <v>29</v>
      </c>
      <c r="E844" s="27" t="s">
        <v>757</v>
      </c>
      <c r="F844" s="27"/>
      <c r="G844" s="30">
        <f t="shared" si="180"/>
        <v>240.1</v>
      </c>
      <c r="H844" s="30">
        <f t="shared" si="180"/>
        <v>0</v>
      </c>
      <c r="I844" s="30">
        <f t="shared" si="180"/>
        <v>0</v>
      </c>
    </row>
    <row r="845" spans="1:9" ht="31.5">
      <c r="A845" s="137" t="s">
        <v>222</v>
      </c>
      <c r="B845" s="27"/>
      <c r="C845" s="27" t="s">
        <v>165</v>
      </c>
      <c r="D845" s="27" t="s">
        <v>29</v>
      </c>
      <c r="E845" s="27" t="s">
        <v>757</v>
      </c>
      <c r="F845" s="27" t="s">
        <v>117</v>
      </c>
      <c r="G845" s="30">
        <v>240.1</v>
      </c>
      <c r="H845" s="30">
        <v>0</v>
      </c>
      <c r="I845" s="30">
        <v>0</v>
      </c>
    </row>
    <row r="846" spans="1:9">
      <c r="A846" s="26" t="s">
        <v>146</v>
      </c>
      <c r="B846" s="27"/>
      <c r="C846" s="27" t="s">
        <v>165</v>
      </c>
      <c r="D846" s="27" t="s">
        <v>29</v>
      </c>
      <c r="E846" s="27" t="s">
        <v>305</v>
      </c>
      <c r="F846" s="27"/>
      <c r="G846" s="30">
        <f>G847+G850+G853</f>
        <v>1457.8</v>
      </c>
      <c r="H846" s="30">
        <f>H847+H850+H853</f>
        <v>355.7</v>
      </c>
      <c r="I846" s="30">
        <f>I847+I850+I853</f>
        <v>355.7</v>
      </c>
    </row>
    <row r="847" spans="1:9">
      <c r="A847" s="26" t="s">
        <v>254</v>
      </c>
      <c r="B847" s="27"/>
      <c r="C847" s="27" t="s">
        <v>165</v>
      </c>
      <c r="D847" s="27" t="s">
        <v>29</v>
      </c>
      <c r="E847" s="27" t="s">
        <v>306</v>
      </c>
      <c r="F847" s="27"/>
      <c r="G847" s="30">
        <f t="shared" ref="G847:I848" si="181">G848</f>
        <v>700</v>
      </c>
      <c r="H847" s="30">
        <f t="shared" si="181"/>
        <v>0</v>
      </c>
      <c r="I847" s="30">
        <f t="shared" si="181"/>
        <v>0</v>
      </c>
    </row>
    <row r="848" spans="1:9">
      <c r="A848" s="26" t="s">
        <v>252</v>
      </c>
      <c r="B848" s="27"/>
      <c r="C848" s="27" t="s">
        <v>165</v>
      </c>
      <c r="D848" s="27" t="s">
        <v>29</v>
      </c>
      <c r="E848" s="27" t="s">
        <v>307</v>
      </c>
      <c r="F848" s="27"/>
      <c r="G848" s="30">
        <f t="shared" si="181"/>
        <v>700</v>
      </c>
      <c r="H848" s="30">
        <f t="shared" si="181"/>
        <v>0</v>
      </c>
      <c r="I848" s="30">
        <f t="shared" si="181"/>
        <v>0</v>
      </c>
    </row>
    <row r="849" spans="1:9" ht="31.5">
      <c r="A849" s="26" t="s">
        <v>222</v>
      </c>
      <c r="B849" s="27"/>
      <c r="C849" s="27" t="s">
        <v>165</v>
      </c>
      <c r="D849" s="27" t="s">
        <v>29</v>
      </c>
      <c r="E849" s="27" t="s">
        <v>307</v>
      </c>
      <c r="F849" s="27" t="s">
        <v>117</v>
      </c>
      <c r="G849" s="30">
        <v>700</v>
      </c>
      <c r="H849" s="30"/>
      <c r="I849" s="30"/>
    </row>
    <row r="850" spans="1:9" ht="31.5">
      <c r="A850" s="26" t="s">
        <v>255</v>
      </c>
      <c r="B850" s="27"/>
      <c r="C850" s="27" t="s">
        <v>165</v>
      </c>
      <c r="D850" s="27" t="s">
        <v>29</v>
      </c>
      <c r="E850" s="27" t="s">
        <v>308</v>
      </c>
      <c r="F850" s="27"/>
      <c r="G850" s="30">
        <f t="shared" ref="G850:I851" si="182">G851</f>
        <v>95</v>
      </c>
      <c r="H850" s="30">
        <f t="shared" si="182"/>
        <v>0</v>
      </c>
      <c r="I850" s="30">
        <f t="shared" si="182"/>
        <v>0</v>
      </c>
    </row>
    <row r="851" spans="1:9">
      <c r="A851" s="26" t="s">
        <v>252</v>
      </c>
      <c r="B851" s="27"/>
      <c r="C851" s="27" t="s">
        <v>165</v>
      </c>
      <c r="D851" s="27" t="s">
        <v>29</v>
      </c>
      <c r="E851" s="27" t="s">
        <v>309</v>
      </c>
      <c r="F851" s="27"/>
      <c r="G851" s="30">
        <f t="shared" si="182"/>
        <v>95</v>
      </c>
      <c r="H851" s="30">
        <f t="shared" si="182"/>
        <v>0</v>
      </c>
      <c r="I851" s="30">
        <f t="shared" si="182"/>
        <v>0</v>
      </c>
    </row>
    <row r="852" spans="1:9" ht="31.5">
      <c r="A852" s="26" t="s">
        <v>222</v>
      </c>
      <c r="B852" s="27"/>
      <c r="C852" s="27" t="s">
        <v>165</v>
      </c>
      <c r="D852" s="27" t="s">
        <v>29</v>
      </c>
      <c r="E852" s="27" t="s">
        <v>309</v>
      </c>
      <c r="F852" s="27" t="s">
        <v>117</v>
      </c>
      <c r="G852" s="30">
        <v>95</v>
      </c>
      <c r="H852" s="30"/>
      <c r="I852" s="30"/>
    </row>
    <row r="853" spans="1:9">
      <c r="A853" s="26" t="s">
        <v>256</v>
      </c>
      <c r="B853" s="27"/>
      <c r="C853" s="27" t="s">
        <v>165</v>
      </c>
      <c r="D853" s="27" t="s">
        <v>29</v>
      </c>
      <c r="E853" s="27" t="s">
        <v>310</v>
      </c>
      <c r="F853" s="27"/>
      <c r="G853" s="30">
        <f t="shared" ref="G853:I854" si="183">G854</f>
        <v>662.8</v>
      </c>
      <c r="H853" s="30">
        <f t="shared" si="183"/>
        <v>355.7</v>
      </c>
      <c r="I853" s="30">
        <f t="shared" si="183"/>
        <v>355.7</v>
      </c>
    </row>
    <row r="854" spans="1:9">
      <c r="A854" s="26" t="s">
        <v>252</v>
      </c>
      <c r="B854" s="27"/>
      <c r="C854" s="27" t="s">
        <v>165</v>
      </c>
      <c r="D854" s="27" t="s">
        <v>29</v>
      </c>
      <c r="E854" s="27" t="s">
        <v>311</v>
      </c>
      <c r="F854" s="27"/>
      <c r="G854" s="30">
        <f t="shared" si="183"/>
        <v>662.8</v>
      </c>
      <c r="H854" s="30">
        <f t="shared" si="183"/>
        <v>355.7</v>
      </c>
      <c r="I854" s="30">
        <f t="shared" si="183"/>
        <v>355.7</v>
      </c>
    </row>
    <row r="855" spans="1:9" ht="31.5">
      <c r="A855" s="26" t="s">
        <v>222</v>
      </c>
      <c r="B855" s="27"/>
      <c r="C855" s="27" t="s">
        <v>165</v>
      </c>
      <c r="D855" s="27" t="s">
        <v>29</v>
      </c>
      <c r="E855" s="27" t="s">
        <v>311</v>
      </c>
      <c r="F855" s="27" t="s">
        <v>117</v>
      </c>
      <c r="G855" s="30">
        <v>662.8</v>
      </c>
      <c r="H855" s="30">
        <v>355.7</v>
      </c>
      <c r="I855" s="30">
        <v>355.7</v>
      </c>
    </row>
    <row r="856" spans="1:9">
      <c r="A856" s="26" t="s">
        <v>182</v>
      </c>
      <c r="B856" s="27"/>
      <c r="C856" s="27" t="s">
        <v>165</v>
      </c>
      <c r="D856" s="27" t="s">
        <v>39</v>
      </c>
      <c r="E856" s="27"/>
      <c r="F856" s="27"/>
      <c r="G856" s="30">
        <f>G857</f>
        <v>9417.2999999999993</v>
      </c>
      <c r="H856" s="30">
        <f t="shared" ref="H856:I856" si="184">H857</f>
        <v>4876.6999999999989</v>
      </c>
      <c r="I856" s="30">
        <f t="shared" si="184"/>
        <v>4877.4999999999991</v>
      </c>
    </row>
    <row r="857" spans="1:9" ht="31.5">
      <c r="A857" s="26" t="s">
        <v>628</v>
      </c>
      <c r="B857" s="27"/>
      <c r="C857" s="27" t="s">
        <v>165</v>
      </c>
      <c r="D857" s="27" t="s">
        <v>39</v>
      </c>
      <c r="E857" s="27" t="s">
        <v>250</v>
      </c>
      <c r="F857" s="27"/>
      <c r="G857" s="30">
        <f>SUM(G858)+G872</f>
        <v>9417.2999999999993</v>
      </c>
      <c r="H857" s="30">
        <f>SUM(H858)+H872</f>
        <v>4876.6999999999989</v>
      </c>
      <c r="I857" s="30">
        <f>SUM(I858)+I872</f>
        <v>4877.4999999999991</v>
      </c>
    </row>
    <row r="858" spans="1:9" ht="78.75">
      <c r="A858" s="26" t="s">
        <v>1037</v>
      </c>
      <c r="B858" s="27"/>
      <c r="C858" s="27" t="s">
        <v>165</v>
      </c>
      <c r="D858" s="27" t="s">
        <v>39</v>
      </c>
      <c r="E858" s="27" t="s">
        <v>253</v>
      </c>
      <c r="F858" s="27"/>
      <c r="G858" s="30">
        <f>G859</f>
        <v>4186.4000000000005</v>
      </c>
      <c r="H858" s="30">
        <f t="shared" ref="H858:I858" si="185">H859</f>
        <v>4876.6999999999989</v>
      </c>
      <c r="I858" s="30">
        <f t="shared" si="185"/>
        <v>4877.4999999999991</v>
      </c>
    </row>
    <row r="859" spans="1:9">
      <c r="A859" s="26" t="s">
        <v>30</v>
      </c>
      <c r="B859" s="27"/>
      <c r="C859" s="27" t="s">
        <v>165</v>
      </c>
      <c r="D859" s="27" t="s">
        <v>39</v>
      </c>
      <c r="E859" s="27" t="s">
        <v>752</v>
      </c>
      <c r="F859" s="27"/>
      <c r="G859" s="30">
        <f>SUM(G860+G862+G864+G866+G868+G870)</f>
        <v>4186.4000000000005</v>
      </c>
      <c r="H859" s="30">
        <f t="shared" ref="H859:I859" si="186">SUM(H860+H862+H864+H866+H868+H870)</f>
        <v>4876.6999999999989</v>
      </c>
      <c r="I859" s="30">
        <f t="shared" si="186"/>
        <v>4877.4999999999991</v>
      </c>
    </row>
    <row r="860" spans="1:9" ht="31.5">
      <c r="A860" s="26" t="s">
        <v>767</v>
      </c>
      <c r="B860" s="27"/>
      <c r="C860" s="27" t="s">
        <v>165</v>
      </c>
      <c r="D860" s="27" t="s">
        <v>39</v>
      </c>
      <c r="E860" s="27" t="s">
        <v>926</v>
      </c>
      <c r="F860" s="27"/>
      <c r="G860" s="30">
        <f>G861</f>
        <v>1117.0999999999999</v>
      </c>
      <c r="H860" s="30">
        <f>H861</f>
        <v>1638.6</v>
      </c>
      <c r="I860" s="30">
        <f>I861</f>
        <v>1638.6</v>
      </c>
    </row>
    <row r="861" spans="1:9" ht="31.5">
      <c r="A861" s="26" t="s">
        <v>222</v>
      </c>
      <c r="B861" s="27"/>
      <c r="C861" s="27" t="s">
        <v>165</v>
      </c>
      <c r="D861" s="27" t="s">
        <v>39</v>
      </c>
      <c r="E861" s="27" t="s">
        <v>926</v>
      </c>
      <c r="F861" s="27" t="s">
        <v>117</v>
      </c>
      <c r="G861" s="30">
        <v>1117.0999999999999</v>
      </c>
      <c r="H861" s="30">
        <v>1638.6</v>
      </c>
      <c r="I861" s="30">
        <v>1638.6</v>
      </c>
    </row>
    <row r="862" spans="1:9" ht="31.5">
      <c r="A862" s="26" t="s">
        <v>927</v>
      </c>
      <c r="B862" s="27"/>
      <c r="C862" s="27" t="s">
        <v>165</v>
      </c>
      <c r="D862" s="27" t="s">
        <v>39</v>
      </c>
      <c r="E862" s="27" t="s">
        <v>759</v>
      </c>
      <c r="F862" s="27"/>
      <c r="G862" s="30">
        <f>SUM(G863)</f>
        <v>1586.5</v>
      </c>
      <c r="H862" s="30">
        <f t="shared" ref="H862:I862" si="187">SUM(H863)</f>
        <v>1586.5</v>
      </c>
      <c r="I862" s="30">
        <f t="shared" si="187"/>
        <v>1586.5</v>
      </c>
    </row>
    <row r="863" spans="1:9" ht="31.5">
      <c r="A863" s="26" t="s">
        <v>222</v>
      </c>
      <c r="B863" s="27"/>
      <c r="C863" s="27" t="s">
        <v>165</v>
      </c>
      <c r="D863" s="27" t="s">
        <v>39</v>
      </c>
      <c r="E863" s="27" t="s">
        <v>759</v>
      </c>
      <c r="F863" s="27" t="s">
        <v>117</v>
      </c>
      <c r="G863" s="30">
        <v>1586.5</v>
      </c>
      <c r="H863" s="30">
        <v>1586.5</v>
      </c>
      <c r="I863" s="30">
        <v>1586.5</v>
      </c>
    </row>
    <row r="864" spans="1:9" ht="78.75">
      <c r="A864" s="26" t="s">
        <v>561</v>
      </c>
      <c r="B864" s="27"/>
      <c r="C864" s="27" t="s">
        <v>165</v>
      </c>
      <c r="D864" s="27" t="s">
        <v>39</v>
      </c>
      <c r="E864" s="27" t="s">
        <v>760</v>
      </c>
      <c r="F864" s="27"/>
      <c r="G864" s="30">
        <f>SUM(G865)</f>
        <v>529.20000000000005</v>
      </c>
      <c r="H864" s="30">
        <f t="shared" ref="H864:I864" si="188">SUM(H865)</f>
        <v>528.79999999999995</v>
      </c>
      <c r="I864" s="30">
        <f t="shared" si="188"/>
        <v>528.79999999999995</v>
      </c>
    </row>
    <row r="865" spans="1:9" ht="31.5">
      <c r="A865" s="26" t="s">
        <v>47</v>
      </c>
      <c r="B865" s="27"/>
      <c r="C865" s="27" t="s">
        <v>165</v>
      </c>
      <c r="D865" s="27" t="s">
        <v>39</v>
      </c>
      <c r="E865" s="27" t="s">
        <v>760</v>
      </c>
      <c r="F865" s="27" t="s">
        <v>86</v>
      </c>
      <c r="G865" s="30">
        <v>529.20000000000005</v>
      </c>
      <c r="H865" s="30">
        <v>528.79999999999995</v>
      </c>
      <c r="I865" s="30">
        <v>528.79999999999995</v>
      </c>
    </row>
    <row r="866" spans="1:9" ht="31.5">
      <c r="A866" s="26" t="s">
        <v>928</v>
      </c>
      <c r="B866" s="27"/>
      <c r="C866" s="27" t="s">
        <v>165</v>
      </c>
      <c r="D866" s="27" t="s">
        <v>39</v>
      </c>
      <c r="E866" s="27" t="s">
        <v>929</v>
      </c>
      <c r="F866" s="27"/>
      <c r="G866" s="30">
        <f>SUM(G867)</f>
        <v>0</v>
      </c>
      <c r="H866" s="30">
        <f t="shared" ref="H866:I866" si="189">SUM(H867)</f>
        <v>170.2</v>
      </c>
      <c r="I866" s="30">
        <f t="shared" si="189"/>
        <v>170.2</v>
      </c>
    </row>
    <row r="867" spans="1:9" ht="31.5">
      <c r="A867" s="26" t="s">
        <v>47</v>
      </c>
      <c r="B867" s="27"/>
      <c r="C867" s="27" t="s">
        <v>165</v>
      </c>
      <c r="D867" s="27" t="s">
        <v>39</v>
      </c>
      <c r="E867" s="27" t="s">
        <v>929</v>
      </c>
      <c r="F867" s="27" t="s">
        <v>86</v>
      </c>
      <c r="G867" s="30">
        <v>0</v>
      </c>
      <c r="H867" s="73">
        <v>170.2</v>
      </c>
      <c r="I867" s="73">
        <v>170.2</v>
      </c>
    </row>
    <row r="868" spans="1:9" ht="31.5">
      <c r="A868" s="26" t="s">
        <v>948</v>
      </c>
      <c r="B868" s="27"/>
      <c r="C868" s="27" t="s">
        <v>165</v>
      </c>
      <c r="D868" s="27" t="s">
        <v>39</v>
      </c>
      <c r="E868" s="27" t="s">
        <v>933</v>
      </c>
      <c r="F868" s="27"/>
      <c r="G868" s="30">
        <f>SUM(G869)</f>
        <v>528.4</v>
      </c>
      <c r="H868" s="30">
        <f>SUM(H869)</f>
        <v>527.70000000000005</v>
      </c>
      <c r="I868" s="30">
        <f>SUM(I869)</f>
        <v>528.5</v>
      </c>
    </row>
    <row r="869" spans="1:9" ht="31.5">
      <c r="A869" s="26" t="s">
        <v>47</v>
      </c>
      <c r="B869" s="27"/>
      <c r="C869" s="27" t="s">
        <v>165</v>
      </c>
      <c r="D869" s="27" t="s">
        <v>39</v>
      </c>
      <c r="E869" s="27" t="s">
        <v>933</v>
      </c>
      <c r="F869" s="27" t="s">
        <v>86</v>
      </c>
      <c r="G869" s="30">
        <v>528.4</v>
      </c>
      <c r="H869" s="30">
        <v>527.70000000000005</v>
      </c>
      <c r="I869" s="30">
        <v>528.5</v>
      </c>
    </row>
    <row r="870" spans="1:9" ht="31.5">
      <c r="A870" s="26" t="s">
        <v>947</v>
      </c>
      <c r="B870" s="27"/>
      <c r="C870" s="27" t="s">
        <v>165</v>
      </c>
      <c r="D870" s="27" t="s">
        <v>39</v>
      </c>
      <c r="E870" s="27" t="s">
        <v>949</v>
      </c>
      <c r="F870" s="27"/>
      <c r="G870" s="30">
        <f>G871</f>
        <v>425.2</v>
      </c>
      <c r="H870" s="30">
        <f>H871</f>
        <v>424.9</v>
      </c>
      <c r="I870" s="30">
        <f>I871</f>
        <v>424.9</v>
      </c>
    </row>
    <row r="871" spans="1:9" ht="31.5">
      <c r="A871" s="26" t="s">
        <v>47</v>
      </c>
      <c r="B871" s="27"/>
      <c r="C871" s="27" t="s">
        <v>165</v>
      </c>
      <c r="D871" s="27" t="s">
        <v>39</v>
      </c>
      <c r="E871" s="27" t="s">
        <v>949</v>
      </c>
      <c r="F871" s="27" t="s">
        <v>86</v>
      </c>
      <c r="G871" s="30">
        <v>425.2</v>
      </c>
      <c r="H871" s="30">
        <v>424.9</v>
      </c>
      <c r="I871" s="30">
        <v>424.9</v>
      </c>
    </row>
    <row r="872" spans="1:9" ht="31.5">
      <c r="A872" s="26" t="s">
        <v>761</v>
      </c>
      <c r="B872" s="27"/>
      <c r="C872" s="27" t="s">
        <v>165</v>
      </c>
      <c r="D872" s="27" t="s">
        <v>39</v>
      </c>
      <c r="E872" s="27" t="s">
        <v>257</v>
      </c>
      <c r="F872" s="27"/>
      <c r="G872" s="30">
        <f>G895+G873</f>
        <v>5230.8999999999996</v>
      </c>
      <c r="H872" s="30">
        <f>H895+H873</f>
        <v>0</v>
      </c>
      <c r="I872" s="30">
        <f>I895+I873</f>
        <v>0</v>
      </c>
    </row>
    <row r="873" spans="1:9">
      <c r="A873" s="26" t="s">
        <v>30</v>
      </c>
      <c r="B873" s="27"/>
      <c r="C873" s="27" t="s">
        <v>165</v>
      </c>
      <c r="D873" s="27" t="s">
        <v>39</v>
      </c>
      <c r="E873" s="27" t="s">
        <v>756</v>
      </c>
      <c r="F873" s="27"/>
      <c r="G873" s="30">
        <f>SUM(G879+G884+G886+G889+G891+G893)+G874</f>
        <v>5230.8999999999996</v>
      </c>
      <c r="H873" s="30">
        <f t="shared" ref="H873:I873" si="190">SUM(H879+H884+H886+H889+H891+H893)+H874</f>
        <v>0</v>
      </c>
      <c r="I873" s="30">
        <f t="shared" si="190"/>
        <v>0</v>
      </c>
    </row>
    <row r="874" spans="1:9">
      <c r="A874" s="3" t="s">
        <v>976</v>
      </c>
      <c r="B874" s="27"/>
      <c r="C874" s="27" t="s">
        <v>165</v>
      </c>
      <c r="D874" s="27" t="s">
        <v>39</v>
      </c>
      <c r="E874" s="27" t="s">
        <v>977</v>
      </c>
      <c r="F874" s="27"/>
      <c r="G874" s="30">
        <f>SUM(G875+G877)</f>
        <v>5190.8999999999996</v>
      </c>
      <c r="H874" s="30">
        <f t="shared" ref="H874:I874" si="191">SUM(H875+H877)</f>
        <v>0</v>
      </c>
      <c r="I874" s="30">
        <f t="shared" si="191"/>
        <v>0</v>
      </c>
    </row>
    <row r="875" spans="1:9" ht="31.5">
      <c r="A875" s="108" t="s">
        <v>980</v>
      </c>
      <c r="B875" s="27"/>
      <c r="C875" s="27" t="s">
        <v>165</v>
      </c>
      <c r="D875" s="27" t="s">
        <v>39</v>
      </c>
      <c r="E875" s="27" t="s">
        <v>978</v>
      </c>
      <c r="F875" s="27"/>
      <c r="G875" s="30">
        <f>SUM(G876)</f>
        <v>2590.9</v>
      </c>
      <c r="H875" s="30">
        <f t="shared" ref="H875:I875" si="192">SUM(H876)</f>
        <v>0</v>
      </c>
      <c r="I875" s="30">
        <f t="shared" si="192"/>
        <v>0</v>
      </c>
    </row>
    <row r="876" spans="1:9" ht="31.5">
      <c r="A876" s="108" t="s">
        <v>222</v>
      </c>
      <c r="B876" s="27"/>
      <c r="C876" s="27" t="s">
        <v>165</v>
      </c>
      <c r="D876" s="27" t="s">
        <v>39</v>
      </c>
      <c r="E876" s="27" t="s">
        <v>978</v>
      </c>
      <c r="F876" s="27" t="s">
        <v>117</v>
      </c>
      <c r="G876" s="30">
        <v>2590.9</v>
      </c>
      <c r="H876" s="30"/>
      <c r="I876" s="30"/>
    </row>
    <row r="877" spans="1:9" ht="31.5">
      <c r="A877" s="108" t="s">
        <v>981</v>
      </c>
      <c r="B877" s="27"/>
      <c r="C877" s="27" t="s">
        <v>165</v>
      </c>
      <c r="D877" s="27" t="s">
        <v>39</v>
      </c>
      <c r="E877" s="27" t="s">
        <v>979</v>
      </c>
      <c r="F877" s="27"/>
      <c r="G877" s="30">
        <f>SUM(G878)</f>
        <v>2600</v>
      </c>
      <c r="H877" s="30">
        <f t="shared" ref="H877:I877" si="193">SUM(H878)</f>
        <v>0</v>
      </c>
      <c r="I877" s="30">
        <f t="shared" si="193"/>
        <v>0</v>
      </c>
    </row>
    <row r="878" spans="1:9" ht="31.5">
      <c r="A878" s="108" t="s">
        <v>222</v>
      </c>
      <c r="B878" s="27"/>
      <c r="C878" s="27" t="s">
        <v>165</v>
      </c>
      <c r="D878" s="27" t="s">
        <v>39</v>
      </c>
      <c r="E878" s="27" t="s">
        <v>979</v>
      </c>
      <c r="F878" s="27" t="s">
        <v>117</v>
      </c>
      <c r="G878" s="30">
        <v>2600</v>
      </c>
      <c r="H878" s="30"/>
      <c r="I878" s="30"/>
    </row>
    <row r="879" spans="1:9" ht="47.25" hidden="1">
      <c r="A879" s="74" t="s">
        <v>758</v>
      </c>
      <c r="B879" s="27"/>
      <c r="C879" s="27" t="s">
        <v>165</v>
      </c>
      <c r="D879" s="27" t="s">
        <v>39</v>
      </c>
      <c r="E879" s="27" t="s">
        <v>762</v>
      </c>
      <c r="F879" s="27"/>
      <c r="G879" s="30">
        <f>SUM(G880+G882)</f>
        <v>0</v>
      </c>
      <c r="H879" s="30">
        <f t="shared" ref="H879:I879" si="194">SUM(H880+H882)</f>
        <v>0</v>
      </c>
      <c r="I879" s="30">
        <f t="shared" si="194"/>
        <v>0</v>
      </c>
    </row>
    <row r="880" spans="1:9" ht="47.25" hidden="1">
      <c r="A880" s="26" t="s">
        <v>763</v>
      </c>
      <c r="B880" s="27"/>
      <c r="C880" s="27" t="s">
        <v>165</v>
      </c>
      <c r="D880" s="27" t="s">
        <v>39</v>
      </c>
      <c r="E880" s="27" t="s">
        <v>764</v>
      </c>
      <c r="F880" s="27"/>
      <c r="G880" s="30">
        <f>SUM(G881)</f>
        <v>0</v>
      </c>
      <c r="H880" s="30">
        <f t="shared" ref="H880:I880" si="195">SUM(H881)</f>
        <v>0</v>
      </c>
      <c r="I880" s="30">
        <f t="shared" si="195"/>
        <v>0</v>
      </c>
    </row>
    <row r="881" spans="1:9" ht="31.5" hidden="1">
      <c r="A881" s="26" t="s">
        <v>222</v>
      </c>
      <c r="B881" s="27"/>
      <c r="C881" s="27" t="s">
        <v>165</v>
      </c>
      <c r="D881" s="27" t="s">
        <v>39</v>
      </c>
      <c r="E881" s="27" t="s">
        <v>764</v>
      </c>
      <c r="F881" s="27" t="s">
        <v>117</v>
      </c>
      <c r="G881" s="30"/>
      <c r="H881" s="30"/>
      <c r="I881" s="30"/>
    </row>
    <row r="882" spans="1:9" ht="31.5" hidden="1">
      <c r="A882" s="26" t="s">
        <v>767</v>
      </c>
      <c r="B882" s="27"/>
      <c r="C882" s="27" t="s">
        <v>165</v>
      </c>
      <c r="D882" s="27" t="s">
        <v>39</v>
      </c>
      <c r="E882" s="27" t="s">
        <v>777</v>
      </c>
      <c r="F882" s="27"/>
      <c r="G882" s="30">
        <f>SUM(G883)</f>
        <v>0</v>
      </c>
      <c r="H882" s="30">
        <f t="shared" ref="H882:I882" si="196">SUM(H883)</f>
        <v>0</v>
      </c>
      <c r="I882" s="30">
        <f t="shared" si="196"/>
        <v>0</v>
      </c>
    </row>
    <row r="883" spans="1:9" ht="31.5" hidden="1">
      <c r="A883" s="26" t="s">
        <v>47</v>
      </c>
      <c r="B883" s="27"/>
      <c r="C883" s="27" t="s">
        <v>165</v>
      </c>
      <c r="D883" s="27" t="s">
        <v>39</v>
      </c>
      <c r="E883" s="27" t="s">
        <v>777</v>
      </c>
      <c r="F883" s="27" t="s">
        <v>86</v>
      </c>
      <c r="G883" s="30"/>
      <c r="H883" s="30"/>
      <c r="I883" s="30"/>
    </row>
    <row r="884" spans="1:9">
      <c r="A884" s="26" t="s">
        <v>252</v>
      </c>
      <c r="B884" s="75"/>
      <c r="C884" s="27" t="s">
        <v>165</v>
      </c>
      <c r="D884" s="27" t="s">
        <v>39</v>
      </c>
      <c r="E884" s="27" t="s">
        <v>757</v>
      </c>
      <c r="F884" s="27"/>
      <c r="G884" s="30">
        <f>SUM(G885)</f>
        <v>40</v>
      </c>
      <c r="H884" s="30">
        <f t="shared" ref="H884:I884" si="197">SUM(H885)</f>
        <v>0</v>
      </c>
      <c r="I884" s="30">
        <f t="shared" si="197"/>
        <v>0</v>
      </c>
    </row>
    <row r="885" spans="1:9" ht="31.5">
      <c r="A885" s="26" t="s">
        <v>47</v>
      </c>
      <c r="B885" s="75"/>
      <c r="C885" s="27" t="s">
        <v>165</v>
      </c>
      <c r="D885" s="27" t="s">
        <v>39</v>
      </c>
      <c r="E885" s="27" t="s">
        <v>757</v>
      </c>
      <c r="F885" s="27" t="s">
        <v>86</v>
      </c>
      <c r="G885" s="30">
        <v>40</v>
      </c>
      <c r="H885" s="30"/>
      <c r="I885" s="30"/>
    </row>
    <row r="886" spans="1:9" ht="47.25" hidden="1">
      <c r="A886" s="26" t="s">
        <v>769</v>
      </c>
      <c r="B886" s="27"/>
      <c r="C886" s="27" t="s">
        <v>165</v>
      </c>
      <c r="D886" s="27" t="s">
        <v>39</v>
      </c>
      <c r="E886" s="27" t="s">
        <v>778</v>
      </c>
      <c r="F886" s="27"/>
      <c r="G886" s="30">
        <f>G887+G888</f>
        <v>0</v>
      </c>
      <c r="H886" s="30">
        <f t="shared" ref="H886:I886" si="198">H887+H888</f>
        <v>0</v>
      </c>
      <c r="I886" s="30">
        <f t="shared" si="198"/>
        <v>0</v>
      </c>
    </row>
    <row r="887" spans="1:9" ht="31.5" hidden="1">
      <c r="A887" s="26" t="s">
        <v>47</v>
      </c>
      <c r="B887" s="27"/>
      <c r="C887" s="27" t="s">
        <v>165</v>
      </c>
      <c r="D887" s="27" t="s">
        <v>39</v>
      </c>
      <c r="E887" s="27" t="s">
        <v>778</v>
      </c>
      <c r="F887" s="27" t="s">
        <v>86</v>
      </c>
      <c r="G887" s="30"/>
      <c r="H887" s="30"/>
      <c r="I887" s="30"/>
    </row>
    <row r="888" spans="1:9" ht="31.5" hidden="1">
      <c r="A888" s="26" t="s">
        <v>222</v>
      </c>
      <c r="B888" s="27"/>
      <c r="C888" s="27" t="s">
        <v>165</v>
      </c>
      <c r="D888" s="27" t="s">
        <v>39</v>
      </c>
      <c r="E888" s="27" t="s">
        <v>778</v>
      </c>
      <c r="F888" s="27" t="s">
        <v>117</v>
      </c>
      <c r="G888" s="30"/>
      <c r="H888" s="30"/>
      <c r="I888" s="30"/>
    </row>
    <row r="889" spans="1:9" ht="47.25" hidden="1">
      <c r="A889" s="26" t="s">
        <v>818</v>
      </c>
      <c r="B889" s="27"/>
      <c r="C889" s="27" t="s">
        <v>165</v>
      </c>
      <c r="D889" s="27" t="s">
        <v>39</v>
      </c>
      <c r="E889" s="27" t="s">
        <v>817</v>
      </c>
      <c r="F889" s="27"/>
      <c r="G889" s="30">
        <f>SUM(G890)</f>
        <v>0</v>
      </c>
      <c r="H889" s="30"/>
      <c r="I889" s="30"/>
    </row>
    <row r="890" spans="1:9" ht="31.5" hidden="1">
      <c r="A890" s="26" t="s">
        <v>47</v>
      </c>
      <c r="B890" s="27"/>
      <c r="C890" s="27" t="s">
        <v>165</v>
      </c>
      <c r="D890" s="27" t="s">
        <v>39</v>
      </c>
      <c r="E890" s="27" t="s">
        <v>817</v>
      </c>
      <c r="F890" s="27" t="s">
        <v>86</v>
      </c>
      <c r="G890" s="30"/>
      <c r="H890" s="30"/>
      <c r="I890" s="30"/>
    </row>
    <row r="891" spans="1:9" ht="47.25" hidden="1">
      <c r="A891" s="26" t="s">
        <v>765</v>
      </c>
      <c r="B891" s="75"/>
      <c r="C891" s="27" t="s">
        <v>165</v>
      </c>
      <c r="D891" s="27" t="s">
        <v>39</v>
      </c>
      <c r="E891" s="76" t="s">
        <v>766</v>
      </c>
      <c r="F891" s="27"/>
      <c r="G891" s="30">
        <f>SUM(G892)</f>
        <v>0</v>
      </c>
      <c r="H891" s="30">
        <f t="shared" ref="H891:I891" si="199">SUM(H892)</f>
        <v>0</v>
      </c>
      <c r="I891" s="30">
        <f t="shared" si="199"/>
        <v>0</v>
      </c>
    </row>
    <row r="892" spans="1:9" ht="31.5" hidden="1">
      <c r="A892" s="26" t="s">
        <v>222</v>
      </c>
      <c r="B892" s="75"/>
      <c r="C892" s="27" t="s">
        <v>165</v>
      </c>
      <c r="D892" s="27" t="s">
        <v>39</v>
      </c>
      <c r="E892" s="76" t="s">
        <v>766</v>
      </c>
      <c r="F892" s="27" t="s">
        <v>117</v>
      </c>
      <c r="G892" s="30"/>
      <c r="H892" s="30"/>
      <c r="I892" s="30"/>
    </row>
    <row r="893" spans="1:9" ht="31.5" hidden="1">
      <c r="A893" s="26" t="s">
        <v>768</v>
      </c>
      <c r="B893" s="75"/>
      <c r="C893" s="27" t="s">
        <v>165</v>
      </c>
      <c r="D893" s="27" t="s">
        <v>39</v>
      </c>
      <c r="E893" s="76" t="s">
        <v>779</v>
      </c>
      <c r="F893" s="27"/>
      <c r="G893" s="30">
        <f t="shared" ref="G893:I893" si="200">G894</f>
        <v>0</v>
      </c>
      <c r="H893" s="30">
        <f t="shared" si="200"/>
        <v>0</v>
      </c>
      <c r="I893" s="30">
        <f t="shared" si="200"/>
        <v>0</v>
      </c>
    </row>
    <row r="894" spans="1:9" ht="31.5" hidden="1">
      <c r="A894" s="26" t="s">
        <v>222</v>
      </c>
      <c r="B894" s="75"/>
      <c r="C894" s="27" t="s">
        <v>165</v>
      </c>
      <c r="D894" s="27" t="s">
        <v>39</v>
      </c>
      <c r="E894" s="76" t="s">
        <v>779</v>
      </c>
      <c r="F894" s="27" t="s">
        <v>86</v>
      </c>
      <c r="G894" s="30"/>
      <c r="H894" s="30"/>
      <c r="I894" s="30"/>
    </row>
    <row r="895" spans="1:9" hidden="1">
      <c r="A895" s="26" t="s">
        <v>823</v>
      </c>
      <c r="B895" s="75"/>
      <c r="C895" s="27" t="s">
        <v>165</v>
      </c>
      <c r="D895" s="27" t="s">
        <v>39</v>
      </c>
      <c r="E895" s="76" t="s">
        <v>770</v>
      </c>
      <c r="F895" s="27"/>
      <c r="G895" s="30">
        <f>G896</f>
        <v>0</v>
      </c>
      <c r="H895" s="30">
        <f t="shared" ref="H895:I895" si="201">H896</f>
        <v>0</v>
      </c>
      <c r="I895" s="30">
        <f t="shared" si="201"/>
        <v>0</v>
      </c>
    </row>
    <row r="896" spans="1:9" ht="31.5" hidden="1">
      <c r="A896" s="26" t="s">
        <v>495</v>
      </c>
      <c r="B896" s="75"/>
      <c r="C896" s="27" t="s">
        <v>165</v>
      </c>
      <c r="D896" s="27" t="s">
        <v>39</v>
      </c>
      <c r="E896" s="76" t="s">
        <v>771</v>
      </c>
      <c r="F896" s="27"/>
      <c r="G896" s="30">
        <f t="shared" ref="G896:I896" si="202">G897</f>
        <v>0</v>
      </c>
      <c r="H896" s="30">
        <f t="shared" si="202"/>
        <v>0</v>
      </c>
      <c r="I896" s="30">
        <f t="shared" si="202"/>
        <v>0</v>
      </c>
    </row>
    <row r="897" spans="1:9" ht="31.5" hidden="1">
      <c r="A897" s="26" t="s">
        <v>222</v>
      </c>
      <c r="B897" s="75"/>
      <c r="C897" s="27" t="s">
        <v>165</v>
      </c>
      <c r="D897" s="27" t="s">
        <v>39</v>
      </c>
      <c r="E897" s="76" t="s">
        <v>771</v>
      </c>
      <c r="F897" s="27" t="s">
        <v>86</v>
      </c>
      <c r="G897" s="30"/>
      <c r="H897" s="30"/>
      <c r="I897" s="30"/>
    </row>
    <row r="898" spans="1:9">
      <c r="A898" s="26" t="s">
        <v>183</v>
      </c>
      <c r="B898" s="27"/>
      <c r="C898" s="27" t="s">
        <v>165</v>
      </c>
      <c r="D898" s="27" t="s">
        <v>49</v>
      </c>
      <c r="E898" s="27"/>
      <c r="F898" s="27"/>
      <c r="G898" s="30">
        <f>SUM(G899)</f>
        <v>5784.4</v>
      </c>
      <c r="H898" s="30">
        <f t="shared" ref="H898:I898" si="203">SUM(H899)</f>
        <v>10562</v>
      </c>
      <c r="I898" s="30">
        <f t="shared" si="203"/>
        <v>10433.5</v>
      </c>
    </row>
    <row r="899" spans="1:9" ht="31.5">
      <c r="A899" s="26" t="s">
        <v>772</v>
      </c>
      <c r="B899" s="27"/>
      <c r="C899" s="27" t="s">
        <v>165</v>
      </c>
      <c r="D899" s="27" t="s">
        <v>49</v>
      </c>
      <c r="E899" s="27" t="s">
        <v>250</v>
      </c>
      <c r="F899" s="27"/>
      <c r="G899" s="30">
        <f>G900</f>
        <v>5784.4</v>
      </c>
      <c r="H899" s="30">
        <f t="shared" ref="H899:I899" si="204">H900</f>
        <v>10562</v>
      </c>
      <c r="I899" s="30">
        <f t="shared" si="204"/>
        <v>10433.5</v>
      </c>
    </row>
    <row r="900" spans="1:9" ht="78.75">
      <c r="A900" s="26" t="s">
        <v>1037</v>
      </c>
      <c r="B900" s="27"/>
      <c r="C900" s="27" t="s">
        <v>165</v>
      </c>
      <c r="D900" s="27" t="s">
        <v>49</v>
      </c>
      <c r="E900" s="27" t="s">
        <v>253</v>
      </c>
      <c r="F900" s="27"/>
      <c r="G900" s="30">
        <f>G901+G904</f>
        <v>5784.4</v>
      </c>
      <c r="H900" s="30">
        <f>H901+H904</f>
        <v>10562</v>
      </c>
      <c r="I900" s="30">
        <f>I901+I904</f>
        <v>10433.5</v>
      </c>
    </row>
    <row r="901" spans="1:9">
      <c r="A901" s="26" t="s">
        <v>30</v>
      </c>
      <c r="B901" s="27"/>
      <c r="C901" s="27" t="s">
        <v>165</v>
      </c>
      <c r="D901" s="27" t="s">
        <v>49</v>
      </c>
      <c r="E901" s="27" t="s">
        <v>752</v>
      </c>
      <c r="F901" s="27"/>
      <c r="G901" s="30">
        <f>SUM(G902)</f>
        <v>3429.2</v>
      </c>
      <c r="H901" s="30">
        <f t="shared" ref="H901:I901" si="205">SUM(H902)</f>
        <v>7945.9</v>
      </c>
      <c r="I901" s="30">
        <f t="shared" si="205"/>
        <v>7945.9</v>
      </c>
    </row>
    <row r="902" spans="1:9" ht="31.5">
      <c r="A902" s="26" t="s">
        <v>930</v>
      </c>
      <c r="B902" s="75"/>
      <c r="C902" s="27" t="s">
        <v>165</v>
      </c>
      <c r="D902" s="27" t="s">
        <v>49</v>
      </c>
      <c r="E902" s="76" t="s">
        <v>773</v>
      </c>
      <c r="F902" s="27"/>
      <c r="G902" s="30">
        <f>SUM(G903)</f>
        <v>3429.2</v>
      </c>
      <c r="H902" s="30">
        <f>SUM(H903)</f>
        <v>7945.9</v>
      </c>
      <c r="I902" s="30">
        <f>SUM(I903)</f>
        <v>7945.9</v>
      </c>
    </row>
    <row r="903" spans="1:9" ht="31.5">
      <c r="A903" s="26" t="s">
        <v>222</v>
      </c>
      <c r="B903" s="75"/>
      <c r="C903" s="27" t="s">
        <v>165</v>
      </c>
      <c r="D903" s="27" t="s">
        <v>49</v>
      </c>
      <c r="E903" s="76" t="s">
        <v>773</v>
      </c>
      <c r="F903" s="27" t="s">
        <v>117</v>
      </c>
      <c r="G903" s="30">
        <v>3429.2</v>
      </c>
      <c r="H903" s="30">
        <v>7945.9</v>
      </c>
      <c r="I903" s="30">
        <v>7945.9</v>
      </c>
    </row>
    <row r="904" spans="1:9" ht="63">
      <c r="A904" s="135" t="s">
        <v>1039</v>
      </c>
      <c r="B904" s="75"/>
      <c r="C904" s="27" t="s">
        <v>165</v>
      </c>
      <c r="D904" s="27" t="s">
        <v>49</v>
      </c>
      <c r="E904" s="76" t="s">
        <v>774</v>
      </c>
      <c r="F904" s="27"/>
      <c r="G904" s="30">
        <f>G905</f>
        <v>2355.1999999999998</v>
      </c>
      <c r="H904" s="30">
        <f t="shared" ref="H904:I904" si="206">H905</f>
        <v>2616.1</v>
      </c>
      <c r="I904" s="30">
        <f t="shared" si="206"/>
        <v>2487.6</v>
      </c>
    </row>
    <row r="905" spans="1:9" ht="31.5">
      <c r="A905" s="61" t="s">
        <v>775</v>
      </c>
      <c r="B905" s="75"/>
      <c r="C905" s="27" t="s">
        <v>165</v>
      </c>
      <c r="D905" s="27" t="s">
        <v>49</v>
      </c>
      <c r="E905" s="76" t="s">
        <v>776</v>
      </c>
      <c r="F905" s="27"/>
      <c r="G905" s="30">
        <f>SUM(G906:G907)</f>
        <v>2355.1999999999998</v>
      </c>
      <c r="H905" s="30">
        <f t="shared" ref="H905:I905" si="207">SUM(H906:H907)</f>
        <v>2616.1</v>
      </c>
      <c r="I905" s="30">
        <f t="shared" si="207"/>
        <v>2487.6</v>
      </c>
    </row>
    <row r="906" spans="1:9" ht="31.5">
      <c r="A906" s="26" t="s">
        <v>222</v>
      </c>
      <c r="B906" s="75"/>
      <c r="C906" s="27" t="s">
        <v>165</v>
      </c>
      <c r="D906" s="27" t="s">
        <v>49</v>
      </c>
      <c r="E906" s="76" t="s">
        <v>776</v>
      </c>
      <c r="F906" s="27" t="s">
        <v>117</v>
      </c>
      <c r="G906" s="30">
        <v>1177.5999999999999</v>
      </c>
      <c r="H906" s="30">
        <v>2616.1</v>
      </c>
      <c r="I906" s="30">
        <v>2487.6</v>
      </c>
    </row>
    <row r="907" spans="1:9">
      <c r="A907" s="26" t="s">
        <v>20</v>
      </c>
      <c r="B907" s="75"/>
      <c r="C907" s="27" t="s">
        <v>165</v>
      </c>
      <c r="D907" s="27" t="s">
        <v>49</v>
      </c>
      <c r="E907" s="76" t="s">
        <v>776</v>
      </c>
      <c r="F907" s="27" t="s">
        <v>91</v>
      </c>
      <c r="G907" s="30">
        <v>1177.5999999999999</v>
      </c>
      <c r="H907" s="30"/>
      <c r="I907" s="30"/>
    </row>
    <row r="908" spans="1:9">
      <c r="A908" s="26" t="s">
        <v>184</v>
      </c>
      <c r="B908" s="75"/>
      <c r="C908" s="27" t="s">
        <v>165</v>
      </c>
      <c r="D908" s="27" t="s">
        <v>164</v>
      </c>
      <c r="E908" s="76"/>
      <c r="F908" s="27"/>
      <c r="G908" s="30">
        <f>SUM(G909)</f>
        <v>9250.4999999999982</v>
      </c>
      <c r="H908" s="30">
        <f>SUM(H909)</f>
        <v>7615.9999999999991</v>
      </c>
      <c r="I908" s="30">
        <f>SUM(I909)</f>
        <v>7615.9999999999991</v>
      </c>
    </row>
    <row r="909" spans="1:9" ht="31.5">
      <c r="A909" s="26" t="s">
        <v>628</v>
      </c>
      <c r="B909" s="75"/>
      <c r="C909" s="27" t="s">
        <v>165</v>
      </c>
      <c r="D909" s="27" t="s">
        <v>164</v>
      </c>
      <c r="E909" s="76" t="s">
        <v>250</v>
      </c>
      <c r="F909" s="27"/>
      <c r="G909" s="30">
        <f>SUM(G910)</f>
        <v>9250.4999999999982</v>
      </c>
      <c r="H909" s="30">
        <f t="shared" ref="H909:I909" si="208">SUM(H910)</f>
        <v>7615.9999999999991</v>
      </c>
      <c r="I909" s="30">
        <f t="shared" si="208"/>
        <v>7615.9999999999991</v>
      </c>
    </row>
    <row r="910" spans="1:9" ht="31.5">
      <c r="A910" s="26" t="s">
        <v>302</v>
      </c>
      <c r="B910" s="75"/>
      <c r="C910" s="27" t="s">
        <v>165</v>
      </c>
      <c r="D910" s="27" t="s">
        <v>164</v>
      </c>
      <c r="E910" s="76" t="s">
        <v>251</v>
      </c>
      <c r="F910" s="27"/>
      <c r="G910" s="30">
        <f>SUM(G911+G914+G917+G919)+G922</f>
        <v>9250.4999999999982</v>
      </c>
      <c r="H910" s="30">
        <f t="shared" ref="H910:I910" si="209">SUM(H911+H914+H917+H919)+H922</f>
        <v>7615.9999999999991</v>
      </c>
      <c r="I910" s="30">
        <f t="shared" si="209"/>
        <v>7615.9999999999991</v>
      </c>
    </row>
    <row r="911" spans="1:9">
      <c r="A911" s="26" t="s">
        <v>75</v>
      </c>
      <c r="B911" s="75"/>
      <c r="C911" s="27" t="s">
        <v>165</v>
      </c>
      <c r="D911" s="27" t="s">
        <v>164</v>
      </c>
      <c r="E911" s="76" t="s">
        <v>491</v>
      </c>
      <c r="F911" s="27"/>
      <c r="G911" s="30">
        <f>SUM(G912:G913)</f>
        <v>6309.5999999999995</v>
      </c>
      <c r="H911" s="30">
        <f>SUM(H912:H913)</f>
        <v>6047.9</v>
      </c>
      <c r="I911" s="30">
        <f>SUM(I912:I913)</f>
        <v>6047.9</v>
      </c>
    </row>
    <row r="912" spans="1:9" ht="47.25">
      <c r="A912" s="26" t="s">
        <v>46</v>
      </c>
      <c r="B912" s="75"/>
      <c r="C912" s="27" t="s">
        <v>165</v>
      </c>
      <c r="D912" s="27" t="s">
        <v>164</v>
      </c>
      <c r="E912" s="76" t="s">
        <v>491</v>
      </c>
      <c r="F912" s="27">
        <v>100</v>
      </c>
      <c r="G912" s="30">
        <v>6309.4</v>
      </c>
      <c r="H912" s="30">
        <v>6047.7</v>
      </c>
      <c r="I912" s="30">
        <v>6047.7</v>
      </c>
    </row>
    <row r="913" spans="1:11" ht="31.5">
      <c r="A913" s="26" t="s">
        <v>47</v>
      </c>
      <c r="B913" s="75"/>
      <c r="C913" s="27" t="s">
        <v>165</v>
      </c>
      <c r="D913" s="27" t="s">
        <v>164</v>
      </c>
      <c r="E913" s="76" t="s">
        <v>491</v>
      </c>
      <c r="F913" s="27">
        <v>200</v>
      </c>
      <c r="G913" s="30">
        <v>0.2</v>
      </c>
      <c r="H913" s="30">
        <v>0.2</v>
      </c>
      <c r="I913" s="30">
        <v>0.2</v>
      </c>
    </row>
    <row r="914" spans="1:11">
      <c r="A914" s="26" t="s">
        <v>90</v>
      </c>
      <c r="B914" s="75"/>
      <c r="C914" s="27" t="s">
        <v>165</v>
      </c>
      <c r="D914" s="27" t="s">
        <v>164</v>
      </c>
      <c r="E914" s="76" t="s">
        <v>492</v>
      </c>
      <c r="F914" s="27"/>
      <c r="G914" s="30">
        <f>SUM(G915:G916)</f>
        <v>1674</v>
      </c>
      <c r="H914" s="30">
        <f>SUM(H915:H916)</f>
        <v>251.2</v>
      </c>
      <c r="I914" s="30">
        <f>SUM(I915:I916)</f>
        <v>251.2</v>
      </c>
    </row>
    <row r="915" spans="1:11" ht="31.5">
      <c r="A915" s="26" t="s">
        <v>47</v>
      </c>
      <c r="B915" s="75"/>
      <c r="C915" s="27" t="s">
        <v>165</v>
      </c>
      <c r="D915" s="27" t="s">
        <v>164</v>
      </c>
      <c r="E915" s="76" t="s">
        <v>492</v>
      </c>
      <c r="F915" s="27">
        <v>200</v>
      </c>
      <c r="G915" s="30">
        <v>1659.4</v>
      </c>
      <c r="H915" s="30">
        <v>243.2</v>
      </c>
      <c r="I915" s="30">
        <v>243.2</v>
      </c>
    </row>
    <row r="916" spans="1:11">
      <c r="A916" s="26" t="s">
        <v>20</v>
      </c>
      <c r="B916" s="75"/>
      <c r="C916" s="27" t="s">
        <v>165</v>
      </c>
      <c r="D916" s="27" t="s">
        <v>164</v>
      </c>
      <c r="E916" s="76" t="s">
        <v>492</v>
      </c>
      <c r="F916" s="27">
        <v>800</v>
      </c>
      <c r="G916" s="30">
        <v>14.6</v>
      </c>
      <c r="H916" s="30">
        <v>8</v>
      </c>
      <c r="I916" s="30">
        <v>8</v>
      </c>
    </row>
    <row r="917" spans="1:11" ht="31.5">
      <c r="A917" s="26" t="s">
        <v>92</v>
      </c>
      <c r="B917" s="75"/>
      <c r="C917" s="27" t="s">
        <v>165</v>
      </c>
      <c r="D917" s="27" t="s">
        <v>164</v>
      </c>
      <c r="E917" s="76" t="s">
        <v>493</v>
      </c>
      <c r="F917" s="27"/>
      <c r="G917" s="30">
        <f>SUM(G918)</f>
        <v>372.1</v>
      </c>
      <c r="H917" s="30">
        <f>SUM(H918)</f>
        <v>377.9</v>
      </c>
      <c r="I917" s="30">
        <f>SUM(I918)</f>
        <v>377.9</v>
      </c>
    </row>
    <row r="918" spans="1:11" ht="31.5">
      <c r="A918" s="26" t="s">
        <v>47</v>
      </c>
      <c r="B918" s="75"/>
      <c r="C918" s="27" t="s">
        <v>165</v>
      </c>
      <c r="D918" s="27" t="s">
        <v>164</v>
      </c>
      <c r="E918" s="76" t="s">
        <v>493</v>
      </c>
      <c r="F918" s="27">
        <v>200</v>
      </c>
      <c r="G918" s="30">
        <v>372.1</v>
      </c>
      <c r="H918" s="30">
        <v>377.9</v>
      </c>
      <c r="I918" s="30">
        <v>377.9</v>
      </c>
    </row>
    <row r="919" spans="1:11" ht="31.5">
      <c r="A919" s="26" t="s">
        <v>93</v>
      </c>
      <c r="B919" s="75"/>
      <c r="C919" s="27" t="s">
        <v>165</v>
      </c>
      <c r="D919" s="27" t="s">
        <v>164</v>
      </c>
      <c r="E919" s="76" t="s">
        <v>494</v>
      </c>
      <c r="F919" s="27"/>
      <c r="G919" s="30">
        <f>SUM(G920:G921)</f>
        <v>822</v>
      </c>
      <c r="H919" s="30">
        <f>SUM(H920:H921)</f>
        <v>939</v>
      </c>
      <c r="I919" s="30">
        <f>SUM(I920:I921)</f>
        <v>939</v>
      </c>
    </row>
    <row r="920" spans="1:11" ht="31.5">
      <c r="A920" s="26" t="s">
        <v>47</v>
      </c>
      <c r="B920" s="75"/>
      <c r="C920" s="27" t="s">
        <v>165</v>
      </c>
      <c r="D920" s="27" t="s">
        <v>164</v>
      </c>
      <c r="E920" s="76" t="s">
        <v>494</v>
      </c>
      <c r="F920" s="27">
        <v>200</v>
      </c>
      <c r="G920" s="30">
        <v>770.8</v>
      </c>
      <c r="H920" s="30">
        <v>905.8</v>
      </c>
      <c r="I920" s="30">
        <v>905.8</v>
      </c>
    </row>
    <row r="921" spans="1:11">
      <c r="A921" s="26" t="s">
        <v>20</v>
      </c>
      <c r="B921" s="75"/>
      <c r="C921" s="27" t="s">
        <v>165</v>
      </c>
      <c r="D921" s="27" t="s">
        <v>164</v>
      </c>
      <c r="E921" s="76" t="s">
        <v>494</v>
      </c>
      <c r="F921" s="27">
        <v>800</v>
      </c>
      <c r="G921" s="30">
        <v>51.2</v>
      </c>
      <c r="H921" s="30">
        <v>33.200000000000003</v>
      </c>
      <c r="I921" s="30">
        <v>33.200000000000003</v>
      </c>
    </row>
    <row r="922" spans="1:11">
      <c r="A922" s="137" t="s">
        <v>1041</v>
      </c>
      <c r="B922" s="75"/>
      <c r="C922" s="27" t="s">
        <v>165</v>
      </c>
      <c r="D922" s="27" t="s">
        <v>164</v>
      </c>
      <c r="E922" s="76" t="s">
        <v>1042</v>
      </c>
      <c r="F922" s="27"/>
      <c r="G922" s="30">
        <f>SUM(G923)</f>
        <v>72.8</v>
      </c>
      <c r="H922" s="30">
        <f t="shared" ref="H922:I922" si="210">SUM(H923)</f>
        <v>0</v>
      </c>
      <c r="I922" s="30">
        <f t="shared" si="210"/>
        <v>0</v>
      </c>
    </row>
    <row r="923" spans="1:11" ht="47.25">
      <c r="A923" s="137" t="s">
        <v>46</v>
      </c>
      <c r="B923" s="75"/>
      <c r="C923" s="27" t="s">
        <v>165</v>
      </c>
      <c r="D923" s="27" t="s">
        <v>164</v>
      </c>
      <c r="E923" s="76" t="s">
        <v>1042</v>
      </c>
      <c r="F923" s="27" t="s">
        <v>84</v>
      </c>
      <c r="G923" s="30">
        <v>72.8</v>
      </c>
      <c r="H923" s="30"/>
      <c r="I923" s="30"/>
    </row>
    <row r="924" spans="1:11">
      <c r="A924" s="47" t="s">
        <v>507</v>
      </c>
      <c r="B924" s="48" t="s">
        <v>312</v>
      </c>
      <c r="C924" s="49"/>
      <c r="D924" s="49"/>
      <c r="E924" s="48"/>
      <c r="F924" s="49"/>
      <c r="G924" s="50">
        <f>SUM(G925+G1202)+G1235</f>
        <v>2769594.2</v>
      </c>
      <c r="H924" s="50">
        <f>SUM(H925+H1202)+H1235</f>
        <v>2615056.4</v>
      </c>
      <c r="I924" s="50">
        <f>SUM(I925+I1202)+I1235</f>
        <v>2642424.2999999998</v>
      </c>
      <c r="J924" s="31">
        <v>2434941.2000000002</v>
      </c>
      <c r="K924" s="53">
        <f>SUM(J924-G924)</f>
        <v>-334653</v>
      </c>
    </row>
    <row r="925" spans="1:11">
      <c r="A925" s="26" t="s">
        <v>107</v>
      </c>
      <c r="B925" s="27"/>
      <c r="C925" s="27" t="s">
        <v>108</v>
      </c>
      <c r="D925" s="27"/>
      <c r="E925" s="27"/>
      <c r="F925" s="27"/>
      <c r="G925" s="30">
        <f>SUM(G926+G990+G1083+G1120+G1160)+G1108</f>
        <v>2687934.8000000003</v>
      </c>
      <c r="H925" s="30">
        <f>SUM(H926+H990+H1083+H1120+H1160)+H1108</f>
        <v>2526427.9</v>
      </c>
      <c r="I925" s="30">
        <f>SUM(I926+I990+I1083+I1120+I1160)+I1108</f>
        <v>2553549.0999999996</v>
      </c>
      <c r="J925" s="31">
        <v>2382684.2999999998</v>
      </c>
      <c r="K925" s="53">
        <f>SUM(J925-H924)</f>
        <v>-232372.10000000009</v>
      </c>
    </row>
    <row r="926" spans="1:11">
      <c r="A926" s="26" t="s">
        <v>174</v>
      </c>
      <c r="B926" s="27"/>
      <c r="C926" s="27" t="s">
        <v>108</v>
      </c>
      <c r="D926" s="27" t="s">
        <v>29</v>
      </c>
      <c r="E926" s="27"/>
      <c r="F926" s="27"/>
      <c r="G926" s="30">
        <f>SUM(G927)+G985</f>
        <v>991421.1</v>
      </c>
      <c r="H926" s="30">
        <f>SUM(H927)+H985</f>
        <v>899885.4</v>
      </c>
      <c r="I926" s="30">
        <f>SUM(I927)+I985</f>
        <v>912804.1</v>
      </c>
      <c r="J926" s="31">
        <v>2386758.7999999998</v>
      </c>
      <c r="K926" s="53">
        <f>SUM(J926-I924)</f>
        <v>-255665.5</v>
      </c>
    </row>
    <row r="927" spans="1:11" ht="32.25" customHeight="1">
      <c r="A927" s="26" t="s">
        <v>629</v>
      </c>
      <c r="B927" s="27"/>
      <c r="C927" s="27" t="s">
        <v>108</v>
      </c>
      <c r="D927" s="27" t="s">
        <v>29</v>
      </c>
      <c r="E927" s="56" t="s">
        <v>313</v>
      </c>
      <c r="F927" s="27"/>
      <c r="G927" s="30">
        <f>SUM(G928+G975)</f>
        <v>991391.1</v>
      </c>
      <c r="H927" s="30">
        <f t="shared" ref="H927:I927" si="211">SUM(H928+H975)</f>
        <v>899885.4</v>
      </c>
      <c r="I927" s="30">
        <f t="shared" si="211"/>
        <v>912804.1</v>
      </c>
    </row>
    <row r="928" spans="1:11" ht="32.25" customHeight="1">
      <c r="A928" s="26" t="s">
        <v>810</v>
      </c>
      <c r="B928" s="27"/>
      <c r="C928" s="27" t="s">
        <v>108</v>
      </c>
      <c r="D928" s="27" t="s">
        <v>29</v>
      </c>
      <c r="E928" s="56" t="s">
        <v>692</v>
      </c>
      <c r="F928" s="27"/>
      <c r="G928" s="30">
        <f>SUM(G929+G939+G944+G951)</f>
        <v>981819.4</v>
      </c>
      <c r="H928" s="30">
        <f t="shared" ref="H928:I928" si="212">SUM(H929+H939+H944+H951)</f>
        <v>893974.5</v>
      </c>
      <c r="I928" s="30">
        <f t="shared" si="212"/>
        <v>903023.2</v>
      </c>
    </row>
    <row r="929" spans="1:9">
      <c r="A929" s="26" t="s">
        <v>30</v>
      </c>
      <c r="B929" s="27"/>
      <c r="C929" s="27" t="s">
        <v>108</v>
      </c>
      <c r="D929" s="27" t="s">
        <v>29</v>
      </c>
      <c r="E929" s="56" t="s">
        <v>693</v>
      </c>
      <c r="F929" s="27"/>
      <c r="G929" s="30">
        <f>SUM(G930)+G934+G937</f>
        <v>5273.7999999999993</v>
      </c>
      <c r="H929" s="30">
        <f t="shared" ref="H929:I929" si="213">SUM(H930)+H934+H937</f>
        <v>0</v>
      </c>
      <c r="I929" s="30">
        <f t="shared" si="213"/>
        <v>0</v>
      </c>
    </row>
    <row r="930" spans="1:9">
      <c r="A930" s="26" t="s">
        <v>317</v>
      </c>
      <c r="B930" s="27"/>
      <c r="C930" s="27" t="s">
        <v>108</v>
      </c>
      <c r="D930" s="27" t="s">
        <v>29</v>
      </c>
      <c r="E930" s="56" t="s">
        <v>694</v>
      </c>
      <c r="F930" s="27"/>
      <c r="G930" s="30">
        <f>SUM(G931:G933)</f>
        <v>5273.7999999999993</v>
      </c>
      <c r="H930" s="30">
        <f>SUM(H931:H933)</f>
        <v>0</v>
      </c>
      <c r="I930" s="30">
        <f>SUM(I931:I933)</f>
        <v>0</v>
      </c>
    </row>
    <row r="931" spans="1:9" ht="31.5">
      <c r="A931" s="26" t="s">
        <v>47</v>
      </c>
      <c r="B931" s="27"/>
      <c r="C931" s="27" t="s">
        <v>108</v>
      </c>
      <c r="D931" s="27" t="s">
        <v>29</v>
      </c>
      <c r="E931" s="56" t="s">
        <v>694</v>
      </c>
      <c r="F931" s="27" t="s">
        <v>86</v>
      </c>
      <c r="G931" s="30">
        <v>2394.5</v>
      </c>
      <c r="H931" s="30"/>
      <c r="I931" s="30"/>
    </row>
    <row r="932" spans="1:9">
      <c r="A932" s="26" t="s">
        <v>37</v>
      </c>
      <c r="B932" s="27"/>
      <c r="C932" s="27" t="s">
        <v>108</v>
      </c>
      <c r="D932" s="27" t="s">
        <v>29</v>
      </c>
      <c r="E932" s="56" t="s">
        <v>694</v>
      </c>
      <c r="F932" s="27" t="s">
        <v>94</v>
      </c>
      <c r="G932" s="30">
        <v>40.1</v>
      </c>
      <c r="H932" s="30"/>
      <c r="I932" s="30"/>
    </row>
    <row r="933" spans="1:9" ht="31.5">
      <c r="A933" s="26" t="s">
        <v>222</v>
      </c>
      <c r="B933" s="27"/>
      <c r="C933" s="27" t="s">
        <v>108</v>
      </c>
      <c r="D933" s="27" t="s">
        <v>29</v>
      </c>
      <c r="E933" s="56" t="s">
        <v>694</v>
      </c>
      <c r="F933" s="27" t="s">
        <v>117</v>
      </c>
      <c r="G933" s="30">
        <v>2839.2</v>
      </c>
      <c r="H933" s="30"/>
      <c r="I933" s="30"/>
    </row>
    <row r="934" spans="1:9" ht="89.25" hidden="1" customHeight="1">
      <c r="A934" s="26" t="s">
        <v>475</v>
      </c>
      <c r="B934" s="27"/>
      <c r="C934" s="27" t="s">
        <v>108</v>
      </c>
      <c r="D934" s="27" t="s">
        <v>29</v>
      </c>
      <c r="E934" s="77" t="s">
        <v>695</v>
      </c>
      <c r="F934" s="27"/>
      <c r="G934" s="30">
        <f>G935+G936</f>
        <v>0</v>
      </c>
      <c r="H934" s="30">
        <f>H935+H936</f>
        <v>0</v>
      </c>
      <c r="I934" s="30">
        <f>I935+I936</f>
        <v>0</v>
      </c>
    </row>
    <row r="935" spans="1:9" ht="31.5" hidden="1">
      <c r="A935" s="26" t="s">
        <v>47</v>
      </c>
      <c r="B935" s="27"/>
      <c r="C935" s="27" t="s">
        <v>108</v>
      </c>
      <c r="D935" s="27" t="s">
        <v>29</v>
      </c>
      <c r="E935" s="77" t="s">
        <v>695</v>
      </c>
      <c r="F935" s="27" t="s">
        <v>86</v>
      </c>
      <c r="G935" s="30"/>
      <c r="H935" s="30"/>
      <c r="I935" s="30"/>
    </row>
    <row r="936" spans="1:9" ht="31.5" hidden="1">
      <c r="A936" s="26" t="s">
        <v>222</v>
      </c>
      <c r="B936" s="27"/>
      <c r="C936" s="27" t="s">
        <v>108</v>
      </c>
      <c r="D936" s="27" t="s">
        <v>29</v>
      </c>
      <c r="E936" s="77" t="s">
        <v>695</v>
      </c>
      <c r="F936" s="27" t="s">
        <v>117</v>
      </c>
      <c r="G936" s="30"/>
      <c r="H936" s="30"/>
      <c r="I936" s="30"/>
    </row>
    <row r="937" spans="1:9" ht="31.5" hidden="1">
      <c r="A937" s="26" t="s">
        <v>856</v>
      </c>
      <c r="B937" s="27"/>
      <c r="C937" s="27" t="s">
        <v>108</v>
      </c>
      <c r="D937" s="27" t="s">
        <v>29</v>
      </c>
      <c r="E937" s="77" t="s">
        <v>855</v>
      </c>
      <c r="F937" s="27"/>
      <c r="G937" s="30">
        <f>SUM(G938)</f>
        <v>0</v>
      </c>
      <c r="H937" s="30">
        <f t="shared" ref="H937:I937" si="214">SUM(H938)</f>
        <v>0</v>
      </c>
      <c r="I937" s="30">
        <f t="shared" si="214"/>
        <v>0</v>
      </c>
    </row>
    <row r="938" spans="1:9" ht="31.5" hidden="1">
      <c r="A938" s="26" t="s">
        <v>47</v>
      </c>
      <c r="B938" s="27"/>
      <c r="C938" s="27" t="s">
        <v>108</v>
      </c>
      <c r="D938" s="27" t="s">
        <v>29</v>
      </c>
      <c r="E938" s="77" t="s">
        <v>855</v>
      </c>
      <c r="F938" s="27" t="s">
        <v>86</v>
      </c>
      <c r="G938" s="30"/>
      <c r="H938" s="30"/>
      <c r="I938" s="30"/>
    </row>
    <row r="939" spans="1:9" ht="47.25">
      <c r="A939" s="26" t="s">
        <v>23</v>
      </c>
      <c r="B939" s="27"/>
      <c r="C939" s="27" t="s">
        <v>108</v>
      </c>
      <c r="D939" s="27" t="s">
        <v>29</v>
      </c>
      <c r="E939" s="29" t="s">
        <v>696</v>
      </c>
      <c r="F939" s="46"/>
      <c r="G939" s="30">
        <f>SUM(G940)+G942</f>
        <v>871237</v>
      </c>
      <c r="H939" s="30">
        <f>SUM(H940)+H942</f>
        <v>798222.1</v>
      </c>
      <c r="I939" s="30">
        <f>SUM(I940)+I942</f>
        <v>802872.7</v>
      </c>
    </row>
    <row r="940" spans="1:9" ht="47.25">
      <c r="A940" s="26" t="s">
        <v>386</v>
      </c>
      <c r="B940" s="27"/>
      <c r="C940" s="27" t="s">
        <v>108</v>
      </c>
      <c r="D940" s="27" t="s">
        <v>29</v>
      </c>
      <c r="E940" s="29" t="s">
        <v>697</v>
      </c>
      <c r="F940" s="46"/>
      <c r="G940" s="30">
        <f>SUM(G941)</f>
        <v>571780.5</v>
      </c>
      <c r="H940" s="30">
        <f>SUM(H941)</f>
        <v>512995.6</v>
      </c>
      <c r="I940" s="30">
        <f>SUM(I941)</f>
        <v>512559.7</v>
      </c>
    </row>
    <row r="941" spans="1:9" ht="31.5">
      <c r="A941" s="26" t="s">
        <v>222</v>
      </c>
      <c r="B941" s="27"/>
      <c r="C941" s="27" t="s">
        <v>108</v>
      </c>
      <c r="D941" s="27" t="s">
        <v>29</v>
      </c>
      <c r="E941" s="29" t="s">
        <v>697</v>
      </c>
      <c r="F941" s="27" t="s">
        <v>117</v>
      </c>
      <c r="G941" s="30">
        <v>571780.5</v>
      </c>
      <c r="H941" s="30">
        <v>512995.6</v>
      </c>
      <c r="I941" s="30">
        <v>512559.7</v>
      </c>
    </row>
    <row r="942" spans="1:9">
      <c r="A942" s="26" t="s">
        <v>317</v>
      </c>
      <c r="B942" s="27"/>
      <c r="C942" s="27" t="s">
        <v>108</v>
      </c>
      <c r="D942" s="27" t="s">
        <v>29</v>
      </c>
      <c r="E942" s="56" t="s">
        <v>698</v>
      </c>
      <c r="F942" s="27"/>
      <c r="G942" s="30">
        <f>G943</f>
        <v>299456.5</v>
      </c>
      <c r="H942" s="30">
        <f>H943</f>
        <v>285226.5</v>
      </c>
      <c r="I942" s="30">
        <f>I943</f>
        <v>290313</v>
      </c>
    </row>
    <row r="943" spans="1:9" ht="31.5">
      <c r="A943" s="26" t="s">
        <v>222</v>
      </c>
      <c r="B943" s="27"/>
      <c r="C943" s="27" t="s">
        <v>108</v>
      </c>
      <c r="D943" s="27" t="s">
        <v>29</v>
      </c>
      <c r="E943" s="56" t="s">
        <v>698</v>
      </c>
      <c r="F943" s="27" t="s">
        <v>117</v>
      </c>
      <c r="G943" s="30">
        <v>299456.5</v>
      </c>
      <c r="H943" s="30">
        <v>285226.5</v>
      </c>
      <c r="I943" s="30">
        <v>290313</v>
      </c>
    </row>
    <row r="944" spans="1:9">
      <c r="A944" s="26" t="s">
        <v>146</v>
      </c>
      <c r="B944" s="27"/>
      <c r="C944" s="27" t="s">
        <v>108</v>
      </c>
      <c r="D944" s="27" t="s">
        <v>29</v>
      </c>
      <c r="E944" s="56" t="s">
        <v>699</v>
      </c>
      <c r="F944" s="27"/>
      <c r="G944" s="30">
        <f>SUM(G945+G948)</f>
        <v>7088</v>
      </c>
      <c r="H944" s="30">
        <f t="shared" ref="H944:I944" si="215">SUM(H945+H948)</f>
        <v>0</v>
      </c>
      <c r="I944" s="30">
        <f t="shared" si="215"/>
        <v>3503.3</v>
      </c>
    </row>
    <row r="945" spans="1:12" ht="31.5" hidden="1">
      <c r="A945" s="26" t="s">
        <v>255</v>
      </c>
      <c r="B945" s="27"/>
      <c r="C945" s="27" t="s">
        <v>108</v>
      </c>
      <c r="D945" s="27" t="s">
        <v>29</v>
      </c>
      <c r="E945" s="56" t="s">
        <v>857</v>
      </c>
      <c r="F945" s="27"/>
      <c r="G945" s="30">
        <f>SUM(G946)</f>
        <v>0</v>
      </c>
      <c r="H945" s="30">
        <f t="shared" ref="H945:L945" si="216">SUM(H946)</f>
        <v>0</v>
      </c>
      <c r="I945" s="30">
        <f t="shared" si="216"/>
        <v>0</v>
      </c>
      <c r="J945" s="30">
        <f t="shared" si="216"/>
        <v>0</v>
      </c>
      <c r="K945" s="30">
        <f t="shared" si="216"/>
        <v>0</v>
      </c>
      <c r="L945" s="30">
        <f t="shared" si="216"/>
        <v>0</v>
      </c>
    </row>
    <row r="946" spans="1:12" ht="31.5" hidden="1">
      <c r="A946" s="26" t="s">
        <v>856</v>
      </c>
      <c r="B946" s="27"/>
      <c r="C946" s="27" t="s">
        <v>108</v>
      </c>
      <c r="D946" s="27" t="s">
        <v>29</v>
      </c>
      <c r="E946" s="56" t="s">
        <v>858</v>
      </c>
      <c r="F946" s="27"/>
      <c r="G946" s="30">
        <f>SUM(G947)</f>
        <v>0</v>
      </c>
      <c r="H946" s="30">
        <f t="shared" ref="H946:I946" si="217">SUM(H947)</f>
        <v>0</v>
      </c>
      <c r="I946" s="30">
        <f t="shared" si="217"/>
        <v>0</v>
      </c>
    </row>
    <row r="947" spans="1:12" ht="31.5" hidden="1">
      <c r="A947" s="26" t="s">
        <v>222</v>
      </c>
      <c r="B947" s="27"/>
      <c r="C947" s="27" t="s">
        <v>108</v>
      </c>
      <c r="D947" s="27" t="s">
        <v>29</v>
      </c>
      <c r="E947" s="56" t="s">
        <v>858</v>
      </c>
      <c r="F947" s="27" t="s">
        <v>117</v>
      </c>
      <c r="G947" s="30"/>
      <c r="H947" s="30"/>
      <c r="I947" s="30"/>
    </row>
    <row r="948" spans="1:12">
      <c r="A948" s="26" t="s">
        <v>322</v>
      </c>
      <c r="B948" s="27"/>
      <c r="C948" s="27" t="s">
        <v>108</v>
      </c>
      <c r="D948" s="27" t="s">
        <v>29</v>
      </c>
      <c r="E948" s="56" t="s">
        <v>859</v>
      </c>
      <c r="F948" s="27"/>
      <c r="G948" s="30">
        <f>SUM(G949)</f>
        <v>7088</v>
      </c>
      <c r="H948" s="30">
        <f t="shared" ref="H948:I948" si="218">SUM(H949)</f>
        <v>0</v>
      </c>
      <c r="I948" s="30">
        <f t="shared" si="218"/>
        <v>3503.3</v>
      </c>
    </row>
    <row r="949" spans="1:12">
      <c r="A949" s="26" t="s">
        <v>317</v>
      </c>
      <c r="B949" s="27"/>
      <c r="C949" s="27" t="s">
        <v>108</v>
      </c>
      <c r="D949" s="27" t="s">
        <v>29</v>
      </c>
      <c r="E949" s="56" t="s">
        <v>700</v>
      </c>
      <c r="F949" s="27"/>
      <c r="G949" s="30">
        <f t="shared" ref="G949:I949" si="219">SUM(G950)</f>
        <v>7088</v>
      </c>
      <c r="H949" s="30">
        <f t="shared" si="219"/>
        <v>0</v>
      </c>
      <c r="I949" s="30">
        <f t="shared" si="219"/>
        <v>3503.3</v>
      </c>
    </row>
    <row r="950" spans="1:12" ht="31.5">
      <c r="A950" s="26" t="s">
        <v>222</v>
      </c>
      <c r="B950" s="27"/>
      <c r="C950" s="27" t="s">
        <v>108</v>
      </c>
      <c r="D950" s="27" t="s">
        <v>29</v>
      </c>
      <c r="E950" s="56" t="s">
        <v>700</v>
      </c>
      <c r="F950" s="27" t="s">
        <v>117</v>
      </c>
      <c r="G950" s="30">
        <v>7088</v>
      </c>
      <c r="H950" s="30"/>
      <c r="I950" s="30">
        <v>3503.3</v>
      </c>
    </row>
    <row r="951" spans="1:12" ht="31.5">
      <c r="A951" s="26" t="s">
        <v>40</v>
      </c>
      <c r="B951" s="27"/>
      <c r="C951" s="27" t="s">
        <v>108</v>
      </c>
      <c r="D951" s="27" t="s">
        <v>29</v>
      </c>
      <c r="E951" s="29" t="s">
        <v>701</v>
      </c>
      <c r="F951" s="27"/>
      <c r="G951" s="30">
        <f>SUM(G952+G956)</f>
        <v>98220.6</v>
      </c>
      <c r="H951" s="30">
        <f>SUM(H952+H956)</f>
        <v>95752.4</v>
      </c>
      <c r="I951" s="30">
        <f>SUM(I952+I956)</f>
        <v>96647.2</v>
      </c>
    </row>
    <row r="952" spans="1:12" ht="47.25">
      <c r="A952" s="26" t="s">
        <v>386</v>
      </c>
      <c r="B952" s="27"/>
      <c r="C952" s="27" t="s">
        <v>108</v>
      </c>
      <c r="D952" s="27" t="s">
        <v>29</v>
      </c>
      <c r="E952" s="29" t="s">
        <v>702</v>
      </c>
      <c r="F952" s="27"/>
      <c r="G952" s="30">
        <f>SUM(G953:G955)</f>
        <v>53639.6</v>
      </c>
      <c r="H952" s="30">
        <f t="shared" ref="H952:I952" si="220">SUM(H953:H955)</f>
        <v>52580.299999999996</v>
      </c>
      <c r="I952" s="30">
        <f t="shared" si="220"/>
        <v>52580.299999999996</v>
      </c>
    </row>
    <row r="953" spans="1:12" ht="47.25">
      <c r="A953" s="26" t="s">
        <v>46</v>
      </c>
      <c r="B953" s="27"/>
      <c r="C953" s="27" t="s">
        <v>108</v>
      </c>
      <c r="D953" s="27" t="s">
        <v>29</v>
      </c>
      <c r="E953" s="29" t="s">
        <v>702</v>
      </c>
      <c r="F953" s="27" t="s">
        <v>84</v>
      </c>
      <c r="G953" s="30">
        <v>52760</v>
      </c>
      <c r="H953" s="30">
        <v>51700.7</v>
      </c>
      <c r="I953" s="30">
        <v>51700.7</v>
      </c>
    </row>
    <row r="954" spans="1:12" ht="31.5">
      <c r="A954" s="26" t="s">
        <v>47</v>
      </c>
      <c r="B954" s="27"/>
      <c r="C954" s="27" t="s">
        <v>108</v>
      </c>
      <c r="D954" s="27" t="s">
        <v>29</v>
      </c>
      <c r="E954" s="29" t="s">
        <v>702</v>
      </c>
      <c r="F954" s="27" t="s">
        <v>86</v>
      </c>
      <c r="G954" s="30">
        <v>879.6</v>
      </c>
      <c r="H954" s="30">
        <v>879.6</v>
      </c>
      <c r="I954" s="30">
        <v>879.6</v>
      </c>
    </row>
    <row r="955" spans="1:12">
      <c r="A955" s="26" t="s">
        <v>37</v>
      </c>
      <c r="B955" s="27"/>
      <c r="C955" s="27" t="s">
        <v>108</v>
      </c>
      <c r="D955" s="27" t="s">
        <v>29</v>
      </c>
      <c r="E955" s="29" t="s">
        <v>702</v>
      </c>
      <c r="F955" s="27" t="s">
        <v>94</v>
      </c>
      <c r="G955" s="30"/>
      <c r="H955" s="30"/>
      <c r="I955" s="30"/>
    </row>
    <row r="956" spans="1:12">
      <c r="A956" s="26" t="s">
        <v>317</v>
      </c>
      <c r="B956" s="56"/>
      <c r="C956" s="27" t="s">
        <v>108</v>
      </c>
      <c r="D956" s="27" t="s">
        <v>29</v>
      </c>
      <c r="E956" s="56" t="s">
        <v>703</v>
      </c>
      <c r="F956" s="27"/>
      <c r="G956" s="30">
        <f>G957+G958+G959</f>
        <v>44581</v>
      </c>
      <c r="H956" s="30">
        <f>H957+H958+H959</f>
        <v>43172.100000000006</v>
      </c>
      <c r="I956" s="30">
        <f>I957+I958+I959</f>
        <v>44066.9</v>
      </c>
    </row>
    <row r="957" spans="1:12" ht="47.25">
      <c r="A957" s="3" t="s">
        <v>46</v>
      </c>
      <c r="B957" s="27"/>
      <c r="C957" s="27" t="s">
        <v>108</v>
      </c>
      <c r="D957" s="27" t="s">
        <v>29</v>
      </c>
      <c r="E957" s="56" t="s">
        <v>703</v>
      </c>
      <c r="F957" s="27" t="s">
        <v>84</v>
      </c>
      <c r="G957" s="30">
        <v>20375.400000000001</v>
      </c>
      <c r="H957" s="30">
        <v>18808.599999999999</v>
      </c>
      <c r="I957" s="30">
        <v>18808.599999999999</v>
      </c>
    </row>
    <row r="958" spans="1:12" ht="31.5">
      <c r="A958" s="26" t="s">
        <v>47</v>
      </c>
      <c r="B958" s="27"/>
      <c r="C958" s="27" t="s">
        <v>108</v>
      </c>
      <c r="D958" s="27" t="s">
        <v>29</v>
      </c>
      <c r="E958" s="56" t="s">
        <v>703</v>
      </c>
      <c r="F958" s="27" t="s">
        <v>86</v>
      </c>
      <c r="G958" s="30">
        <v>23416.1</v>
      </c>
      <c r="H958" s="30">
        <v>23339.200000000001</v>
      </c>
      <c r="I958" s="30">
        <v>24234</v>
      </c>
    </row>
    <row r="959" spans="1:12">
      <c r="A959" s="26" t="s">
        <v>20</v>
      </c>
      <c r="B959" s="27"/>
      <c r="C959" s="27" t="s">
        <v>108</v>
      </c>
      <c r="D959" s="27" t="s">
        <v>29</v>
      </c>
      <c r="E959" s="56" t="s">
        <v>703</v>
      </c>
      <c r="F959" s="27" t="s">
        <v>91</v>
      </c>
      <c r="G959" s="30">
        <v>789.5</v>
      </c>
      <c r="H959" s="30">
        <v>1024.3</v>
      </c>
      <c r="I959" s="30">
        <v>1024.3</v>
      </c>
    </row>
    <row r="960" spans="1:12" ht="78.75" hidden="1">
      <c r="A960" s="26" t="s">
        <v>473</v>
      </c>
      <c r="B960" s="27"/>
      <c r="C960" s="27" t="s">
        <v>108</v>
      </c>
      <c r="D960" s="27" t="s">
        <v>29</v>
      </c>
      <c r="E960" s="29" t="s">
        <v>474</v>
      </c>
      <c r="F960" s="27"/>
      <c r="G960" s="30">
        <f>G962+G961</f>
        <v>0</v>
      </c>
      <c r="H960" s="30">
        <f>H962+H961</f>
        <v>0</v>
      </c>
      <c r="I960" s="30">
        <f>I962+I961</f>
        <v>0</v>
      </c>
    </row>
    <row r="961" spans="1:9" ht="31.5" hidden="1">
      <c r="A961" s="26" t="s">
        <v>47</v>
      </c>
      <c r="B961" s="27"/>
      <c r="C961" s="27" t="s">
        <v>108</v>
      </c>
      <c r="D961" s="27" t="s">
        <v>29</v>
      </c>
      <c r="E961" s="29" t="s">
        <v>474</v>
      </c>
      <c r="F961" s="27" t="s">
        <v>86</v>
      </c>
      <c r="G961" s="30"/>
      <c r="H961" s="30"/>
      <c r="I961" s="30"/>
    </row>
    <row r="962" spans="1:9" ht="31.5" hidden="1">
      <c r="A962" s="26" t="s">
        <v>67</v>
      </c>
      <c r="B962" s="27"/>
      <c r="C962" s="27" t="s">
        <v>108</v>
      </c>
      <c r="D962" s="27" t="s">
        <v>29</v>
      </c>
      <c r="E962" s="29" t="s">
        <v>474</v>
      </c>
      <c r="F962" s="27" t="s">
        <v>117</v>
      </c>
      <c r="G962" s="30"/>
      <c r="H962" s="30"/>
      <c r="I962" s="30"/>
    </row>
    <row r="963" spans="1:9" ht="31.5" hidden="1">
      <c r="A963" s="26" t="s">
        <v>314</v>
      </c>
      <c r="B963" s="27"/>
      <c r="C963" s="27" t="s">
        <v>108</v>
      </c>
      <c r="D963" s="27" t="s">
        <v>29</v>
      </c>
      <c r="E963" s="56" t="s">
        <v>315</v>
      </c>
      <c r="F963" s="27"/>
      <c r="G963" s="30">
        <f>G964</f>
        <v>0</v>
      </c>
      <c r="H963" s="30">
        <f>H964</f>
        <v>0</v>
      </c>
      <c r="I963" s="30">
        <f>I964</f>
        <v>0</v>
      </c>
    </row>
    <row r="964" spans="1:9" hidden="1">
      <c r="A964" s="26" t="s">
        <v>37</v>
      </c>
      <c r="B964" s="27"/>
      <c r="C964" s="27" t="s">
        <v>108</v>
      </c>
      <c r="D964" s="27" t="s">
        <v>29</v>
      </c>
      <c r="E964" s="56" t="s">
        <v>315</v>
      </c>
      <c r="F964" s="27" t="s">
        <v>94</v>
      </c>
      <c r="G964" s="30"/>
      <c r="H964" s="30"/>
      <c r="I964" s="30"/>
    </row>
    <row r="965" spans="1:9" ht="94.5" hidden="1">
      <c r="A965" s="26" t="s">
        <v>506</v>
      </c>
      <c r="B965" s="27"/>
      <c r="C965" s="27" t="s">
        <v>108</v>
      </c>
      <c r="D965" s="27" t="s">
        <v>29</v>
      </c>
      <c r="E965" s="46" t="s">
        <v>316</v>
      </c>
      <c r="F965" s="27"/>
      <c r="G965" s="30">
        <f>G966</f>
        <v>0</v>
      </c>
      <c r="H965" s="30">
        <f>H966</f>
        <v>0</v>
      </c>
      <c r="I965" s="30">
        <f>I966</f>
        <v>0</v>
      </c>
    </row>
    <row r="966" spans="1:9" ht="31.5" hidden="1">
      <c r="A966" s="26" t="s">
        <v>67</v>
      </c>
      <c r="B966" s="27"/>
      <c r="C966" s="27" t="s">
        <v>108</v>
      </c>
      <c r="D966" s="27" t="s">
        <v>29</v>
      </c>
      <c r="E966" s="46" t="s">
        <v>316</v>
      </c>
      <c r="F966" s="27" t="s">
        <v>117</v>
      </c>
      <c r="G966" s="30"/>
      <c r="H966" s="30"/>
      <c r="I966" s="30"/>
    </row>
    <row r="967" spans="1:9" hidden="1">
      <c r="A967" s="26" t="s">
        <v>146</v>
      </c>
      <c r="B967" s="27"/>
      <c r="C967" s="27" t="s">
        <v>108</v>
      </c>
      <c r="D967" s="27" t="s">
        <v>29</v>
      </c>
      <c r="E967" s="56" t="s">
        <v>343</v>
      </c>
      <c r="F967" s="27"/>
      <c r="G967" s="30">
        <f>SUM(G968)</f>
        <v>0</v>
      </c>
      <c r="H967" s="30">
        <f>SUM(H968)</f>
        <v>0</v>
      </c>
      <c r="I967" s="30">
        <f>SUM(I968)</f>
        <v>0</v>
      </c>
    </row>
    <row r="968" spans="1:9" hidden="1">
      <c r="A968" s="26" t="s">
        <v>317</v>
      </c>
      <c r="B968" s="27"/>
      <c r="C968" s="27" t="s">
        <v>108</v>
      </c>
      <c r="D968" s="27" t="s">
        <v>29</v>
      </c>
      <c r="E968" s="56" t="s">
        <v>428</v>
      </c>
      <c r="F968" s="27"/>
      <c r="G968" s="30">
        <f>SUM(G969+G971+G973)</f>
        <v>0</v>
      </c>
      <c r="H968" s="30">
        <f>SUM(H969+H971+H973)</f>
        <v>0</v>
      </c>
      <c r="I968" s="30">
        <f>SUM(I969+I971+I973)</f>
        <v>0</v>
      </c>
    </row>
    <row r="969" spans="1:9" ht="31.5" hidden="1">
      <c r="A969" s="26" t="s">
        <v>318</v>
      </c>
      <c r="B969" s="27"/>
      <c r="C969" s="27" t="s">
        <v>108</v>
      </c>
      <c r="D969" s="27" t="s">
        <v>29</v>
      </c>
      <c r="E969" s="56" t="s">
        <v>319</v>
      </c>
      <c r="F969" s="27"/>
      <c r="G969" s="30">
        <f>G970</f>
        <v>0</v>
      </c>
      <c r="H969" s="30">
        <f>H970</f>
        <v>0</v>
      </c>
      <c r="I969" s="30">
        <f>I970</f>
        <v>0</v>
      </c>
    </row>
    <row r="970" spans="1:9" ht="31.5" hidden="1">
      <c r="A970" s="26" t="s">
        <v>67</v>
      </c>
      <c r="B970" s="27"/>
      <c r="C970" s="27" t="s">
        <v>108</v>
      </c>
      <c r="D970" s="27" t="s">
        <v>29</v>
      </c>
      <c r="E970" s="56" t="s">
        <v>319</v>
      </c>
      <c r="F970" s="27" t="s">
        <v>117</v>
      </c>
      <c r="G970" s="30"/>
      <c r="H970" s="30"/>
      <c r="I970" s="30"/>
    </row>
    <row r="971" spans="1:9" ht="31.5" hidden="1">
      <c r="A971" s="26" t="s">
        <v>320</v>
      </c>
      <c r="B971" s="27"/>
      <c r="C971" s="27" t="s">
        <v>108</v>
      </c>
      <c r="D971" s="27" t="s">
        <v>29</v>
      </c>
      <c r="E971" s="56" t="s">
        <v>321</v>
      </c>
      <c r="F971" s="27"/>
      <c r="G971" s="30">
        <f>G972</f>
        <v>0</v>
      </c>
      <c r="H971" s="30">
        <f>H972</f>
        <v>0</v>
      </c>
      <c r="I971" s="30">
        <f>I972</f>
        <v>0</v>
      </c>
    </row>
    <row r="972" spans="1:9" ht="31.5" hidden="1">
      <c r="A972" s="26" t="s">
        <v>67</v>
      </c>
      <c r="B972" s="27"/>
      <c r="C972" s="27" t="s">
        <v>108</v>
      </c>
      <c r="D972" s="27" t="s">
        <v>29</v>
      </c>
      <c r="E972" s="56" t="s">
        <v>321</v>
      </c>
      <c r="F972" s="27" t="s">
        <v>117</v>
      </c>
      <c r="G972" s="30"/>
      <c r="H972" s="30"/>
      <c r="I972" s="30"/>
    </row>
    <row r="973" spans="1:9" hidden="1">
      <c r="A973" s="26" t="s">
        <v>322</v>
      </c>
      <c r="B973" s="27"/>
      <c r="C973" s="27" t="s">
        <v>108</v>
      </c>
      <c r="D973" s="27" t="s">
        <v>29</v>
      </c>
      <c r="E973" s="56" t="s">
        <v>323</v>
      </c>
      <c r="F973" s="27"/>
      <c r="G973" s="30">
        <f>G974</f>
        <v>0</v>
      </c>
      <c r="H973" s="30">
        <f>H974</f>
        <v>0</v>
      </c>
      <c r="I973" s="30">
        <f>I974</f>
        <v>0</v>
      </c>
    </row>
    <row r="974" spans="1:9" ht="31.5" hidden="1">
      <c r="A974" s="26" t="s">
        <v>67</v>
      </c>
      <c r="B974" s="27"/>
      <c r="C974" s="27" t="s">
        <v>108</v>
      </c>
      <c r="D974" s="27" t="s">
        <v>29</v>
      </c>
      <c r="E974" s="56" t="s">
        <v>323</v>
      </c>
      <c r="F974" s="27" t="s">
        <v>117</v>
      </c>
      <c r="G974" s="30"/>
      <c r="H974" s="30"/>
      <c r="I974" s="30"/>
    </row>
    <row r="975" spans="1:9" ht="47.25">
      <c r="A975" s="26" t="s">
        <v>632</v>
      </c>
      <c r="B975" s="27"/>
      <c r="C975" s="27" t="s">
        <v>108</v>
      </c>
      <c r="D975" s="27" t="s">
        <v>29</v>
      </c>
      <c r="E975" s="56" t="s">
        <v>324</v>
      </c>
      <c r="F975" s="27"/>
      <c r="G975" s="30">
        <f>G976+G981</f>
        <v>9571.7000000000007</v>
      </c>
      <c r="H975" s="30">
        <f t="shared" ref="H975:I975" si="221">H976+H981</f>
        <v>5910.9</v>
      </c>
      <c r="I975" s="30">
        <f t="shared" si="221"/>
        <v>9780.9</v>
      </c>
    </row>
    <row r="976" spans="1:9">
      <c r="A976" s="26" t="s">
        <v>30</v>
      </c>
      <c r="B976" s="27"/>
      <c r="C976" s="27" t="s">
        <v>108</v>
      </c>
      <c r="D976" s="27" t="s">
        <v>29</v>
      </c>
      <c r="E976" s="56" t="s">
        <v>325</v>
      </c>
      <c r="F976" s="27"/>
      <c r="G976" s="30">
        <f>SUM(G977:G979)</f>
        <v>9571.7000000000007</v>
      </c>
      <c r="H976" s="30">
        <f t="shared" ref="H976:I976" si="222">SUM(H977:H979)</f>
        <v>1750</v>
      </c>
      <c r="I976" s="30">
        <f t="shared" si="222"/>
        <v>3520</v>
      </c>
    </row>
    <row r="977" spans="1:9" ht="31.5">
      <c r="A977" s="26" t="s">
        <v>47</v>
      </c>
      <c r="B977" s="27"/>
      <c r="C977" s="27" t="s">
        <v>108</v>
      </c>
      <c r="D977" s="27" t="s">
        <v>29</v>
      </c>
      <c r="E977" s="56" t="s">
        <v>325</v>
      </c>
      <c r="F977" s="27" t="s">
        <v>86</v>
      </c>
      <c r="G977" s="30">
        <v>832.7</v>
      </c>
      <c r="H977" s="30">
        <v>0</v>
      </c>
      <c r="I977" s="30">
        <v>0</v>
      </c>
    </row>
    <row r="978" spans="1:9" ht="31.5">
      <c r="A978" s="26" t="s">
        <v>67</v>
      </c>
      <c r="B978" s="27"/>
      <c r="C978" s="27" t="s">
        <v>108</v>
      </c>
      <c r="D978" s="27" t="s">
        <v>29</v>
      </c>
      <c r="E978" s="56" t="s">
        <v>325</v>
      </c>
      <c r="F978" s="27" t="s">
        <v>117</v>
      </c>
      <c r="G978" s="30">
        <v>8739</v>
      </c>
      <c r="H978" s="30">
        <v>0</v>
      </c>
      <c r="I978" s="30">
        <v>3520</v>
      </c>
    </row>
    <row r="979" spans="1:9" ht="31.5">
      <c r="A979" s="26" t="s">
        <v>712</v>
      </c>
      <c r="B979" s="27"/>
      <c r="C979" s="27" t="s">
        <v>108</v>
      </c>
      <c r="D979" s="27" t="s">
        <v>29</v>
      </c>
      <c r="E979" s="56" t="s">
        <v>717</v>
      </c>
      <c r="F979" s="27"/>
      <c r="G979" s="30">
        <f>G980</f>
        <v>0</v>
      </c>
      <c r="H979" s="30">
        <f>H980</f>
        <v>1750</v>
      </c>
      <c r="I979" s="30">
        <f>I980</f>
        <v>0</v>
      </c>
    </row>
    <row r="980" spans="1:9" ht="31.5">
      <c r="A980" s="26" t="s">
        <v>47</v>
      </c>
      <c r="B980" s="27"/>
      <c r="C980" s="27" t="s">
        <v>108</v>
      </c>
      <c r="D980" s="27" t="s">
        <v>29</v>
      </c>
      <c r="E980" s="56" t="s">
        <v>717</v>
      </c>
      <c r="F980" s="27" t="s">
        <v>86</v>
      </c>
      <c r="G980" s="30"/>
      <c r="H980" s="30">
        <v>1750</v>
      </c>
      <c r="I980" s="30"/>
    </row>
    <row r="981" spans="1:9">
      <c r="A981" s="26" t="s">
        <v>146</v>
      </c>
      <c r="B981" s="27"/>
      <c r="C981" s="27" t="s">
        <v>108</v>
      </c>
      <c r="D981" s="27" t="s">
        <v>29</v>
      </c>
      <c r="E981" s="46" t="s">
        <v>711</v>
      </c>
      <c r="F981" s="46"/>
      <c r="G981" s="30">
        <f>G982</f>
        <v>0</v>
      </c>
      <c r="H981" s="30">
        <f t="shared" ref="H981:I983" si="223">H982</f>
        <v>4160.8999999999996</v>
      </c>
      <c r="I981" s="30">
        <f t="shared" si="223"/>
        <v>6260.9</v>
      </c>
    </row>
    <row r="982" spans="1:9" ht="31.5">
      <c r="A982" s="26" t="s">
        <v>713</v>
      </c>
      <c r="B982" s="27"/>
      <c r="C982" s="27" t="s">
        <v>108</v>
      </c>
      <c r="D982" s="27" t="s">
        <v>29</v>
      </c>
      <c r="E982" s="56" t="s">
        <v>738</v>
      </c>
      <c r="F982" s="27"/>
      <c r="G982" s="30">
        <f>G983</f>
        <v>0</v>
      </c>
      <c r="H982" s="30">
        <f>H983</f>
        <v>4160.8999999999996</v>
      </c>
      <c r="I982" s="30">
        <f>I983</f>
        <v>6260.9</v>
      </c>
    </row>
    <row r="983" spans="1:9" ht="31.5">
      <c r="A983" s="26" t="s">
        <v>712</v>
      </c>
      <c r="B983" s="27"/>
      <c r="C983" s="27" t="s">
        <v>108</v>
      </c>
      <c r="D983" s="27" t="s">
        <v>29</v>
      </c>
      <c r="E983" s="56" t="s">
        <v>714</v>
      </c>
      <c r="F983" s="27"/>
      <c r="G983" s="30">
        <f>G984</f>
        <v>0</v>
      </c>
      <c r="H983" s="30">
        <f t="shared" si="223"/>
        <v>4160.8999999999996</v>
      </c>
      <c r="I983" s="30">
        <f t="shared" si="223"/>
        <v>6260.9</v>
      </c>
    </row>
    <row r="984" spans="1:9" ht="31.5">
      <c r="A984" s="26" t="s">
        <v>222</v>
      </c>
      <c r="B984" s="27"/>
      <c r="C984" s="27" t="s">
        <v>108</v>
      </c>
      <c r="D984" s="27" t="s">
        <v>29</v>
      </c>
      <c r="E984" s="56" t="s">
        <v>714</v>
      </c>
      <c r="F984" s="27" t="s">
        <v>117</v>
      </c>
      <c r="G984" s="30"/>
      <c r="H984" s="30">
        <v>4160.8999999999996</v>
      </c>
      <c r="I984" s="30">
        <v>6260.9</v>
      </c>
    </row>
    <row r="985" spans="1:9" ht="31.5">
      <c r="A985" s="26" t="s">
        <v>715</v>
      </c>
      <c r="B985" s="27"/>
      <c r="C985" s="27" t="s">
        <v>108</v>
      </c>
      <c r="D985" s="27" t="s">
        <v>29</v>
      </c>
      <c r="E985" s="56" t="s">
        <v>14</v>
      </c>
      <c r="F985" s="27"/>
      <c r="G985" s="30">
        <f>G986</f>
        <v>30</v>
      </c>
      <c r="H985" s="30">
        <f t="shared" ref="H985:I988" si="224">H986</f>
        <v>0</v>
      </c>
      <c r="I985" s="30">
        <f t="shared" si="224"/>
        <v>0</v>
      </c>
    </row>
    <row r="986" spans="1:9">
      <c r="A986" s="26" t="s">
        <v>716</v>
      </c>
      <c r="B986" s="27"/>
      <c r="C986" s="27" t="s">
        <v>108</v>
      </c>
      <c r="D986" s="27" t="s">
        <v>29</v>
      </c>
      <c r="E986" s="56" t="s">
        <v>63</v>
      </c>
      <c r="F986" s="27"/>
      <c r="G986" s="30">
        <f>G987</f>
        <v>30</v>
      </c>
      <c r="H986" s="30">
        <f t="shared" si="224"/>
        <v>0</v>
      </c>
      <c r="I986" s="30">
        <f t="shared" si="224"/>
        <v>0</v>
      </c>
    </row>
    <row r="987" spans="1:9">
      <c r="A987" s="26" t="s">
        <v>30</v>
      </c>
      <c r="B987" s="27"/>
      <c r="C987" s="27" t="s">
        <v>108</v>
      </c>
      <c r="D987" s="27" t="s">
        <v>29</v>
      </c>
      <c r="E987" s="46" t="s">
        <v>409</v>
      </c>
      <c r="F987" s="46"/>
      <c r="G987" s="30">
        <f>G988</f>
        <v>30</v>
      </c>
      <c r="H987" s="30">
        <f t="shared" si="224"/>
        <v>0</v>
      </c>
      <c r="I987" s="30">
        <f t="shared" si="224"/>
        <v>0</v>
      </c>
    </row>
    <row r="988" spans="1:9">
      <c r="A988" s="26" t="s">
        <v>32</v>
      </c>
      <c r="B988" s="27"/>
      <c r="C988" s="27" t="s">
        <v>108</v>
      </c>
      <c r="D988" s="27" t="s">
        <v>29</v>
      </c>
      <c r="E988" s="56" t="s">
        <v>410</v>
      </c>
      <c r="F988" s="27"/>
      <c r="G988" s="30">
        <f>G989</f>
        <v>30</v>
      </c>
      <c r="H988" s="30">
        <f t="shared" si="224"/>
        <v>0</v>
      </c>
      <c r="I988" s="30">
        <f t="shared" si="224"/>
        <v>0</v>
      </c>
    </row>
    <row r="989" spans="1:9" ht="31.5">
      <c r="A989" s="26" t="s">
        <v>47</v>
      </c>
      <c r="B989" s="27"/>
      <c r="C989" s="27" t="s">
        <v>108</v>
      </c>
      <c r="D989" s="27" t="s">
        <v>29</v>
      </c>
      <c r="E989" s="56" t="s">
        <v>410</v>
      </c>
      <c r="F989" s="27" t="s">
        <v>86</v>
      </c>
      <c r="G989" s="30">
        <v>30</v>
      </c>
      <c r="H989" s="30">
        <v>0</v>
      </c>
      <c r="I989" s="30">
        <v>0</v>
      </c>
    </row>
    <row r="990" spans="1:9">
      <c r="A990" s="26" t="s">
        <v>175</v>
      </c>
      <c r="B990" s="27"/>
      <c r="C990" s="27" t="s">
        <v>108</v>
      </c>
      <c r="D990" s="27" t="s">
        <v>39</v>
      </c>
      <c r="E990" s="46"/>
      <c r="F990" s="27"/>
      <c r="G990" s="30">
        <f>SUM(G991+G1001)+G1080</f>
        <v>1485162.7</v>
      </c>
      <c r="H990" s="30">
        <f>SUM(H991+H1001)+H1080</f>
        <v>1433085</v>
      </c>
      <c r="I990" s="30">
        <f>SUM(I991+I1001)+I1080</f>
        <v>1446182.5999999996</v>
      </c>
    </row>
    <row r="991" spans="1:9" ht="47.25">
      <c r="A991" s="57" t="s">
        <v>633</v>
      </c>
      <c r="B991" s="78"/>
      <c r="C991" s="78" t="s">
        <v>108</v>
      </c>
      <c r="D991" s="78" t="s">
        <v>39</v>
      </c>
      <c r="E991" s="79" t="s">
        <v>467</v>
      </c>
      <c r="F991" s="78"/>
      <c r="G991" s="80">
        <f>G998+G992</f>
        <v>0</v>
      </c>
      <c r="H991" s="80">
        <f>H998+H992</f>
        <v>10400.4</v>
      </c>
      <c r="I991" s="80">
        <f>I998+I992</f>
        <v>10400.4</v>
      </c>
    </row>
    <row r="992" spans="1:9">
      <c r="A992" s="26" t="s">
        <v>30</v>
      </c>
      <c r="B992" s="78"/>
      <c r="C992" s="78" t="s">
        <v>108</v>
      </c>
      <c r="D992" s="78" t="s">
        <v>39</v>
      </c>
      <c r="E992" s="79" t="s">
        <v>564</v>
      </c>
      <c r="F992" s="78"/>
      <c r="G992" s="80">
        <f>G995+G993</f>
        <v>0</v>
      </c>
      <c r="H992" s="80">
        <f t="shared" ref="H992:I992" si="225">H995+H993</f>
        <v>10400.4</v>
      </c>
      <c r="I992" s="80">
        <f t="shared" si="225"/>
        <v>5200.2</v>
      </c>
    </row>
    <row r="993" spans="1:12" hidden="1">
      <c r="A993" s="26" t="s">
        <v>326</v>
      </c>
      <c r="B993" s="78"/>
      <c r="C993" s="78" t="s">
        <v>108</v>
      </c>
      <c r="D993" s="78" t="s">
        <v>39</v>
      </c>
      <c r="E993" s="79" t="s">
        <v>860</v>
      </c>
      <c r="F993" s="78"/>
      <c r="G993" s="80">
        <f>SUM(G994)</f>
        <v>0</v>
      </c>
      <c r="H993" s="80">
        <f t="shared" ref="H993:I993" si="226">SUM(H994)</f>
        <v>0</v>
      </c>
      <c r="I993" s="80">
        <f t="shared" si="226"/>
        <v>0</v>
      </c>
    </row>
    <row r="994" spans="1:12" ht="31.5" hidden="1">
      <c r="A994" s="26" t="s">
        <v>47</v>
      </c>
      <c r="B994" s="78"/>
      <c r="C994" s="78" t="s">
        <v>108</v>
      </c>
      <c r="D994" s="78" t="s">
        <v>39</v>
      </c>
      <c r="E994" s="79" t="s">
        <v>860</v>
      </c>
      <c r="F994" s="78" t="s">
        <v>86</v>
      </c>
      <c r="G994" s="80"/>
      <c r="H994" s="80"/>
      <c r="I994" s="80"/>
    </row>
    <row r="995" spans="1:12" ht="31.5">
      <c r="A995" s="57" t="s">
        <v>719</v>
      </c>
      <c r="B995" s="78"/>
      <c r="C995" s="78" t="s">
        <v>108</v>
      </c>
      <c r="D995" s="78" t="s">
        <v>39</v>
      </c>
      <c r="E995" s="79" t="s">
        <v>718</v>
      </c>
      <c r="F995" s="78"/>
      <c r="G995" s="80">
        <f t="shared" ref="G995:I995" si="227">G996</f>
        <v>0</v>
      </c>
      <c r="H995" s="80">
        <f t="shared" si="227"/>
        <v>10400.4</v>
      </c>
      <c r="I995" s="80">
        <f t="shared" si="227"/>
        <v>5200.2</v>
      </c>
    </row>
    <row r="996" spans="1:12" ht="31.5">
      <c r="A996" s="26" t="s">
        <v>47</v>
      </c>
      <c r="B996" s="78"/>
      <c r="C996" s="78" t="s">
        <v>108</v>
      </c>
      <c r="D996" s="78" t="s">
        <v>39</v>
      </c>
      <c r="E996" s="79" t="s">
        <v>718</v>
      </c>
      <c r="F996" s="78" t="s">
        <v>86</v>
      </c>
      <c r="G996" s="80"/>
      <c r="H996" s="80">
        <v>10400.4</v>
      </c>
      <c r="I996" s="80">
        <v>5200.2</v>
      </c>
    </row>
    <row r="997" spans="1:12">
      <c r="A997" s="57" t="s">
        <v>146</v>
      </c>
      <c r="B997" s="78"/>
      <c r="C997" s="78" t="s">
        <v>108</v>
      </c>
      <c r="D997" s="78" t="s">
        <v>39</v>
      </c>
      <c r="E997" s="79" t="s">
        <v>498</v>
      </c>
      <c r="F997" s="78"/>
      <c r="G997" s="80">
        <f>SUM(G998)</f>
        <v>0</v>
      </c>
      <c r="H997" s="80">
        <f>SUM(H998)</f>
        <v>0</v>
      </c>
      <c r="I997" s="80">
        <f>SUM(I998)</f>
        <v>5200.2</v>
      </c>
    </row>
    <row r="998" spans="1:12" ht="31.5">
      <c r="A998" s="26" t="s">
        <v>713</v>
      </c>
      <c r="B998" s="27"/>
      <c r="C998" s="27" t="s">
        <v>108</v>
      </c>
      <c r="D998" s="78" t="s">
        <v>39</v>
      </c>
      <c r="E998" s="56" t="s">
        <v>721</v>
      </c>
      <c r="F998" s="78"/>
      <c r="G998" s="80">
        <f>G999</f>
        <v>0</v>
      </c>
      <c r="H998" s="80">
        <f t="shared" ref="H998:I998" si="228">H999</f>
        <v>0</v>
      </c>
      <c r="I998" s="80">
        <f t="shared" si="228"/>
        <v>5200.2</v>
      </c>
    </row>
    <row r="999" spans="1:12" ht="31.5">
      <c r="A999" s="57" t="s">
        <v>719</v>
      </c>
      <c r="B999" s="27"/>
      <c r="C999" s="27" t="s">
        <v>108</v>
      </c>
      <c r="D999" s="78" t="s">
        <v>39</v>
      </c>
      <c r="E999" s="56" t="s">
        <v>720</v>
      </c>
      <c r="F999" s="78"/>
      <c r="G999" s="80">
        <f>G1000</f>
        <v>0</v>
      </c>
      <c r="H999" s="80">
        <f>H1000</f>
        <v>0</v>
      </c>
      <c r="I999" s="80">
        <f>I1000</f>
        <v>5200.2</v>
      </c>
    </row>
    <row r="1000" spans="1:12" ht="30.75" customHeight="1">
      <c r="A1000" s="26" t="s">
        <v>222</v>
      </c>
      <c r="B1000" s="27"/>
      <c r="C1000" s="27" t="s">
        <v>108</v>
      </c>
      <c r="D1000" s="78" t="s">
        <v>39</v>
      </c>
      <c r="E1000" s="56" t="s">
        <v>720</v>
      </c>
      <c r="F1000" s="78" t="s">
        <v>117</v>
      </c>
      <c r="G1000" s="80"/>
      <c r="H1000" s="80"/>
      <c r="I1000" s="80">
        <v>5200.2</v>
      </c>
    </row>
    <row r="1001" spans="1:12" ht="31.5" customHeight="1">
      <c r="A1001" s="26" t="s">
        <v>629</v>
      </c>
      <c r="B1001" s="27"/>
      <c r="C1001" s="27" t="s">
        <v>108</v>
      </c>
      <c r="D1001" s="27" t="s">
        <v>39</v>
      </c>
      <c r="E1001" s="56" t="s">
        <v>313</v>
      </c>
      <c r="F1001" s="27"/>
      <c r="G1001" s="30">
        <f>SUM(G1002+G1070)</f>
        <v>1485092.7</v>
      </c>
      <c r="H1001" s="30">
        <f>SUM(H1002+H1070)</f>
        <v>1422614.6</v>
      </c>
      <c r="I1001" s="30">
        <f>SUM(I1002+I1070)</f>
        <v>1435712.1999999997</v>
      </c>
    </row>
    <row r="1002" spans="1:12" ht="31.5" customHeight="1">
      <c r="A1002" s="26" t="s">
        <v>722</v>
      </c>
      <c r="B1002" s="27"/>
      <c r="C1002" s="27" t="s">
        <v>108</v>
      </c>
      <c r="D1002" s="27" t="s">
        <v>39</v>
      </c>
      <c r="E1002" s="56" t="s">
        <v>692</v>
      </c>
      <c r="F1002" s="27"/>
      <c r="G1002" s="30">
        <f>SUM(G1003)+G1032+G1046+G1061+G1037+G1066</f>
        <v>1462359.3</v>
      </c>
      <c r="H1002" s="30">
        <f>SUM(H1003)+H1032+H1046+H1061+H1037+H1066</f>
        <v>1421544.1</v>
      </c>
      <c r="I1002" s="30">
        <f>SUM(I1003)+I1032+I1046+I1061+I1037+I1066</f>
        <v>1423730.7999999998</v>
      </c>
    </row>
    <row r="1003" spans="1:12" ht="18.75" customHeight="1">
      <c r="A1003" s="26" t="s">
        <v>30</v>
      </c>
      <c r="B1003" s="27"/>
      <c r="C1003" s="27" t="s">
        <v>108</v>
      </c>
      <c r="D1003" s="27" t="s">
        <v>39</v>
      </c>
      <c r="E1003" s="46" t="s">
        <v>693</v>
      </c>
      <c r="F1003" s="46"/>
      <c r="G1003" s="30">
        <f>SUM(G1004+G1008+G1022+G1027)+G1019+G1025+G1030+G1016+G1014+G1011</f>
        <v>208518.9</v>
      </c>
      <c r="H1003" s="30">
        <f t="shared" ref="H1003:L1003" si="229">SUM(H1004+H1008+H1022+H1027)+H1019+H1025+H1030+H1016+H1014+H1011</f>
        <v>212661.90000000002</v>
      </c>
      <c r="I1003" s="30">
        <f t="shared" si="229"/>
        <v>208482</v>
      </c>
      <c r="J1003" s="30">
        <f t="shared" si="229"/>
        <v>0</v>
      </c>
      <c r="K1003" s="30">
        <f t="shared" si="229"/>
        <v>0</v>
      </c>
      <c r="L1003" s="30">
        <f t="shared" si="229"/>
        <v>0</v>
      </c>
    </row>
    <row r="1004" spans="1:12" ht="14.25" customHeight="1">
      <c r="A1004" s="26" t="s">
        <v>326</v>
      </c>
      <c r="B1004" s="27"/>
      <c r="C1004" s="27" t="s">
        <v>108</v>
      </c>
      <c r="D1004" s="27" t="s">
        <v>39</v>
      </c>
      <c r="E1004" s="29" t="s">
        <v>708</v>
      </c>
      <c r="F1004" s="46"/>
      <c r="G1004" s="30">
        <f>SUM(G1005:G1007)</f>
        <v>6801.8</v>
      </c>
      <c r="H1004" s="30">
        <f>SUM(H1005:H1007)</f>
        <v>2650</v>
      </c>
      <c r="I1004" s="30">
        <f>SUM(I1005:I1007)</f>
        <v>2135</v>
      </c>
    </row>
    <row r="1005" spans="1:12" ht="31.5">
      <c r="A1005" s="26" t="s">
        <v>47</v>
      </c>
      <c r="B1005" s="27"/>
      <c r="C1005" s="27" t="s">
        <v>108</v>
      </c>
      <c r="D1005" s="27" t="s">
        <v>39</v>
      </c>
      <c r="E1005" s="29" t="s">
        <v>708</v>
      </c>
      <c r="F1005" s="46">
        <v>200</v>
      </c>
      <c r="G1005" s="30">
        <v>4271.6000000000004</v>
      </c>
      <c r="H1005" s="30">
        <v>2650</v>
      </c>
      <c r="I1005" s="30">
        <v>2135</v>
      </c>
    </row>
    <row r="1006" spans="1:12">
      <c r="A1006" s="26" t="s">
        <v>37</v>
      </c>
      <c r="B1006" s="27"/>
      <c r="C1006" s="27" t="s">
        <v>108</v>
      </c>
      <c r="D1006" s="27" t="s">
        <v>39</v>
      </c>
      <c r="E1006" s="29" t="s">
        <v>708</v>
      </c>
      <c r="F1006" s="46">
        <v>300</v>
      </c>
      <c r="G1006" s="30">
        <v>195</v>
      </c>
      <c r="H1006" s="30">
        <v>0</v>
      </c>
      <c r="I1006" s="30">
        <v>0</v>
      </c>
    </row>
    <row r="1007" spans="1:12" ht="31.5">
      <c r="A1007" s="26" t="s">
        <v>222</v>
      </c>
      <c r="B1007" s="27"/>
      <c r="C1007" s="27" t="s">
        <v>108</v>
      </c>
      <c r="D1007" s="27" t="s">
        <v>39</v>
      </c>
      <c r="E1007" s="29" t="s">
        <v>708</v>
      </c>
      <c r="F1007" s="46">
        <v>600</v>
      </c>
      <c r="G1007" s="30">
        <v>2335.1999999999998</v>
      </c>
      <c r="H1007" s="30">
        <v>0</v>
      </c>
      <c r="I1007" s="30">
        <v>0</v>
      </c>
    </row>
    <row r="1008" spans="1:12" ht="47.25">
      <c r="A1008" s="26" t="s">
        <v>723</v>
      </c>
      <c r="B1008" s="27"/>
      <c r="C1008" s="27" t="s">
        <v>108</v>
      </c>
      <c r="D1008" s="27" t="s">
        <v>39</v>
      </c>
      <c r="E1008" s="46" t="s">
        <v>724</v>
      </c>
      <c r="F1008" s="27"/>
      <c r="G1008" s="30">
        <f>SUM(G1009:G1010)</f>
        <v>5311.2</v>
      </c>
      <c r="H1008" s="30">
        <f t="shared" ref="H1008:I1008" si="230">SUM(H1009:H1010)</f>
        <v>7732.2000000000007</v>
      </c>
      <c r="I1008" s="30">
        <f t="shared" si="230"/>
        <v>7732.2000000000007</v>
      </c>
    </row>
    <row r="1009" spans="1:9" ht="31.5">
      <c r="A1009" s="26" t="s">
        <v>47</v>
      </c>
      <c r="B1009" s="27"/>
      <c r="C1009" s="27" t="s">
        <v>108</v>
      </c>
      <c r="D1009" s="27" t="s">
        <v>39</v>
      </c>
      <c r="E1009" s="46" t="s">
        <v>724</v>
      </c>
      <c r="F1009" s="27" t="s">
        <v>86</v>
      </c>
      <c r="G1009" s="30">
        <v>2083.1999999999998</v>
      </c>
      <c r="H1009" s="30">
        <v>3010.6</v>
      </c>
      <c r="I1009" s="30">
        <v>3010.6</v>
      </c>
    </row>
    <row r="1010" spans="1:9" ht="31.5">
      <c r="A1010" s="26" t="s">
        <v>222</v>
      </c>
      <c r="B1010" s="27"/>
      <c r="C1010" s="27" t="s">
        <v>108</v>
      </c>
      <c r="D1010" s="27" t="s">
        <v>39</v>
      </c>
      <c r="E1010" s="46" t="s">
        <v>724</v>
      </c>
      <c r="F1010" s="27" t="s">
        <v>117</v>
      </c>
      <c r="G1010" s="30">
        <v>3228</v>
      </c>
      <c r="H1010" s="30">
        <v>4721.6000000000004</v>
      </c>
      <c r="I1010" s="30">
        <v>4721.6000000000004</v>
      </c>
    </row>
    <row r="1011" spans="1:9">
      <c r="A1011" s="123" t="s">
        <v>1036</v>
      </c>
      <c r="B1011" s="27"/>
      <c r="C1011" s="27" t="s">
        <v>108</v>
      </c>
      <c r="D1011" s="27" t="s">
        <v>39</v>
      </c>
      <c r="E1011" s="46" t="s">
        <v>1035</v>
      </c>
      <c r="F1011" s="27"/>
      <c r="G1011" s="30">
        <f>SUM(G1012:G1013)</f>
        <v>707.8</v>
      </c>
      <c r="H1011" s="30">
        <f t="shared" ref="H1011:I1011" si="231">SUM(H1012:H1013)</f>
        <v>0</v>
      </c>
      <c r="I1011" s="30">
        <f t="shared" si="231"/>
        <v>0</v>
      </c>
    </row>
    <row r="1012" spans="1:9" ht="31.5">
      <c r="A1012" s="123" t="s">
        <v>47</v>
      </c>
      <c r="B1012" s="27"/>
      <c r="C1012" s="27" t="s">
        <v>108</v>
      </c>
      <c r="D1012" s="27" t="s">
        <v>39</v>
      </c>
      <c r="E1012" s="46" t="s">
        <v>1035</v>
      </c>
      <c r="F1012" s="27" t="s">
        <v>86</v>
      </c>
      <c r="G1012" s="30">
        <v>440.3</v>
      </c>
      <c r="H1012" s="30"/>
      <c r="I1012" s="30"/>
    </row>
    <row r="1013" spans="1:9" ht="31.5">
      <c r="A1013" s="123" t="s">
        <v>222</v>
      </c>
      <c r="B1013" s="27"/>
      <c r="C1013" s="27" t="s">
        <v>108</v>
      </c>
      <c r="D1013" s="27" t="s">
        <v>39</v>
      </c>
      <c r="E1013" s="46" t="s">
        <v>1035</v>
      </c>
      <c r="F1013" s="27" t="s">
        <v>117</v>
      </c>
      <c r="G1013" s="30">
        <v>267.5</v>
      </c>
      <c r="H1013" s="30"/>
      <c r="I1013" s="30"/>
    </row>
    <row r="1014" spans="1:9" ht="31.5">
      <c r="A1014" s="26" t="s">
        <v>587</v>
      </c>
      <c r="B1014" s="27"/>
      <c r="C1014" s="27" t="s">
        <v>108</v>
      </c>
      <c r="D1014" s="27" t="s">
        <v>39</v>
      </c>
      <c r="E1014" s="46" t="s">
        <v>874</v>
      </c>
      <c r="F1014" s="27"/>
      <c r="G1014" s="30">
        <f>SUM(G1015)</f>
        <v>103.9</v>
      </c>
      <c r="H1014" s="30">
        <f t="shared" ref="H1014:I1014" si="232">SUM(H1015)</f>
        <v>0</v>
      </c>
      <c r="I1014" s="30">
        <f t="shared" si="232"/>
        <v>0</v>
      </c>
    </row>
    <row r="1015" spans="1:9" ht="31.5">
      <c r="A1015" s="26" t="s">
        <v>47</v>
      </c>
      <c r="B1015" s="27"/>
      <c r="C1015" s="27" t="s">
        <v>108</v>
      </c>
      <c r="D1015" s="27" t="s">
        <v>39</v>
      </c>
      <c r="E1015" s="46" t="s">
        <v>874</v>
      </c>
      <c r="F1015" s="27" t="s">
        <v>86</v>
      </c>
      <c r="G1015" s="30">
        <v>103.9</v>
      </c>
      <c r="H1015" s="30"/>
      <c r="I1015" s="30"/>
    </row>
    <row r="1016" spans="1:9" ht="78.75">
      <c r="A1016" s="26" t="s">
        <v>871</v>
      </c>
      <c r="B1016" s="27"/>
      <c r="C1016" s="27" t="s">
        <v>108</v>
      </c>
      <c r="D1016" s="27" t="s">
        <v>39</v>
      </c>
      <c r="E1016" s="46" t="s">
        <v>870</v>
      </c>
      <c r="F1016" s="27"/>
      <c r="G1016" s="30">
        <f>SUM(G1017:G1018)</f>
        <v>78428.600000000006</v>
      </c>
      <c r="H1016" s="30">
        <f t="shared" ref="H1016:I1016" si="233">SUM(H1017:H1018)</f>
        <v>77464.700000000012</v>
      </c>
      <c r="I1016" s="30">
        <f t="shared" si="233"/>
        <v>77464.700000000012</v>
      </c>
    </row>
    <row r="1017" spans="1:9" ht="47.25">
      <c r="A1017" s="3" t="s">
        <v>46</v>
      </c>
      <c r="B1017" s="27"/>
      <c r="C1017" s="27" t="s">
        <v>108</v>
      </c>
      <c r="D1017" s="27" t="s">
        <v>39</v>
      </c>
      <c r="E1017" s="46" t="s">
        <v>870</v>
      </c>
      <c r="F1017" s="27" t="s">
        <v>84</v>
      </c>
      <c r="G1017" s="30">
        <v>29949.7</v>
      </c>
      <c r="H1017" s="30">
        <v>30095.4</v>
      </c>
      <c r="I1017" s="30">
        <v>30095.4</v>
      </c>
    </row>
    <row r="1018" spans="1:9" ht="31.5">
      <c r="A1018" s="26" t="s">
        <v>222</v>
      </c>
      <c r="B1018" s="27"/>
      <c r="C1018" s="27" t="s">
        <v>108</v>
      </c>
      <c r="D1018" s="27" t="s">
        <v>39</v>
      </c>
      <c r="E1018" s="46" t="s">
        <v>870</v>
      </c>
      <c r="F1018" s="27" t="s">
        <v>117</v>
      </c>
      <c r="G1018" s="30">
        <v>48478.9</v>
      </c>
      <c r="H1018" s="30">
        <v>47369.3</v>
      </c>
      <c r="I1018" s="30">
        <v>47369.3</v>
      </c>
    </row>
    <row r="1019" spans="1:9" ht="47.25">
      <c r="A1019" s="26" t="s">
        <v>861</v>
      </c>
      <c r="B1019" s="27"/>
      <c r="C1019" s="27" t="s">
        <v>108</v>
      </c>
      <c r="D1019" s="27" t="s">
        <v>39</v>
      </c>
      <c r="E1019" s="46" t="s">
        <v>938</v>
      </c>
      <c r="F1019" s="27"/>
      <c r="G1019" s="30">
        <f>SUM(G1020:G1021)</f>
        <v>96931.9</v>
      </c>
      <c r="H1019" s="30">
        <f t="shared" ref="H1019:I1019" si="234">SUM(H1020:H1021)</f>
        <v>101391.7</v>
      </c>
      <c r="I1019" s="30">
        <f t="shared" si="234"/>
        <v>97726.799999999988</v>
      </c>
    </row>
    <row r="1020" spans="1:9" ht="31.5">
      <c r="A1020" s="26" t="s">
        <v>47</v>
      </c>
      <c r="B1020" s="27"/>
      <c r="C1020" s="27" t="s">
        <v>108</v>
      </c>
      <c r="D1020" s="27" t="s">
        <v>39</v>
      </c>
      <c r="E1020" s="46" t="s">
        <v>938</v>
      </c>
      <c r="F1020" s="27" t="s">
        <v>86</v>
      </c>
      <c r="G1020" s="30">
        <v>31272.899999999998</v>
      </c>
      <c r="H1020" s="30">
        <v>32711.8</v>
      </c>
      <c r="I1020" s="30">
        <v>31529.399999999998</v>
      </c>
    </row>
    <row r="1021" spans="1:9" ht="31.5">
      <c r="A1021" s="26" t="s">
        <v>222</v>
      </c>
      <c r="B1021" s="27"/>
      <c r="C1021" s="27" t="s">
        <v>108</v>
      </c>
      <c r="D1021" s="27" t="s">
        <v>39</v>
      </c>
      <c r="E1021" s="46" t="s">
        <v>938</v>
      </c>
      <c r="F1021" s="27" t="s">
        <v>117</v>
      </c>
      <c r="G1021" s="30">
        <v>65659</v>
      </c>
      <c r="H1021" s="30">
        <v>68679.899999999994</v>
      </c>
      <c r="I1021" s="30">
        <v>66197.399999999994</v>
      </c>
    </row>
    <row r="1022" spans="1:9" ht="47.25">
      <c r="A1022" s="26" t="s">
        <v>442</v>
      </c>
      <c r="B1022" s="27"/>
      <c r="C1022" s="27" t="s">
        <v>108</v>
      </c>
      <c r="D1022" s="27" t="s">
        <v>39</v>
      </c>
      <c r="E1022" s="29" t="s">
        <v>725</v>
      </c>
      <c r="F1022" s="46"/>
      <c r="G1022" s="30">
        <f>SUM(G1023:G1024)</f>
        <v>4721.5</v>
      </c>
      <c r="H1022" s="30">
        <f>SUM(H1023:H1024)</f>
        <v>8033.5</v>
      </c>
      <c r="I1022" s="30">
        <f>SUM(I1023:I1024)</f>
        <v>8033.5</v>
      </c>
    </row>
    <row r="1023" spans="1:9" ht="31.5">
      <c r="A1023" s="26" t="s">
        <v>47</v>
      </c>
      <c r="B1023" s="27"/>
      <c r="C1023" s="27" t="s">
        <v>108</v>
      </c>
      <c r="D1023" s="27" t="s">
        <v>39</v>
      </c>
      <c r="E1023" s="29" t="s">
        <v>725</v>
      </c>
      <c r="F1023" s="27" t="s">
        <v>86</v>
      </c>
      <c r="G1023" s="30">
        <v>1953.4</v>
      </c>
      <c r="H1023" s="30">
        <v>3497.8</v>
      </c>
      <c r="I1023" s="30">
        <v>3497.8</v>
      </c>
    </row>
    <row r="1024" spans="1:9" ht="31.5">
      <c r="A1024" s="26" t="s">
        <v>222</v>
      </c>
      <c r="B1024" s="27"/>
      <c r="C1024" s="27" t="s">
        <v>108</v>
      </c>
      <c r="D1024" s="27" t="s">
        <v>39</v>
      </c>
      <c r="E1024" s="29" t="s">
        <v>725</v>
      </c>
      <c r="F1024" s="27" t="s">
        <v>117</v>
      </c>
      <c r="G1024" s="30">
        <v>2768.1</v>
      </c>
      <c r="H1024" s="30">
        <v>4535.7</v>
      </c>
      <c r="I1024" s="30">
        <v>4535.7</v>
      </c>
    </row>
    <row r="1025" spans="1:9" ht="47.25" hidden="1">
      <c r="A1025" s="26" t="s">
        <v>863</v>
      </c>
      <c r="B1025" s="27"/>
      <c r="C1025" s="27" t="s">
        <v>108</v>
      </c>
      <c r="D1025" s="27" t="s">
        <v>39</v>
      </c>
      <c r="E1025" s="29" t="s">
        <v>862</v>
      </c>
      <c r="F1025" s="27"/>
      <c r="G1025" s="30">
        <f>SUM(G1026)</f>
        <v>0</v>
      </c>
      <c r="H1025" s="30">
        <f t="shared" ref="H1025:I1025" si="235">SUM(H1026)</f>
        <v>0</v>
      </c>
      <c r="I1025" s="30">
        <f t="shared" si="235"/>
        <v>0</v>
      </c>
    </row>
    <row r="1026" spans="1:9" ht="31.5" hidden="1">
      <c r="A1026" s="26" t="s">
        <v>47</v>
      </c>
      <c r="B1026" s="27"/>
      <c r="C1026" s="27" t="s">
        <v>108</v>
      </c>
      <c r="D1026" s="27" t="s">
        <v>39</v>
      </c>
      <c r="E1026" s="29" t="s">
        <v>862</v>
      </c>
      <c r="F1026" s="27" t="s">
        <v>86</v>
      </c>
      <c r="G1026" s="30"/>
      <c r="H1026" s="30"/>
      <c r="I1026" s="30"/>
    </row>
    <row r="1027" spans="1:9" ht="47.25">
      <c r="A1027" s="26" t="s">
        <v>959</v>
      </c>
      <c r="B1027" s="27"/>
      <c r="C1027" s="27" t="s">
        <v>108</v>
      </c>
      <c r="D1027" s="27" t="s">
        <v>39</v>
      </c>
      <c r="E1027" s="46" t="s">
        <v>726</v>
      </c>
      <c r="F1027" s="27"/>
      <c r="G1027" s="30">
        <f>G1029+G1028</f>
        <v>15512.199999999999</v>
      </c>
      <c r="H1027" s="30">
        <f>H1029+H1028</f>
        <v>15389.8</v>
      </c>
      <c r="I1027" s="30">
        <f>I1029+I1028</f>
        <v>15389.8</v>
      </c>
    </row>
    <row r="1028" spans="1:9" ht="31.5">
      <c r="A1028" s="26" t="s">
        <v>47</v>
      </c>
      <c r="B1028" s="27"/>
      <c r="C1028" s="27" t="s">
        <v>108</v>
      </c>
      <c r="D1028" s="27" t="s">
        <v>39</v>
      </c>
      <c r="E1028" s="46" t="s">
        <v>726</v>
      </c>
      <c r="F1028" s="27" t="s">
        <v>86</v>
      </c>
      <c r="G1028" s="30">
        <v>5083.3999999999996</v>
      </c>
      <c r="H1028" s="30">
        <v>5043.3</v>
      </c>
      <c r="I1028" s="30">
        <v>5043.3</v>
      </c>
    </row>
    <row r="1029" spans="1:9" ht="31.5">
      <c r="A1029" s="26" t="s">
        <v>222</v>
      </c>
      <c r="B1029" s="27"/>
      <c r="C1029" s="27" t="s">
        <v>108</v>
      </c>
      <c r="D1029" s="27" t="s">
        <v>39</v>
      </c>
      <c r="E1029" s="46" t="s">
        <v>726</v>
      </c>
      <c r="F1029" s="27" t="s">
        <v>117</v>
      </c>
      <c r="G1029" s="30">
        <v>10428.799999999999</v>
      </c>
      <c r="H1029" s="30">
        <v>10346.5</v>
      </c>
      <c r="I1029" s="30">
        <v>10346.5</v>
      </c>
    </row>
    <row r="1030" spans="1:9" ht="31.5" hidden="1">
      <c r="A1030" s="26" t="s">
        <v>856</v>
      </c>
      <c r="B1030" s="27"/>
      <c r="C1030" s="27" t="s">
        <v>108</v>
      </c>
      <c r="D1030" s="27" t="s">
        <v>39</v>
      </c>
      <c r="E1030" s="46" t="s">
        <v>855</v>
      </c>
      <c r="F1030" s="27"/>
      <c r="G1030" s="30">
        <f>SUM(G1031)</f>
        <v>0</v>
      </c>
      <c r="H1030" s="30">
        <f t="shared" ref="H1030:I1030" si="236">SUM(H1031)</f>
        <v>0</v>
      </c>
      <c r="I1030" s="30">
        <f t="shared" si="236"/>
        <v>0</v>
      </c>
    </row>
    <row r="1031" spans="1:9" ht="31.5" hidden="1">
      <c r="A1031" s="26" t="s">
        <v>47</v>
      </c>
      <c r="B1031" s="27"/>
      <c r="C1031" s="27" t="s">
        <v>108</v>
      </c>
      <c r="D1031" s="27" t="s">
        <v>39</v>
      </c>
      <c r="E1031" s="46" t="s">
        <v>855</v>
      </c>
      <c r="F1031" s="27" t="s">
        <v>86</v>
      </c>
      <c r="G1031" s="30"/>
      <c r="H1031" s="30"/>
      <c r="I1031" s="30"/>
    </row>
    <row r="1032" spans="1:9" ht="47.25">
      <c r="A1032" s="26" t="s">
        <v>23</v>
      </c>
      <c r="B1032" s="27"/>
      <c r="C1032" s="27" t="s">
        <v>108</v>
      </c>
      <c r="D1032" s="27" t="s">
        <v>39</v>
      </c>
      <c r="E1032" s="29" t="s">
        <v>704</v>
      </c>
      <c r="F1032" s="27"/>
      <c r="G1032" s="30">
        <f>G1033+G1035</f>
        <v>768401.9</v>
      </c>
      <c r="H1032" s="30">
        <f>H1033+H1035</f>
        <v>753543.8</v>
      </c>
      <c r="I1032" s="30">
        <f>I1033+I1035</f>
        <v>757314.5</v>
      </c>
    </row>
    <row r="1033" spans="1:9" ht="63">
      <c r="A1033" s="26" t="s">
        <v>388</v>
      </c>
      <c r="B1033" s="27"/>
      <c r="C1033" s="27" t="s">
        <v>108</v>
      </c>
      <c r="D1033" s="27" t="s">
        <v>39</v>
      </c>
      <c r="E1033" s="77" t="s">
        <v>705</v>
      </c>
      <c r="F1033" s="27"/>
      <c r="G1033" s="30">
        <f>G1034</f>
        <v>579877.5</v>
      </c>
      <c r="H1033" s="30">
        <f>H1034</f>
        <v>568878.80000000005</v>
      </c>
      <c r="I1033" s="30">
        <f>I1034</f>
        <v>568878.80000000005</v>
      </c>
    </row>
    <row r="1034" spans="1:9" ht="31.5">
      <c r="A1034" s="26" t="s">
        <v>116</v>
      </c>
      <c r="B1034" s="27"/>
      <c r="C1034" s="27" t="s">
        <v>108</v>
      </c>
      <c r="D1034" s="27" t="s">
        <v>39</v>
      </c>
      <c r="E1034" s="77" t="s">
        <v>705</v>
      </c>
      <c r="F1034" s="27" t="s">
        <v>117</v>
      </c>
      <c r="G1034" s="30">
        <v>579877.5</v>
      </c>
      <c r="H1034" s="30">
        <v>568878.80000000005</v>
      </c>
      <c r="I1034" s="30">
        <v>568878.80000000005</v>
      </c>
    </row>
    <row r="1035" spans="1:9">
      <c r="A1035" s="26" t="s">
        <v>326</v>
      </c>
      <c r="B1035" s="27"/>
      <c r="C1035" s="27" t="s">
        <v>108</v>
      </c>
      <c r="D1035" s="27" t="s">
        <v>39</v>
      </c>
      <c r="E1035" s="46" t="s">
        <v>706</v>
      </c>
      <c r="F1035" s="27"/>
      <c r="G1035" s="30">
        <f>G1036</f>
        <v>188524.4</v>
      </c>
      <c r="H1035" s="30">
        <f>H1036</f>
        <v>184665</v>
      </c>
      <c r="I1035" s="30">
        <f>I1036</f>
        <v>188435.7</v>
      </c>
    </row>
    <row r="1036" spans="1:9" ht="31.5">
      <c r="A1036" s="26" t="s">
        <v>222</v>
      </c>
      <c r="B1036" s="27"/>
      <c r="C1036" s="27" t="s">
        <v>108</v>
      </c>
      <c r="D1036" s="27" t="s">
        <v>39</v>
      </c>
      <c r="E1036" s="46" t="s">
        <v>706</v>
      </c>
      <c r="F1036" s="27" t="s">
        <v>117</v>
      </c>
      <c r="G1036" s="30">
        <v>188524.4</v>
      </c>
      <c r="H1036" s="30">
        <v>184665</v>
      </c>
      <c r="I1036" s="30">
        <v>188435.7</v>
      </c>
    </row>
    <row r="1037" spans="1:9">
      <c r="A1037" s="26" t="s">
        <v>146</v>
      </c>
      <c r="B1037" s="27"/>
      <c r="C1037" s="27" t="s">
        <v>108</v>
      </c>
      <c r="D1037" s="27" t="s">
        <v>39</v>
      </c>
      <c r="E1037" s="46" t="s">
        <v>699</v>
      </c>
      <c r="F1037" s="27"/>
      <c r="G1037" s="30">
        <f>SUM(G1043)+G1038</f>
        <v>2238.1999999999998</v>
      </c>
      <c r="H1037" s="30">
        <f>SUM(H1043)</f>
        <v>0</v>
      </c>
      <c r="I1037" s="30">
        <f>SUM(I1043)</f>
        <v>720</v>
      </c>
    </row>
    <row r="1038" spans="1:9" ht="31.5" hidden="1">
      <c r="A1038" s="26" t="s">
        <v>255</v>
      </c>
      <c r="B1038" s="27"/>
      <c r="C1038" s="27" t="s">
        <v>108</v>
      </c>
      <c r="D1038" s="27" t="s">
        <v>39</v>
      </c>
      <c r="E1038" s="46" t="s">
        <v>857</v>
      </c>
      <c r="F1038" s="27"/>
      <c r="G1038" s="30">
        <f>SUM(G1039)+G1041</f>
        <v>0</v>
      </c>
      <c r="H1038" s="30">
        <f t="shared" ref="H1038:I1038" si="237">SUM(H1039)+H1041</f>
        <v>0</v>
      </c>
      <c r="I1038" s="30">
        <f t="shared" si="237"/>
        <v>0</v>
      </c>
    </row>
    <row r="1039" spans="1:9" ht="47.25" hidden="1">
      <c r="A1039" s="26" t="s">
        <v>863</v>
      </c>
      <c r="B1039" s="27"/>
      <c r="C1039" s="27" t="s">
        <v>108</v>
      </c>
      <c r="D1039" s="27" t="s">
        <v>39</v>
      </c>
      <c r="E1039" s="46" t="s">
        <v>864</v>
      </c>
      <c r="F1039" s="27"/>
      <c r="G1039" s="30">
        <f>SUM(G1040)</f>
        <v>0</v>
      </c>
      <c r="H1039" s="30">
        <f t="shared" ref="H1039:I1039" si="238">SUM(H1040)</f>
        <v>0</v>
      </c>
      <c r="I1039" s="30">
        <f t="shared" si="238"/>
        <v>0</v>
      </c>
    </row>
    <row r="1040" spans="1:9" ht="31.5" hidden="1">
      <c r="A1040" s="26" t="s">
        <v>222</v>
      </c>
      <c r="B1040" s="27"/>
      <c r="C1040" s="27" t="s">
        <v>108</v>
      </c>
      <c r="D1040" s="27" t="s">
        <v>39</v>
      </c>
      <c r="E1040" s="46" t="s">
        <v>864</v>
      </c>
      <c r="F1040" s="27" t="s">
        <v>117</v>
      </c>
      <c r="G1040" s="30"/>
      <c r="H1040" s="30"/>
      <c r="I1040" s="30"/>
    </row>
    <row r="1041" spans="1:9" ht="31.5" hidden="1">
      <c r="A1041" s="26" t="s">
        <v>856</v>
      </c>
      <c r="B1041" s="27"/>
      <c r="C1041" s="27" t="s">
        <v>108</v>
      </c>
      <c r="D1041" s="27" t="s">
        <v>39</v>
      </c>
      <c r="E1041" s="46" t="s">
        <v>858</v>
      </c>
      <c r="F1041" s="27"/>
      <c r="G1041" s="30">
        <f>SUM(G1042)</f>
        <v>0</v>
      </c>
      <c r="H1041" s="30">
        <f t="shared" ref="H1041:I1041" si="239">SUM(H1042)</f>
        <v>0</v>
      </c>
      <c r="I1041" s="30">
        <f t="shared" si="239"/>
        <v>0</v>
      </c>
    </row>
    <row r="1042" spans="1:9" ht="31.5" hidden="1">
      <c r="A1042" s="26" t="s">
        <v>222</v>
      </c>
      <c r="B1042" s="27"/>
      <c r="C1042" s="27" t="s">
        <v>108</v>
      </c>
      <c r="D1042" s="27" t="s">
        <v>39</v>
      </c>
      <c r="E1042" s="46" t="s">
        <v>858</v>
      </c>
      <c r="F1042" s="27" t="s">
        <v>117</v>
      </c>
      <c r="G1042" s="30"/>
      <c r="H1042" s="30"/>
      <c r="I1042" s="30"/>
    </row>
    <row r="1043" spans="1:9">
      <c r="A1043" s="26" t="s">
        <v>322</v>
      </c>
      <c r="B1043" s="27"/>
      <c r="C1043" s="27" t="s">
        <v>108</v>
      </c>
      <c r="D1043" s="27" t="s">
        <v>39</v>
      </c>
      <c r="E1043" s="46" t="s">
        <v>859</v>
      </c>
      <c r="F1043" s="27"/>
      <c r="G1043" s="30">
        <f>SUM(G1044)</f>
        <v>2238.1999999999998</v>
      </c>
      <c r="H1043" s="30">
        <f>SUM(H1044)</f>
        <v>0</v>
      </c>
      <c r="I1043" s="30">
        <f>SUM(I1044)</f>
        <v>720</v>
      </c>
    </row>
    <row r="1044" spans="1:9">
      <c r="A1044" s="26" t="s">
        <v>326</v>
      </c>
      <c r="B1044" s="27"/>
      <c r="C1044" s="27" t="s">
        <v>108</v>
      </c>
      <c r="D1044" s="27" t="s">
        <v>39</v>
      </c>
      <c r="E1044" s="46" t="s">
        <v>733</v>
      </c>
      <c r="F1044" s="27"/>
      <c r="G1044" s="30">
        <f t="shared" ref="G1044:I1044" si="240">SUM(G1045)</f>
        <v>2238.1999999999998</v>
      </c>
      <c r="H1044" s="30">
        <f t="shared" si="240"/>
        <v>0</v>
      </c>
      <c r="I1044" s="30">
        <f t="shared" si="240"/>
        <v>720</v>
      </c>
    </row>
    <row r="1045" spans="1:9" ht="31.5">
      <c r="A1045" s="26" t="s">
        <v>222</v>
      </c>
      <c r="B1045" s="27"/>
      <c r="C1045" s="27" t="s">
        <v>108</v>
      </c>
      <c r="D1045" s="27" t="s">
        <v>39</v>
      </c>
      <c r="E1045" s="46" t="s">
        <v>733</v>
      </c>
      <c r="F1045" s="27" t="s">
        <v>117</v>
      </c>
      <c r="G1045" s="30">
        <v>2238.1999999999998</v>
      </c>
      <c r="H1045" s="30"/>
      <c r="I1045" s="30">
        <v>720</v>
      </c>
    </row>
    <row r="1046" spans="1:9" ht="31.5">
      <c r="A1046" s="26" t="s">
        <v>40</v>
      </c>
      <c r="B1046" s="27"/>
      <c r="C1046" s="27" t="s">
        <v>108</v>
      </c>
      <c r="D1046" s="27" t="s">
        <v>39</v>
      </c>
      <c r="E1046" s="29" t="s">
        <v>701</v>
      </c>
      <c r="F1046" s="27"/>
      <c r="G1046" s="30">
        <f>G1047+G1050+G1053+G1057</f>
        <v>481818.4</v>
      </c>
      <c r="H1046" s="30">
        <f>H1047+H1050+H1053+H1057</f>
        <v>452377.80000000005</v>
      </c>
      <c r="I1046" s="30">
        <f>I1047+I1050+I1053+I1057</f>
        <v>455832.4</v>
      </c>
    </row>
    <row r="1047" spans="1:9" ht="78.75">
      <c r="A1047" s="26" t="s">
        <v>387</v>
      </c>
      <c r="B1047" s="27"/>
      <c r="C1047" s="27" t="s">
        <v>108</v>
      </c>
      <c r="D1047" s="27" t="s">
        <v>39</v>
      </c>
      <c r="E1047" s="77" t="s">
        <v>727</v>
      </c>
      <c r="F1047" s="27"/>
      <c r="G1047" s="30">
        <f>G1048+G1049</f>
        <v>45628.700000000004</v>
      </c>
      <c r="H1047" s="30">
        <f>H1048+H1049</f>
        <v>41433.9</v>
      </c>
      <c r="I1047" s="30">
        <f>I1048+I1049</f>
        <v>41433.9</v>
      </c>
    </row>
    <row r="1048" spans="1:9" ht="47.25">
      <c r="A1048" s="3" t="s">
        <v>46</v>
      </c>
      <c r="B1048" s="27"/>
      <c r="C1048" s="27" t="s">
        <v>108</v>
      </c>
      <c r="D1048" s="27" t="s">
        <v>39</v>
      </c>
      <c r="E1048" s="77" t="s">
        <v>727</v>
      </c>
      <c r="F1048" s="27" t="s">
        <v>84</v>
      </c>
      <c r="G1048" s="30">
        <v>43083.9</v>
      </c>
      <c r="H1048" s="30">
        <v>38895.1</v>
      </c>
      <c r="I1048" s="30">
        <v>38895.1</v>
      </c>
    </row>
    <row r="1049" spans="1:9" ht="31.5">
      <c r="A1049" s="26" t="s">
        <v>47</v>
      </c>
      <c r="B1049" s="27"/>
      <c r="C1049" s="27" t="s">
        <v>108</v>
      </c>
      <c r="D1049" s="27" t="s">
        <v>39</v>
      </c>
      <c r="E1049" s="77" t="s">
        <v>727</v>
      </c>
      <c r="F1049" s="27" t="s">
        <v>86</v>
      </c>
      <c r="G1049" s="30">
        <v>2544.8000000000002</v>
      </c>
      <c r="H1049" s="30">
        <v>2538.8000000000002</v>
      </c>
      <c r="I1049" s="30">
        <v>2538.8000000000002</v>
      </c>
    </row>
    <row r="1050" spans="1:9" ht="63">
      <c r="A1050" s="26" t="s">
        <v>388</v>
      </c>
      <c r="B1050" s="27"/>
      <c r="C1050" s="27" t="s">
        <v>108</v>
      </c>
      <c r="D1050" s="27" t="s">
        <v>39</v>
      </c>
      <c r="E1050" s="77" t="s">
        <v>728</v>
      </c>
      <c r="F1050" s="27"/>
      <c r="G1050" s="30">
        <f>G1051+G1052</f>
        <v>285335.2</v>
      </c>
      <c r="H1050" s="30">
        <f>H1051+H1052</f>
        <v>275926.8</v>
      </c>
      <c r="I1050" s="30">
        <f>I1051+I1052</f>
        <v>275926.8</v>
      </c>
    </row>
    <row r="1051" spans="1:9" ht="47.25">
      <c r="A1051" s="26" t="s">
        <v>46</v>
      </c>
      <c r="B1051" s="27"/>
      <c r="C1051" s="27" t="s">
        <v>108</v>
      </c>
      <c r="D1051" s="27" t="s">
        <v>39</v>
      </c>
      <c r="E1051" s="77" t="s">
        <v>728</v>
      </c>
      <c r="F1051" s="27" t="s">
        <v>84</v>
      </c>
      <c r="G1051" s="30">
        <v>281951.5</v>
      </c>
      <c r="H1051" s="30">
        <v>272774.09999999998</v>
      </c>
      <c r="I1051" s="30">
        <v>272774.09999999998</v>
      </c>
    </row>
    <row r="1052" spans="1:9" ht="31.5">
      <c r="A1052" s="26" t="s">
        <v>47</v>
      </c>
      <c r="B1052" s="27"/>
      <c r="C1052" s="27" t="s">
        <v>108</v>
      </c>
      <c r="D1052" s="27" t="s">
        <v>39</v>
      </c>
      <c r="E1052" s="77" t="s">
        <v>728</v>
      </c>
      <c r="F1052" s="27" t="s">
        <v>86</v>
      </c>
      <c r="G1052" s="30">
        <v>3383.7</v>
      </c>
      <c r="H1052" s="30">
        <v>3152.7</v>
      </c>
      <c r="I1052" s="30">
        <v>3152.7</v>
      </c>
    </row>
    <row r="1053" spans="1:9">
      <c r="A1053" s="26" t="s">
        <v>326</v>
      </c>
      <c r="B1053" s="27"/>
      <c r="C1053" s="27" t="s">
        <v>108</v>
      </c>
      <c r="D1053" s="27" t="s">
        <v>39</v>
      </c>
      <c r="E1053" s="56" t="s">
        <v>729</v>
      </c>
      <c r="F1053" s="56"/>
      <c r="G1053" s="30">
        <f>G1054+G1055+G1056</f>
        <v>137258.29999999999</v>
      </c>
      <c r="H1053" s="30">
        <f>H1054+H1055+H1056</f>
        <v>122945.2</v>
      </c>
      <c r="I1053" s="30">
        <f>I1054+I1055+I1056</f>
        <v>125934.2</v>
      </c>
    </row>
    <row r="1054" spans="1:9" ht="47.25">
      <c r="A1054" s="3" t="s">
        <v>46</v>
      </c>
      <c r="B1054" s="27"/>
      <c r="C1054" s="27" t="s">
        <v>108</v>
      </c>
      <c r="D1054" s="27" t="s">
        <v>39</v>
      </c>
      <c r="E1054" s="56" t="s">
        <v>729</v>
      </c>
      <c r="F1054" s="27" t="s">
        <v>84</v>
      </c>
      <c r="G1054" s="30">
        <v>69053.399999999994</v>
      </c>
      <c r="H1054" s="30">
        <v>65394.8</v>
      </c>
      <c r="I1054" s="30">
        <v>65394.8</v>
      </c>
    </row>
    <row r="1055" spans="1:9" ht="31.5">
      <c r="A1055" s="26" t="s">
        <v>47</v>
      </c>
      <c r="B1055" s="27"/>
      <c r="C1055" s="27" t="s">
        <v>108</v>
      </c>
      <c r="D1055" s="27" t="s">
        <v>39</v>
      </c>
      <c r="E1055" s="56" t="s">
        <v>729</v>
      </c>
      <c r="F1055" s="27" t="s">
        <v>86</v>
      </c>
      <c r="G1055" s="30">
        <v>60285</v>
      </c>
      <c r="H1055" s="30">
        <v>46723.6</v>
      </c>
      <c r="I1055" s="30">
        <v>49712.6</v>
      </c>
    </row>
    <row r="1056" spans="1:9">
      <c r="A1056" s="26" t="s">
        <v>20</v>
      </c>
      <c r="B1056" s="27"/>
      <c r="C1056" s="27" t="s">
        <v>108</v>
      </c>
      <c r="D1056" s="27" t="s">
        <v>39</v>
      </c>
      <c r="E1056" s="56" t="s">
        <v>729</v>
      </c>
      <c r="F1056" s="27" t="s">
        <v>91</v>
      </c>
      <c r="G1056" s="30">
        <v>7919.9</v>
      </c>
      <c r="H1056" s="30">
        <v>10826.8</v>
      </c>
      <c r="I1056" s="30">
        <v>10826.8</v>
      </c>
    </row>
    <row r="1057" spans="1:9" ht="31.5">
      <c r="A1057" s="26" t="s">
        <v>587</v>
      </c>
      <c r="B1057" s="27"/>
      <c r="C1057" s="27" t="s">
        <v>108</v>
      </c>
      <c r="D1057" s="27" t="s">
        <v>39</v>
      </c>
      <c r="E1057" s="46" t="s">
        <v>730</v>
      </c>
      <c r="F1057" s="46"/>
      <c r="G1057" s="30">
        <f>G1058+G1059+G1060</f>
        <v>13596.199999999999</v>
      </c>
      <c r="H1057" s="30">
        <f>H1058+H1059+H1060</f>
        <v>12071.9</v>
      </c>
      <c r="I1057" s="30">
        <f>I1058+I1059+I1060</f>
        <v>12537.5</v>
      </c>
    </row>
    <row r="1058" spans="1:9" ht="47.25">
      <c r="A1058" s="3" t="s">
        <v>46</v>
      </c>
      <c r="B1058" s="27"/>
      <c r="C1058" s="27" t="s">
        <v>108</v>
      </c>
      <c r="D1058" s="27" t="s">
        <v>39</v>
      </c>
      <c r="E1058" s="46" t="s">
        <v>730</v>
      </c>
      <c r="F1058" s="46">
        <v>100</v>
      </c>
      <c r="G1058" s="30">
        <v>6768.4</v>
      </c>
      <c r="H1058" s="30">
        <v>6414.5</v>
      </c>
      <c r="I1058" s="30">
        <v>6414.5</v>
      </c>
    </row>
    <row r="1059" spans="1:9" ht="31.5">
      <c r="A1059" s="26" t="s">
        <v>47</v>
      </c>
      <c r="B1059" s="27"/>
      <c r="C1059" s="27" t="s">
        <v>108</v>
      </c>
      <c r="D1059" s="27" t="s">
        <v>39</v>
      </c>
      <c r="E1059" s="46" t="s">
        <v>730</v>
      </c>
      <c r="F1059" s="46">
        <v>200</v>
      </c>
      <c r="G1059" s="30">
        <v>5844.7</v>
      </c>
      <c r="H1059" s="30">
        <v>4489.5</v>
      </c>
      <c r="I1059" s="30">
        <v>4955.1000000000004</v>
      </c>
    </row>
    <row r="1060" spans="1:9">
      <c r="A1060" s="26" t="s">
        <v>20</v>
      </c>
      <c r="B1060" s="27"/>
      <c r="C1060" s="27" t="s">
        <v>108</v>
      </c>
      <c r="D1060" s="27" t="s">
        <v>39</v>
      </c>
      <c r="E1060" s="46" t="s">
        <v>730</v>
      </c>
      <c r="F1060" s="46">
        <v>800</v>
      </c>
      <c r="G1060" s="30">
        <v>983.1</v>
      </c>
      <c r="H1060" s="30">
        <v>1167.9000000000001</v>
      </c>
      <c r="I1060" s="30">
        <v>1167.9000000000001</v>
      </c>
    </row>
    <row r="1061" spans="1:9">
      <c r="A1061" s="81" t="s">
        <v>820</v>
      </c>
      <c r="B1061" s="27"/>
      <c r="C1061" s="27" t="s">
        <v>108</v>
      </c>
      <c r="D1061" s="27" t="s">
        <v>39</v>
      </c>
      <c r="E1061" s="29" t="s">
        <v>731</v>
      </c>
      <c r="F1061" s="27"/>
      <c r="G1061" s="30">
        <f>G1064+G1062</f>
        <v>1381.9</v>
      </c>
      <c r="H1061" s="30">
        <f>H1064+H1062</f>
        <v>2960.6000000000004</v>
      </c>
      <c r="I1061" s="30">
        <f>I1064+I1062</f>
        <v>1381.9</v>
      </c>
    </row>
    <row r="1062" spans="1:9" ht="47.25">
      <c r="A1062" s="26" t="s">
        <v>957</v>
      </c>
      <c r="B1062" s="27"/>
      <c r="C1062" s="27" t="s">
        <v>108</v>
      </c>
      <c r="D1062" s="27" t="s">
        <v>39</v>
      </c>
      <c r="E1062" s="29" t="s">
        <v>800</v>
      </c>
      <c r="F1062" s="27"/>
      <c r="G1062" s="30">
        <f>SUM(G1063)</f>
        <v>0</v>
      </c>
      <c r="H1062" s="30">
        <f t="shared" ref="H1062:I1062" si="241">SUM(H1063)</f>
        <v>1578.7</v>
      </c>
      <c r="I1062" s="30">
        <f t="shared" si="241"/>
        <v>0</v>
      </c>
    </row>
    <row r="1063" spans="1:9" ht="31.5">
      <c r="A1063" s="26" t="s">
        <v>47</v>
      </c>
      <c r="B1063" s="27"/>
      <c r="C1063" s="27" t="s">
        <v>108</v>
      </c>
      <c r="D1063" s="27" t="s">
        <v>39</v>
      </c>
      <c r="E1063" s="29" t="s">
        <v>800</v>
      </c>
      <c r="F1063" s="27" t="s">
        <v>86</v>
      </c>
      <c r="G1063" s="30"/>
      <c r="H1063" s="30">
        <v>1578.7</v>
      </c>
      <c r="I1063" s="30"/>
    </row>
    <row r="1064" spans="1:9" ht="31.5">
      <c r="A1064" s="26" t="s">
        <v>478</v>
      </c>
      <c r="B1064" s="27"/>
      <c r="C1064" s="27" t="s">
        <v>108</v>
      </c>
      <c r="D1064" s="27" t="s">
        <v>39</v>
      </c>
      <c r="E1064" s="29" t="s">
        <v>732</v>
      </c>
      <c r="F1064" s="27"/>
      <c r="G1064" s="30">
        <f t="shared" ref="G1064:I1064" si="242">G1065</f>
        <v>1381.9</v>
      </c>
      <c r="H1064" s="30">
        <f t="shared" si="242"/>
        <v>1381.9</v>
      </c>
      <c r="I1064" s="30">
        <f t="shared" si="242"/>
        <v>1381.9</v>
      </c>
    </row>
    <row r="1065" spans="1:9" ht="31.5">
      <c r="A1065" s="26" t="s">
        <v>222</v>
      </c>
      <c r="B1065" s="27"/>
      <c r="C1065" s="27" t="s">
        <v>108</v>
      </c>
      <c r="D1065" s="27" t="s">
        <v>39</v>
      </c>
      <c r="E1065" s="29" t="s">
        <v>732</v>
      </c>
      <c r="F1065" s="27" t="s">
        <v>117</v>
      </c>
      <c r="G1065" s="30">
        <v>1381.9</v>
      </c>
      <c r="H1065" s="30">
        <v>1381.9</v>
      </c>
      <c r="I1065" s="30">
        <v>1381.9</v>
      </c>
    </row>
    <row r="1066" spans="1:9">
      <c r="A1066" s="26" t="s">
        <v>822</v>
      </c>
      <c r="B1066" s="27"/>
      <c r="C1066" s="27" t="s">
        <v>108</v>
      </c>
      <c r="D1066" s="27" t="s">
        <v>39</v>
      </c>
      <c r="E1066" s="29" t="s">
        <v>801</v>
      </c>
      <c r="F1066" s="27"/>
      <c r="G1066" s="30">
        <f>SUM(G1067)</f>
        <v>0</v>
      </c>
      <c r="H1066" s="30">
        <f t="shared" ref="H1066:I1066" si="243">SUM(H1067)</f>
        <v>0</v>
      </c>
      <c r="I1066" s="30">
        <f t="shared" si="243"/>
        <v>0</v>
      </c>
    </row>
    <row r="1067" spans="1:9" ht="78.75" hidden="1">
      <c r="A1067" s="26" t="s">
        <v>955</v>
      </c>
      <c r="B1067" s="27"/>
      <c r="C1067" s="27" t="s">
        <v>108</v>
      </c>
      <c r="D1067" s="27" t="s">
        <v>39</v>
      </c>
      <c r="E1067" s="29" t="s">
        <v>956</v>
      </c>
      <c r="F1067" s="27"/>
      <c r="G1067" s="30">
        <f>G1069+G1068</f>
        <v>0</v>
      </c>
      <c r="H1067" s="30">
        <f>H1069+H1068</f>
        <v>0</v>
      </c>
      <c r="I1067" s="30">
        <f>I1069+I1068</f>
        <v>0</v>
      </c>
    </row>
    <row r="1068" spans="1:9" ht="31.5" hidden="1">
      <c r="A1068" s="26" t="s">
        <v>47</v>
      </c>
      <c r="B1068" s="27"/>
      <c r="C1068" s="27" t="s">
        <v>108</v>
      </c>
      <c r="D1068" s="27" t="s">
        <v>39</v>
      </c>
      <c r="E1068" s="29" t="s">
        <v>956</v>
      </c>
      <c r="F1068" s="27" t="s">
        <v>86</v>
      </c>
      <c r="G1068" s="30"/>
      <c r="H1068" s="30"/>
      <c r="I1068" s="30">
        <v>0</v>
      </c>
    </row>
    <row r="1069" spans="1:9" ht="31.5" hidden="1">
      <c r="A1069" s="26" t="s">
        <v>222</v>
      </c>
      <c r="B1069" s="27"/>
      <c r="C1069" s="27" t="s">
        <v>108</v>
      </c>
      <c r="D1069" s="27" t="s">
        <v>39</v>
      </c>
      <c r="E1069" s="29" t="s">
        <v>956</v>
      </c>
      <c r="F1069" s="27" t="s">
        <v>117</v>
      </c>
      <c r="G1069" s="30"/>
      <c r="H1069" s="30"/>
      <c r="I1069" s="30">
        <v>0</v>
      </c>
    </row>
    <row r="1070" spans="1:9" ht="47.25">
      <c r="A1070" s="26" t="s">
        <v>632</v>
      </c>
      <c r="B1070" s="27"/>
      <c r="C1070" s="27" t="s">
        <v>108</v>
      </c>
      <c r="D1070" s="27" t="s">
        <v>39</v>
      </c>
      <c r="E1070" s="56" t="s">
        <v>324</v>
      </c>
      <c r="F1070" s="27"/>
      <c r="G1070" s="30">
        <f>G1071+G1076</f>
        <v>22733.4</v>
      </c>
      <c r="H1070" s="30">
        <f t="shared" ref="H1070:I1070" si="244">H1071+H1076</f>
        <v>1070.5</v>
      </c>
      <c r="I1070" s="30">
        <f t="shared" si="244"/>
        <v>11981.4</v>
      </c>
    </row>
    <row r="1071" spans="1:9">
      <c r="A1071" s="26" t="s">
        <v>30</v>
      </c>
      <c r="B1071" s="27"/>
      <c r="C1071" s="27" t="s">
        <v>108</v>
      </c>
      <c r="D1071" s="27" t="s">
        <v>39</v>
      </c>
      <c r="E1071" s="56" t="s">
        <v>325</v>
      </c>
      <c r="F1071" s="27"/>
      <c r="G1071" s="30">
        <f>SUM(G1072:G1074)</f>
        <v>22733.4</v>
      </c>
      <c r="H1071" s="30">
        <f t="shared" ref="H1071:I1071" si="245">SUM(H1072:H1074)</f>
        <v>1070.5</v>
      </c>
      <c r="I1071" s="30">
        <f t="shared" si="245"/>
        <v>11981.4</v>
      </c>
    </row>
    <row r="1072" spans="1:9" ht="31.5">
      <c r="A1072" s="26" t="s">
        <v>47</v>
      </c>
      <c r="B1072" s="27"/>
      <c r="C1072" s="27" t="s">
        <v>108</v>
      </c>
      <c r="D1072" s="27" t="s">
        <v>39</v>
      </c>
      <c r="E1072" s="56" t="s">
        <v>325</v>
      </c>
      <c r="F1072" s="27" t="s">
        <v>86</v>
      </c>
      <c r="G1072" s="30">
        <v>9734.5</v>
      </c>
      <c r="H1072" s="30">
        <v>0</v>
      </c>
      <c r="I1072" s="30">
        <v>8110.9</v>
      </c>
    </row>
    <row r="1073" spans="1:9" ht="31.5">
      <c r="A1073" s="26" t="s">
        <v>222</v>
      </c>
      <c r="B1073" s="27"/>
      <c r="C1073" s="27" t="s">
        <v>108</v>
      </c>
      <c r="D1073" s="27" t="s">
        <v>39</v>
      </c>
      <c r="E1073" s="56" t="s">
        <v>325</v>
      </c>
      <c r="F1073" s="27" t="s">
        <v>117</v>
      </c>
      <c r="G1073" s="30">
        <v>12998.9</v>
      </c>
      <c r="H1073" s="30">
        <v>0</v>
      </c>
      <c r="I1073" s="30">
        <v>2800</v>
      </c>
    </row>
    <row r="1074" spans="1:9" ht="31.5">
      <c r="A1074" s="26" t="s">
        <v>735</v>
      </c>
      <c r="B1074" s="27"/>
      <c r="C1074" s="27" t="s">
        <v>108</v>
      </c>
      <c r="D1074" s="27" t="s">
        <v>39</v>
      </c>
      <c r="E1074" s="56" t="s">
        <v>736</v>
      </c>
      <c r="F1074" s="27"/>
      <c r="G1074" s="30">
        <f>G1075</f>
        <v>0</v>
      </c>
      <c r="H1074" s="30">
        <f>H1075</f>
        <v>1070.5</v>
      </c>
      <c r="I1074" s="30">
        <f>I1075</f>
        <v>1070.5</v>
      </c>
    </row>
    <row r="1075" spans="1:9" ht="31.5">
      <c r="A1075" s="26" t="s">
        <v>47</v>
      </c>
      <c r="B1075" s="27"/>
      <c r="C1075" s="27" t="s">
        <v>108</v>
      </c>
      <c r="D1075" s="27" t="s">
        <v>39</v>
      </c>
      <c r="E1075" s="56" t="s">
        <v>736</v>
      </c>
      <c r="F1075" s="27" t="s">
        <v>86</v>
      </c>
      <c r="G1075" s="30"/>
      <c r="H1075" s="30">
        <v>1070.5</v>
      </c>
      <c r="I1075" s="30">
        <v>1070.5</v>
      </c>
    </row>
    <row r="1076" spans="1:9">
      <c r="A1076" s="57" t="s">
        <v>146</v>
      </c>
      <c r="B1076" s="27"/>
      <c r="C1076" s="27" t="s">
        <v>108</v>
      </c>
      <c r="D1076" s="27" t="s">
        <v>39</v>
      </c>
      <c r="E1076" s="56" t="s">
        <v>711</v>
      </c>
      <c r="F1076" s="27"/>
      <c r="G1076" s="30">
        <f>G1077</f>
        <v>0</v>
      </c>
      <c r="H1076" s="30">
        <f t="shared" ref="H1076:I1076" si="246">H1077</f>
        <v>0</v>
      </c>
      <c r="I1076" s="30">
        <f t="shared" si="246"/>
        <v>0</v>
      </c>
    </row>
    <row r="1077" spans="1:9">
      <c r="A1077" s="26" t="s">
        <v>254</v>
      </c>
      <c r="B1077" s="27"/>
      <c r="C1077" s="27" t="s">
        <v>108</v>
      </c>
      <c r="D1077" s="27" t="s">
        <v>39</v>
      </c>
      <c r="E1077" s="56" t="s">
        <v>739</v>
      </c>
      <c r="F1077" s="27"/>
      <c r="G1077" s="30">
        <f>SUM(G1078)</f>
        <v>0</v>
      </c>
      <c r="H1077" s="30">
        <f t="shared" ref="H1077:I1077" si="247">SUM(H1078)</f>
        <v>0</v>
      </c>
      <c r="I1077" s="30">
        <f t="shared" si="247"/>
        <v>0</v>
      </c>
    </row>
    <row r="1078" spans="1:9" ht="31.5" hidden="1" customHeight="1">
      <c r="A1078" s="26" t="s">
        <v>735</v>
      </c>
      <c r="B1078" s="27"/>
      <c r="C1078" s="27" t="s">
        <v>108</v>
      </c>
      <c r="D1078" s="27" t="s">
        <v>39</v>
      </c>
      <c r="E1078" s="56" t="s">
        <v>737</v>
      </c>
      <c r="F1078" s="27"/>
      <c r="G1078" s="30">
        <f>SUM(G1079)</f>
        <v>0</v>
      </c>
      <c r="H1078" s="30">
        <f t="shared" ref="H1078:I1078" si="248">SUM(H1079)</f>
        <v>0</v>
      </c>
      <c r="I1078" s="30">
        <f t="shared" si="248"/>
        <v>0</v>
      </c>
    </row>
    <row r="1079" spans="1:9" ht="31.5" hidden="1" customHeight="1">
      <c r="A1079" s="26" t="s">
        <v>222</v>
      </c>
      <c r="B1079" s="27"/>
      <c r="C1079" s="27" t="s">
        <v>108</v>
      </c>
      <c r="D1079" s="27" t="s">
        <v>39</v>
      </c>
      <c r="E1079" s="56" t="s">
        <v>737</v>
      </c>
      <c r="F1079" s="27" t="s">
        <v>117</v>
      </c>
      <c r="G1079" s="30"/>
      <c r="H1079" s="30"/>
      <c r="I1079" s="30"/>
    </row>
    <row r="1080" spans="1:9" ht="31.5">
      <c r="A1080" s="26" t="s">
        <v>939</v>
      </c>
      <c r="B1080" s="27"/>
      <c r="C1080" s="27" t="s">
        <v>108</v>
      </c>
      <c r="D1080" s="27" t="s">
        <v>39</v>
      </c>
      <c r="E1080" s="56" t="s">
        <v>940</v>
      </c>
      <c r="F1080" s="27"/>
      <c r="G1080" s="30">
        <f t="shared" ref="G1080:I1081" si="249">G1081</f>
        <v>70</v>
      </c>
      <c r="H1080" s="30">
        <f t="shared" si="249"/>
        <v>70</v>
      </c>
      <c r="I1080" s="30">
        <f t="shared" si="249"/>
        <v>70</v>
      </c>
    </row>
    <row r="1081" spans="1:9">
      <c r="A1081" s="26" t="s">
        <v>30</v>
      </c>
      <c r="B1081" s="27"/>
      <c r="C1081" s="27" t="s">
        <v>108</v>
      </c>
      <c r="D1081" s="27" t="s">
        <v>39</v>
      </c>
      <c r="E1081" s="56" t="s">
        <v>941</v>
      </c>
      <c r="F1081" s="27"/>
      <c r="G1081" s="30">
        <f t="shared" si="249"/>
        <v>70</v>
      </c>
      <c r="H1081" s="30">
        <f t="shared" si="249"/>
        <v>70</v>
      </c>
      <c r="I1081" s="30">
        <f t="shared" si="249"/>
        <v>70</v>
      </c>
    </row>
    <row r="1082" spans="1:9" ht="31.5">
      <c r="A1082" s="26" t="s">
        <v>47</v>
      </c>
      <c r="B1082" s="27"/>
      <c r="C1082" s="27" t="s">
        <v>108</v>
      </c>
      <c r="D1082" s="27" t="s">
        <v>39</v>
      </c>
      <c r="E1082" s="56" t="s">
        <v>941</v>
      </c>
      <c r="F1082" s="27" t="s">
        <v>86</v>
      </c>
      <c r="G1082" s="30">
        <v>70</v>
      </c>
      <c r="H1082" s="30">
        <v>70</v>
      </c>
      <c r="I1082" s="30">
        <v>70</v>
      </c>
    </row>
    <row r="1083" spans="1:9">
      <c r="A1083" s="26" t="s">
        <v>109</v>
      </c>
      <c r="B1083" s="27"/>
      <c r="C1083" s="27" t="s">
        <v>108</v>
      </c>
      <c r="D1083" s="27" t="s">
        <v>49</v>
      </c>
      <c r="E1083" s="27"/>
      <c r="F1083" s="27"/>
      <c r="G1083" s="30">
        <f>G1084</f>
        <v>116480.70000000001</v>
      </c>
      <c r="H1083" s="30">
        <f>H1084</f>
        <v>99124.4</v>
      </c>
      <c r="I1083" s="30">
        <f>I1084</f>
        <v>99112.9</v>
      </c>
    </row>
    <row r="1084" spans="1:9" ht="31.5">
      <c r="A1084" s="26" t="s">
        <v>629</v>
      </c>
      <c r="B1084" s="27"/>
      <c r="C1084" s="27" t="s">
        <v>108</v>
      </c>
      <c r="D1084" s="27" t="s">
        <v>49</v>
      </c>
      <c r="E1084" s="77" t="s">
        <v>313</v>
      </c>
      <c r="F1084" s="27"/>
      <c r="G1084" s="30">
        <f>SUM(G1085)+G1101</f>
        <v>116480.70000000001</v>
      </c>
      <c r="H1084" s="30">
        <f t="shared" ref="H1084:I1084" si="250">SUM(H1085)+H1101</f>
        <v>99124.4</v>
      </c>
      <c r="I1084" s="30">
        <f t="shared" si="250"/>
        <v>99112.9</v>
      </c>
    </row>
    <row r="1085" spans="1:9" ht="31.5">
      <c r="A1085" s="26" t="s">
        <v>722</v>
      </c>
      <c r="B1085" s="27"/>
      <c r="C1085" s="27" t="s">
        <v>108</v>
      </c>
      <c r="D1085" s="27" t="s">
        <v>49</v>
      </c>
      <c r="E1085" s="56" t="s">
        <v>692</v>
      </c>
      <c r="F1085" s="27"/>
      <c r="G1085" s="30">
        <f>SUM(G1086+G1089)+G1098+G1092+G1095</f>
        <v>116150.1</v>
      </c>
      <c r="H1085" s="30">
        <f t="shared" ref="H1085:I1085" si="251">SUM(H1086+H1089)+H1098+H1092+H1095</f>
        <v>99124.4</v>
      </c>
      <c r="I1085" s="30">
        <f t="shared" si="251"/>
        <v>99112.9</v>
      </c>
    </row>
    <row r="1086" spans="1:9">
      <c r="A1086" s="26" t="s">
        <v>30</v>
      </c>
      <c r="B1086" s="27"/>
      <c r="C1086" s="27" t="s">
        <v>108</v>
      </c>
      <c r="D1086" s="27" t="s">
        <v>49</v>
      </c>
      <c r="E1086" s="29" t="s">
        <v>693</v>
      </c>
      <c r="F1086" s="27"/>
      <c r="G1086" s="30">
        <f t="shared" ref="G1086:I1087" si="252">G1087</f>
        <v>5173.3</v>
      </c>
      <c r="H1086" s="30">
        <f t="shared" si="252"/>
        <v>500</v>
      </c>
      <c r="I1086" s="30">
        <f t="shared" si="252"/>
        <v>0</v>
      </c>
    </row>
    <row r="1087" spans="1:9">
      <c r="A1087" s="26" t="s">
        <v>327</v>
      </c>
      <c r="B1087" s="27"/>
      <c r="C1087" s="27" t="s">
        <v>108</v>
      </c>
      <c r="D1087" s="27" t="s">
        <v>49</v>
      </c>
      <c r="E1087" s="77" t="s">
        <v>709</v>
      </c>
      <c r="F1087" s="27"/>
      <c r="G1087" s="30">
        <f t="shared" si="252"/>
        <v>5173.3</v>
      </c>
      <c r="H1087" s="30">
        <f t="shared" si="252"/>
        <v>500</v>
      </c>
      <c r="I1087" s="30">
        <f t="shared" si="252"/>
        <v>0</v>
      </c>
    </row>
    <row r="1088" spans="1:9" ht="31.5">
      <c r="A1088" s="26" t="s">
        <v>222</v>
      </c>
      <c r="B1088" s="27"/>
      <c r="C1088" s="27" t="s">
        <v>108</v>
      </c>
      <c r="D1088" s="27" t="s">
        <v>49</v>
      </c>
      <c r="E1088" s="77" t="s">
        <v>709</v>
      </c>
      <c r="F1088" s="27" t="s">
        <v>117</v>
      </c>
      <c r="G1088" s="30">
        <v>5173.3</v>
      </c>
      <c r="H1088" s="30">
        <v>500</v>
      </c>
      <c r="I1088" s="30"/>
    </row>
    <row r="1089" spans="1:9" ht="47.25">
      <c r="A1089" s="26" t="s">
        <v>23</v>
      </c>
      <c r="B1089" s="27"/>
      <c r="C1089" s="27" t="s">
        <v>108</v>
      </c>
      <c r="D1089" s="27" t="s">
        <v>49</v>
      </c>
      <c r="E1089" s="29" t="s">
        <v>704</v>
      </c>
      <c r="F1089" s="27"/>
      <c r="G1089" s="30">
        <f>SUM(G1090)</f>
        <v>110976.8</v>
      </c>
      <c r="H1089" s="30">
        <f>SUM(H1090)</f>
        <v>98624.4</v>
      </c>
      <c r="I1089" s="30">
        <f>SUM(I1090)</f>
        <v>99112.9</v>
      </c>
    </row>
    <row r="1090" spans="1:9">
      <c r="A1090" s="26" t="s">
        <v>327</v>
      </c>
      <c r="B1090" s="27"/>
      <c r="C1090" s="27" t="s">
        <v>108</v>
      </c>
      <c r="D1090" s="27" t="s">
        <v>49</v>
      </c>
      <c r="E1090" s="29" t="s">
        <v>707</v>
      </c>
      <c r="F1090" s="27"/>
      <c r="G1090" s="30">
        <f>G1091</f>
        <v>110976.8</v>
      </c>
      <c r="H1090" s="30">
        <f>H1091</f>
        <v>98624.4</v>
      </c>
      <c r="I1090" s="30">
        <f>I1091</f>
        <v>99112.9</v>
      </c>
    </row>
    <row r="1091" spans="1:9" ht="31.5">
      <c r="A1091" s="26" t="s">
        <v>222</v>
      </c>
      <c r="B1091" s="27"/>
      <c r="C1091" s="27" t="s">
        <v>108</v>
      </c>
      <c r="D1091" s="27" t="s">
        <v>49</v>
      </c>
      <c r="E1091" s="29" t="s">
        <v>707</v>
      </c>
      <c r="F1091" s="27" t="s">
        <v>117</v>
      </c>
      <c r="G1091" s="30">
        <v>110976.8</v>
      </c>
      <c r="H1091" s="30">
        <v>98624.4</v>
      </c>
      <c r="I1091" s="30">
        <v>99112.9</v>
      </c>
    </row>
    <row r="1092" spans="1:9" ht="31.5" hidden="1">
      <c r="A1092" s="26" t="s">
        <v>255</v>
      </c>
      <c r="B1092" s="27"/>
      <c r="C1092" s="27" t="s">
        <v>108</v>
      </c>
      <c r="D1092" s="27" t="s">
        <v>49</v>
      </c>
      <c r="E1092" s="29" t="s">
        <v>857</v>
      </c>
      <c r="F1092" s="27"/>
      <c r="G1092" s="30">
        <f>SUM(G1093)</f>
        <v>0</v>
      </c>
      <c r="H1092" s="30">
        <f t="shared" ref="H1092:I1092" si="253">SUM(H1093)</f>
        <v>0</v>
      </c>
      <c r="I1092" s="30">
        <f t="shared" si="253"/>
        <v>0</v>
      </c>
    </row>
    <row r="1093" spans="1:9" ht="31.5" hidden="1">
      <c r="A1093" s="26" t="s">
        <v>856</v>
      </c>
      <c r="B1093" s="27"/>
      <c r="C1093" s="27" t="s">
        <v>108</v>
      </c>
      <c r="D1093" s="27" t="s">
        <v>49</v>
      </c>
      <c r="E1093" s="46" t="s">
        <v>858</v>
      </c>
      <c r="F1093" s="27"/>
      <c r="G1093" s="30">
        <f>SUM(G1094)</f>
        <v>0</v>
      </c>
      <c r="H1093" s="30">
        <f t="shared" ref="H1093:I1093" si="254">SUM(H1094)</f>
        <v>0</v>
      </c>
      <c r="I1093" s="30">
        <f t="shared" si="254"/>
        <v>0</v>
      </c>
    </row>
    <row r="1094" spans="1:9" ht="31.5" hidden="1">
      <c r="A1094" s="26" t="s">
        <v>222</v>
      </c>
      <c r="B1094" s="27"/>
      <c r="C1094" s="27" t="s">
        <v>108</v>
      </c>
      <c r="D1094" s="27" t="s">
        <v>49</v>
      </c>
      <c r="E1094" s="46" t="s">
        <v>858</v>
      </c>
      <c r="F1094" s="27" t="s">
        <v>117</v>
      </c>
      <c r="G1094" s="30"/>
      <c r="H1094" s="30"/>
      <c r="I1094" s="30"/>
    </row>
    <row r="1095" spans="1:9" hidden="1">
      <c r="A1095" s="26" t="s">
        <v>322</v>
      </c>
      <c r="B1095" s="27"/>
      <c r="C1095" s="27" t="s">
        <v>108</v>
      </c>
      <c r="D1095" s="27" t="s">
        <v>49</v>
      </c>
      <c r="E1095" s="46" t="s">
        <v>859</v>
      </c>
      <c r="F1095" s="27"/>
      <c r="G1095" s="30">
        <f>SUM(G1096)</f>
        <v>0</v>
      </c>
      <c r="H1095" s="30">
        <v>0</v>
      </c>
      <c r="I1095" s="30">
        <v>0</v>
      </c>
    </row>
    <row r="1096" spans="1:9" hidden="1">
      <c r="A1096" s="26" t="s">
        <v>327</v>
      </c>
      <c r="B1096" s="27"/>
      <c r="C1096" s="27" t="s">
        <v>108</v>
      </c>
      <c r="D1096" s="27" t="s">
        <v>49</v>
      </c>
      <c r="E1096" s="46" t="s">
        <v>875</v>
      </c>
      <c r="F1096" s="27"/>
      <c r="G1096" s="30">
        <f>SUM(G1097)</f>
        <v>0</v>
      </c>
      <c r="H1096" s="30">
        <f t="shared" ref="H1096:I1096" si="255">SUM(H1097)</f>
        <v>0</v>
      </c>
      <c r="I1096" s="30">
        <f t="shared" si="255"/>
        <v>0</v>
      </c>
    </row>
    <row r="1097" spans="1:9" ht="31.5" hidden="1">
      <c r="A1097" s="26" t="s">
        <v>222</v>
      </c>
      <c r="B1097" s="27"/>
      <c r="C1097" s="27" t="s">
        <v>108</v>
      </c>
      <c r="D1097" s="27" t="s">
        <v>49</v>
      </c>
      <c r="E1097" s="46" t="s">
        <v>875</v>
      </c>
      <c r="F1097" s="27" t="s">
        <v>117</v>
      </c>
      <c r="G1097" s="30"/>
      <c r="H1097" s="30"/>
      <c r="I1097" s="30"/>
    </row>
    <row r="1098" spans="1:9" hidden="1">
      <c r="A1098" s="26" t="s">
        <v>821</v>
      </c>
      <c r="B1098" s="27"/>
      <c r="C1098" s="27" t="s">
        <v>108</v>
      </c>
      <c r="D1098" s="27" t="s">
        <v>49</v>
      </c>
      <c r="E1098" s="46" t="s">
        <v>740</v>
      </c>
      <c r="F1098" s="46"/>
      <c r="G1098" s="30">
        <f t="shared" ref="G1098:I1099" si="256">G1099</f>
        <v>0</v>
      </c>
      <c r="H1098" s="30">
        <f t="shared" si="256"/>
        <v>0</v>
      </c>
      <c r="I1098" s="30">
        <f t="shared" si="256"/>
        <v>0</v>
      </c>
    </row>
    <row r="1099" spans="1:9" ht="47.25" hidden="1">
      <c r="A1099" s="26" t="s">
        <v>811</v>
      </c>
      <c r="B1099" s="27"/>
      <c r="C1099" s="27" t="s">
        <v>108</v>
      </c>
      <c r="D1099" s="82" t="s">
        <v>49</v>
      </c>
      <c r="E1099" s="29" t="s">
        <v>741</v>
      </c>
      <c r="F1099" s="27"/>
      <c r="G1099" s="30">
        <f t="shared" si="256"/>
        <v>0</v>
      </c>
      <c r="H1099" s="30">
        <f t="shared" si="256"/>
        <v>0</v>
      </c>
      <c r="I1099" s="30">
        <f t="shared" si="256"/>
        <v>0</v>
      </c>
    </row>
    <row r="1100" spans="1:9" ht="31.5" hidden="1">
      <c r="A1100" s="26" t="s">
        <v>222</v>
      </c>
      <c r="B1100" s="27"/>
      <c r="C1100" s="27" t="s">
        <v>108</v>
      </c>
      <c r="D1100" s="82" t="s">
        <v>49</v>
      </c>
      <c r="E1100" s="29" t="s">
        <v>741</v>
      </c>
      <c r="F1100" s="27" t="s">
        <v>117</v>
      </c>
      <c r="G1100" s="30"/>
      <c r="H1100" s="30"/>
      <c r="I1100" s="30"/>
    </row>
    <row r="1101" spans="1:9" ht="47.25">
      <c r="A1101" s="26" t="s">
        <v>632</v>
      </c>
      <c r="B1101" s="27"/>
      <c r="C1101" s="27" t="s">
        <v>108</v>
      </c>
      <c r="D1101" s="27" t="s">
        <v>49</v>
      </c>
      <c r="E1101" s="56" t="s">
        <v>324</v>
      </c>
      <c r="F1101" s="27"/>
      <c r="G1101" s="30">
        <f>SUM(G1102)+G1104</f>
        <v>330.6</v>
      </c>
      <c r="H1101" s="30">
        <f t="shared" ref="H1101:I1101" si="257">SUM(H1102)+H1104</f>
        <v>0</v>
      </c>
      <c r="I1101" s="30">
        <f t="shared" si="257"/>
        <v>0</v>
      </c>
    </row>
    <row r="1102" spans="1:9">
      <c r="A1102" s="26" t="s">
        <v>30</v>
      </c>
      <c r="B1102" s="27"/>
      <c r="C1102" s="27" t="s">
        <v>108</v>
      </c>
      <c r="D1102" s="27" t="s">
        <v>49</v>
      </c>
      <c r="E1102" s="56" t="s">
        <v>325</v>
      </c>
      <c r="F1102" s="27"/>
      <c r="G1102" s="30">
        <f t="shared" ref="G1102:I1102" si="258">SUM(G1103)</f>
        <v>330.6</v>
      </c>
      <c r="H1102" s="30">
        <f t="shared" si="258"/>
        <v>0</v>
      </c>
      <c r="I1102" s="30">
        <f t="shared" si="258"/>
        <v>0</v>
      </c>
    </row>
    <row r="1103" spans="1:9" ht="31.5">
      <c r="A1103" s="26" t="s">
        <v>222</v>
      </c>
      <c r="B1103" s="27"/>
      <c r="C1103" s="27" t="s">
        <v>108</v>
      </c>
      <c r="D1103" s="27" t="s">
        <v>49</v>
      </c>
      <c r="E1103" s="56" t="s">
        <v>325</v>
      </c>
      <c r="F1103" s="27" t="s">
        <v>117</v>
      </c>
      <c r="G1103" s="30">
        <v>330.6</v>
      </c>
      <c r="H1103" s="30"/>
      <c r="I1103" s="30"/>
    </row>
    <row r="1104" spans="1:9" hidden="1">
      <c r="A1104" s="26" t="s">
        <v>146</v>
      </c>
      <c r="B1104" s="27"/>
      <c r="C1104" s="27" t="s">
        <v>108</v>
      </c>
      <c r="D1104" s="27" t="s">
        <v>49</v>
      </c>
      <c r="E1104" s="46" t="s">
        <v>711</v>
      </c>
      <c r="F1104" s="46"/>
      <c r="G1104" s="30">
        <f>G1106</f>
        <v>0</v>
      </c>
      <c r="H1104" s="30">
        <f>H1106</f>
        <v>0</v>
      </c>
      <c r="I1104" s="30">
        <f>I1106</f>
        <v>0</v>
      </c>
    </row>
    <row r="1105" spans="1:9" ht="31.5" hidden="1">
      <c r="A1105" s="26" t="s">
        <v>713</v>
      </c>
      <c r="B1105" s="27"/>
      <c r="C1105" s="27" t="s">
        <v>108</v>
      </c>
      <c r="D1105" s="27" t="s">
        <v>49</v>
      </c>
      <c r="E1105" s="56" t="s">
        <v>738</v>
      </c>
      <c r="F1105" s="46"/>
      <c r="G1105" s="30">
        <f>SUM(G1106)</f>
        <v>0</v>
      </c>
      <c r="H1105" s="30">
        <f t="shared" ref="H1105:I1106" si="259">SUM(H1106)</f>
        <v>0</v>
      </c>
      <c r="I1105" s="30">
        <f t="shared" si="259"/>
        <v>0</v>
      </c>
    </row>
    <row r="1106" spans="1:9" ht="31.5" hidden="1">
      <c r="A1106" s="57" t="s">
        <v>742</v>
      </c>
      <c r="B1106" s="27"/>
      <c r="C1106" s="27" t="s">
        <v>108</v>
      </c>
      <c r="D1106" s="27" t="s">
        <v>49</v>
      </c>
      <c r="E1106" s="56" t="s">
        <v>743</v>
      </c>
      <c r="F1106" s="78"/>
      <c r="G1106" s="80">
        <f>SUM(G1107)</f>
        <v>0</v>
      </c>
      <c r="H1106" s="80">
        <f t="shared" si="259"/>
        <v>0</v>
      </c>
      <c r="I1106" s="80">
        <f t="shared" si="259"/>
        <v>0</v>
      </c>
    </row>
    <row r="1107" spans="1:9" ht="31.5" hidden="1">
      <c r="A1107" s="26" t="s">
        <v>222</v>
      </c>
      <c r="B1107" s="27"/>
      <c r="C1107" s="27" t="s">
        <v>108</v>
      </c>
      <c r="D1107" s="27" t="s">
        <v>49</v>
      </c>
      <c r="E1107" s="56" t="s">
        <v>743</v>
      </c>
      <c r="F1107" s="78" t="s">
        <v>117</v>
      </c>
      <c r="G1107" s="80"/>
      <c r="H1107" s="80"/>
      <c r="I1107" s="32"/>
    </row>
    <row r="1108" spans="1:9">
      <c r="A1108" s="3" t="s">
        <v>846</v>
      </c>
      <c r="B1108" s="27"/>
      <c r="C1108" s="27" t="s">
        <v>108</v>
      </c>
      <c r="D1108" s="27" t="s">
        <v>164</v>
      </c>
      <c r="E1108" s="56"/>
      <c r="F1108" s="78"/>
      <c r="G1108" s="80">
        <f>SUM(G1109)+G1110</f>
        <v>110.6</v>
      </c>
      <c r="H1108" s="80">
        <f t="shared" ref="H1108:I1108" si="260">SUM(H1109)+H1110</f>
        <v>100</v>
      </c>
      <c r="I1108" s="80">
        <f t="shared" si="260"/>
        <v>100</v>
      </c>
    </row>
    <row r="1109" spans="1:9" ht="31.5">
      <c r="A1109" s="26" t="s">
        <v>629</v>
      </c>
      <c r="B1109" s="27"/>
      <c r="C1109" s="27" t="s">
        <v>108</v>
      </c>
      <c r="D1109" s="27" t="s">
        <v>164</v>
      </c>
      <c r="E1109" s="56" t="s">
        <v>313</v>
      </c>
      <c r="F1109" s="78"/>
      <c r="G1109" s="80">
        <f>SUM(G1114)</f>
        <v>30.6</v>
      </c>
      <c r="H1109" s="80">
        <f>SUM(H1114)</f>
        <v>100</v>
      </c>
      <c r="I1109" s="80">
        <f>SUM(I1114)</f>
        <v>100</v>
      </c>
    </row>
    <row r="1110" spans="1:9" ht="31.5">
      <c r="A1110" s="147" t="s">
        <v>722</v>
      </c>
      <c r="B1110" s="27"/>
      <c r="C1110" s="27" t="s">
        <v>108</v>
      </c>
      <c r="D1110" s="27" t="s">
        <v>164</v>
      </c>
      <c r="E1110" s="56" t="s">
        <v>692</v>
      </c>
      <c r="F1110" s="78"/>
      <c r="G1110" s="80">
        <f>SUM(G1111)</f>
        <v>80</v>
      </c>
      <c r="H1110" s="80"/>
      <c r="I1110" s="80"/>
    </row>
    <row r="1111" spans="1:9">
      <c r="A1111" s="147" t="s">
        <v>30</v>
      </c>
      <c r="B1111" s="27"/>
      <c r="C1111" s="27" t="s">
        <v>108</v>
      </c>
      <c r="D1111" s="27" t="s">
        <v>164</v>
      </c>
      <c r="E1111" s="56" t="s">
        <v>693</v>
      </c>
      <c r="F1111" s="78"/>
      <c r="G1111" s="80">
        <f>SUM(G1112)</f>
        <v>80</v>
      </c>
      <c r="H1111" s="80"/>
      <c r="I1111" s="80"/>
    </row>
    <row r="1112" spans="1:9">
      <c r="A1112" s="147" t="s">
        <v>326</v>
      </c>
      <c r="B1112" s="27"/>
      <c r="C1112" s="27" t="s">
        <v>108</v>
      </c>
      <c r="D1112" s="27" t="s">
        <v>164</v>
      </c>
      <c r="E1112" s="56" t="s">
        <v>708</v>
      </c>
      <c r="F1112" s="78"/>
      <c r="G1112" s="80">
        <f>SUM(G1113)</f>
        <v>80</v>
      </c>
      <c r="H1112" s="80"/>
      <c r="I1112" s="80"/>
    </row>
    <row r="1113" spans="1:9" ht="31.5">
      <c r="A1113" s="147" t="s">
        <v>222</v>
      </c>
      <c r="B1113" s="27"/>
      <c r="C1113" s="27" t="s">
        <v>108</v>
      </c>
      <c r="D1113" s="27" t="s">
        <v>164</v>
      </c>
      <c r="E1113" s="56" t="s">
        <v>708</v>
      </c>
      <c r="F1113" s="78" t="s">
        <v>117</v>
      </c>
      <c r="G1113" s="80">
        <v>80</v>
      </c>
      <c r="H1113" s="80"/>
      <c r="I1113" s="80"/>
    </row>
    <row r="1114" spans="1:9" ht="47.25">
      <c r="A1114" s="26" t="s">
        <v>812</v>
      </c>
      <c r="B1114" s="27"/>
      <c r="C1114" s="27" t="s">
        <v>108</v>
      </c>
      <c r="D1114" s="27" t="s">
        <v>164</v>
      </c>
      <c r="E1114" s="56" t="s">
        <v>340</v>
      </c>
      <c r="F1114" s="78"/>
      <c r="G1114" s="80">
        <f>SUM(G1115)+G1117</f>
        <v>30.6</v>
      </c>
      <c r="H1114" s="80">
        <f t="shared" ref="H1114:I1114" si="261">SUM(H1115)+H1117</f>
        <v>100</v>
      </c>
      <c r="I1114" s="80">
        <f t="shared" si="261"/>
        <v>100</v>
      </c>
    </row>
    <row r="1115" spans="1:9" ht="31.5">
      <c r="A1115" s="57" t="s">
        <v>510</v>
      </c>
      <c r="B1115" s="27"/>
      <c r="C1115" s="27" t="s">
        <v>108</v>
      </c>
      <c r="D1115" s="27" t="s">
        <v>164</v>
      </c>
      <c r="E1115" s="56" t="s">
        <v>511</v>
      </c>
      <c r="F1115" s="78"/>
      <c r="G1115" s="80">
        <f>SUM(G1116)</f>
        <v>8</v>
      </c>
      <c r="H1115" s="80">
        <f t="shared" ref="H1115:I1115" si="262">SUM(H1116)</f>
        <v>50</v>
      </c>
      <c r="I1115" s="80">
        <f t="shared" si="262"/>
        <v>50</v>
      </c>
    </row>
    <row r="1116" spans="1:9" ht="31.5">
      <c r="A1116" s="26" t="s">
        <v>47</v>
      </c>
      <c r="B1116" s="27"/>
      <c r="C1116" s="27" t="s">
        <v>108</v>
      </c>
      <c r="D1116" s="27" t="s">
        <v>164</v>
      </c>
      <c r="E1116" s="56" t="s">
        <v>511</v>
      </c>
      <c r="F1116" s="78" t="s">
        <v>86</v>
      </c>
      <c r="G1116" s="80">
        <v>8</v>
      </c>
      <c r="H1116" s="80">
        <v>50</v>
      </c>
      <c r="I1116" s="32">
        <v>50</v>
      </c>
    </row>
    <row r="1117" spans="1:9" ht="31.5">
      <c r="A1117" s="83" t="s">
        <v>40</v>
      </c>
      <c r="B1117" s="27"/>
      <c r="C1117" s="27" t="s">
        <v>108</v>
      </c>
      <c r="D1117" s="27" t="s">
        <v>164</v>
      </c>
      <c r="E1117" s="56" t="s">
        <v>341</v>
      </c>
      <c r="F1117" s="78"/>
      <c r="G1117" s="80">
        <f>SUM(G1118)</f>
        <v>22.6</v>
      </c>
      <c r="H1117" s="80">
        <f t="shared" ref="H1117:I1118" si="263">SUM(H1118)</f>
        <v>50</v>
      </c>
      <c r="I1117" s="80">
        <f t="shared" si="263"/>
        <v>50</v>
      </c>
    </row>
    <row r="1118" spans="1:9">
      <c r="A1118" s="58" t="s">
        <v>749</v>
      </c>
      <c r="B1118" s="27"/>
      <c r="C1118" s="27" t="s">
        <v>108</v>
      </c>
      <c r="D1118" s="27" t="s">
        <v>164</v>
      </c>
      <c r="E1118" s="56" t="s">
        <v>342</v>
      </c>
      <c r="F1118" s="78"/>
      <c r="G1118" s="80">
        <f>SUM(G1119)</f>
        <v>22.6</v>
      </c>
      <c r="H1118" s="80">
        <f t="shared" si="263"/>
        <v>50</v>
      </c>
      <c r="I1118" s="80">
        <f t="shared" si="263"/>
        <v>50</v>
      </c>
    </row>
    <row r="1119" spans="1:9" ht="31.5">
      <c r="A1119" s="26" t="s">
        <v>47</v>
      </c>
      <c r="B1119" s="27"/>
      <c r="C1119" s="27" t="s">
        <v>108</v>
      </c>
      <c r="D1119" s="27" t="s">
        <v>164</v>
      </c>
      <c r="E1119" s="56" t="s">
        <v>342</v>
      </c>
      <c r="F1119" s="78" t="s">
        <v>86</v>
      </c>
      <c r="G1119" s="80">
        <v>22.6</v>
      </c>
      <c r="H1119" s="80">
        <v>50</v>
      </c>
      <c r="I1119" s="32">
        <v>50</v>
      </c>
    </row>
    <row r="1120" spans="1:9">
      <c r="A1120" s="26" t="s">
        <v>328</v>
      </c>
      <c r="B1120" s="27"/>
      <c r="C1120" s="27" t="s">
        <v>108</v>
      </c>
      <c r="D1120" s="27" t="s">
        <v>108</v>
      </c>
      <c r="E1120" s="27"/>
      <c r="F1120" s="27"/>
      <c r="G1120" s="30">
        <f>G1121+G1128+G1131</f>
        <v>26190</v>
      </c>
      <c r="H1120" s="30">
        <f>H1121+H1128+H1131</f>
        <v>31097.7</v>
      </c>
      <c r="I1120" s="30">
        <f>I1121+I1128+I1131</f>
        <v>31097.7</v>
      </c>
    </row>
    <row r="1121" spans="1:9" ht="31.5">
      <c r="A1121" s="26" t="s">
        <v>624</v>
      </c>
      <c r="B1121" s="35"/>
      <c r="C1121" s="35" t="s">
        <v>108</v>
      </c>
      <c r="D1121" s="35" t="s">
        <v>108</v>
      </c>
      <c r="E1121" s="116" t="s">
        <v>217</v>
      </c>
      <c r="F1121" s="35"/>
      <c r="G1121" s="32">
        <f>SUM(G1122+G1125)</f>
        <v>78</v>
      </c>
      <c r="H1121" s="32">
        <f t="shared" ref="H1121:I1121" si="264">SUM(H1122+H1125)</f>
        <v>78</v>
      </c>
      <c r="I1121" s="32">
        <f t="shared" si="264"/>
        <v>78</v>
      </c>
    </row>
    <row r="1122" spans="1:9" ht="31.5">
      <c r="A1122" s="115" t="s">
        <v>1021</v>
      </c>
      <c r="B1122" s="116"/>
      <c r="C1122" s="116" t="s">
        <v>108</v>
      </c>
      <c r="D1122" s="116" t="s">
        <v>108</v>
      </c>
      <c r="E1122" s="116" t="s">
        <v>1019</v>
      </c>
      <c r="F1122" s="116"/>
      <c r="G1122" s="32">
        <f>SUM(G1123)</f>
        <v>20.2</v>
      </c>
      <c r="H1122" s="32">
        <f t="shared" ref="H1122:I1122" si="265">SUM(H1123)</f>
        <v>48</v>
      </c>
      <c r="I1122" s="32">
        <f t="shared" si="265"/>
        <v>48</v>
      </c>
    </row>
    <row r="1123" spans="1:9">
      <c r="A1123" s="115" t="s">
        <v>30</v>
      </c>
      <c r="B1123" s="116"/>
      <c r="C1123" s="116" t="s">
        <v>108</v>
      </c>
      <c r="D1123" s="116" t="s">
        <v>108</v>
      </c>
      <c r="E1123" s="116" t="s">
        <v>1020</v>
      </c>
      <c r="F1123" s="116"/>
      <c r="G1123" s="32">
        <f>SUM(G1124)</f>
        <v>20.2</v>
      </c>
      <c r="H1123" s="32">
        <f t="shared" ref="H1123:I1123" si="266">SUM(H1124)</f>
        <v>48</v>
      </c>
      <c r="I1123" s="32">
        <f t="shared" si="266"/>
        <v>48</v>
      </c>
    </row>
    <row r="1124" spans="1:9" ht="31.5">
      <c r="A1124" s="115" t="s">
        <v>47</v>
      </c>
      <c r="B1124" s="116"/>
      <c r="C1124" s="116" t="s">
        <v>108</v>
      </c>
      <c r="D1124" s="116" t="s">
        <v>108</v>
      </c>
      <c r="E1124" s="116" t="s">
        <v>1020</v>
      </c>
      <c r="F1124" s="116" t="s">
        <v>86</v>
      </c>
      <c r="G1124" s="32">
        <v>20.2</v>
      </c>
      <c r="H1124" s="32">
        <v>48</v>
      </c>
      <c r="I1124" s="32">
        <v>48</v>
      </c>
    </row>
    <row r="1125" spans="1:9" ht="31.5">
      <c r="A1125" s="26" t="s">
        <v>1024</v>
      </c>
      <c r="B1125" s="35"/>
      <c r="C1125" s="35" t="s">
        <v>108</v>
      </c>
      <c r="D1125" s="35" t="s">
        <v>108</v>
      </c>
      <c r="E1125" s="116" t="s">
        <v>1022</v>
      </c>
      <c r="F1125" s="35"/>
      <c r="G1125" s="32">
        <f>SUM(G1126)</f>
        <v>57.8</v>
      </c>
      <c r="H1125" s="32">
        <f>SUM(H1126)</f>
        <v>30</v>
      </c>
      <c r="I1125" s="32">
        <f>SUM(I1126)</f>
        <v>30</v>
      </c>
    </row>
    <row r="1126" spans="1:9">
      <c r="A1126" s="115" t="s">
        <v>30</v>
      </c>
      <c r="B1126" s="35"/>
      <c r="C1126" s="35" t="s">
        <v>108</v>
      </c>
      <c r="D1126" s="35" t="s">
        <v>108</v>
      </c>
      <c r="E1126" s="116" t="s">
        <v>1023</v>
      </c>
      <c r="F1126" s="35"/>
      <c r="G1126" s="32">
        <f>SUM(G1127)</f>
        <v>57.8</v>
      </c>
      <c r="H1126" s="32">
        <f t="shared" ref="H1126:I1126" si="267">SUM(H1127)</f>
        <v>30</v>
      </c>
      <c r="I1126" s="32">
        <f t="shared" si="267"/>
        <v>30</v>
      </c>
    </row>
    <row r="1127" spans="1:9" ht="31.5">
      <c r="A1127" s="115" t="s">
        <v>47</v>
      </c>
      <c r="B1127" s="116"/>
      <c r="C1127" s="116" t="s">
        <v>108</v>
      </c>
      <c r="D1127" s="116" t="s">
        <v>108</v>
      </c>
      <c r="E1127" s="116" t="s">
        <v>1023</v>
      </c>
      <c r="F1127" s="116" t="s">
        <v>86</v>
      </c>
      <c r="G1127" s="32">
        <v>57.8</v>
      </c>
      <c r="H1127" s="32">
        <v>30</v>
      </c>
      <c r="I1127" s="32">
        <v>30</v>
      </c>
    </row>
    <row r="1128" spans="1:9" ht="47.25">
      <c r="A1128" s="26" t="s">
        <v>625</v>
      </c>
      <c r="B1128" s="35"/>
      <c r="C1128" s="35" t="s">
        <v>108</v>
      </c>
      <c r="D1128" s="35" t="s">
        <v>108</v>
      </c>
      <c r="E1128" s="116" t="s">
        <v>329</v>
      </c>
      <c r="F1128" s="35"/>
      <c r="G1128" s="32">
        <f>G1129</f>
        <v>78.5</v>
      </c>
      <c r="H1128" s="32">
        <f>H1129</f>
        <v>78.5</v>
      </c>
      <c r="I1128" s="32">
        <f>I1129</f>
        <v>78.5</v>
      </c>
    </row>
    <row r="1129" spans="1:9">
      <c r="A1129" s="26" t="s">
        <v>30</v>
      </c>
      <c r="B1129" s="35"/>
      <c r="C1129" s="35" t="s">
        <v>108</v>
      </c>
      <c r="D1129" s="35" t="s">
        <v>108</v>
      </c>
      <c r="E1129" s="35" t="s">
        <v>330</v>
      </c>
      <c r="F1129" s="35"/>
      <c r="G1129" s="32">
        <f>SUM(G1130)</f>
        <v>78.5</v>
      </c>
      <c r="H1129" s="32">
        <f>SUM(H1130)</f>
        <v>78.5</v>
      </c>
      <c r="I1129" s="32">
        <f>SUM(I1130)</f>
        <v>78.5</v>
      </c>
    </row>
    <row r="1130" spans="1:9" ht="31.5">
      <c r="A1130" s="26" t="s">
        <v>47</v>
      </c>
      <c r="B1130" s="35"/>
      <c r="C1130" s="35" t="s">
        <v>108</v>
      </c>
      <c r="D1130" s="35" t="s">
        <v>108</v>
      </c>
      <c r="E1130" s="35" t="s">
        <v>330</v>
      </c>
      <c r="F1130" s="35" t="s">
        <v>86</v>
      </c>
      <c r="G1130" s="32">
        <v>78.5</v>
      </c>
      <c r="H1130" s="32">
        <v>78.5</v>
      </c>
      <c r="I1130" s="32">
        <v>78.5</v>
      </c>
    </row>
    <row r="1131" spans="1:9" ht="31.5">
      <c r="A1131" s="26" t="s">
        <v>629</v>
      </c>
      <c r="B1131" s="35"/>
      <c r="C1131" s="35" t="s">
        <v>108</v>
      </c>
      <c r="D1131" s="35" t="s">
        <v>108</v>
      </c>
      <c r="E1131" s="56" t="s">
        <v>313</v>
      </c>
      <c r="F1131" s="35"/>
      <c r="G1131" s="32">
        <f>SUM(G1132+G1141)</f>
        <v>26033.5</v>
      </c>
      <c r="H1131" s="32">
        <f t="shared" ref="H1131:I1131" si="268">SUM(H1132+H1141)</f>
        <v>30941.200000000001</v>
      </c>
      <c r="I1131" s="32">
        <f t="shared" si="268"/>
        <v>30941.200000000001</v>
      </c>
    </row>
    <row r="1132" spans="1:9" ht="31.5">
      <c r="A1132" s="26" t="s">
        <v>722</v>
      </c>
      <c r="B1132" s="35"/>
      <c r="C1132" s="35" t="s">
        <v>108</v>
      </c>
      <c r="D1132" s="35" t="s">
        <v>108</v>
      </c>
      <c r="E1132" s="56" t="s">
        <v>692</v>
      </c>
      <c r="F1132" s="35"/>
      <c r="G1132" s="32">
        <f>SUM(G1133)</f>
        <v>22729.9</v>
      </c>
      <c r="H1132" s="32">
        <f t="shared" ref="H1132:I1132" si="269">SUM(H1133)</f>
        <v>26695.200000000001</v>
      </c>
      <c r="I1132" s="32">
        <f t="shared" si="269"/>
        <v>26695.200000000001</v>
      </c>
    </row>
    <row r="1133" spans="1:9">
      <c r="A1133" s="26" t="s">
        <v>30</v>
      </c>
      <c r="B1133" s="35"/>
      <c r="C1133" s="35" t="s">
        <v>108</v>
      </c>
      <c r="D1133" s="35" t="s">
        <v>108</v>
      </c>
      <c r="E1133" s="56" t="s">
        <v>693</v>
      </c>
      <c r="F1133" s="35"/>
      <c r="G1133" s="32">
        <f>SUM(G1134)+G1137</f>
        <v>22729.9</v>
      </c>
      <c r="H1133" s="32">
        <f t="shared" ref="H1133:I1133" si="270">SUM(H1134)+H1137</f>
        <v>26695.200000000001</v>
      </c>
      <c r="I1133" s="32">
        <f t="shared" si="270"/>
        <v>26695.200000000001</v>
      </c>
    </row>
    <row r="1134" spans="1:9">
      <c r="A1134" s="58" t="s">
        <v>332</v>
      </c>
      <c r="B1134" s="27"/>
      <c r="C1134" s="27" t="s">
        <v>108</v>
      </c>
      <c r="D1134" s="27" t="s">
        <v>108</v>
      </c>
      <c r="E1134" s="27" t="s">
        <v>745</v>
      </c>
      <c r="F1134" s="35"/>
      <c r="G1134" s="32">
        <f>SUM(G1135:G1136)</f>
        <v>2811.7000000000003</v>
      </c>
      <c r="H1134" s="32">
        <f>SUM(H1135:H1136)</f>
        <v>2882.7</v>
      </c>
      <c r="I1134" s="32">
        <f>SUM(I1135:I1136)</f>
        <v>2882.7</v>
      </c>
    </row>
    <row r="1135" spans="1:9" ht="31.5">
      <c r="A1135" s="26" t="s">
        <v>47</v>
      </c>
      <c r="B1135" s="35"/>
      <c r="C1135" s="35" t="s">
        <v>108</v>
      </c>
      <c r="D1135" s="35" t="s">
        <v>108</v>
      </c>
      <c r="E1135" s="27" t="s">
        <v>745</v>
      </c>
      <c r="F1135" s="35" t="s">
        <v>86</v>
      </c>
      <c r="G1135" s="32">
        <v>759.4</v>
      </c>
      <c r="H1135" s="32">
        <v>2882.7</v>
      </c>
      <c r="I1135" s="32">
        <v>2882.7</v>
      </c>
    </row>
    <row r="1136" spans="1:9" ht="31.5">
      <c r="A1136" s="26" t="s">
        <v>222</v>
      </c>
      <c r="B1136" s="35"/>
      <c r="C1136" s="27" t="s">
        <v>108</v>
      </c>
      <c r="D1136" s="27" t="s">
        <v>108</v>
      </c>
      <c r="E1136" s="27" t="s">
        <v>745</v>
      </c>
      <c r="F1136" s="35" t="s">
        <v>117</v>
      </c>
      <c r="G1136" s="32">
        <v>2052.3000000000002</v>
      </c>
      <c r="H1136" s="32"/>
      <c r="I1136" s="32"/>
    </row>
    <row r="1137" spans="1:9">
      <c r="A1137" s="26" t="s">
        <v>445</v>
      </c>
      <c r="B1137" s="27"/>
      <c r="C1137" s="27" t="s">
        <v>108</v>
      </c>
      <c r="D1137" s="27" t="s">
        <v>108</v>
      </c>
      <c r="E1137" s="27" t="s">
        <v>746</v>
      </c>
      <c r="F1137" s="27"/>
      <c r="G1137" s="30">
        <f>SUM(G1138)+G1139+G1140</f>
        <v>19918.2</v>
      </c>
      <c r="H1137" s="30">
        <f t="shared" ref="H1137:I1137" si="271">SUM(H1138)+H1139+H1140</f>
        <v>23812.5</v>
      </c>
      <c r="I1137" s="30">
        <f t="shared" si="271"/>
        <v>23812.5</v>
      </c>
    </row>
    <row r="1138" spans="1:9" ht="31.5">
      <c r="A1138" s="26" t="s">
        <v>47</v>
      </c>
      <c r="B1138" s="27"/>
      <c r="C1138" s="27" t="s">
        <v>108</v>
      </c>
      <c r="D1138" s="27" t="s">
        <v>108</v>
      </c>
      <c r="E1138" s="27" t="s">
        <v>746</v>
      </c>
      <c r="F1138" s="35" t="s">
        <v>86</v>
      </c>
      <c r="G1138" s="30">
        <v>2057.9</v>
      </c>
      <c r="H1138" s="30">
        <v>23812.5</v>
      </c>
      <c r="I1138" s="30">
        <v>23812.5</v>
      </c>
    </row>
    <row r="1139" spans="1:9" ht="31.5">
      <c r="A1139" s="26" t="s">
        <v>222</v>
      </c>
      <c r="B1139" s="27"/>
      <c r="C1139" s="27" t="s">
        <v>108</v>
      </c>
      <c r="D1139" s="27" t="s">
        <v>108</v>
      </c>
      <c r="E1139" s="27" t="s">
        <v>746</v>
      </c>
      <c r="F1139" s="35" t="s">
        <v>117</v>
      </c>
      <c r="G1139" s="30">
        <v>6962.3</v>
      </c>
      <c r="H1139" s="30"/>
      <c r="I1139" s="30"/>
    </row>
    <row r="1140" spans="1:9">
      <c r="A1140" s="26" t="s">
        <v>20</v>
      </c>
      <c r="B1140" s="27"/>
      <c r="C1140" s="27" t="s">
        <v>108</v>
      </c>
      <c r="D1140" s="27" t="s">
        <v>108</v>
      </c>
      <c r="E1140" s="27" t="s">
        <v>746</v>
      </c>
      <c r="F1140" s="35" t="s">
        <v>91</v>
      </c>
      <c r="G1140" s="30">
        <v>10898</v>
      </c>
      <c r="H1140" s="30"/>
      <c r="I1140" s="30"/>
    </row>
    <row r="1141" spans="1:9" ht="31.5">
      <c r="A1141" s="26" t="s">
        <v>502</v>
      </c>
      <c r="B1141" s="27"/>
      <c r="C1141" s="27" t="s">
        <v>108</v>
      </c>
      <c r="D1141" s="27" t="s">
        <v>108</v>
      </c>
      <c r="E1141" s="27" t="s">
        <v>333</v>
      </c>
      <c r="F1141" s="27"/>
      <c r="G1141" s="30">
        <f>G1142+G1152+G1155</f>
        <v>3303.6000000000004</v>
      </c>
      <c r="H1141" s="30">
        <f>H1142+H1152+H1155</f>
        <v>4246</v>
      </c>
      <c r="I1141" s="30">
        <f>I1142+I1152+I1155</f>
        <v>4246</v>
      </c>
    </row>
    <row r="1142" spans="1:9">
      <c r="A1142" s="26" t="s">
        <v>30</v>
      </c>
      <c r="B1142" s="27"/>
      <c r="C1142" s="27" t="s">
        <v>108</v>
      </c>
      <c r="D1142" s="27" t="s">
        <v>108</v>
      </c>
      <c r="E1142" s="27" t="s">
        <v>334</v>
      </c>
      <c r="F1142" s="27"/>
      <c r="G1142" s="30">
        <f>G1148+G1143</f>
        <v>2989.6000000000004</v>
      </c>
      <c r="H1142" s="30">
        <f>H1148+H1143</f>
        <v>3932</v>
      </c>
      <c r="I1142" s="30">
        <f>I1148+I1143</f>
        <v>3932</v>
      </c>
    </row>
    <row r="1143" spans="1:9">
      <c r="A1143" s="26" t="s">
        <v>476</v>
      </c>
      <c r="B1143" s="27"/>
      <c r="C1143" s="27" t="s">
        <v>108</v>
      </c>
      <c r="D1143" s="27" t="s">
        <v>108</v>
      </c>
      <c r="E1143" s="29" t="s">
        <v>477</v>
      </c>
      <c r="F1143" s="27"/>
      <c r="G1143" s="30">
        <f>G1145+G1146+G1144+G1147</f>
        <v>532</v>
      </c>
      <c r="H1143" s="30">
        <f>H1145+H1146+H1144+H1147</f>
        <v>532</v>
      </c>
      <c r="I1143" s="30">
        <f>I1145+I1146+I1144+I1147</f>
        <v>532</v>
      </c>
    </row>
    <row r="1144" spans="1:9" ht="47.25" hidden="1">
      <c r="A1144" s="3" t="s">
        <v>46</v>
      </c>
      <c r="B1144" s="27"/>
      <c r="C1144" s="27" t="s">
        <v>108</v>
      </c>
      <c r="D1144" s="27" t="s">
        <v>108</v>
      </c>
      <c r="E1144" s="29" t="s">
        <v>477</v>
      </c>
      <c r="F1144" s="27" t="s">
        <v>84</v>
      </c>
      <c r="G1144" s="30"/>
      <c r="H1144" s="30"/>
      <c r="I1144" s="30"/>
    </row>
    <row r="1145" spans="1:9" ht="31.5">
      <c r="A1145" s="26" t="s">
        <v>47</v>
      </c>
      <c r="B1145" s="27"/>
      <c r="C1145" s="27" t="s">
        <v>108</v>
      </c>
      <c r="D1145" s="27" t="s">
        <v>108</v>
      </c>
      <c r="E1145" s="29" t="s">
        <v>477</v>
      </c>
      <c r="F1145" s="27" t="s">
        <v>86</v>
      </c>
      <c r="G1145" s="30">
        <v>463</v>
      </c>
      <c r="H1145" s="30">
        <v>532</v>
      </c>
      <c r="I1145" s="30">
        <v>532</v>
      </c>
    </row>
    <row r="1146" spans="1:9">
      <c r="A1146" s="26" t="s">
        <v>37</v>
      </c>
      <c r="B1146" s="27"/>
      <c r="C1146" s="27" t="s">
        <v>108</v>
      </c>
      <c r="D1146" s="27" t="s">
        <v>108</v>
      </c>
      <c r="E1146" s="29" t="s">
        <v>477</v>
      </c>
      <c r="F1146" s="27" t="s">
        <v>94</v>
      </c>
      <c r="G1146" s="30">
        <v>39</v>
      </c>
      <c r="H1146" s="30"/>
      <c r="I1146" s="30"/>
    </row>
    <row r="1147" spans="1:9" ht="31.5">
      <c r="A1147" s="26" t="s">
        <v>222</v>
      </c>
      <c r="B1147" s="27"/>
      <c r="C1147" s="27" t="s">
        <v>108</v>
      </c>
      <c r="D1147" s="27" t="s">
        <v>108</v>
      </c>
      <c r="E1147" s="29" t="s">
        <v>477</v>
      </c>
      <c r="F1147" s="27" t="s">
        <v>117</v>
      </c>
      <c r="G1147" s="30">
        <v>30</v>
      </c>
      <c r="H1147" s="30"/>
      <c r="I1147" s="30"/>
    </row>
    <row r="1148" spans="1:9" ht="31.5">
      <c r="A1148" s="26" t="s">
        <v>335</v>
      </c>
      <c r="B1148" s="56"/>
      <c r="C1148" s="27" t="s">
        <v>108</v>
      </c>
      <c r="D1148" s="27" t="s">
        <v>108</v>
      </c>
      <c r="E1148" s="27" t="s">
        <v>336</v>
      </c>
      <c r="F1148" s="27"/>
      <c r="G1148" s="30">
        <f>SUM(G1149:G1151)</f>
        <v>2457.6000000000004</v>
      </c>
      <c r="H1148" s="30">
        <f>SUM(H1149:H1151)</f>
        <v>3400</v>
      </c>
      <c r="I1148" s="30">
        <f>SUM(I1149:I1151)</f>
        <v>3400</v>
      </c>
    </row>
    <row r="1149" spans="1:9" ht="47.25">
      <c r="A1149" s="3" t="s">
        <v>46</v>
      </c>
      <c r="B1149" s="56"/>
      <c r="C1149" s="27" t="s">
        <v>108</v>
      </c>
      <c r="D1149" s="27" t="s">
        <v>108</v>
      </c>
      <c r="E1149" s="27" t="s">
        <v>336</v>
      </c>
      <c r="F1149" s="27" t="s">
        <v>84</v>
      </c>
      <c r="G1149" s="30">
        <v>688.9</v>
      </c>
      <c r="H1149" s="30">
        <v>3000</v>
      </c>
      <c r="I1149" s="30">
        <v>3000</v>
      </c>
    </row>
    <row r="1150" spans="1:9" ht="31.5">
      <c r="A1150" s="26" t="s">
        <v>47</v>
      </c>
      <c r="B1150" s="56"/>
      <c r="C1150" s="27" t="s">
        <v>108</v>
      </c>
      <c r="D1150" s="27" t="s">
        <v>108</v>
      </c>
      <c r="E1150" s="27" t="s">
        <v>336</v>
      </c>
      <c r="F1150" s="27" t="s">
        <v>86</v>
      </c>
      <c r="G1150" s="30">
        <v>361.8</v>
      </c>
      <c r="H1150" s="30">
        <v>400</v>
      </c>
      <c r="I1150" s="30">
        <v>400</v>
      </c>
    </row>
    <row r="1151" spans="1:9" ht="31.5">
      <c r="A1151" s="26" t="s">
        <v>222</v>
      </c>
      <c r="B1151" s="56"/>
      <c r="C1151" s="27" t="s">
        <v>108</v>
      </c>
      <c r="D1151" s="27" t="s">
        <v>108</v>
      </c>
      <c r="E1151" s="27" t="s">
        <v>336</v>
      </c>
      <c r="F1151" s="27" t="s">
        <v>117</v>
      </c>
      <c r="G1151" s="30">
        <v>1406.9</v>
      </c>
      <c r="H1151" s="30"/>
      <c r="I1151" s="30"/>
    </row>
    <row r="1152" spans="1:9" ht="31.5">
      <c r="A1152" s="26" t="s">
        <v>40</v>
      </c>
      <c r="B1152" s="27"/>
      <c r="C1152" s="27" t="s">
        <v>108</v>
      </c>
      <c r="D1152" s="27" t="s">
        <v>108</v>
      </c>
      <c r="E1152" s="56" t="s">
        <v>337</v>
      </c>
      <c r="F1152" s="27"/>
      <c r="G1152" s="30">
        <f>SUM(G1153)</f>
        <v>0</v>
      </c>
      <c r="H1152" s="30">
        <f>SUM(H1153)</f>
        <v>0</v>
      </c>
      <c r="I1152" s="30">
        <f>SUM(I1153)</f>
        <v>0</v>
      </c>
    </row>
    <row r="1153" spans="1:9" hidden="1">
      <c r="A1153" s="26" t="s">
        <v>338</v>
      </c>
      <c r="B1153" s="27"/>
      <c r="C1153" s="27" t="s">
        <v>108</v>
      </c>
      <c r="D1153" s="27" t="s">
        <v>108</v>
      </c>
      <c r="E1153" s="56" t="s">
        <v>339</v>
      </c>
      <c r="F1153" s="27"/>
      <c r="G1153" s="30">
        <f>G1154</f>
        <v>0</v>
      </c>
      <c r="H1153" s="30">
        <f>H1154</f>
        <v>0</v>
      </c>
      <c r="I1153" s="30">
        <f>I1154</f>
        <v>0</v>
      </c>
    </row>
    <row r="1154" spans="1:9" ht="47.25" hidden="1">
      <c r="A1154" s="3" t="s">
        <v>46</v>
      </c>
      <c r="B1154" s="27"/>
      <c r="C1154" s="27" t="s">
        <v>108</v>
      </c>
      <c r="D1154" s="27" t="s">
        <v>108</v>
      </c>
      <c r="E1154" s="56" t="s">
        <v>339</v>
      </c>
      <c r="F1154" s="27" t="s">
        <v>84</v>
      </c>
      <c r="G1154" s="30"/>
      <c r="H1154" s="30"/>
      <c r="I1154" s="30"/>
    </row>
    <row r="1155" spans="1:9">
      <c r="A1155" s="26" t="s">
        <v>828</v>
      </c>
      <c r="B1155" s="27"/>
      <c r="C1155" s="27" t="s">
        <v>108</v>
      </c>
      <c r="D1155" s="27" t="s">
        <v>108</v>
      </c>
      <c r="E1155" s="27" t="s">
        <v>826</v>
      </c>
      <c r="F1155" s="27"/>
      <c r="G1155" s="30">
        <f>G1156</f>
        <v>314</v>
      </c>
      <c r="H1155" s="30">
        <f>H1156</f>
        <v>314</v>
      </c>
      <c r="I1155" s="30">
        <f>I1156</f>
        <v>314</v>
      </c>
    </row>
    <row r="1156" spans="1:9">
      <c r="A1156" s="26" t="s">
        <v>476</v>
      </c>
      <c r="B1156" s="27"/>
      <c r="C1156" s="27" t="s">
        <v>108</v>
      </c>
      <c r="D1156" s="27" t="s">
        <v>108</v>
      </c>
      <c r="E1156" s="27" t="s">
        <v>963</v>
      </c>
      <c r="F1156" s="27"/>
      <c r="G1156" s="30">
        <f>G1157+G1158+G1159</f>
        <v>314</v>
      </c>
      <c r="H1156" s="30">
        <f>H1157+H1158+H1159</f>
        <v>314</v>
      </c>
      <c r="I1156" s="30">
        <f>I1157+I1158+I1159</f>
        <v>314</v>
      </c>
    </row>
    <row r="1157" spans="1:9" ht="47.25" hidden="1">
      <c r="A1157" s="3" t="s">
        <v>46</v>
      </c>
      <c r="B1157" s="27"/>
      <c r="C1157" s="27" t="s">
        <v>108</v>
      </c>
      <c r="D1157" s="27" t="s">
        <v>108</v>
      </c>
      <c r="E1157" s="27" t="s">
        <v>565</v>
      </c>
      <c r="F1157" s="27" t="s">
        <v>84</v>
      </c>
      <c r="G1157" s="30"/>
      <c r="H1157" s="30"/>
      <c r="I1157" s="30"/>
    </row>
    <row r="1158" spans="1:9" ht="31.5">
      <c r="A1158" s="26" t="s">
        <v>47</v>
      </c>
      <c r="B1158" s="27"/>
      <c r="C1158" s="27" t="s">
        <v>108</v>
      </c>
      <c r="D1158" s="27" t="s">
        <v>108</v>
      </c>
      <c r="E1158" s="27" t="s">
        <v>963</v>
      </c>
      <c r="F1158" s="27" t="s">
        <v>86</v>
      </c>
      <c r="G1158" s="30">
        <v>264</v>
      </c>
      <c r="H1158" s="30">
        <v>314</v>
      </c>
      <c r="I1158" s="30">
        <v>314</v>
      </c>
    </row>
    <row r="1159" spans="1:9">
      <c r="A1159" s="26" t="s">
        <v>37</v>
      </c>
      <c r="B1159" s="27"/>
      <c r="C1159" s="27" t="s">
        <v>108</v>
      </c>
      <c r="D1159" s="27" t="s">
        <v>108</v>
      </c>
      <c r="E1159" s="27" t="s">
        <v>968</v>
      </c>
      <c r="F1159" s="27" t="s">
        <v>94</v>
      </c>
      <c r="G1159" s="30">
        <v>50</v>
      </c>
      <c r="H1159" s="30"/>
      <c r="I1159" s="30"/>
    </row>
    <row r="1160" spans="1:9">
      <c r="A1160" s="26" t="s">
        <v>177</v>
      </c>
      <c r="B1160" s="56"/>
      <c r="C1160" s="27" t="s">
        <v>108</v>
      </c>
      <c r="D1160" s="27" t="s">
        <v>167</v>
      </c>
      <c r="E1160" s="56"/>
      <c r="F1160" s="56"/>
      <c r="G1160" s="32">
        <f>G1161</f>
        <v>68569.7</v>
      </c>
      <c r="H1160" s="32">
        <f>H1161</f>
        <v>63135.400000000009</v>
      </c>
      <c r="I1160" s="32">
        <f>I1161</f>
        <v>64251.8</v>
      </c>
    </row>
    <row r="1161" spans="1:9" ht="31.5">
      <c r="A1161" s="26" t="s">
        <v>629</v>
      </c>
      <c r="B1161" s="35"/>
      <c r="C1161" s="35" t="s">
        <v>108</v>
      </c>
      <c r="D1161" s="35" t="s">
        <v>167</v>
      </c>
      <c r="E1161" s="56" t="s">
        <v>313</v>
      </c>
      <c r="F1161" s="56"/>
      <c r="G1161" s="32">
        <f>SUM(G1162)+G1175+G1178</f>
        <v>68569.7</v>
      </c>
      <c r="H1161" s="32">
        <f>SUM(H1162)+H1175+H1178</f>
        <v>63135.400000000009</v>
      </c>
      <c r="I1161" s="32">
        <f>SUM(I1162)+I1175+I1178</f>
        <v>64251.8</v>
      </c>
    </row>
    <row r="1162" spans="1:9" ht="31.5">
      <c r="A1162" s="26" t="s">
        <v>722</v>
      </c>
      <c r="B1162" s="35"/>
      <c r="C1162" s="35" t="s">
        <v>108</v>
      </c>
      <c r="D1162" s="35" t="s">
        <v>167</v>
      </c>
      <c r="E1162" s="56" t="s">
        <v>692</v>
      </c>
      <c r="F1162" s="56"/>
      <c r="G1162" s="32">
        <f>SUM(G1163)+G1168</f>
        <v>7822.2</v>
      </c>
      <c r="H1162" s="32">
        <f t="shared" ref="H1162:I1162" si="272">SUM(H1163)+H1168</f>
        <v>6549.7999999999993</v>
      </c>
      <c r="I1162" s="32">
        <f t="shared" si="272"/>
        <v>6567</v>
      </c>
    </row>
    <row r="1163" spans="1:9">
      <c r="A1163" s="26" t="s">
        <v>30</v>
      </c>
      <c r="B1163" s="27"/>
      <c r="C1163" s="27" t="s">
        <v>108</v>
      </c>
      <c r="D1163" s="27" t="s">
        <v>167</v>
      </c>
      <c r="E1163" s="29" t="s">
        <v>693</v>
      </c>
      <c r="F1163" s="46"/>
      <c r="G1163" s="30">
        <f>SUM(G1167:G1167)+G1164</f>
        <v>2493.6999999999998</v>
      </c>
      <c r="H1163" s="30">
        <f t="shared" ref="H1163:I1163" si="273">SUM(H1167:H1167)+H1164</f>
        <v>1986.1</v>
      </c>
      <c r="I1163" s="30">
        <f t="shared" si="273"/>
        <v>1986.1</v>
      </c>
    </row>
    <row r="1164" spans="1:9" hidden="1">
      <c r="A1164" s="83" t="s">
        <v>566</v>
      </c>
      <c r="B1164" s="35"/>
      <c r="C1164" s="35" t="s">
        <v>108</v>
      </c>
      <c r="D1164" s="35" t="s">
        <v>167</v>
      </c>
      <c r="E1164" s="84" t="s">
        <v>942</v>
      </c>
      <c r="F1164" s="35"/>
      <c r="G1164" s="32">
        <f>SUM(G1165)</f>
        <v>0</v>
      </c>
      <c r="H1164" s="32"/>
      <c r="I1164" s="32"/>
    </row>
    <row r="1165" spans="1:9" ht="31.5" hidden="1">
      <c r="A1165" s="26" t="s">
        <v>47</v>
      </c>
      <c r="B1165" s="35"/>
      <c r="C1165" s="35" t="s">
        <v>108</v>
      </c>
      <c r="D1165" s="35" t="s">
        <v>167</v>
      </c>
      <c r="E1165" s="84" t="s">
        <v>942</v>
      </c>
      <c r="F1165" s="35" t="s">
        <v>86</v>
      </c>
      <c r="G1165" s="32"/>
      <c r="H1165" s="32"/>
      <c r="I1165" s="32"/>
    </row>
    <row r="1166" spans="1:9">
      <c r="A1166" s="26" t="s">
        <v>446</v>
      </c>
      <c r="B1166" s="27"/>
      <c r="C1166" s="27" t="s">
        <v>108</v>
      </c>
      <c r="D1166" s="27" t="s">
        <v>167</v>
      </c>
      <c r="E1166" s="29" t="s">
        <v>750</v>
      </c>
      <c r="F1166" s="46"/>
      <c r="G1166" s="30">
        <f>SUM(G1167)</f>
        <v>2493.6999999999998</v>
      </c>
      <c r="H1166" s="30">
        <f t="shared" ref="H1166:I1166" si="274">SUM(H1167)</f>
        <v>1986.1</v>
      </c>
      <c r="I1166" s="30">
        <f t="shared" si="274"/>
        <v>1986.1</v>
      </c>
    </row>
    <row r="1167" spans="1:9" ht="31.5">
      <c r="A1167" s="26" t="s">
        <v>47</v>
      </c>
      <c r="B1167" s="27"/>
      <c r="C1167" s="27" t="s">
        <v>108</v>
      </c>
      <c r="D1167" s="27" t="s">
        <v>167</v>
      </c>
      <c r="E1167" s="29" t="s">
        <v>750</v>
      </c>
      <c r="F1167" s="46">
        <v>200</v>
      </c>
      <c r="G1167" s="30">
        <v>2493.6999999999998</v>
      </c>
      <c r="H1167" s="30">
        <v>1986.1</v>
      </c>
      <c r="I1167" s="30">
        <v>1986.1</v>
      </c>
    </row>
    <row r="1168" spans="1:9" ht="31.5">
      <c r="A1168" s="83" t="s">
        <v>40</v>
      </c>
      <c r="B1168" s="78"/>
      <c r="C1168" s="78" t="s">
        <v>108</v>
      </c>
      <c r="D1168" s="78" t="s">
        <v>167</v>
      </c>
      <c r="E1168" s="84" t="s">
        <v>701</v>
      </c>
      <c r="F1168" s="78"/>
      <c r="G1168" s="80">
        <f>G1169+G1172</f>
        <v>5328.5</v>
      </c>
      <c r="H1168" s="80">
        <f>H1169+H1172</f>
        <v>4563.7</v>
      </c>
      <c r="I1168" s="80">
        <f>I1169+I1172</f>
        <v>4580.8999999999996</v>
      </c>
    </row>
    <row r="1169" spans="1:9" ht="63">
      <c r="A1169" s="26" t="s">
        <v>389</v>
      </c>
      <c r="B1169" s="27"/>
      <c r="C1169" s="27" t="s">
        <v>108</v>
      </c>
      <c r="D1169" s="27" t="s">
        <v>167</v>
      </c>
      <c r="E1169" s="29" t="s">
        <v>734</v>
      </c>
      <c r="F1169" s="27"/>
      <c r="G1169" s="32">
        <f>G1170+G1171</f>
        <v>4023.6000000000004</v>
      </c>
      <c r="H1169" s="32">
        <f>H1170+H1171</f>
        <v>3287</v>
      </c>
      <c r="I1169" s="32">
        <f>I1170+I1171</f>
        <v>3287</v>
      </c>
    </row>
    <row r="1170" spans="1:9" ht="47.25">
      <c r="A1170" s="26" t="s">
        <v>46</v>
      </c>
      <c r="B1170" s="27"/>
      <c r="C1170" s="27" t="s">
        <v>108</v>
      </c>
      <c r="D1170" s="27" t="s">
        <v>167</v>
      </c>
      <c r="E1170" s="29" t="s">
        <v>734</v>
      </c>
      <c r="F1170" s="27" t="s">
        <v>84</v>
      </c>
      <c r="G1170" s="32">
        <v>3699.8</v>
      </c>
      <c r="H1170" s="32">
        <v>2984.6</v>
      </c>
      <c r="I1170" s="32">
        <v>2984.6</v>
      </c>
    </row>
    <row r="1171" spans="1:9" ht="31.5">
      <c r="A1171" s="26" t="s">
        <v>47</v>
      </c>
      <c r="B1171" s="27"/>
      <c r="C1171" s="27" t="s">
        <v>108</v>
      </c>
      <c r="D1171" s="27" t="s">
        <v>167</v>
      </c>
      <c r="E1171" s="29" t="s">
        <v>734</v>
      </c>
      <c r="F1171" s="27" t="s">
        <v>86</v>
      </c>
      <c r="G1171" s="32">
        <v>323.8</v>
      </c>
      <c r="H1171" s="32">
        <v>302.39999999999998</v>
      </c>
      <c r="I1171" s="32">
        <v>302.39999999999998</v>
      </c>
    </row>
    <row r="1172" spans="1:9">
      <c r="A1172" s="83" t="s">
        <v>566</v>
      </c>
      <c r="B1172" s="78"/>
      <c r="C1172" s="78" t="s">
        <v>108</v>
      </c>
      <c r="D1172" s="78" t="s">
        <v>167</v>
      </c>
      <c r="E1172" s="84" t="s">
        <v>744</v>
      </c>
      <c r="F1172" s="78"/>
      <c r="G1172" s="80">
        <f>G1173+G1174</f>
        <v>1304.9000000000001</v>
      </c>
      <c r="H1172" s="80">
        <f>H1173+H1174</f>
        <v>1276.7</v>
      </c>
      <c r="I1172" s="80">
        <f>I1173+I1174</f>
        <v>1293.9000000000001</v>
      </c>
    </row>
    <row r="1173" spans="1:9" ht="47.25">
      <c r="A1173" s="83" t="s">
        <v>46</v>
      </c>
      <c r="B1173" s="78"/>
      <c r="C1173" s="78" t="s">
        <v>108</v>
      </c>
      <c r="D1173" s="78" t="s">
        <v>167</v>
      </c>
      <c r="E1173" s="84" t="s">
        <v>744</v>
      </c>
      <c r="F1173" s="78" t="s">
        <v>84</v>
      </c>
      <c r="G1173" s="80">
        <v>1175.7</v>
      </c>
      <c r="H1173" s="80">
        <v>1175.7</v>
      </c>
      <c r="I1173" s="80">
        <v>1175.7</v>
      </c>
    </row>
    <row r="1174" spans="1:9" ht="31.5">
      <c r="A1174" s="57" t="s">
        <v>47</v>
      </c>
      <c r="B1174" s="78"/>
      <c r="C1174" s="78" t="s">
        <v>108</v>
      </c>
      <c r="D1174" s="78" t="s">
        <v>167</v>
      </c>
      <c r="E1174" s="84" t="s">
        <v>744</v>
      </c>
      <c r="F1174" s="78" t="s">
        <v>86</v>
      </c>
      <c r="G1174" s="80">
        <v>129.19999999999999</v>
      </c>
      <c r="H1174" s="80">
        <v>101</v>
      </c>
      <c r="I1174" s="80">
        <v>118.20000000000005</v>
      </c>
    </row>
    <row r="1175" spans="1:9" ht="47.25">
      <c r="A1175" s="26" t="s">
        <v>632</v>
      </c>
      <c r="B1175" s="27"/>
      <c r="C1175" s="27" t="s">
        <v>108</v>
      </c>
      <c r="D1175" s="27" t="s">
        <v>167</v>
      </c>
      <c r="E1175" s="56" t="s">
        <v>324</v>
      </c>
      <c r="F1175" s="46"/>
      <c r="G1175" s="30">
        <f t="shared" ref="G1175:I1176" si="275">SUM(G1176)</f>
        <v>8.1999999999999993</v>
      </c>
      <c r="H1175" s="30">
        <f t="shared" si="275"/>
        <v>0</v>
      </c>
      <c r="I1175" s="30">
        <f t="shared" si="275"/>
        <v>0</v>
      </c>
    </row>
    <row r="1176" spans="1:9">
      <c r="A1176" s="26" t="s">
        <v>30</v>
      </c>
      <c r="B1176" s="27"/>
      <c r="C1176" s="27" t="s">
        <v>108</v>
      </c>
      <c r="D1176" s="27" t="s">
        <v>167</v>
      </c>
      <c r="E1176" s="56" t="s">
        <v>325</v>
      </c>
      <c r="F1176" s="46"/>
      <c r="G1176" s="30">
        <f t="shared" si="275"/>
        <v>8.1999999999999993</v>
      </c>
      <c r="H1176" s="30">
        <f t="shared" si="275"/>
        <v>0</v>
      </c>
      <c r="I1176" s="30">
        <f t="shared" si="275"/>
        <v>0</v>
      </c>
    </row>
    <row r="1177" spans="1:9" ht="31.5">
      <c r="A1177" s="26" t="s">
        <v>47</v>
      </c>
      <c r="B1177" s="27"/>
      <c r="C1177" s="27" t="s">
        <v>108</v>
      </c>
      <c r="D1177" s="27" t="s">
        <v>167</v>
      </c>
      <c r="E1177" s="56" t="s">
        <v>325</v>
      </c>
      <c r="F1177" s="46">
        <v>200</v>
      </c>
      <c r="G1177" s="30">
        <v>8.1999999999999993</v>
      </c>
      <c r="H1177" s="30"/>
      <c r="I1177" s="30"/>
    </row>
    <row r="1178" spans="1:9" ht="47.25">
      <c r="A1178" s="26" t="s">
        <v>812</v>
      </c>
      <c r="B1178" s="27"/>
      <c r="C1178" s="27" t="s">
        <v>108</v>
      </c>
      <c r="D1178" s="27" t="s">
        <v>167</v>
      </c>
      <c r="E1178" s="77" t="s">
        <v>340</v>
      </c>
      <c r="F1178" s="27"/>
      <c r="G1178" s="30">
        <f>SUM(G1179+G1182+G1185+G1187)+G1197+G1192+G1190</f>
        <v>60739.3</v>
      </c>
      <c r="H1178" s="30">
        <f t="shared" ref="H1178:I1178" si="276">SUM(H1179+H1182+H1185+H1187)+H1197+H1192</f>
        <v>56585.600000000006</v>
      </c>
      <c r="I1178" s="30">
        <f t="shared" si="276"/>
        <v>57684.800000000003</v>
      </c>
    </row>
    <row r="1179" spans="1:9">
      <c r="A1179" s="57" t="s">
        <v>75</v>
      </c>
      <c r="B1179" s="78"/>
      <c r="C1179" s="78" t="s">
        <v>108</v>
      </c>
      <c r="D1179" s="78" t="s">
        <v>167</v>
      </c>
      <c r="E1179" s="85" t="s">
        <v>499</v>
      </c>
      <c r="F1179" s="78"/>
      <c r="G1179" s="80">
        <f>+G1180+G1181</f>
        <v>15057.800000000001</v>
      </c>
      <c r="H1179" s="80">
        <f>+H1180+H1181</f>
        <v>14766.800000000001</v>
      </c>
      <c r="I1179" s="80">
        <f>+I1180+I1181</f>
        <v>14766.800000000001</v>
      </c>
    </row>
    <row r="1180" spans="1:9" ht="47.25">
      <c r="A1180" s="57" t="s">
        <v>46</v>
      </c>
      <c r="B1180" s="78"/>
      <c r="C1180" s="78" t="s">
        <v>108</v>
      </c>
      <c r="D1180" s="78" t="s">
        <v>167</v>
      </c>
      <c r="E1180" s="85" t="s">
        <v>499</v>
      </c>
      <c r="F1180" s="78" t="s">
        <v>84</v>
      </c>
      <c r="G1180" s="30">
        <v>15057.6</v>
      </c>
      <c r="H1180" s="30">
        <v>14766.6</v>
      </c>
      <c r="I1180" s="30">
        <v>14766.6</v>
      </c>
    </row>
    <row r="1181" spans="1:9" ht="31.5">
      <c r="A1181" s="57" t="s">
        <v>47</v>
      </c>
      <c r="B1181" s="78"/>
      <c r="C1181" s="78" t="s">
        <v>108</v>
      </c>
      <c r="D1181" s="78" t="s">
        <v>167</v>
      </c>
      <c r="E1181" s="85" t="s">
        <v>499</v>
      </c>
      <c r="F1181" s="78" t="s">
        <v>86</v>
      </c>
      <c r="G1181" s="30">
        <v>0.2</v>
      </c>
      <c r="H1181" s="30">
        <v>0.2</v>
      </c>
      <c r="I1181" s="30">
        <v>0.2</v>
      </c>
    </row>
    <row r="1182" spans="1:9">
      <c r="A1182" s="57" t="s">
        <v>90</v>
      </c>
      <c r="B1182" s="78"/>
      <c r="C1182" s="78" t="s">
        <v>108</v>
      </c>
      <c r="D1182" s="78" t="s">
        <v>167</v>
      </c>
      <c r="E1182" s="85" t="s">
        <v>747</v>
      </c>
      <c r="F1182" s="78"/>
      <c r="G1182" s="30">
        <f>SUM(G1183+G1184)</f>
        <v>310.2</v>
      </c>
      <c r="H1182" s="30">
        <f>SUM(H1183+H1184)</f>
        <v>239.5</v>
      </c>
      <c r="I1182" s="30">
        <f>SUM(I1183+I1184)</f>
        <v>239.5</v>
      </c>
    </row>
    <row r="1183" spans="1:9" ht="31.5">
      <c r="A1183" s="57" t="s">
        <v>47</v>
      </c>
      <c r="B1183" s="78"/>
      <c r="C1183" s="78" t="s">
        <v>108</v>
      </c>
      <c r="D1183" s="78" t="s">
        <v>167</v>
      </c>
      <c r="E1183" s="85" t="s">
        <v>747</v>
      </c>
      <c r="F1183" s="78" t="s">
        <v>86</v>
      </c>
      <c r="G1183" s="30">
        <v>308.7</v>
      </c>
      <c r="H1183" s="30">
        <f>20+8+40+170</f>
        <v>238</v>
      </c>
      <c r="I1183" s="30">
        <f>20+8+40+170</f>
        <v>238</v>
      </c>
    </row>
    <row r="1184" spans="1:9">
      <c r="A1184" s="26" t="s">
        <v>20</v>
      </c>
      <c r="B1184" s="78"/>
      <c r="C1184" s="78" t="s">
        <v>108</v>
      </c>
      <c r="D1184" s="78" t="s">
        <v>167</v>
      </c>
      <c r="E1184" s="85" t="s">
        <v>747</v>
      </c>
      <c r="F1184" s="78" t="s">
        <v>91</v>
      </c>
      <c r="G1184" s="30">
        <v>1.5</v>
      </c>
      <c r="H1184" s="30">
        <v>1.5</v>
      </c>
      <c r="I1184" s="30">
        <v>1.5</v>
      </c>
    </row>
    <row r="1185" spans="1:9" ht="31.5">
      <c r="A1185" s="57" t="s">
        <v>92</v>
      </c>
      <c r="B1185" s="78"/>
      <c r="C1185" s="78" t="s">
        <v>108</v>
      </c>
      <c r="D1185" s="78" t="s">
        <v>167</v>
      </c>
      <c r="E1185" s="85" t="s">
        <v>581</v>
      </c>
      <c r="F1185" s="78"/>
      <c r="G1185" s="80">
        <f>SUM(G1186)</f>
        <v>889.5</v>
      </c>
      <c r="H1185" s="80">
        <f>SUM(H1186)</f>
        <v>943</v>
      </c>
      <c r="I1185" s="80">
        <f>SUM(I1186)</f>
        <v>943</v>
      </c>
    </row>
    <row r="1186" spans="1:9" ht="31.5">
      <c r="A1186" s="57" t="s">
        <v>47</v>
      </c>
      <c r="B1186" s="78"/>
      <c r="C1186" s="78" t="s">
        <v>108</v>
      </c>
      <c r="D1186" s="78" t="s">
        <v>167</v>
      </c>
      <c r="E1186" s="85" t="s">
        <v>581</v>
      </c>
      <c r="F1186" s="78" t="s">
        <v>86</v>
      </c>
      <c r="G1186" s="30">
        <v>889.5</v>
      </c>
      <c r="H1186" s="30">
        <v>943</v>
      </c>
      <c r="I1186" s="30">
        <v>943</v>
      </c>
    </row>
    <row r="1187" spans="1:9" ht="31.5">
      <c r="A1187" s="57" t="s">
        <v>510</v>
      </c>
      <c r="B1187" s="78"/>
      <c r="C1187" s="78" t="s">
        <v>108</v>
      </c>
      <c r="D1187" s="78" t="s">
        <v>167</v>
      </c>
      <c r="E1187" s="85" t="s">
        <v>511</v>
      </c>
      <c r="F1187" s="78"/>
      <c r="G1187" s="80">
        <f>SUM(G1188:G1189)</f>
        <v>818.5</v>
      </c>
      <c r="H1187" s="80">
        <f>SUM(H1188:H1189)</f>
        <v>416</v>
      </c>
      <c r="I1187" s="80">
        <f>SUM(I1188:I1189)</f>
        <v>581.1</v>
      </c>
    </row>
    <row r="1188" spans="1:9" ht="31.5">
      <c r="A1188" s="57" t="s">
        <v>47</v>
      </c>
      <c r="B1188" s="78"/>
      <c r="C1188" s="78" t="s">
        <v>108</v>
      </c>
      <c r="D1188" s="78" t="s">
        <v>167</v>
      </c>
      <c r="E1188" s="85" t="s">
        <v>511</v>
      </c>
      <c r="F1188" s="78" t="s">
        <v>86</v>
      </c>
      <c r="G1188" s="30">
        <v>744.6</v>
      </c>
      <c r="H1188" s="30">
        <v>341.2</v>
      </c>
      <c r="I1188" s="30">
        <v>506.3</v>
      </c>
    </row>
    <row r="1189" spans="1:9">
      <c r="A1189" s="26" t="s">
        <v>20</v>
      </c>
      <c r="B1189" s="78"/>
      <c r="C1189" s="78" t="s">
        <v>108</v>
      </c>
      <c r="D1189" s="78" t="s">
        <v>167</v>
      </c>
      <c r="E1189" s="85" t="s">
        <v>511</v>
      </c>
      <c r="F1189" s="78" t="s">
        <v>91</v>
      </c>
      <c r="G1189" s="30">
        <v>73.900000000000006</v>
      </c>
      <c r="H1189" s="30">
        <v>74.8</v>
      </c>
      <c r="I1189" s="30">
        <v>74.8</v>
      </c>
    </row>
    <row r="1190" spans="1:9">
      <c r="A1190" s="147" t="s">
        <v>1041</v>
      </c>
      <c r="B1190" s="78"/>
      <c r="C1190" s="78" t="s">
        <v>108</v>
      </c>
      <c r="D1190" s="78" t="s">
        <v>167</v>
      </c>
      <c r="E1190" s="85" t="s">
        <v>1056</v>
      </c>
      <c r="F1190" s="78"/>
      <c r="G1190" s="30">
        <f>SUM(G1191)</f>
        <v>72.8</v>
      </c>
      <c r="H1190" s="30"/>
      <c r="I1190" s="30"/>
    </row>
    <row r="1191" spans="1:9" ht="47.25">
      <c r="A1191" s="57" t="s">
        <v>46</v>
      </c>
      <c r="B1191" s="78"/>
      <c r="C1191" s="78" t="s">
        <v>108</v>
      </c>
      <c r="D1191" s="78" t="s">
        <v>167</v>
      </c>
      <c r="E1191" s="85" t="s">
        <v>1056</v>
      </c>
      <c r="F1191" s="78" t="s">
        <v>84</v>
      </c>
      <c r="G1191" s="30">
        <v>72.8</v>
      </c>
      <c r="H1191" s="30"/>
      <c r="I1191" s="30"/>
    </row>
    <row r="1192" spans="1:9">
      <c r="A1192" s="26" t="s">
        <v>30</v>
      </c>
      <c r="B1192" s="27"/>
      <c r="C1192" s="27" t="s">
        <v>108</v>
      </c>
      <c r="D1192" s="27" t="s">
        <v>167</v>
      </c>
      <c r="E1192" s="46" t="s">
        <v>748</v>
      </c>
      <c r="F1192" s="46"/>
      <c r="G1192" s="30">
        <f>SUM(G1195)+G1193</f>
        <v>1394.4</v>
      </c>
      <c r="H1192" s="30">
        <f>SUM(H1195)</f>
        <v>0</v>
      </c>
      <c r="I1192" s="30">
        <f>SUM(I1195)</f>
        <v>0</v>
      </c>
    </row>
    <row r="1193" spans="1:9" ht="31.5">
      <c r="A1193" s="57" t="s">
        <v>510</v>
      </c>
      <c r="B1193" s="27"/>
      <c r="C1193" s="27" t="s">
        <v>108</v>
      </c>
      <c r="D1193" s="27" t="s">
        <v>167</v>
      </c>
      <c r="E1193" s="46" t="s">
        <v>944</v>
      </c>
      <c r="F1193" s="46"/>
      <c r="G1193" s="30">
        <f>SUM(G1194)</f>
        <v>140.5</v>
      </c>
      <c r="H1193" s="30"/>
      <c r="I1193" s="30"/>
    </row>
    <row r="1194" spans="1:9" ht="31.5">
      <c r="A1194" s="57" t="s">
        <v>47</v>
      </c>
      <c r="B1194" s="27"/>
      <c r="C1194" s="27" t="s">
        <v>108</v>
      </c>
      <c r="D1194" s="27" t="s">
        <v>167</v>
      </c>
      <c r="E1194" s="46" t="s">
        <v>944</v>
      </c>
      <c r="F1194" s="46">
        <v>200</v>
      </c>
      <c r="G1194" s="30">
        <v>140.5</v>
      </c>
      <c r="H1194" s="30"/>
      <c r="I1194" s="30"/>
    </row>
    <row r="1195" spans="1:9">
      <c r="A1195" s="58" t="s">
        <v>749</v>
      </c>
      <c r="B1195" s="27"/>
      <c r="C1195" s="27" t="s">
        <v>108</v>
      </c>
      <c r="D1195" s="35" t="s">
        <v>167</v>
      </c>
      <c r="E1195" s="27" t="s">
        <v>710</v>
      </c>
      <c r="F1195" s="35"/>
      <c r="G1195" s="30">
        <f>G1196</f>
        <v>1253.9000000000001</v>
      </c>
      <c r="H1195" s="30">
        <f>H1196</f>
        <v>0</v>
      </c>
      <c r="I1195" s="30">
        <f>I1196</f>
        <v>0</v>
      </c>
    </row>
    <row r="1196" spans="1:9" ht="31.5">
      <c r="A1196" s="26" t="s">
        <v>47</v>
      </c>
      <c r="B1196" s="35"/>
      <c r="C1196" s="35" t="s">
        <v>108</v>
      </c>
      <c r="D1196" s="35" t="s">
        <v>167</v>
      </c>
      <c r="E1196" s="27" t="s">
        <v>710</v>
      </c>
      <c r="F1196" s="35" t="s">
        <v>86</v>
      </c>
      <c r="G1196" s="30">
        <v>1253.9000000000001</v>
      </c>
      <c r="H1196" s="30"/>
      <c r="I1196" s="30"/>
    </row>
    <row r="1197" spans="1:9" ht="31.5">
      <c r="A1197" s="26" t="s">
        <v>40</v>
      </c>
      <c r="B1197" s="27"/>
      <c r="C1197" s="27" t="s">
        <v>108</v>
      </c>
      <c r="D1197" s="27" t="s">
        <v>167</v>
      </c>
      <c r="E1197" s="46" t="s">
        <v>341</v>
      </c>
      <c r="F1197" s="27"/>
      <c r="G1197" s="30">
        <f>SUM(G1198)</f>
        <v>42196.1</v>
      </c>
      <c r="H1197" s="30">
        <f>SUM(H1198)</f>
        <v>40220.300000000003</v>
      </c>
      <c r="I1197" s="30">
        <f>SUM(I1198)</f>
        <v>41154.400000000001</v>
      </c>
    </row>
    <row r="1198" spans="1:9">
      <c r="A1198" s="58" t="s">
        <v>749</v>
      </c>
      <c r="B1198" s="27"/>
      <c r="C1198" s="27" t="s">
        <v>108</v>
      </c>
      <c r="D1198" s="27" t="s">
        <v>167</v>
      </c>
      <c r="E1198" s="46" t="s">
        <v>342</v>
      </c>
      <c r="F1198" s="27"/>
      <c r="G1198" s="30">
        <f>G1199+G1200+G1201</f>
        <v>42196.1</v>
      </c>
      <c r="H1198" s="30">
        <f>H1199+H1200+H1201</f>
        <v>40220.300000000003</v>
      </c>
      <c r="I1198" s="30">
        <f>I1199+I1200+I1201</f>
        <v>41154.400000000001</v>
      </c>
    </row>
    <row r="1199" spans="1:9" ht="47.25">
      <c r="A1199" s="3" t="s">
        <v>46</v>
      </c>
      <c r="B1199" s="27"/>
      <c r="C1199" s="27" t="s">
        <v>108</v>
      </c>
      <c r="D1199" s="27" t="s">
        <v>167</v>
      </c>
      <c r="E1199" s="46" t="s">
        <v>342</v>
      </c>
      <c r="F1199" s="27" t="s">
        <v>84</v>
      </c>
      <c r="G1199" s="30">
        <v>36958.1</v>
      </c>
      <c r="H1199" s="30">
        <v>35912.1</v>
      </c>
      <c r="I1199" s="30">
        <v>35912.1</v>
      </c>
    </row>
    <row r="1200" spans="1:9" ht="31.5">
      <c r="A1200" s="26" t="s">
        <v>47</v>
      </c>
      <c r="B1200" s="27"/>
      <c r="C1200" s="27" t="s">
        <v>108</v>
      </c>
      <c r="D1200" s="27" t="s">
        <v>167</v>
      </c>
      <c r="E1200" s="46" t="s">
        <v>342</v>
      </c>
      <c r="F1200" s="27" t="s">
        <v>86</v>
      </c>
      <c r="G1200" s="30">
        <v>5062.8999999999996</v>
      </c>
      <c r="H1200" s="30">
        <v>4136.3</v>
      </c>
      <c r="I1200" s="30">
        <v>5070.3999999999996</v>
      </c>
    </row>
    <row r="1201" spans="1:9">
      <c r="A1201" s="26" t="s">
        <v>20</v>
      </c>
      <c r="B1201" s="27"/>
      <c r="C1201" s="27" t="s">
        <v>108</v>
      </c>
      <c r="D1201" s="27" t="s">
        <v>167</v>
      </c>
      <c r="E1201" s="46" t="s">
        <v>342</v>
      </c>
      <c r="F1201" s="27" t="s">
        <v>91</v>
      </c>
      <c r="G1201" s="30">
        <v>175.1</v>
      </c>
      <c r="H1201" s="30">
        <v>171.9</v>
      </c>
      <c r="I1201" s="30">
        <v>171.9</v>
      </c>
    </row>
    <row r="1202" spans="1:9">
      <c r="A1202" s="26" t="s">
        <v>25</v>
      </c>
      <c r="B1202" s="27"/>
      <c r="C1202" s="27" t="s">
        <v>26</v>
      </c>
      <c r="D1202" s="27" t="s">
        <v>27</v>
      </c>
      <c r="E1202" s="29"/>
      <c r="F1202" s="27"/>
      <c r="G1202" s="30">
        <f>SUM(G1203+G1213)</f>
        <v>78911.399999999994</v>
      </c>
      <c r="H1202" s="30">
        <f>SUM(H1203+H1213)</f>
        <v>85915.799999999988</v>
      </c>
      <c r="I1202" s="30">
        <f>SUM(I1203+I1213)</f>
        <v>86162.5</v>
      </c>
    </row>
    <row r="1203" spans="1:9">
      <c r="A1203" s="26" t="s">
        <v>48</v>
      </c>
      <c r="B1203" s="27"/>
      <c r="C1203" s="27" t="s">
        <v>26</v>
      </c>
      <c r="D1203" s="27" t="s">
        <v>49</v>
      </c>
      <c r="E1203" s="29"/>
      <c r="F1203" s="27"/>
      <c r="G1203" s="30">
        <f>G1208+G1204</f>
        <v>39726.800000000003</v>
      </c>
      <c r="H1203" s="30">
        <f>H1208+H1204</f>
        <v>42631.7</v>
      </c>
      <c r="I1203" s="30">
        <f>I1208+I1204</f>
        <v>42878.400000000001</v>
      </c>
    </row>
    <row r="1204" spans="1:9" ht="31.5">
      <c r="A1204" s="26" t="s">
        <v>504</v>
      </c>
      <c r="B1204" s="27"/>
      <c r="C1204" s="27" t="s">
        <v>26</v>
      </c>
      <c r="D1204" s="27" t="s">
        <v>49</v>
      </c>
      <c r="E1204" s="77" t="s">
        <v>204</v>
      </c>
      <c r="F1204" s="27"/>
      <c r="G1204" s="32">
        <f>SUM(G1205)</f>
        <v>33798.800000000003</v>
      </c>
      <c r="H1204" s="32">
        <f t="shared" ref="H1204:I1204" si="277">SUM(H1205)</f>
        <v>36466.6</v>
      </c>
      <c r="I1204" s="32">
        <f t="shared" si="277"/>
        <v>36466.6</v>
      </c>
    </row>
    <row r="1205" spans="1:9" ht="31.5">
      <c r="A1205" s="26" t="s">
        <v>788</v>
      </c>
      <c r="B1205" s="27"/>
      <c r="C1205" s="27" t="s">
        <v>26</v>
      </c>
      <c r="D1205" s="27" t="s">
        <v>49</v>
      </c>
      <c r="E1205" s="77" t="s">
        <v>786</v>
      </c>
      <c r="F1205" s="27"/>
      <c r="G1205" s="32">
        <f>SUM(G1206)</f>
        <v>33798.800000000003</v>
      </c>
      <c r="H1205" s="32">
        <f t="shared" ref="H1205:I1205" si="278">SUM(H1206)</f>
        <v>36466.6</v>
      </c>
      <c r="I1205" s="32">
        <f t="shared" si="278"/>
        <v>36466.6</v>
      </c>
    </row>
    <row r="1206" spans="1:9" ht="47.25">
      <c r="A1206" s="26" t="s">
        <v>390</v>
      </c>
      <c r="B1206" s="27"/>
      <c r="C1206" s="27" t="s">
        <v>26</v>
      </c>
      <c r="D1206" s="27" t="s">
        <v>49</v>
      </c>
      <c r="E1206" s="77" t="s">
        <v>787</v>
      </c>
      <c r="F1206" s="27"/>
      <c r="G1206" s="32">
        <f t="shared" ref="G1206:I1206" si="279">G1207</f>
        <v>33798.800000000003</v>
      </c>
      <c r="H1206" s="32">
        <f t="shared" si="279"/>
        <v>36466.6</v>
      </c>
      <c r="I1206" s="32">
        <f t="shared" si="279"/>
        <v>36466.6</v>
      </c>
    </row>
    <row r="1207" spans="1:9">
      <c r="A1207" s="26" t="s">
        <v>37</v>
      </c>
      <c r="B1207" s="27"/>
      <c r="C1207" s="27" t="s">
        <v>26</v>
      </c>
      <c r="D1207" s="27" t="s">
        <v>49</v>
      </c>
      <c r="E1207" s="77" t="s">
        <v>787</v>
      </c>
      <c r="F1207" s="27" t="s">
        <v>94</v>
      </c>
      <c r="G1207" s="32">
        <v>33798.800000000003</v>
      </c>
      <c r="H1207" s="32">
        <v>36466.6</v>
      </c>
      <c r="I1207" s="32">
        <v>36466.6</v>
      </c>
    </row>
    <row r="1208" spans="1:9" ht="31.5">
      <c r="A1208" s="74" t="s">
        <v>484</v>
      </c>
      <c r="B1208" s="35"/>
      <c r="C1208" s="35" t="s">
        <v>26</v>
      </c>
      <c r="D1208" s="35" t="s">
        <v>49</v>
      </c>
      <c r="E1208" s="77" t="s">
        <v>349</v>
      </c>
      <c r="F1208" s="27"/>
      <c r="G1208" s="30">
        <f t="shared" ref="G1208:I1209" si="280">G1209</f>
        <v>5928</v>
      </c>
      <c r="H1208" s="30">
        <f t="shared" si="280"/>
        <v>6165.1</v>
      </c>
      <c r="I1208" s="30">
        <f t="shared" si="280"/>
        <v>6411.8</v>
      </c>
    </row>
    <row r="1209" spans="1:9" ht="31.5">
      <c r="A1209" s="86" t="s">
        <v>360</v>
      </c>
      <c r="B1209" s="35"/>
      <c r="C1209" s="35" t="s">
        <v>26</v>
      </c>
      <c r="D1209" s="35" t="s">
        <v>49</v>
      </c>
      <c r="E1209" s="77" t="s">
        <v>361</v>
      </c>
      <c r="F1209" s="27"/>
      <c r="G1209" s="30">
        <f t="shared" si="280"/>
        <v>5928</v>
      </c>
      <c r="H1209" s="30">
        <f t="shared" si="280"/>
        <v>6165.1</v>
      </c>
      <c r="I1209" s="30">
        <f t="shared" si="280"/>
        <v>6411.8</v>
      </c>
    </row>
    <row r="1210" spans="1:9" ht="47.25">
      <c r="A1210" s="86" t="s">
        <v>372</v>
      </c>
      <c r="B1210" s="35"/>
      <c r="C1210" s="35" t="s">
        <v>26</v>
      </c>
      <c r="D1210" s="35" t="s">
        <v>49</v>
      </c>
      <c r="E1210" s="77" t="s">
        <v>541</v>
      </c>
      <c r="F1210" s="27"/>
      <c r="G1210" s="30">
        <f>G1211+G1212</f>
        <v>5928</v>
      </c>
      <c r="H1210" s="30">
        <f>H1211+H1212</f>
        <v>6165.1</v>
      </c>
      <c r="I1210" s="30">
        <f>I1211+I1212</f>
        <v>6411.8</v>
      </c>
    </row>
    <row r="1211" spans="1:9">
      <c r="A1211" s="26" t="s">
        <v>37</v>
      </c>
      <c r="B1211" s="35"/>
      <c r="C1211" s="35" t="s">
        <v>26</v>
      </c>
      <c r="D1211" s="35" t="s">
        <v>49</v>
      </c>
      <c r="E1211" s="77" t="s">
        <v>541</v>
      </c>
      <c r="F1211" s="35" t="s">
        <v>94</v>
      </c>
      <c r="G1211" s="30">
        <v>5534.1</v>
      </c>
      <c r="H1211" s="30">
        <v>5715.1</v>
      </c>
      <c r="I1211" s="30">
        <v>5911.8</v>
      </c>
    </row>
    <row r="1212" spans="1:9" ht="31.5">
      <c r="A1212" s="26" t="s">
        <v>116</v>
      </c>
      <c r="B1212" s="27"/>
      <c r="C1212" s="35" t="s">
        <v>26</v>
      </c>
      <c r="D1212" s="35" t="s">
        <v>49</v>
      </c>
      <c r="E1212" s="77" t="s">
        <v>541</v>
      </c>
      <c r="F1212" s="27" t="s">
        <v>117</v>
      </c>
      <c r="G1212" s="30">
        <v>393.9</v>
      </c>
      <c r="H1212" s="30">
        <v>450</v>
      </c>
      <c r="I1212" s="30">
        <v>500</v>
      </c>
    </row>
    <row r="1213" spans="1:9">
      <c r="A1213" s="26" t="s">
        <v>180</v>
      </c>
      <c r="B1213" s="56"/>
      <c r="C1213" s="27" t="s">
        <v>26</v>
      </c>
      <c r="D1213" s="27" t="s">
        <v>11</v>
      </c>
      <c r="E1213" s="77"/>
      <c r="F1213" s="56"/>
      <c r="G1213" s="32">
        <f>G1214+G1218</f>
        <v>39184.6</v>
      </c>
      <c r="H1213" s="32">
        <f>H1214+H1218</f>
        <v>43284.1</v>
      </c>
      <c r="I1213" s="32">
        <f>I1214+I1218</f>
        <v>43284.1</v>
      </c>
    </row>
    <row r="1214" spans="1:9" ht="31.5">
      <c r="A1214" s="26" t="s">
        <v>503</v>
      </c>
      <c r="B1214" s="27"/>
      <c r="C1214" s="27" t="s">
        <v>26</v>
      </c>
      <c r="D1214" s="27" t="s">
        <v>11</v>
      </c>
      <c r="E1214" s="29" t="s">
        <v>385</v>
      </c>
      <c r="F1214" s="27"/>
      <c r="G1214" s="32">
        <f>SUM(G1215)</f>
        <v>29274.7</v>
      </c>
      <c r="H1214" s="32">
        <f t="shared" ref="H1214:I1214" si="281">SUM(H1215)</f>
        <v>33588.699999999997</v>
      </c>
      <c r="I1214" s="32">
        <f t="shared" si="281"/>
        <v>33588.699999999997</v>
      </c>
    </row>
    <row r="1215" spans="1:9">
      <c r="A1215" s="26" t="s">
        <v>791</v>
      </c>
      <c r="B1215" s="27"/>
      <c r="C1215" s="27" t="s">
        <v>26</v>
      </c>
      <c r="D1215" s="27" t="s">
        <v>11</v>
      </c>
      <c r="E1215" s="29" t="s">
        <v>789</v>
      </c>
      <c r="F1215" s="27"/>
      <c r="G1215" s="32">
        <f>SUM(G1216)</f>
        <v>29274.7</v>
      </c>
      <c r="H1215" s="32">
        <f t="shared" ref="H1215:I1215" si="282">SUM(H1216)</f>
        <v>33588.699999999997</v>
      </c>
      <c r="I1215" s="32">
        <f t="shared" si="282"/>
        <v>33588.699999999997</v>
      </c>
    </row>
    <row r="1216" spans="1:9" ht="63">
      <c r="A1216" s="26" t="s">
        <v>391</v>
      </c>
      <c r="B1216" s="27"/>
      <c r="C1216" s="27" t="s">
        <v>26</v>
      </c>
      <c r="D1216" s="27" t="s">
        <v>11</v>
      </c>
      <c r="E1216" s="77" t="s">
        <v>790</v>
      </c>
      <c r="F1216" s="27"/>
      <c r="G1216" s="32">
        <f t="shared" ref="G1216:I1216" si="283">G1217</f>
        <v>29274.7</v>
      </c>
      <c r="H1216" s="32">
        <f t="shared" si="283"/>
        <v>33588.699999999997</v>
      </c>
      <c r="I1216" s="32">
        <f t="shared" si="283"/>
        <v>33588.699999999997</v>
      </c>
    </row>
    <row r="1217" spans="1:9">
      <c r="A1217" s="26" t="s">
        <v>37</v>
      </c>
      <c r="B1217" s="35"/>
      <c r="C1217" s="27" t="s">
        <v>26</v>
      </c>
      <c r="D1217" s="27" t="s">
        <v>11</v>
      </c>
      <c r="E1217" s="77" t="s">
        <v>790</v>
      </c>
      <c r="F1217" s="27">
        <v>300</v>
      </c>
      <c r="G1217" s="32">
        <v>29274.7</v>
      </c>
      <c r="H1217" s="32">
        <v>33588.699999999997</v>
      </c>
      <c r="I1217" s="32">
        <v>33588.699999999997</v>
      </c>
    </row>
    <row r="1218" spans="1:9" ht="31.5">
      <c r="A1218" s="26" t="s">
        <v>629</v>
      </c>
      <c r="B1218" s="56"/>
      <c r="C1218" s="27" t="s">
        <v>26</v>
      </c>
      <c r="D1218" s="27" t="s">
        <v>11</v>
      </c>
      <c r="E1218" s="56" t="s">
        <v>313</v>
      </c>
      <c r="F1218" s="56"/>
      <c r="G1218" s="32">
        <f>SUM(G1219)</f>
        <v>9909.9</v>
      </c>
      <c r="H1218" s="32">
        <f t="shared" ref="H1218:I1218" si="284">SUM(H1219)</f>
        <v>9695.4</v>
      </c>
      <c r="I1218" s="32">
        <f t="shared" si="284"/>
        <v>9695.4</v>
      </c>
    </row>
    <row r="1219" spans="1:9" ht="31.5">
      <c r="A1219" s="26" t="s">
        <v>722</v>
      </c>
      <c r="B1219" s="56"/>
      <c r="C1219" s="27" t="s">
        <v>26</v>
      </c>
      <c r="D1219" s="27" t="s">
        <v>11</v>
      </c>
      <c r="E1219" s="56" t="s">
        <v>692</v>
      </c>
      <c r="F1219" s="56"/>
      <c r="G1219" s="32">
        <f>SUM(G1220+G1226)</f>
        <v>9909.9</v>
      </c>
      <c r="H1219" s="32">
        <f t="shared" ref="H1219:I1219" si="285">SUM(H1220+H1226)</f>
        <v>9695.4</v>
      </c>
      <c r="I1219" s="32">
        <f t="shared" si="285"/>
        <v>9695.4</v>
      </c>
    </row>
    <row r="1220" spans="1:9">
      <c r="A1220" s="26" t="s">
        <v>30</v>
      </c>
      <c r="B1220" s="56"/>
      <c r="C1220" s="27" t="s">
        <v>26</v>
      </c>
      <c r="D1220" s="27" t="s">
        <v>11</v>
      </c>
      <c r="E1220" s="56" t="s">
        <v>693</v>
      </c>
      <c r="F1220" s="56"/>
      <c r="G1220" s="32">
        <f>SUM(G1224)+G1221</f>
        <v>9467.4</v>
      </c>
      <c r="H1220" s="32">
        <f t="shared" ref="H1220:I1220" si="286">SUM(H1224)+H1221</f>
        <v>9695.4</v>
      </c>
      <c r="I1220" s="32">
        <f t="shared" si="286"/>
        <v>9695.4</v>
      </c>
    </row>
    <row r="1221" spans="1:9" ht="31.5">
      <c r="A1221" s="26" t="s">
        <v>943</v>
      </c>
      <c r="B1221" s="56"/>
      <c r="C1221" s="27" t="s">
        <v>26</v>
      </c>
      <c r="D1221" s="27" t="s">
        <v>11</v>
      </c>
      <c r="E1221" s="56" t="s">
        <v>724</v>
      </c>
      <c r="F1221" s="56"/>
      <c r="G1221" s="32">
        <f>G1222+G1223</f>
        <v>494.29999999999995</v>
      </c>
      <c r="H1221" s="32">
        <f>H1222+H1223</f>
        <v>722.3</v>
      </c>
      <c r="I1221" s="32">
        <f>I1222+I1223</f>
        <v>722.3</v>
      </c>
    </row>
    <row r="1222" spans="1:9">
      <c r="A1222" s="26" t="s">
        <v>37</v>
      </c>
      <c r="B1222" s="56"/>
      <c r="C1222" s="27" t="s">
        <v>26</v>
      </c>
      <c r="D1222" s="27" t="s">
        <v>11</v>
      </c>
      <c r="E1222" s="56" t="s">
        <v>724</v>
      </c>
      <c r="F1222" s="56">
        <v>300</v>
      </c>
      <c r="G1222" s="32">
        <v>237.4</v>
      </c>
      <c r="H1222" s="32">
        <v>372.6</v>
      </c>
      <c r="I1222" s="32">
        <v>372.6</v>
      </c>
    </row>
    <row r="1223" spans="1:9" ht="31.5">
      <c r="A1223" s="26" t="s">
        <v>222</v>
      </c>
      <c r="B1223" s="56"/>
      <c r="C1223" s="27" t="s">
        <v>26</v>
      </c>
      <c r="D1223" s="27" t="s">
        <v>11</v>
      </c>
      <c r="E1223" s="56" t="s">
        <v>724</v>
      </c>
      <c r="F1223" s="56">
        <v>600</v>
      </c>
      <c r="G1223" s="32">
        <v>256.89999999999998</v>
      </c>
      <c r="H1223" s="32">
        <v>349.7</v>
      </c>
      <c r="I1223" s="32">
        <v>349.7</v>
      </c>
    </row>
    <row r="1224" spans="1:9" ht="94.5">
      <c r="A1224" s="26" t="s">
        <v>567</v>
      </c>
      <c r="B1224" s="27"/>
      <c r="C1224" s="27" t="s">
        <v>26</v>
      </c>
      <c r="D1224" s="27" t="s">
        <v>11</v>
      </c>
      <c r="E1224" s="56" t="s">
        <v>802</v>
      </c>
      <c r="F1224" s="27"/>
      <c r="G1224" s="30">
        <f t="shared" ref="G1224:I1224" si="287">G1225</f>
        <v>8973.1</v>
      </c>
      <c r="H1224" s="30">
        <f t="shared" si="287"/>
        <v>8973.1</v>
      </c>
      <c r="I1224" s="30">
        <f t="shared" si="287"/>
        <v>8973.1</v>
      </c>
    </row>
    <row r="1225" spans="1:9">
      <c r="A1225" s="26" t="s">
        <v>37</v>
      </c>
      <c r="B1225" s="27"/>
      <c r="C1225" s="27" t="s">
        <v>26</v>
      </c>
      <c r="D1225" s="27" t="s">
        <v>11</v>
      </c>
      <c r="E1225" s="56" t="s">
        <v>802</v>
      </c>
      <c r="F1225" s="27" t="s">
        <v>94</v>
      </c>
      <c r="G1225" s="30">
        <v>8973.1</v>
      </c>
      <c r="H1225" s="30">
        <v>8973.1</v>
      </c>
      <c r="I1225" s="30">
        <v>8973.1</v>
      </c>
    </row>
    <row r="1226" spans="1:9" ht="31.5">
      <c r="A1226" s="26" t="s">
        <v>40</v>
      </c>
      <c r="B1226" s="27"/>
      <c r="C1226" s="27" t="s">
        <v>26</v>
      </c>
      <c r="D1226" s="27" t="s">
        <v>11</v>
      </c>
      <c r="E1226" s="56" t="s">
        <v>701</v>
      </c>
      <c r="F1226" s="27"/>
      <c r="G1226" s="30">
        <f>SUM(G1227)</f>
        <v>442.5</v>
      </c>
      <c r="H1226" s="30">
        <f t="shared" ref="H1226:I1227" si="288">SUM(H1227)</f>
        <v>0</v>
      </c>
      <c r="I1226" s="30">
        <f t="shared" si="288"/>
        <v>0</v>
      </c>
    </row>
    <row r="1227" spans="1:9" ht="78.75">
      <c r="A1227" s="26" t="s">
        <v>387</v>
      </c>
      <c r="B1227" s="27"/>
      <c r="C1227" s="27" t="s">
        <v>26</v>
      </c>
      <c r="D1227" s="27" t="s">
        <v>11</v>
      </c>
      <c r="E1227" s="56" t="s">
        <v>727</v>
      </c>
      <c r="F1227" s="27"/>
      <c r="G1227" s="30">
        <f>SUM(G1228)</f>
        <v>442.5</v>
      </c>
      <c r="H1227" s="30">
        <f t="shared" si="288"/>
        <v>0</v>
      </c>
      <c r="I1227" s="30">
        <f t="shared" si="288"/>
        <v>0</v>
      </c>
    </row>
    <row r="1228" spans="1:9">
      <c r="A1228" s="26" t="s">
        <v>37</v>
      </c>
      <c r="B1228" s="27"/>
      <c r="C1228" s="27" t="s">
        <v>26</v>
      </c>
      <c r="D1228" s="27" t="s">
        <v>11</v>
      </c>
      <c r="E1228" s="56" t="s">
        <v>727</v>
      </c>
      <c r="F1228" s="27" t="s">
        <v>94</v>
      </c>
      <c r="G1228" s="30">
        <v>442.5</v>
      </c>
      <c r="H1228" s="30"/>
      <c r="I1228" s="30"/>
    </row>
    <row r="1229" spans="1:9" hidden="1">
      <c r="A1229" s="26" t="s">
        <v>72</v>
      </c>
      <c r="B1229" s="66"/>
      <c r="C1229" s="35" t="s">
        <v>26</v>
      </c>
      <c r="D1229" s="35" t="s">
        <v>73</v>
      </c>
      <c r="E1229" s="35"/>
      <c r="F1229" s="56"/>
      <c r="G1229" s="32">
        <f t="shared" ref="G1229:I1230" si="289">G1230</f>
        <v>0</v>
      </c>
      <c r="H1229" s="32">
        <f t="shared" si="289"/>
        <v>0</v>
      </c>
      <c r="I1229" s="32">
        <f t="shared" si="289"/>
        <v>0</v>
      </c>
    </row>
    <row r="1230" spans="1:9" ht="31.5" hidden="1">
      <c r="A1230" s="26" t="s">
        <v>482</v>
      </c>
      <c r="B1230" s="66"/>
      <c r="C1230" s="35" t="s">
        <v>26</v>
      </c>
      <c r="D1230" s="35" t="s">
        <v>73</v>
      </c>
      <c r="E1230" s="56" t="s">
        <v>14</v>
      </c>
      <c r="F1230" s="56"/>
      <c r="G1230" s="32">
        <f t="shared" si="289"/>
        <v>0</v>
      </c>
      <c r="H1230" s="32">
        <f t="shared" si="289"/>
        <v>0</v>
      </c>
      <c r="I1230" s="32">
        <f t="shared" si="289"/>
        <v>0</v>
      </c>
    </row>
    <row r="1231" spans="1:9" hidden="1">
      <c r="A1231" s="26" t="s">
        <v>79</v>
      </c>
      <c r="B1231" s="66"/>
      <c r="C1231" s="35" t="s">
        <v>26</v>
      </c>
      <c r="D1231" s="35" t="s">
        <v>73</v>
      </c>
      <c r="E1231" s="56" t="s">
        <v>63</v>
      </c>
      <c r="F1231" s="56"/>
      <c r="G1231" s="32">
        <f>SUM(G1233)</f>
        <v>0</v>
      </c>
      <c r="H1231" s="32">
        <f>SUM(H1233)</f>
        <v>0</v>
      </c>
      <c r="I1231" s="32">
        <f>SUM(I1233)</f>
        <v>0</v>
      </c>
    </row>
    <row r="1232" spans="1:9" hidden="1">
      <c r="A1232" s="26" t="s">
        <v>30</v>
      </c>
      <c r="B1232" s="66"/>
      <c r="C1232" s="35" t="s">
        <v>26</v>
      </c>
      <c r="D1232" s="35" t="s">
        <v>73</v>
      </c>
      <c r="E1232" s="56" t="s">
        <v>409</v>
      </c>
      <c r="F1232" s="56"/>
      <c r="G1232" s="32">
        <f t="shared" ref="G1232:I1233" si="290">G1233</f>
        <v>0</v>
      </c>
      <c r="H1232" s="32">
        <f t="shared" si="290"/>
        <v>0</v>
      </c>
      <c r="I1232" s="32">
        <f t="shared" si="290"/>
        <v>0</v>
      </c>
    </row>
    <row r="1233" spans="1:11" hidden="1">
      <c r="A1233" s="26" t="s">
        <v>32</v>
      </c>
      <c r="B1233" s="66"/>
      <c r="C1233" s="35" t="s">
        <v>26</v>
      </c>
      <c r="D1233" s="35" t="s">
        <v>73</v>
      </c>
      <c r="E1233" s="56" t="s">
        <v>410</v>
      </c>
      <c r="F1233" s="56"/>
      <c r="G1233" s="32">
        <f t="shared" si="290"/>
        <v>0</v>
      </c>
      <c r="H1233" s="32">
        <f t="shared" si="290"/>
        <v>0</v>
      </c>
      <c r="I1233" s="32">
        <f t="shared" si="290"/>
        <v>0</v>
      </c>
    </row>
    <row r="1234" spans="1:11" ht="31.5" hidden="1">
      <c r="A1234" s="26" t="s">
        <v>116</v>
      </c>
      <c r="B1234" s="66"/>
      <c r="C1234" s="35" t="s">
        <v>26</v>
      </c>
      <c r="D1234" s="35" t="s">
        <v>73</v>
      </c>
      <c r="E1234" s="56" t="s">
        <v>410</v>
      </c>
      <c r="F1234" s="56">
        <v>600</v>
      </c>
      <c r="G1234" s="32"/>
      <c r="H1234" s="32"/>
      <c r="I1234" s="32"/>
    </row>
    <row r="1235" spans="1:11">
      <c r="A1235" s="26" t="s">
        <v>247</v>
      </c>
      <c r="B1235" s="66"/>
      <c r="C1235" s="35" t="s">
        <v>165</v>
      </c>
      <c r="D1235" s="35"/>
      <c r="E1235" s="56"/>
      <c r="F1235" s="56"/>
      <c r="G1235" s="32">
        <f t="shared" ref="G1235:I1240" si="291">SUM(G1236)</f>
        <v>2748</v>
      </c>
      <c r="H1235" s="32">
        <f t="shared" si="291"/>
        <v>2712.7</v>
      </c>
      <c r="I1235" s="32">
        <f t="shared" si="291"/>
        <v>2712.7</v>
      </c>
    </row>
    <row r="1236" spans="1:11">
      <c r="A1236" s="26" t="s">
        <v>184</v>
      </c>
      <c r="B1236" s="66"/>
      <c r="C1236" s="35" t="s">
        <v>165</v>
      </c>
      <c r="D1236" s="35" t="s">
        <v>164</v>
      </c>
      <c r="E1236" s="56"/>
      <c r="F1236" s="56"/>
      <c r="G1236" s="32">
        <f t="shared" si="291"/>
        <v>2748</v>
      </c>
      <c r="H1236" s="32">
        <f t="shared" si="291"/>
        <v>2712.7</v>
      </c>
      <c r="I1236" s="32">
        <f t="shared" si="291"/>
        <v>2712.7</v>
      </c>
    </row>
    <row r="1237" spans="1:11" ht="31.5">
      <c r="A1237" s="26" t="s">
        <v>629</v>
      </c>
      <c r="B1237" s="66"/>
      <c r="C1237" s="35" t="s">
        <v>165</v>
      </c>
      <c r="D1237" s="35" t="s">
        <v>164</v>
      </c>
      <c r="E1237" s="56" t="s">
        <v>313</v>
      </c>
      <c r="F1237" s="56"/>
      <c r="G1237" s="32">
        <f t="shared" si="291"/>
        <v>2748</v>
      </c>
      <c r="H1237" s="32">
        <f t="shared" si="291"/>
        <v>2712.7</v>
      </c>
      <c r="I1237" s="32">
        <f t="shared" si="291"/>
        <v>2712.7</v>
      </c>
    </row>
    <row r="1238" spans="1:11" ht="47.25">
      <c r="A1238" s="26" t="s">
        <v>812</v>
      </c>
      <c r="B1238" s="66"/>
      <c r="C1238" s="35" t="s">
        <v>165</v>
      </c>
      <c r="D1238" s="35" t="s">
        <v>164</v>
      </c>
      <c r="E1238" s="56" t="s">
        <v>340</v>
      </c>
      <c r="F1238" s="56"/>
      <c r="G1238" s="32">
        <f t="shared" si="291"/>
        <v>2748</v>
      </c>
      <c r="H1238" s="32">
        <f t="shared" si="291"/>
        <v>2712.7</v>
      </c>
      <c r="I1238" s="32">
        <f t="shared" si="291"/>
        <v>2712.7</v>
      </c>
    </row>
    <row r="1239" spans="1:11" ht="31.5">
      <c r="A1239" s="26" t="s">
        <v>40</v>
      </c>
      <c r="B1239" s="66"/>
      <c r="C1239" s="35" t="s">
        <v>165</v>
      </c>
      <c r="D1239" s="35" t="s">
        <v>164</v>
      </c>
      <c r="E1239" s="56" t="s">
        <v>341</v>
      </c>
      <c r="F1239" s="56"/>
      <c r="G1239" s="32">
        <f t="shared" si="291"/>
        <v>2748</v>
      </c>
      <c r="H1239" s="32">
        <f t="shared" si="291"/>
        <v>2712.7</v>
      </c>
      <c r="I1239" s="32">
        <f t="shared" si="291"/>
        <v>2712.7</v>
      </c>
    </row>
    <row r="1240" spans="1:11">
      <c r="A1240" s="26" t="s">
        <v>749</v>
      </c>
      <c r="B1240" s="66"/>
      <c r="C1240" s="35" t="s">
        <v>165</v>
      </c>
      <c r="D1240" s="35" t="s">
        <v>164</v>
      </c>
      <c r="E1240" s="56" t="s">
        <v>342</v>
      </c>
      <c r="F1240" s="56"/>
      <c r="G1240" s="32">
        <f t="shared" si="291"/>
        <v>2748</v>
      </c>
      <c r="H1240" s="32">
        <f t="shared" si="291"/>
        <v>2712.7</v>
      </c>
      <c r="I1240" s="32">
        <f t="shared" si="291"/>
        <v>2712.7</v>
      </c>
    </row>
    <row r="1241" spans="1:11" ht="47.25">
      <c r="A1241" s="3" t="s">
        <v>46</v>
      </c>
      <c r="B1241" s="66"/>
      <c r="C1241" s="35" t="s">
        <v>165</v>
      </c>
      <c r="D1241" s="35" t="s">
        <v>164</v>
      </c>
      <c r="E1241" s="56" t="s">
        <v>342</v>
      </c>
      <c r="F1241" s="56">
        <v>100</v>
      </c>
      <c r="G1241" s="32">
        <v>2748</v>
      </c>
      <c r="H1241" s="32">
        <v>2712.7</v>
      </c>
      <c r="I1241" s="32">
        <v>2712.7</v>
      </c>
    </row>
    <row r="1242" spans="1:11">
      <c r="A1242" s="70" t="s">
        <v>509</v>
      </c>
      <c r="B1242" s="48" t="s">
        <v>106</v>
      </c>
      <c r="C1242" s="48"/>
      <c r="D1242" s="48"/>
      <c r="E1242" s="48"/>
      <c r="F1242" s="48"/>
      <c r="G1242" s="50">
        <f>G1243+G1283+G1422</f>
        <v>323984.89999999997</v>
      </c>
      <c r="H1242" s="50">
        <f>H1243+H1283+H1422</f>
        <v>260499.20000000001</v>
      </c>
      <c r="I1242" s="50">
        <f>I1243+I1283+I1422</f>
        <v>282084.09999999998</v>
      </c>
      <c r="J1242" s="87">
        <v>262639.3</v>
      </c>
      <c r="K1242" s="53">
        <f>SUM(J1242-G1242)</f>
        <v>-61345.599999999977</v>
      </c>
    </row>
    <row r="1243" spans="1:11">
      <c r="A1243" s="26" t="s">
        <v>107</v>
      </c>
      <c r="B1243" s="27"/>
      <c r="C1243" s="27" t="s">
        <v>108</v>
      </c>
      <c r="D1243" s="27"/>
      <c r="E1243" s="27"/>
      <c r="F1243" s="27"/>
      <c r="G1243" s="30">
        <f>G1244+G1275+G1270</f>
        <v>121011.09999999999</v>
      </c>
      <c r="H1243" s="30">
        <f t="shared" ref="H1243:I1243" si="292">H1244+H1275+H1270</f>
        <v>88491.5</v>
      </c>
      <c r="I1243" s="30">
        <f t="shared" si="292"/>
        <v>100558.7</v>
      </c>
      <c r="J1243" s="87">
        <v>246116.1</v>
      </c>
      <c r="K1243" s="53">
        <f>SUM(J1243-H1242)</f>
        <v>-14383.100000000006</v>
      </c>
    </row>
    <row r="1244" spans="1:11">
      <c r="A1244" s="26" t="s">
        <v>109</v>
      </c>
      <c r="B1244" s="27"/>
      <c r="C1244" s="27" t="s">
        <v>108</v>
      </c>
      <c r="D1244" s="27" t="s">
        <v>49</v>
      </c>
      <c r="E1244" s="27"/>
      <c r="F1244" s="27"/>
      <c r="G1244" s="30">
        <f>SUM(G1245)</f>
        <v>120770.9</v>
      </c>
      <c r="H1244" s="30">
        <f>SUM(H1245)</f>
        <v>88491.5</v>
      </c>
      <c r="I1244" s="30">
        <f>SUM(I1245)</f>
        <v>100558.7</v>
      </c>
      <c r="J1244" s="87">
        <v>243884.40000000002</v>
      </c>
      <c r="K1244" s="53">
        <f>SUM(J1244-I1242)</f>
        <v>-38199.699999999953</v>
      </c>
    </row>
    <row r="1245" spans="1:11">
      <c r="A1245" s="26" t="s">
        <v>634</v>
      </c>
      <c r="B1245" s="27"/>
      <c r="C1245" s="27" t="s">
        <v>108</v>
      </c>
      <c r="D1245" s="27" t="s">
        <v>49</v>
      </c>
      <c r="E1245" s="27" t="s">
        <v>110</v>
      </c>
      <c r="F1245" s="27"/>
      <c r="G1245" s="30">
        <f>SUM(G1246)+G1254+G1250</f>
        <v>120770.9</v>
      </c>
      <c r="H1245" s="30">
        <f>SUM(H1246)+H1254+H1250</f>
        <v>88491.5</v>
      </c>
      <c r="I1245" s="30">
        <f>SUM(I1246)+I1254+I1250</f>
        <v>100558.7</v>
      </c>
    </row>
    <row r="1246" spans="1:11">
      <c r="A1246" s="26" t="s">
        <v>111</v>
      </c>
      <c r="B1246" s="27"/>
      <c r="C1246" s="27" t="s">
        <v>108</v>
      </c>
      <c r="D1246" s="27" t="s">
        <v>49</v>
      </c>
      <c r="E1246" s="27" t="s">
        <v>112</v>
      </c>
      <c r="F1246" s="27"/>
      <c r="G1246" s="30">
        <f t="shared" ref="G1246:I1248" si="293">G1247</f>
        <v>100485.6</v>
      </c>
      <c r="H1246" s="30">
        <f t="shared" si="293"/>
        <v>88491.5</v>
      </c>
      <c r="I1246" s="30">
        <f t="shared" si="293"/>
        <v>87137.2</v>
      </c>
    </row>
    <row r="1247" spans="1:11" ht="47.25">
      <c r="A1247" s="26" t="s">
        <v>23</v>
      </c>
      <c r="B1247" s="27"/>
      <c r="C1247" s="27" t="s">
        <v>108</v>
      </c>
      <c r="D1247" s="27" t="s">
        <v>49</v>
      </c>
      <c r="E1247" s="27" t="s">
        <v>113</v>
      </c>
      <c r="F1247" s="27"/>
      <c r="G1247" s="30">
        <f>G1248</f>
        <v>100485.6</v>
      </c>
      <c r="H1247" s="30">
        <f>H1248</f>
        <v>88491.5</v>
      </c>
      <c r="I1247" s="30">
        <f>I1248</f>
        <v>87137.2</v>
      </c>
    </row>
    <row r="1248" spans="1:11">
      <c r="A1248" s="26" t="s">
        <v>114</v>
      </c>
      <c r="B1248" s="27"/>
      <c r="C1248" s="27" t="s">
        <v>108</v>
      </c>
      <c r="D1248" s="27" t="s">
        <v>49</v>
      </c>
      <c r="E1248" s="27" t="s">
        <v>115</v>
      </c>
      <c r="F1248" s="27"/>
      <c r="G1248" s="30">
        <f t="shared" si="293"/>
        <v>100485.6</v>
      </c>
      <c r="H1248" s="30">
        <f t="shared" si="293"/>
        <v>88491.5</v>
      </c>
      <c r="I1248" s="30">
        <f t="shared" si="293"/>
        <v>87137.2</v>
      </c>
    </row>
    <row r="1249" spans="1:9" ht="31.5">
      <c r="A1249" s="26" t="s">
        <v>116</v>
      </c>
      <c r="B1249" s="27"/>
      <c r="C1249" s="27" t="s">
        <v>108</v>
      </c>
      <c r="D1249" s="27" t="s">
        <v>49</v>
      </c>
      <c r="E1249" s="27" t="s">
        <v>115</v>
      </c>
      <c r="F1249" s="27" t="s">
        <v>117</v>
      </c>
      <c r="G1249" s="30">
        <v>100485.6</v>
      </c>
      <c r="H1249" s="30">
        <v>88491.5</v>
      </c>
      <c r="I1249" s="30">
        <v>87137.2</v>
      </c>
    </row>
    <row r="1250" spans="1:9">
      <c r="A1250" s="26" t="s">
        <v>149</v>
      </c>
      <c r="B1250" s="27"/>
      <c r="C1250" s="27" t="s">
        <v>108</v>
      </c>
      <c r="D1250" s="27" t="s">
        <v>49</v>
      </c>
      <c r="E1250" s="27" t="s">
        <v>150</v>
      </c>
      <c r="F1250" s="27"/>
      <c r="G1250" s="30">
        <f>SUM(G1251)</f>
        <v>232.9</v>
      </c>
      <c r="H1250" s="30">
        <f t="shared" ref="H1250:I1252" si="294">SUM(H1251)</f>
        <v>0</v>
      </c>
      <c r="I1250" s="30">
        <f t="shared" si="294"/>
        <v>0</v>
      </c>
    </row>
    <row r="1251" spans="1:9">
      <c r="A1251" s="26" t="s">
        <v>30</v>
      </c>
      <c r="B1251" s="27"/>
      <c r="C1251" s="27" t="s">
        <v>108</v>
      </c>
      <c r="D1251" s="27" t="s">
        <v>49</v>
      </c>
      <c r="E1251" s="27" t="s">
        <v>400</v>
      </c>
      <c r="F1251" s="27"/>
      <c r="G1251" s="30">
        <f>SUM(G1252)</f>
        <v>232.9</v>
      </c>
      <c r="H1251" s="30">
        <f t="shared" si="294"/>
        <v>0</v>
      </c>
      <c r="I1251" s="30">
        <f t="shared" si="294"/>
        <v>0</v>
      </c>
    </row>
    <row r="1252" spans="1:9">
      <c r="A1252" s="26" t="s">
        <v>114</v>
      </c>
      <c r="B1252" s="27"/>
      <c r="C1252" s="27" t="s">
        <v>108</v>
      </c>
      <c r="D1252" s="27" t="s">
        <v>49</v>
      </c>
      <c r="E1252" s="27" t="s">
        <v>829</v>
      </c>
      <c r="F1252" s="27"/>
      <c r="G1252" s="30">
        <f>SUM(G1253)</f>
        <v>232.9</v>
      </c>
      <c r="H1252" s="30">
        <f t="shared" si="294"/>
        <v>0</v>
      </c>
      <c r="I1252" s="30">
        <f t="shared" si="294"/>
        <v>0</v>
      </c>
    </row>
    <row r="1253" spans="1:9" ht="31.5">
      <c r="A1253" s="26" t="s">
        <v>116</v>
      </c>
      <c r="B1253" s="27"/>
      <c r="C1253" s="27" t="s">
        <v>108</v>
      </c>
      <c r="D1253" s="27" t="s">
        <v>49</v>
      </c>
      <c r="E1253" s="27" t="s">
        <v>829</v>
      </c>
      <c r="F1253" s="27" t="s">
        <v>117</v>
      </c>
      <c r="G1253" s="30">
        <v>232.9</v>
      </c>
      <c r="H1253" s="30"/>
      <c r="I1253" s="30"/>
    </row>
    <row r="1254" spans="1:9" ht="31.5">
      <c r="A1254" s="26" t="s">
        <v>151</v>
      </c>
      <c r="B1254" s="88"/>
      <c r="C1254" s="27" t="s">
        <v>108</v>
      </c>
      <c r="D1254" s="27" t="s">
        <v>49</v>
      </c>
      <c r="E1254" s="27" t="s">
        <v>152</v>
      </c>
      <c r="F1254" s="89"/>
      <c r="G1254" s="30">
        <f>G1258+G1267+G1255</f>
        <v>20052.400000000001</v>
      </c>
      <c r="H1254" s="30">
        <f t="shared" ref="H1254:I1254" si="295">H1258+H1267+H1255</f>
        <v>0</v>
      </c>
      <c r="I1254" s="30">
        <f t="shared" si="295"/>
        <v>13421.5</v>
      </c>
    </row>
    <row r="1255" spans="1:9">
      <c r="A1255" s="26" t="s">
        <v>30</v>
      </c>
      <c r="B1255" s="88"/>
      <c r="C1255" s="27" t="s">
        <v>108</v>
      </c>
      <c r="D1255" s="27" t="s">
        <v>49</v>
      </c>
      <c r="E1255" s="27" t="s">
        <v>401</v>
      </c>
      <c r="F1255" s="89"/>
      <c r="G1255" s="30">
        <f>SUM(G1256)</f>
        <v>5929.2</v>
      </c>
      <c r="H1255" s="30">
        <f t="shared" ref="H1255:I1255" si="296">SUM(H1256)</f>
        <v>0</v>
      </c>
      <c r="I1255" s="30">
        <f t="shared" si="296"/>
        <v>0</v>
      </c>
    </row>
    <row r="1256" spans="1:9" ht="63">
      <c r="A1256" s="26" t="s">
        <v>952</v>
      </c>
      <c r="B1256" s="88"/>
      <c r="C1256" s="27" t="s">
        <v>108</v>
      </c>
      <c r="D1256" s="27" t="s">
        <v>49</v>
      </c>
      <c r="E1256" s="27" t="s">
        <v>953</v>
      </c>
      <c r="F1256" s="89"/>
      <c r="G1256" s="30">
        <f>SUM(G1257)</f>
        <v>5929.2</v>
      </c>
      <c r="H1256" s="30">
        <f t="shared" ref="H1256:I1256" si="297">SUM(H1257)</f>
        <v>0</v>
      </c>
      <c r="I1256" s="30">
        <f t="shared" si="297"/>
        <v>0</v>
      </c>
    </row>
    <row r="1257" spans="1:9" ht="31.5">
      <c r="A1257" s="26" t="s">
        <v>116</v>
      </c>
      <c r="B1257" s="88"/>
      <c r="C1257" s="27" t="s">
        <v>108</v>
      </c>
      <c r="D1257" s="27" t="s">
        <v>49</v>
      </c>
      <c r="E1257" s="27" t="s">
        <v>953</v>
      </c>
      <c r="F1257" s="27" t="s">
        <v>117</v>
      </c>
      <c r="G1257" s="30">
        <v>5929.2</v>
      </c>
      <c r="H1257" s="30"/>
      <c r="I1257" s="30"/>
    </row>
    <row r="1258" spans="1:9">
      <c r="A1258" s="26" t="s">
        <v>146</v>
      </c>
      <c r="B1258" s="88"/>
      <c r="C1258" s="27" t="s">
        <v>108</v>
      </c>
      <c r="D1258" s="27" t="s">
        <v>49</v>
      </c>
      <c r="E1258" s="27" t="s">
        <v>153</v>
      </c>
      <c r="F1258" s="89"/>
      <c r="G1258" s="30">
        <f>SUM(G1259+G1262+G1264)</f>
        <v>2563.5</v>
      </c>
      <c r="H1258" s="30">
        <f>SUM(H1259+H1262+H1264)</f>
        <v>0</v>
      </c>
      <c r="I1258" s="30">
        <f>SUM(I1259+I1262+I1264)</f>
        <v>0</v>
      </c>
    </row>
    <row r="1259" spans="1:9" ht="15" customHeight="1">
      <c r="A1259" s="26" t="s">
        <v>404</v>
      </c>
      <c r="B1259" s="88"/>
      <c r="C1259" s="27" t="s">
        <v>108</v>
      </c>
      <c r="D1259" s="27" t="s">
        <v>49</v>
      </c>
      <c r="E1259" s="27" t="s">
        <v>405</v>
      </c>
      <c r="F1259" s="27"/>
      <c r="G1259" s="30">
        <f>G1260</f>
        <v>537.1</v>
      </c>
      <c r="H1259" s="30">
        <f>H1260</f>
        <v>0</v>
      </c>
      <c r="I1259" s="30">
        <f>I1260</f>
        <v>0</v>
      </c>
    </row>
    <row r="1260" spans="1:9">
      <c r="A1260" s="26" t="s">
        <v>114</v>
      </c>
      <c r="B1260" s="88"/>
      <c r="C1260" s="27" t="s">
        <v>108</v>
      </c>
      <c r="D1260" s="27" t="s">
        <v>49</v>
      </c>
      <c r="E1260" s="27" t="s">
        <v>406</v>
      </c>
      <c r="F1260" s="27"/>
      <c r="G1260" s="30">
        <f t="shared" ref="G1260:I1260" si="298">G1261</f>
        <v>537.1</v>
      </c>
      <c r="H1260" s="30">
        <f t="shared" si="298"/>
        <v>0</v>
      </c>
      <c r="I1260" s="30">
        <f t="shared" si="298"/>
        <v>0</v>
      </c>
    </row>
    <row r="1261" spans="1:9" ht="31.5">
      <c r="A1261" s="26" t="s">
        <v>116</v>
      </c>
      <c r="B1261" s="88"/>
      <c r="C1261" s="27" t="s">
        <v>108</v>
      </c>
      <c r="D1261" s="27" t="s">
        <v>49</v>
      </c>
      <c r="E1261" s="27" t="s">
        <v>406</v>
      </c>
      <c r="F1261" s="27" t="s">
        <v>117</v>
      </c>
      <c r="G1261" s="30">
        <v>537.1</v>
      </c>
      <c r="H1261" s="30"/>
      <c r="I1261" s="30"/>
    </row>
    <row r="1262" spans="1:9" ht="31.5">
      <c r="A1262" s="26" t="s">
        <v>255</v>
      </c>
      <c r="B1262" s="88"/>
      <c r="C1262" s="27" t="s">
        <v>108</v>
      </c>
      <c r="D1262" s="27" t="s">
        <v>49</v>
      </c>
      <c r="E1262" s="27" t="s">
        <v>420</v>
      </c>
      <c r="F1262" s="27"/>
      <c r="G1262" s="30">
        <f>SUM(G1263)</f>
        <v>594.29999999999995</v>
      </c>
      <c r="H1262" s="30">
        <f>SUM(H1263)</f>
        <v>0</v>
      </c>
      <c r="I1262" s="30">
        <f>SUM(I1263)</f>
        <v>0</v>
      </c>
    </row>
    <row r="1263" spans="1:9" ht="31.5">
      <c r="A1263" s="26" t="s">
        <v>116</v>
      </c>
      <c r="B1263" s="88"/>
      <c r="C1263" s="27" t="s">
        <v>108</v>
      </c>
      <c r="D1263" s="27" t="s">
        <v>49</v>
      </c>
      <c r="E1263" s="27" t="s">
        <v>421</v>
      </c>
      <c r="F1263" s="27" t="s">
        <v>117</v>
      </c>
      <c r="G1263" s="30">
        <v>594.29999999999995</v>
      </c>
      <c r="H1263" s="30"/>
      <c r="I1263" s="30"/>
    </row>
    <row r="1264" spans="1:9">
      <c r="A1264" s="26" t="s">
        <v>322</v>
      </c>
      <c r="B1264" s="88"/>
      <c r="C1264" s="27" t="s">
        <v>108</v>
      </c>
      <c r="D1264" s="27" t="s">
        <v>49</v>
      </c>
      <c r="E1264" s="27" t="s">
        <v>407</v>
      </c>
      <c r="F1264" s="27"/>
      <c r="G1264" s="30">
        <f>SUM(G1265)</f>
        <v>1432.1</v>
      </c>
      <c r="H1264" s="30">
        <f>SUM(H1265)</f>
        <v>0</v>
      </c>
      <c r="I1264" s="30">
        <f>SUM(I1265)</f>
        <v>0</v>
      </c>
    </row>
    <row r="1265" spans="1:9">
      <c r="A1265" s="26" t="s">
        <v>322</v>
      </c>
      <c r="B1265" s="88"/>
      <c r="C1265" s="27" t="s">
        <v>108</v>
      </c>
      <c r="D1265" s="27" t="s">
        <v>49</v>
      </c>
      <c r="E1265" s="27" t="s">
        <v>408</v>
      </c>
      <c r="F1265" s="27"/>
      <c r="G1265" s="30">
        <f>G1266</f>
        <v>1432.1</v>
      </c>
      <c r="H1265" s="30">
        <f>H1266</f>
        <v>0</v>
      </c>
      <c r="I1265" s="30">
        <f>I1266</f>
        <v>0</v>
      </c>
    </row>
    <row r="1266" spans="1:9" ht="31.5">
      <c r="A1266" s="26" t="s">
        <v>116</v>
      </c>
      <c r="B1266" s="88"/>
      <c r="C1266" s="27" t="s">
        <v>108</v>
      </c>
      <c r="D1266" s="27" t="s">
        <v>49</v>
      </c>
      <c r="E1266" s="27" t="s">
        <v>408</v>
      </c>
      <c r="F1266" s="27" t="s">
        <v>117</v>
      </c>
      <c r="G1266" s="30">
        <v>1432.1</v>
      </c>
      <c r="H1266" s="30"/>
      <c r="I1266" s="30"/>
    </row>
    <row r="1267" spans="1:9">
      <c r="A1267" s="26" t="s">
        <v>825</v>
      </c>
      <c r="B1267" s="88"/>
      <c r="C1267" s="27" t="s">
        <v>108</v>
      </c>
      <c r="D1267" s="27" t="s">
        <v>49</v>
      </c>
      <c r="E1267" s="27" t="s">
        <v>562</v>
      </c>
      <c r="F1267" s="27"/>
      <c r="G1267" s="30">
        <f t="shared" ref="G1267:I1268" si="299">G1268</f>
        <v>11559.7</v>
      </c>
      <c r="H1267" s="30">
        <f t="shared" si="299"/>
        <v>0</v>
      </c>
      <c r="I1267" s="30">
        <f t="shared" si="299"/>
        <v>13421.5</v>
      </c>
    </row>
    <row r="1268" spans="1:9" ht="63">
      <c r="A1268" s="26" t="s">
        <v>687</v>
      </c>
      <c r="B1268" s="88"/>
      <c r="C1268" s="27" t="s">
        <v>108</v>
      </c>
      <c r="D1268" s="27" t="s">
        <v>49</v>
      </c>
      <c r="E1268" s="27" t="s">
        <v>686</v>
      </c>
      <c r="F1268" s="27"/>
      <c r="G1268" s="30">
        <f t="shared" si="299"/>
        <v>11559.7</v>
      </c>
      <c r="H1268" s="30">
        <f t="shared" si="299"/>
        <v>0</v>
      </c>
      <c r="I1268" s="30">
        <f t="shared" si="299"/>
        <v>13421.5</v>
      </c>
    </row>
    <row r="1269" spans="1:9" ht="31.5">
      <c r="A1269" s="26" t="s">
        <v>116</v>
      </c>
      <c r="B1269" s="88"/>
      <c r="C1269" s="27" t="s">
        <v>108</v>
      </c>
      <c r="D1269" s="27" t="s">
        <v>49</v>
      </c>
      <c r="E1269" s="27" t="s">
        <v>686</v>
      </c>
      <c r="F1269" s="27" t="s">
        <v>117</v>
      </c>
      <c r="G1269" s="30">
        <v>11559.7</v>
      </c>
      <c r="H1269" s="30"/>
      <c r="I1269" s="30">
        <v>13421.5</v>
      </c>
    </row>
    <row r="1270" spans="1:9">
      <c r="A1270" s="3" t="s">
        <v>846</v>
      </c>
      <c r="B1270" s="88"/>
      <c r="C1270" s="27" t="s">
        <v>108</v>
      </c>
      <c r="D1270" s="27" t="s">
        <v>164</v>
      </c>
      <c r="E1270" s="27"/>
      <c r="F1270" s="27"/>
      <c r="G1270" s="30">
        <f>SUM(G1271)</f>
        <v>14</v>
      </c>
      <c r="H1270" s="30">
        <f t="shared" ref="H1270:I1272" si="300">SUM(H1271)</f>
        <v>0</v>
      </c>
      <c r="I1270" s="30">
        <f t="shared" si="300"/>
        <v>0</v>
      </c>
    </row>
    <row r="1271" spans="1:9">
      <c r="A1271" s="125" t="s">
        <v>634</v>
      </c>
      <c r="B1271" s="27"/>
      <c r="C1271" s="27" t="s">
        <v>108</v>
      </c>
      <c r="D1271" s="27" t="s">
        <v>164</v>
      </c>
      <c r="E1271" s="27" t="s">
        <v>110</v>
      </c>
      <c r="F1271" s="27"/>
      <c r="G1271" s="30">
        <f>SUM(G1272)</f>
        <v>14</v>
      </c>
      <c r="H1271" s="30">
        <f t="shared" si="300"/>
        <v>0</v>
      </c>
      <c r="I1271" s="30">
        <f t="shared" si="300"/>
        <v>0</v>
      </c>
    </row>
    <row r="1272" spans="1:9" ht="24" customHeight="1">
      <c r="A1272" s="125" t="s">
        <v>569</v>
      </c>
      <c r="B1272" s="88"/>
      <c r="C1272" s="27" t="s">
        <v>108</v>
      </c>
      <c r="D1272" s="27" t="s">
        <v>164</v>
      </c>
      <c r="E1272" s="27" t="s">
        <v>141</v>
      </c>
      <c r="F1272" s="27"/>
      <c r="G1272" s="30">
        <f>SUM(G1273)</f>
        <v>14</v>
      </c>
      <c r="H1272" s="30">
        <f t="shared" si="300"/>
        <v>0</v>
      </c>
      <c r="I1272" s="30">
        <f t="shared" si="300"/>
        <v>0</v>
      </c>
    </row>
    <row r="1273" spans="1:9" ht="31.5">
      <c r="A1273" s="125" t="s">
        <v>93</v>
      </c>
      <c r="B1273" s="88"/>
      <c r="C1273" s="27" t="s">
        <v>108</v>
      </c>
      <c r="D1273" s="27" t="s">
        <v>164</v>
      </c>
      <c r="E1273" s="27" t="s">
        <v>573</v>
      </c>
      <c r="F1273" s="27"/>
      <c r="G1273" s="30">
        <f>SUM(G1274)</f>
        <v>14</v>
      </c>
      <c r="H1273" s="30"/>
      <c r="I1273" s="30"/>
    </row>
    <row r="1274" spans="1:9" ht="31.5">
      <c r="A1274" s="125" t="s">
        <v>47</v>
      </c>
      <c r="B1274" s="88"/>
      <c r="C1274" s="27" t="s">
        <v>108</v>
      </c>
      <c r="D1274" s="27" t="s">
        <v>164</v>
      </c>
      <c r="E1274" s="27" t="s">
        <v>573</v>
      </c>
      <c r="F1274" s="27" t="s">
        <v>86</v>
      </c>
      <c r="G1274" s="30">
        <v>14</v>
      </c>
      <c r="H1274" s="30"/>
      <c r="I1274" s="30"/>
    </row>
    <row r="1275" spans="1:9">
      <c r="A1275" s="125" t="s">
        <v>328</v>
      </c>
      <c r="B1275" s="27"/>
      <c r="C1275" s="27" t="s">
        <v>108</v>
      </c>
      <c r="D1275" s="27" t="s">
        <v>108</v>
      </c>
      <c r="E1275" s="27"/>
      <c r="F1275" s="56"/>
      <c r="G1275" s="30">
        <f t="shared" ref="G1275:I1278" si="301">SUM(G1276)</f>
        <v>226.2</v>
      </c>
      <c r="H1275" s="30">
        <f t="shared" si="301"/>
        <v>0</v>
      </c>
      <c r="I1275" s="30">
        <f t="shared" si="301"/>
        <v>0</v>
      </c>
    </row>
    <row r="1276" spans="1:9" ht="31.5">
      <c r="A1276" s="26" t="s">
        <v>629</v>
      </c>
      <c r="B1276" s="35"/>
      <c r="C1276" s="35" t="s">
        <v>108</v>
      </c>
      <c r="D1276" s="35" t="s">
        <v>108</v>
      </c>
      <c r="E1276" s="56" t="s">
        <v>313</v>
      </c>
      <c r="F1276" s="56"/>
      <c r="G1276" s="30">
        <f t="shared" si="301"/>
        <v>226.2</v>
      </c>
      <c r="H1276" s="30">
        <f t="shared" si="301"/>
        <v>0</v>
      </c>
      <c r="I1276" s="30">
        <f t="shared" si="301"/>
        <v>0</v>
      </c>
    </row>
    <row r="1277" spans="1:9" ht="31.5">
      <c r="A1277" s="26" t="s">
        <v>502</v>
      </c>
      <c r="B1277" s="27"/>
      <c r="C1277" s="27" t="s">
        <v>108</v>
      </c>
      <c r="D1277" s="27" t="s">
        <v>108</v>
      </c>
      <c r="E1277" s="27" t="s">
        <v>333</v>
      </c>
      <c r="F1277" s="27"/>
      <c r="G1277" s="30">
        <f t="shared" si="301"/>
        <v>226.2</v>
      </c>
      <c r="H1277" s="30">
        <f t="shared" si="301"/>
        <v>0</v>
      </c>
      <c r="I1277" s="30">
        <f t="shared" si="301"/>
        <v>0</v>
      </c>
    </row>
    <row r="1278" spans="1:9">
      <c r="A1278" s="26" t="s">
        <v>30</v>
      </c>
      <c r="B1278" s="27"/>
      <c r="C1278" s="27" t="s">
        <v>108</v>
      </c>
      <c r="D1278" s="27" t="s">
        <v>108</v>
      </c>
      <c r="E1278" s="27" t="s">
        <v>334</v>
      </c>
      <c r="F1278" s="27"/>
      <c r="G1278" s="30">
        <f t="shared" si="301"/>
        <v>226.2</v>
      </c>
      <c r="H1278" s="30">
        <f t="shared" si="301"/>
        <v>0</v>
      </c>
      <c r="I1278" s="30">
        <f t="shared" si="301"/>
        <v>0</v>
      </c>
    </row>
    <row r="1279" spans="1:9" ht="31.5">
      <c r="A1279" s="26" t="s">
        <v>335</v>
      </c>
      <c r="B1279" s="56"/>
      <c r="C1279" s="27" t="s">
        <v>108</v>
      </c>
      <c r="D1279" s="27" t="s">
        <v>108</v>
      </c>
      <c r="E1279" s="27" t="s">
        <v>336</v>
      </c>
      <c r="F1279" s="27"/>
      <c r="G1279" s="30">
        <f>SUM(G1280:G1282)</f>
        <v>226.2</v>
      </c>
      <c r="H1279" s="30">
        <f t="shared" ref="H1279:I1279" si="302">SUM(H1280:H1282)</f>
        <v>0</v>
      </c>
      <c r="I1279" s="30">
        <f t="shared" si="302"/>
        <v>0</v>
      </c>
    </row>
    <row r="1280" spans="1:9" ht="47.25">
      <c r="A1280" s="111" t="s">
        <v>46</v>
      </c>
      <c r="B1280" s="56"/>
      <c r="C1280" s="27" t="s">
        <v>108</v>
      </c>
      <c r="D1280" s="27" t="s">
        <v>108</v>
      </c>
      <c r="E1280" s="27" t="s">
        <v>336</v>
      </c>
      <c r="F1280" s="27" t="s">
        <v>84</v>
      </c>
      <c r="G1280" s="30">
        <v>43.5</v>
      </c>
      <c r="H1280" s="30"/>
      <c r="I1280" s="30"/>
    </row>
    <row r="1281" spans="1:9" ht="31.5">
      <c r="A1281" s="111" t="s">
        <v>47</v>
      </c>
      <c r="B1281" s="56"/>
      <c r="C1281" s="27" t="s">
        <v>108</v>
      </c>
      <c r="D1281" s="27" t="s">
        <v>108</v>
      </c>
      <c r="E1281" s="27" t="s">
        <v>336</v>
      </c>
      <c r="F1281" s="27" t="s">
        <v>86</v>
      </c>
      <c r="G1281" s="30">
        <v>14.1</v>
      </c>
      <c r="H1281" s="30"/>
      <c r="I1281" s="30"/>
    </row>
    <row r="1282" spans="1:9" ht="31.5">
      <c r="A1282" s="26" t="s">
        <v>222</v>
      </c>
      <c r="B1282" s="27"/>
      <c r="C1282" s="27" t="s">
        <v>108</v>
      </c>
      <c r="D1282" s="27" t="s">
        <v>108</v>
      </c>
      <c r="E1282" s="27" t="s">
        <v>336</v>
      </c>
      <c r="F1282" s="46">
        <v>600</v>
      </c>
      <c r="G1282" s="30">
        <v>168.6</v>
      </c>
      <c r="H1282" s="30"/>
      <c r="I1282" s="30"/>
    </row>
    <row r="1283" spans="1:9">
      <c r="A1283" s="26" t="s">
        <v>118</v>
      </c>
      <c r="B1283" s="27"/>
      <c r="C1283" s="27" t="s">
        <v>13</v>
      </c>
      <c r="D1283" s="27"/>
      <c r="E1283" s="27"/>
      <c r="F1283" s="27"/>
      <c r="G1283" s="30">
        <f>SUM(G1284+G1367)</f>
        <v>202495.69999999998</v>
      </c>
      <c r="H1283" s="30">
        <f>SUM(H1284+H1367)</f>
        <v>171516.7</v>
      </c>
      <c r="I1283" s="30">
        <f>SUM(I1284+I1367)</f>
        <v>181014.8</v>
      </c>
    </row>
    <row r="1284" spans="1:9">
      <c r="A1284" s="26" t="s">
        <v>119</v>
      </c>
      <c r="B1284" s="27"/>
      <c r="C1284" s="27" t="s">
        <v>13</v>
      </c>
      <c r="D1284" s="27" t="s">
        <v>29</v>
      </c>
      <c r="E1284" s="27"/>
      <c r="F1284" s="27"/>
      <c r="G1284" s="30">
        <f>G1288+G1362+G1298</f>
        <v>154053.59999999998</v>
      </c>
      <c r="H1284" s="30">
        <f>H1288+H1362+H1298</f>
        <v>126407.3</v>
      </c>
      <c r="I1284" s="30">
        <f>I1288+I1362+I1298</f>
        <v>135591.5</v>
      </c>
    </row>
    <row r="1285" spans="1:9" hidden="1">
      <c r="A1285" s="26" t="s">
        <v>453</v>
      </c>
      <c r="B1285" s="27"/>
      <c r="C1285" s="27" t="s">
        <v>13</v>
      </c>
      <c r="D1285" s="27" t="s">
        <v>29</v>
      </c>
      <c r="E1285" s="27" t="s">
        <v>454</v>
      </c>
      <c r="F1285" s="27"/>
      <c r="G1285" s="30">
        <f t="shared" ref="G1285:I1286" si="303">G1286</f>
        <v>0</v>
      </c>
      <c r="H1285" s="30">
        <f t="shared" si="303"/>
        <v>0</v>
      </c>
      <c r="I1285" s="30">
        <f t="shared" si="303"/>
        <v>0</v>
      </c>
    </row>
    <row r="1286" spans="1:9" hidden="1">
      <c r="A1286" s="26" t="s">
        <v>455</v>
      </c>
      <c r="B1286" s="27"/>
      <c r="C1286" s="27" t="s">
        <v>13</v>
      </c>
      <c r="D1286" s="27" t="s">
        <v>29</v>
      </c>
      <c r="E1286" s="27" t="s">
        <v>456</v>
      </c>
      <c r="F1286" s="27"/>
      <c r="G1286" s="30">
        <f t="shared" si="303"/>
        <v>0</v>
      </c>
      <c r="H1286" s="30">
        <f t="shared" si="303"/>
        <v>0</v>
      </c>
      <c r="I1286" s="30">
        <f t="shared" si="303"/>
        <v>0</v>
      </c>
    </row>
    <row r="1287" spans="1:9" ht="47.25" hidden="1">
      <c r="A1287" s="26" t="s">
        <v>46</v>
      </c>
      <c r="B1287" s="27"/>
      <c r="C1287" s="27" t="s">
        <v>13</v>
      </c>
      <c r="D1287" s="27" t="s">
        <v>29</v>
      </c>
      <c r="E1287" s="27" t="s">
        <v>456</v>
      </c>
      <c r="F1287" s="27" t="s">
        <v>84</v>
      </c>
      <c r="G1287" s="30"/>
      <c r="H1287" s="30"/>
      <c r="I1287" s="30"/>
    </row>
    <row r="1288" spans="1:9" ht="47.25" hidden="1" customHeight="1">
      <c r="A1288" s="26" t="s">
        <v>679</v>
      </c>
      <c r="B1288" s="27"/>
      <c r="C1288" s="27" t="s">
        <v>13</v>
      </c>
      <c r="D1288" s="27" t="s">
        <v>29</v>
      </c>
      <c r="E1288" s="27" t="s">
        <v>678</v>
      </c>
      <c r="F1288" s="27"/>
      <c r="G1288" s="30">
        <f>SUM(G1289)+G1294</f>
        <v>0</v>
      </c>
      <c r="H1288" s="30">
        <f>SUM(H1289)+H1294</f>
        <v>0</v>
      </c>
      <c r="I1288" s="30">
        <f>SUM(I1289)+I1294</f>
        <v>0</v>
      </c>
    </row>
    <row r="1289" spans="1:9" hidden="1">
      <c r="A1289" s="26" t="s">
        <v>30</v>
      </c>
      <c r="B1289" s="27"/>
      <c r="C1289" s="27" t="s">
        <v>13</v>
      </c>
      <c r="D1289" s="27" t="s">
        <v>29</v>
      </c>
      <c r="E1289" s="27" t="s">
        <v>680</v>
      </c>
      <c r="F1289" s="27"/>
      <c r="G1289" s="30">
        <f>SUM(G1290)+G1292</f>
        <v>0</v>
      </c>
      <c r="H1289" s="30">
        <f t="shared" ref="H1289:I1289" si="304">SUM(H1290)+H1292</f>
        <v>0</v>
      </c>
      <c r="I1289" s="30">
        <f t="shared" si="304"/>
        <v>0</v>
      </c>
    </row>
    <row r="1290" spans="1:9" hidden="1">
      <c r="A1290" s="26" t="s">
        <v>123</v>
      </c>
      <c r="B1290" s="27"/>
      <c r="C1290" s="27" t="s">
        <v>13</v>
      </c>
      <c r="D1290" s="27" t="s">
        <v>29</v>
      </c>
      <c r="E1290" s="27" t="s">
        <v>681</v>
      </c>
      <c r="F1290" s="27"/>
      <c r="G1290" s="30">
        <f t="shared" ref="G1290:I1290" si="305">SUM(G1291)</f>
        <v>0</v>
      </c>
      <c r="H1290" s="30">
        <f t="shared" si="305"/>
        <v>0</v>
      </c>
      <c r="I1290" s="30">
        <f t="shared" si="305"/>
        <v>0</v>
      </c>
    </row>
    <row r="1291" spans="1:9" ht="31.5" hidden="1">
      <c r="A1291" s="26" t="s">
        <v>47</v>
      </c>
      <c r="B1291" s="27"/>
      <c r="C1291" s="27" t="s">
        <v>13</v>
      </c>
      <c r="D1291" s="27" t="s">
        <v>29</v>
      </c>
      <c r="E1291" s="27" t="s">
        <v>681</v>
      </c>
      <c r="F1291" s="27" t="s">
        <v>86</v>
      </c>
      <c r="G1291" s="30"/>
      <c r="H1291" s="30"/>
      <c r="I1291" s="30"/>
    </row>
    <row r="1292" spans="1:9" ht="16.5" hidden="1" customHeight="1">
      <c r="A1292" s="26" t="s">
        <v>514</v>
      </c>
      <c r="B1292" s="27"/>
      <c r="C1292" s="27" t="s">
        <v>13</v>
      </c>
      <c r="D1292" s="27" t="s">
        <v>29</v>
      </c>
      <c r="E1292" s="27" t="s">
        <v>922</v>
      </c>
      <c r="F1292" s="27"/>
      <c r="G1292" s="30">
        <f>SUM(G1293)</f>
        <v>0</v>
      </c>
      <c r="H1292" s="30">
        <f>SUM(H1293)</f>
        <v>0</v>
      </c>
      <c r="I1292" s="30">
        <f>SUM(I1293)</f>
        <v>0</v>
      </c>
    </row>
    <row r="1293" spans="1:9" ht="31.5" hidden="1">
      <c r="A1293" s="26" t="s">
        <v>47</v>
      </c>
      <c r="B1293" s="27"/>
      <c r="C1293" s="27" t="s">
        <v>13</v>
      </c>
      <c r="D1293" s="27" t="s">
        <v>29</v>
      </c>
      <c r="E1293" s="27" t="s">
        <v>922</v>
      </c>
      <c r="F1293" s="27" t="s">
        <v>86</v>
      </c>
      <c r="G1293" s="30"/>
      <c r="H1293" s="30"/>
      <c r="I1293" s="30"/>
    </row>
    <row r="1294" spans="1:9" hidden="1">
      <c r="A1294" s="26" t="s">
        <v>146</v>
      </c>
      <c r="B1294" s="27"/>
      <c r="C1294" s="27" t="s">
        <v>13</v>
      </c>
      <c r="D1294" s="27" t="s">
        <v>29</v>
      </c>
      <c r="E1294" s="27" t="s">
        <v>682</v>
      </c>
      <c r="F1294" s="27"/>
      <c r="G1294" s="30">
        <f t="shared" ref="G1294:I1296" si="306">SUM(G1295)</f>
        <v>0</v>
      </c>
      <c r="H1294" s="30">
        <f t="shared" si="306"/>
        <v>0</v>
      </c>
      <c r="I1294" s="30">
        <f t="shared" si="306"/>
        <v>0</v>
      </c>
    </row>
    <row r="1295" spans="1:9" hidden="1">
      <c r="A1295" s="26" t="s">
        <v>254</v>
      </c>
      <c r="B1295" s="27"/>
      <c r="C1295" s="27" t="s">
        <v>13</v>
      </c>
      <c r="D1295" s="27" t="s">
        <v>29</v>
      </c>
      <c r="E1295" s="27" t="s">
        <v>683</v>
      </c>
      <c r="F1295" s="27"/>
      <c r="G1295" s="30">
        <f>SUM(G1296)</f>
        <v>0</v>
      </c>
      <c r="H1295" s="30">
        <f>SUM(H1296)</f>
        <v>0</v>
      </c>
      <c r="I1295" s="30">
        <f>SUM(I1296)</f>
        <v>0</v>
      </c>
    </row>
    <row r="1296" spans="1:9" hidden="1">
      <c r="A1296" s="26" t="s">
        <v>136</v>
      </c>
      <c r="B1296" s="27"/>
      <c r="C1296" s="27" t="s">
        <v>13</v>
      </c>
      <c r="D1296" s="27" t="s">
        <v>29</v>
      </c>
      <c r="E1296" s="27" t="s">
        <v>684</v>
      </c>
      <c r="F1296" s="27"/>
      <c r="G1296" s="30">
        <f t="shared" si="306"/>
        <v>0</v>
      </c>
      <c r="H1296" s="30">
        <f t="shared" si="306"/>
        <v>0</v>
      </c>
      <c r="I1296" s="30">
        <f t="shared" si="306"/>
        <v>0</v>
      </c>
    </row>
    <row r="1297" spans="1:9" ht="31.5" hidden="1">
      <c r="A1297" s="26" t="s">
        <v>116</v>
      </c>
      <c r="B1297" s="27"/>
      <c r="C1297" s="27" t="s">
        <v>13</v>
      </c>
      <c r="D1297" s="27" t="s">
        <v>29</v>
      </c>
      <c r="E1297" s="27" t="s">
        <v>684</v>
      </c>
      <c r="F1297" s="27" t="s">
        <v>117</v>
      </c>
      <c r="G1297" s="30"/>
      <c r="H1297" s="30"/>
      <c r="I1297" s="30"/>
    </row>
    <row r="1298" spans="1:9">
      <c r="A1298" s="26" t="s">
        <v>634</v>
      </c>
      <c r="B1298" s="27"/>
      <c r="C1298" s="27" t="s">
        <v>13</v>
      </c>
      <c r="D1298" s="27" t="s">
        <v>29</v>
      </c>
      <c r="E1298" s="27" t="s">
        <v>110</v>
      </c>
      <c r="F1298" s="27"/>
      <c r="G1298" s="30">
        <f>SUM(G1299+G1312+G1318+G1327)+G1322</f>
        <v>154053.59999999998</v>
      </c>
      <c r="H1298" s="30">
        <f>SUM(H1299+H1312+H1318+H1327)+H1322</f>
        <v>126407.3</v>
      </c>
      <c r="I1298" s="30">
        <f>SUM(I1299+I1312+I1318+I1327)+I1322</f>
        <v>135591.5</v>
      </c>
    </row>
    <row r="1299" spans="1:9">
      <c r="A1299" s="26" t="s">
        <v>120</v>
      </c>
      <c r="B1299" s="27"/>
      <c r="C1299" s="27" t="s">
        <v>13</v>
      </c>
      <c r="D1299" s="27" t="s">
        <v>29</v>
      </c>
      <c r="E1299" s="27" t="s">
        <v>121</v>
      </c>
      <c r="F1299" s="27"/>
      <c r="G1299" s="30">
        <f>SUM(G1300+G1303+G1307)</f>
        <v>72830.100000000006</v>
      </c>
      <c r="H1299" s="30">
        <f>SUM(H1300+H1303+H1307)</f>
        <v>63109.2</v>
      </c>
      <c r="I1299" s="30">
        <f>SUM(I1300+I1303+I1307)</f>
        <v>63109.2</v>
      </c>
    </row>
    <row r="1300" spans="1:9" ht="47.25">
      <c r="A1300" s="26" t="s">
        <v>23</v>
      </c>
      <c r="B1300" s="27"/>
      <c r="C1300" s="27" t="s">
        <v>13</v>
      </c>
      <c r="D1300" s="27" t="s">
        <v>29</v>
      </c>
      <c r="E1300" s="27" t="s">
        <v>122</v>
      </c>
      <c r="F1300" s="27"/>
      <c r="G1300" s="30">
        <f>G1301</f>
        <v>48675.4</v>
      </c>
      <c r="H1300" s="30">
        <f>H1301</f>
        <v>42446.1</v>
      </c>
      <c r="I1300" s="30">
        <f>I1301</f>
        <v>42446.1</v>
      </c>
    </row>
    <row r="1301" spans="1:9">
      <c r="A1301" s="26" t="s">
        <v>123</v>
      </c>
      <c r="B1301" s="27"/>
      <c r="C1301" s="27" t="s">
        <v>13</v>
      </c>
      <c r="D1301" s="27" t="s">
        <v>29</v>
      </c>
      <c r="E1301" s="27" t="s">
        <v>124</v>
      </c>
      <c r="F1301" s="27"/>
      <c r="G1301" s="30">
        <f t="shared" ref="G1301:I1301" si="307">G1302</f>
        <v>48675.4</v>
      </c>
      <c r="H1301" s="30">
        <f t="shared" si="307"/>
        <v>42446.1</v>
      </c>
      <c r="I1301" s="30">
        <f t="shared" si="307"/>
        <v>42446.1</v>
      </c>
    </row>
    <row r="1302" spans="1:9" ht="31.5">
      <c r="A1302" s="26" t="s">
        <v>116</v>
      </c>
      <c r="B1302" s="27"/>
      <c r="C1302" s="27" t="s">
        <v>13</v>
      </c>
      <c r="D1302" s="27" t="s">
        <v>29</v>
      </c>
      <c r="E1302" s="27" t="s">
        <v>124</v>
      </c>
      <c r="F1302" s="27" t="s">
        <v>117</v>
      </c>
      <c r="G1302" s="30">
        <v>48675.4</v>
      </c>
      <c r="H1302" s="30">
        <v>42446.1</v>
      </c>
      <c r="I1302" s="30">
        <v>42446.1</v>
      </c>
    </row>
    <row r="1303" spans="1:9" hidden="1">
      <c r="A1303" s="26" t="s">
        <v>146</v>
      </c>
      <c r="B1303" s="27"/>
      <c r="C1303" s="27" t="s">
        <v>13</v>
      </c>
      <c r="D1303" s="27" t="s">
        <v>29</v>
      </c>
      <c r="E1303" s="27" t="s">
        <v>570</v>
      </c>
      <c r="F1303" s="27"/>
      <c r="G1303" s="30">
        <f t="shared" ref="G1303:I1305" si="308">SUM(G1304)</f>
        <v>0</v>
      </c>
      <c r="H1303" s="30">
        <f t="shared" si="308"/>
        <v>0</v>
      </c>
      <c r="I1303" s="30">
        <f t="shared" si="308"/>
        <v>0</v>
      </c>
    </row>
    <row r="1304" spans="1:9" hidden="1">
      <c r="A1304" s="26" t="s">
        <v>123</v>
      </c>
      <c r="B1304" s="27"/>
      <c r="C1304" s="27" t="s">
        <v>13</v>
      </c>
      <c r="D1304" s="27" t="s">
        <v>29</v>
      </c>
      <c r="E1304" s="27" t="s">
        <v>571</v>
      </c>
      <c r="F1304" s="27"/>
      <c r="G1304" s="30">
        <f t="shared" si="308"/>
        <v>0</v>
      </c>
      <c r="H1304" s="30">
        <f t="shared" si="308"/>
        <v>0</v>
      </c>
      <c r="I1304" s="30">
        <f t="shared" si="308"/>
        <v>0</v>
      </c>
    </row>
    <row r="1305" spans="1:9" hidden="1">
      <c r="A1305" s="26" t="s">
        <v>322</v>
      </c>
      <c r="B1305" s="27"/>
      <c r="C1305" s="27" t="s">
        <v>13</v>
      </c>
      <c r="D1305" s="27" t="s">
        <v>29</v>
      </c>
      <c r="E1305" s="27" t="s">
        <v>572</v>
      </c>
      <c r="F1305" s="27"/>
      <c r="G1305" s="30">
        <f t="shared" si="308"/>
        <v>0</v>
      </c>
      <c r="H1305" s="30">
        <f t="shared" si="308"/>
        <v>0</v>
      </c>
      <c r="I1305" s="30">
        <f t="shared" si="308"/>
        <v>0</v>
      </c>
    </row>
    <row r="1306" spans="1:9" ht="31.5" hidden="1">
      <c r="A1306" s="26" t="s">
        <v>116</v>
      </c>
      <c r="B1306" s="27"/>
      <c r="C1306" s="27" t="s">
        <v>13</v>
      </c>
      <c r="D1306" s="27" t="s">
        <v>29</v>
      </c>
      <c r="E1306" s="27" t="s">
        <v>572</v>
      </c>
      <c r="F1306" s="27" t="s">
        <v>117</v>
      </c>
      <c r="G1306" s="30"/>
      <c r="H1306" s="30"/>
      <c r="I1306" s="30"/>
    </row>
    <row r="1307" spans="1:9" ht="31.5">
      <c r="A1307" s="26" t="s">
        <v>40</v>
      </c>
      <c r="B1307" s="27"/>
      <c r="C1307" s="27" t="s">
        <v>13</v>
      </c>
      <c r="D1307" s="27" t="s">
        <v>29</v>
      </c>
      <c r="E1307" s="27" t="s">
        <v>125</v>
      </c>
      <c r="F1307" s="27"/>
      <c r="G1307" s="30">
        <f>G1308</f>
        <v>24154.699999999997</v>
      </c>
      <c r="H1307" s="30">
        <f>H1308</f>
        <v>20663.100000000002</v>
      </c>
      <c r="I1307" s="30">
        <f>I1308</f>
        <v>20663.100000000002</v>
      </c>
    </row>
    <row r="1308" spans="1:9">
      <c r="A1308" s="26" t="s">
        <v>123</v>
      </c>
      <c r="B1308" s="27"/>
      <c r="C1308" s="27" t="s">
        <v>13</v>
      </c>
      <c r="D1308" s="27" t="s">
        <v>29</v>
      </c>
      <c r="E1308" s="27" t="s">
        <v>126</v>
      </c>
      <c r="F1308" s="27"/>
      <c r="G1308" s="30">
        <f>G1309+G1310+G1311</f>
        <v>24154.699999999997</v>
      </c>
      <c r="H1308" s="30">
        <f>H1309+H1310+H1311</f>
        <v>20663.100000000002</v>
      </c>
      <c r="I1308" s="30">
        <f>I1309+I1310+I1311</f>
        <v>20663.100000000002</v>
      </c>
    </row>
    <row r="1309" spans="1:9" ht="47.25">
      <c r="A1309" s="26" t="s">
        <v>46</v>
      </c>
      <c r="B1309" s="27"/>
      <c r="C1309" s="27" t="s">
        <v>13</v>
      </c>
      <c r="D1309" s="27" t="s">
        <v>29</v>
      </c>
      <c r="E1309" s="27" t="s">
        <v>126</v>
      </c>
      <c r="F1309" s="27" t="s">
        <v>84</v>
      </c>
      <c r="G1309" s="30">
        <v>20828.599999999999</v>
      </c>
      <c r="H1309" s="30">
        <v>17565.900000000001</v>
      </c>
      <c r="I1309" s="30">
        <v>17565.900000000001</v>
      </c>
    </row>
    <row r="1310" spans="1:9" ht="31.5">
      <c r="A1310" s="26" t="s">
        <v>47</v>
      </c>
      <c r="B1310" s="27"/>
      <c r="C1310" s="27" t="s">
        <v>13</v>
      </c>
      <c r="D1310" s="27" t="s">
        <v>29</v>
      </c>
      <c r="E1310" s="27" t="s">
        <v>126</v>
      </c>
      <c r="F1310" s="27" t="s">
        <v>86</v>
      </c>
      <c r="G1310" s="32">
        <v>3088.5</v>
      </c>
      <c r="H1310" s="32">
        <v>2816.2</v>
      </c>
      <c r="I1310" s="32">
        <v>2816.2</v>
      </c>
    </row>
    <row r="1311" spans="1:9">
      <c r="A1311" s="26" t="s">
        <v>20</v>
      </c>
      <c r="B1311" s="27"/>
      <c r="C1311" s="27" t="s">
        <v>13</v>
      </c>
      <c r="D1311" s="27" t="s">
        <v>29</v>
      </c>
      <c r="E1311" s="27" t="s">
        <v>126</v>
      </c>
      <c r="F1311" s="27" t="s">
        <v>91</v>
      </c>
      <c r="G1311" s="30">
        <v>237.6</v>
      </c>
      <c r="H1311" s="30">
        <v>281</v>
      </c>
      <c r="I1311" s="30">
        <v>281</v>
      </c>
    </row>
    <row r="1312" spans="1:9">
      <c r="A1312" s="26" t="s">
        <v>128</v>
      </c>
      <c r="B1312" s="27"/>
      <c r="C1312" s="27" t="s">
        <v>13</v>
      </c>
      <c r="D1312" s="27" t="s">
        <v>29</v>
      </c>
      <c r="E1312" s="27" t="s">
        <v>129</v>
      </c>
      <c r="F1312" s="27"/>
      <c r="G1312" s="30">
        <f t="shared" ref="G1312:I1312" si="309">G1313</f>
        <v>55656.9</v>
      </c>
      <c r="H1312" s="30">
        <f t="shared" si="309"/>
        <v>52138</v>
      </c>
      <c r="I1312" s="30">
        <f t="shared" si="309"/>
        <v>52138</v>
      </c>
    </row>
    <row r="1313" spans="1:12" ht="31.5">
      <c r="A1313" s="26" t="s">
        <v>40</v>
      </c>
      <c r="B1313" s="27"/>
      <c r="C1313" s="27" t="s">
        <v>13</v>
      </c>
      <c r="D1313" s="27" t="s">
        <v>29</v>
      </c>
      <c r="E1313" s="27" t="s">
        <v>130</v>
      </c>
      <c r="F1313" s="27"/>
      <c r="G1313" s="30">
        <f>G1314</f>
        <v>55656.9</v>
      </c>
      <c r="H1313" s="30">
        <f>H1314</f>
        <v>52138</v>
      </c>
      <c r="I1313" s="30">
        <f>I1314</f>
        <v>52138</v>
      </c>
    </row>
    <row r="1314" spans="1:12">
      <c r="A1314" s="26" t="s">
        <v>131</v>
      </c>
      <c r="B1314" s="27"/>
      <c r="C1314" s="27" t="s">
        <v>13</v>
      </c>
      <c r="D1314" s="27" t="s">
        <v>29</v>
      </c>
      <c r="E1314" s="27" t="s">
        <v>132</v>
      </c>
      <c r="F1314" s="27"/>
      <c r="G1314" s="30">
        <f>G1315+G1316+G1317</f>
        <v>55656.9</v>
      </c>
      <c r="H1314" s="30">
        <f>H1315+H1316+H1317</f>
        <v>52138</v>
      </c>
      <c r="I1314" s="30">
        <f>I1315+I1316+I1317</f>
        <v>52138</v>
      </c>
    </row>
    <row r="1315" spans="1:12" ht="47.25">
      <c r="A1315" s="26" t="s">
        <v>46</v>
      </c>
      <c r="B1315" s="27"/>
      <c r="C1315" s="27" t="s">
        <v>13</v>
      </c>
      <c r="D1315" s="27" t="s">
        <v>29</v>
      </c>
      <c r="E1315" s="27" t="s">
        <v>132</v>
      </c>
      <c r="F1315" s="27" t="s">
        <v>84</v>
      </c>
      <c r="G1315" s="30">
        <v>49721.9</v>
      </c>
      <c r="H1315" s="30">
        <v>46031.5</v>
      </c>
      <c r="I1315" s="30">
        <v>46031.5</v>
      </c>
    </row>
    <row r="1316" spans="1:12" ht="31.5">
      <c r="A1316" s="26" t="s">
        <v>47</v>
      </c>
      <c r="B1316" s="27"/>
      <c r="C1316" s="27" t="s">
        <v>13</v>
      </c>
      <c r="D1316" s="27" t="s">
        <v>29</v>
      </c>
      <c r="E1316" s="27" t="s">
        <v>132</v>
      </c>
      <c r="F1316" s="27" t="s">
        <v>86</v>
      </c>
      <c r="G1316" s="32">
        <v>5478.5</v>
      </c>
      <c r="H1316" s="32">
        <v>5648.1</v>
      </c>
      <c r="I1316" s="32">
        <v>5648.1</v>
      </c>
    </row>
    <row r="1317" spans="1:12">
      <c r="A1317" s="26" t="s">
        <v>20</v>
      </c>
      <c r="B1317" s="27"/>
      <c r="C1317" s="27" t="s">
        <v>13</v>
      </c>
      <c r="D1317" s="27" t="s">
        <v>29</v>
      </c>
      <c r="E1317" s="27" t="s">
        <v>132</v>
      </c>
      <c r="F1317" s="27" t="s">
        <v>91</v>
      </c>
      <c r="G1317" s="30">
        <v>456.5</v>
      </c>
      <c r="H1317" s="30">
        <v>458.4</v>
      </c>
      <c r="I1317" s="30">
        <v>458.4</v>
      </c>
    </row>
    <row r="1318" spans="1:12">
      <c r="A1318" s="26" t="s">
        <v>133</v>
      </c>
      <c r="B1318" s="27"/>
      <c r="C1318" s="27" t="s">
        <v>13</v>
      </c>
      <c r="D1318" s="27" t="s">
        <v>29</v>
      </c>
      <c r="E1318" s="27" t="s">
        <v>134</v>
      </c>
      <c r="F1318" s="27"/>
      <c r="G1318" s="30">
        <f t="shared" ref="G1318:I1320" si="310">G1319</f>
        <v>11392.3</v>
      </c>
      <c r="H1318" s="30">
        <f t="shared" si="310"/>
        <v>10070.5</v>
      </c>
      <c r="I1318" s="30">
        <f t="shared" si="310"/>
        <v>10070.5</v>
      </c>
    </row>
    <row r="1319" spans="1:12" ht="47.25">
      <c r="A1319" s="26" t="s">
        <v>23</v>
      </c>
      <c r="B1319" s="27"/>
      <c r="C1319" s="27" t="s">
        <v>13</v>
      </c>
      <c r="D1319" s="27" t="s">
        <v>29</v>
      </c>
      <c r="E1319" s="27" t="s">
        <v>135</v>
      </c>
      <c r="F1319" s="27"/>
      <c r="G1319" s="30">
        <f>G1320</f>
        <v>11392.3</v>
      </c>
      <c r="H1319" s="30">
        <f>H1320</f>
        <v>10070.5</v>
      </c>
      <c r="I1319" s="30">
        <f>I1320</f>
        <v>10070.5</v>
      </c>
    </row>
    <row r="1320" spans="1:12">
      <c r="A1320" s="26" t="s">
        <v>136</v>
      </c>
      <c r="B1320" s="27"/>
      <c r="C1320" s="27" t="s">
        <v>13</v>
      </c>
      <c r="D1320" s="27" t="s">
        <v>29</v>
      </c>
      <c r="E1320" s="27" t="s">
        <v>137</v>
      </c>
      <c r="F1320" s="27"/>
      <c r="G1320" s="30">
        <f t="shared" si="310"/>
        <v>11392.3</v>
      </c>
      <c r="H1320" s="30">
        <f t="shared" si="310"/>
        <v>10070.5</v>
      </c>
      <c r="I1320" s="30">
        <f t="shared" si="310"/>
        <v>10070.5</v>
      </c>
    </row>
    <row r="1321" spans="1:12" ht="31.5">
      <c r="A1321" s="26" t="s">
        <v>116</v>
      </c>
      <c r="B1321" s="27"/>
      <c r="C1321" s="27" t="s">
        <v>13</v>
      </c>
      <c r="D1321" s="27" t="s">
        <v>29</v>
      </c>
      <c r="E1321" s="27" t="s">
        <v>137</v>
      </c>
      <c r="F1321" s="27" t="s">
        <v>117</v>
      </c>
      <c r="G1321" s="30">
        <v>11392.3</v>
      </c>
      <c r="H1321" s="30">
        <v>10070.5</v>
      </c>
      <c r="I1321" s="30">
        <v>10070.5</v>
      </c>
    </row>
    <row r="1322" spans="1:12">
      <c r="A1322" s="111" t="s">
        <v>149</v>
      </c>
      <c r="B1322" s="27"/>
      <c r="C1322" s="27" t="s">
        <v>13</v>
      </c>
      <c r="D1322" s="27" t="s">
        <v>29</v>
      </c>
      <c r="E1322" s="27" t="s">
        <v>150</v>
      </c>
      <c r="F1322" s="27"/>
      <c r="G1322" s="30">
        <f>SUM(G1323)</f>
        <v>134</v>
      </c>
      <c r="H1322" s="30">
        <f t="shared" ref="H1322:L1323" si="311">SUM(H1323)</f>
        <v>0</v>
      </c>
      <c r="I1322" s="30">
        <f t="shared" si="311"/>
        <v>0</v>
      </c>
      <c r="J1322" s="30">
        <f t="shared" si="311"/>
        <v>0</v>
      </c>
      <c r="K1322" s="30">
        <f t="shared" si="311"/>
        <v>0</v>
      </c>
      <c r="L1322" s="30">
        <f t="shared" si="311"/>
        <v>0</v>
      </c>
    </row>
    <row r="1323" spans="1:12">
      <c r="A1323" s="111" t="s">
        <v>995</v>
      </c>
      <c r="B1323" s="27"/>
      <c r="C1323" s="27" t="s">
        <v>13</v>
      </c>
      <c r="D1323" s="27" t="s">
        <v>29</v>
      </c>
      <c r="E1323" s="27" t="s">
        <v>993</v>
      </c>
      <c r="F1323" s="27"/>
      <c r="G1323" s="30">
        <f>SUM(G1324)</f>
        <v>134</v>
      </c>
      <c r="H1323" s="30">
        <f t="shared" si="311"/>
        <v>0</v>
      </c>
      <c r="I1323" s="30">
        <f t="shared" si="311"/>
        <v>0</v>
      </c>
    </row>
    <row r="1324" spans="1:12" ht="31.5">
      <c r="A1324" s="111" t="s">
        <v>994</v>
      </c>
      <c r="B1324" s="27"/>
      <c r="C1324" s="27" t="s">
        <v>13</v>
      </c>
      <c r="D1324" s="27" t="s">
        <v>29</v>
      </c>
      <c r="E1324" s="27" t="s">
        <v>992</v>
      </c>
      <c r="F1324" s="27"/>
      <c r="G1324" s="30">
        <f>SUM(G1325:G1326)</f>
        <v>134</v>
      </c>
      <c r="H1324" s="30">
        <f t="shared" ref="H1324:I1324" si="312">SUM(H1325:H1326)</f>
        <v>0</v>
      </c>
      <c r="I1324" s="30">
        <f t="shared" si="312"/>
        <v>0</v>
      </c>
    </row>
    <row r="1325" spans="1:12">
      <c r="A1325" s="111" t="s">
        <v>37</v>
      </c>
      <c r="B1325" s="27"/>
      <c r="C1325" s="27" t="s">
        <v>13</v>
      </c>
      <c r="D1325" s="27" t="s">
        <v>29</v>
      </c>
      <c r="E1325" s="27" t="s">
        <v>992</v>
      </c>
      <c r="F1325" s="27" t="s">
        <v>94</v>
      </c>
      <c r="G1325" s="30">
        <v>67</v>
      </c>
      <c r="H1325" s="30"/>
      <c r="I1325" s="30"/>
    </row>
    <row r="1326" spans="1:12" ht="31.5">
      <c r="A1326" s="111" t="s">
        <v>116</v>
      </c>
      <c r="B1326" s="27"/>
      <c r="C1326" s="27" t="s">
        <v>13</v>
      </c>
      <c r="D1326" s="27" t="s">
        <v>29</v>
      </c>
      <c r="E1326" s="27" t="s">
        <v>992</v>
      </c>
      <c r="F1326" s="27" t="s">
        <v>117</v>
      </c>
      <c r="G1326" s="30">
        <v>67</v>
      </c>
      <c r="H1326" s="30"/>
      <c r="I1326" s="30"/>
    </row>
    <row r="1327" spans="1:12" ht="31.5">
      <c r="A1327" s="26" t="s">
        <v>151</v>
      </c>
      <c r="B1327" s="89"/>
      <c r="C1327" s="27" t="s">
        <v>13</v>
      </c>
      <c r="D1327" s="27" t="s">
        <v>29</v>
      </c>
      <c r="E1327" s="27" t="s">
        <v>152</v>
      </c>
      <c r="F1327" s="27"/>
      <c r="G1327" s="30">
        <f>SUM(G1328+G1337+G1351)+G1333+G1358+G1352</f>
        <v>14040.3</v>
      </c>
      <c r="H1327" s="30">
        <f t="shared" ref="H1327:I1327" si="313">SUM(H1328+H1337+H1351)+H1333+H1358</f>
        <v>1089.5999999999999</v>
      </c>
      <c r="I1327" s="30">
        <f t="shared" si="313"/>
        <v>10273.799999999999</v>
      </c>
    </row>
    <row r="1328" spans="1:12">
      <c r="A1328" s="26" t="s">
        <v>30</v>
      </c>
      <c r="B1328" s="89"/>
      <c r="C1328" s="27" t="s">
        <v>13</v>
      </c>
      <c r="D1328" s="27" t="s">
        <v>29</v>
      </c>
      <c r="E1328" s="27" t="s">
        <v>401</v>
      </c>
      <c r="F1328" s="27"/>
      <c r="G1328" s="30">
        <f>SUM(G1329+G1331+G1335)</f>
        <v>5337.4</v>
      </c>
      <c r="H1328" s="30">
        <f>SUM(H1329+H1331+H1335)</f>
        <v>0</v>
      </c>
      <c r="I1328" s="30">
        <f>SUM(I1329+I1331+I1335)</f>
        <v>3233.8</v>
      </c>
    </row>
    <row r="1329" spans="1:9">
      <c r="A1329" s="26" t="s">
        <v>123</v>
      </c>
      <c r="B1329" s="88"/>
      <c r="C1329" s="27" t="s">
        <v>13</v>
      </c>
      <c r="D1329" s="27" t="s">
        <v>29</v>
      </c>
      <c r="E1329" s="27" t="s">
        <v>402</v>
      </c>
      <c r="F1329" s="27"/>
      <c r="G1329" s="30">
        <f>G1330</f>
        <v>1464.8</v>
      </c>
      <c r="H1329" s="30">
        <f>H1330</f>
        <v>0</v>
      </c>
      <c r="I1329" s="30">
        <f>I1330</f>
        <v>0</v>
      </c>
    </row>
    <row r="1330" spans="1:9" ht="31.5">
      <c r="A1330" s="26" t="s">
        <v>47</v>
      </c>
      <c r="B1330" s="88"/>
      <c r="C1330" s="27" t="s">
        <v>13</v>
      </c>
      <c r="D1330" s="27" t="s">
        <v>29</v>
      </c>
      <c r="E1330" s="27" t="s">
        <v>402</v>
      </c>
      <c r="F1330" s="27" t="s">
        <v>86</v>
      </c>
      <c r="G1330" s="30">
        <v>1464.8</v>
      </c>
      <c r="H1330" s="30"/>
      <c r="I1330" s="30"/>
    </row>
    <row r="1331" spans="1:9">
      <c r="A1331" s="26" t="s">
        <v>131</v>
      </c>
      <c r="B1331" s="89"/>
      <c r="C1331" s="27" t="s">
        <v>13</v>
      </c>
      <c r="D1331" s="27" t="s">
        <v>29</v>
      </c>
      <c r="E1331" s="27" t="s">
        <v>403</v>
      </c>
      <c r="F1331" s="27"/>
      <c r="G1331" s="30">
        <f>SUM(G1332)</f>
        <v>3872.6</v>
      </c>
      <c r="H1331" s="30">
        <f>SUM(H1332)</f>
        <v>0</v>
      </c>
      <c r="I1331" s="30">
        <f>SUM(I1332)</f>
        <v>733.8</v>
      </c>
    </row>
    <row r="1332" spans="1:9" ht="31.5">
      <c r="A1332" s="26" t="s">
        <v>47</v>
      </c>
      <c r="B1332" s="89"/>
      <c r="C1332" s="27" t="s">
        <v>13</v>
      </c>
      <c r="D1332" s="27" t="s">
        <v>29</v>
      </c>
      <c r="E1332" s="27" t="s">
        <v>403</v>
      </c>
      <c r="F1332" s="27" t="s">
        <v>86</v>
      </c>
      <c r="G1332" s="30">
        <v>3872.6</v>
      </c>
      <c r="H1332" s="30"/>
      <c r="I1332" s="30">
        <v>733.8</v>
      </c>
    </row>
    <row r="1333" spans="1:9">
      <c r="A1333" s="91" t="s">
        <v>514</v>
      </c>
      <c r="B1333" s="89"/>
      <c r="C1333" s="27" t="s">
        <v>13</v>
      </c>
      <c r="D1333" s="27" t="s">
        <v>29</v>
      </c>
      <c r="E1333" s="27" t="s">
        <v>996</v>
      </c>
      <c r="F1333" s="27"/>
      <c r="G1333" s="30">
        <f>SUM(G1334)</f>
        <v>273.2</v>
      </c>
      <c r="H1333" s="30"/>
      <c r="I1333" s="30"/>
    </row>
    <row r="1334" spans="1:9" ht="31.5">
      <c r="A1334" s="111" t="s">
        <v>47</v>
      </c>
      <c r="B1334" s="89"/>
      <c r="C1334" s="27" t="s">
        <v>13</v>
      </c>
      <c r="D1334" s="27" t="s">
        <v>29</v>
      </c>
      <c r="E1334" s="27" t="s">
        <v>996</v>
      </c>
      <c r="F1334" s="27" t="s">
        <v>86</v>
      </c>
      <c r="G1334" s="30">
        <v>273.2</v>
      </c>
      <c r="H1334" s="30"/>
      <c r="I1334" s="30"/>
    </row>
    <row r="1335" spans="1:9" ht="31.5">
      <c r="A1335" s="26" t="s">
        <v>884</v>
      </c>
      <c r="B1335" s="89"/>
      <c r="C1335" s="27" t="s">
        <v>13</v>
      </c>
      <c r="D1335" s="27" t="s">
        <v>29</v>
      </c>
      <c r="E1335" s="27" t="s">
        <v>921</v>
      </c>
      <c r="F1335" s="27"/>
      <c r="G1335" s="30">
        <f>SUM(G1336)</f>
        <v>0</v>
      </c>
      <c r="H1335" s="30">
        <f t="shared" ref="H1335:I1335" si="314">SUM(H1336)</f>
        <v>0</v>
      </c>
      <c r="I1335" s="30">
        <f t="shared" si="314"/>
        <v>2500</v>
      </c>
    </row>
    <row r="1336" spans="1:9" ht="31.5">
      <c r="A1336" s="26" t="s">
        <v>47</v>
      </c>
      <c r="B1336" s="89"/>
      <c r="C1336" s="27" t="s">
        <v>13</v>
      </c>
      <c r="D1336" s="27" t="s">
        <v>29</v>
      </c>
      <c r="E1336" s="27" t="s">
        <v>921</v>
      </c>
      <c r="F1336" s="27" t="s">
        <v>86</v>
      </c>
      <c r="G1336" s="30"/>
      <c r="H1336" s="30"/>
      <c r="I1336" s="30">
        <v>2500</v>
      </c>
    </row>
    <row r="1337" spans="1:9">
      <c r="A1337" s="26" t="s">
        <v>146</v>
      </c>
      <c r="B1337" s="89"/>
      <c r="C1337" s="27" t="s">
        <v>13</v>
      </c>
      <c r="D1337" s="27" t="s">
        <v>29</v>
      </c>
      <c r="E1337" s="27" t="s">
        <v>153</v>
      </c>
      <c r="F1337" s="27"/>
      <c r="G1337" s="30">
        <f>G1338+G1341+G1346</f>
        <v>3161.7</v>
      </c>
      <c r="H1337" s="30">
        <f t="shared" ref="H1337:I1337" si="315">H1338+H1341+H1346+H1344</f>
        <v>443.9</v>
      </c>
      <c r="I1337" s="30">
        <f t="shared" si="315"/>
        <v>0</v>
      </c>
    </row>
    <row r="1338" spans="1:9">
      <c r="A1338" s="26" t="s">
        <v>404</v>
      </c>
      <c r="B1338" s="89"/>
      <c r="C1338" s="27" t="s">
        <v>13</v>
      </c>
      <c r="D1338" s="27" t="s">
        <v>29</v>
      </c>
      <c r="E1338" s="27" t="s">
        <v>405</v>
      </c>
      <c r="F1338" s="27"/>
      <c r="G1338" s="30">
        <f>G1339</f>
        <v>545.6</v>
      </c>
      <c r="H1338" s="30">
        <f>H1339</f>
        <v>443.9</v>
      </c>
      <c r="I1338" s="30">
        <f>I1339</f>
        <v>0</v>
      </c>
    </row>
    <row r="1339" spans="1:9">
      <c r="A1339" s="26" t="s">
        <v>123</v>
      </c>
      <c r="B1339" s="89"/>
      <c r="C1339" s="27" t="s">
        <v>13</v>
      </c>
      <c r="D1339" s="27" t="s">
        <v>29</v>
      </c>
      <c r="E1339" s="27" t="s">
        <v>419</v>
      </c>
      <c r="F1339" s="27"/>
      <c r="G1339" s="30">
        <f t="shared" ref="G1339:I1339" si="316">G1340</f>
        <v>545.6</v>
      </c>
      <c r="H1339" s="30">
        <f t="shared" si="316"/>
        <v>443.9</v>
      </c>
      <c r="I1339" s="30">
        <f t="shared" si="316"/>
        <v>0</v>
      </c>
    </row>
    <row r="1340" spans="1:9" ht="27" customHeight="1">
      <c r="A1340" s="26" t="s">
        <v>116</v>
      </c>
      <c r="B1340" s="89"/>
      <c r="C1340" s="27" t="s">
        <v>13</v>
      </c>
      <c r="D1340" s="27" t="s">
        <v>29</v>
      </c>
      <c r="E1340" s="27" t="s">
        <v>419</v>
      </c>
      <c r="F1340" s="27" t="s">
        <v>117</v>
      </c>
      <c r="G1340" s="30">
        <v>545.6</v>
      </c>
      <c r="H1340" s="30">
        <v>443.9</v>
      </c>
      <c r="I1340" s="30"/>
    </row>
    <row r="1341" spans="1:9" ht="31.5">
      <c r="A1341" s="26" t="s">
        <v>255</v>
      </c>
      <c r="B1341" s="89"/>
      <c r="C1341" s="27" t="s">
        <v>13</v>
      </c>
      <c r="D1341" s="27" t="s">
        <v>29</v>
      </c>
      <c r="E1341" s="27" t="s">
        <v>420</v>
      </c>
      <c r="F1341" s="27"/>
      <c r="G1341" s="30">
        <f>G1342+G1344</f>
        <v>861.40000000000009</v>
      </c>
      <c r="H1341" s="30">
        <f t="shared" ref="G1341:I1342" si="317">H1342</f>
        <v>0</v>
      </c>
      <c r="I1341" s="30">
        <f t="shared" si="317"/>
        <v>0</v>
      </c>
    </row>
    <row r="1342" spans="1:9">
      <c r="A1342" s="26" t="s">
        <v>123</v>
      </c>
      <c r="B1342" s="89"/>
      <c r="C1342" s="27" t="s">
        <v>13</v>
      </c>
      <c r="D1342" s="27" t="s">
        <v>29</v>
      </c>
      <c r="E1342" s="27" t="s">
        <v>422</v>
      </c>
      <c r="F1342" s="27"/>
      <c r="G1342" s="30">
        <f t="shared" si="317"/>
        <v>787.2</v>
      </c>
      <c r="H1342" s="30">
        <f t="shared" si="317"/>
        <v>0</v>
      </c>
      <c r="I1342" s="30">
        <f t="shared" si="317"/>
        <v>0</v>
      </c>
    </row>
    <row r="1343" spans="1:9" ht="31.5">
      <c r="A1343" s="26" t="s">
        <v>116</v>
      </c>
      <c r="B1343" s="89"/>
      <c r="C1343" s="27" t="s">
        <v>13</v>
      </c>
      <c r="D1343" s="27" t="s">
        <v>29</v>
      </c>
      <c r="E1343" s="27" t="s">
        <v>422</v>
      </c>
      <c r="F1343" s="27" t="s">
        <v>117</v>
      </c>
      <c r="G1343" s="30">
        <v>787.2</v>
      </c>
      <c r="H1343" s="30"/>
      <c r="I1343" s="30"/>
    </row>
    <row r="1344" spans="1:9">
      <c r="A1344" s="26" t="s">
        <v>578</v>
      </c>
      <c r="B1344" s="89"/>
      <c r="C1344" s="27" t="s">
        <v>13</v>
      </c>
      <c r="D1344" s="27" t="s">
        <v>29</v>
      </c>
      <c r="E1344" s="27" t="s">
        <v>967</v>
      </c>
      <c r="F1344" s="27"/>
      <c r="G1344" s="30">
        <f>SUM(G1345)</f>
        <v>74.2</v>
      </c>
      <c r="H1344" s="30">
        <f t="shared" ref="H1344:I1344" si="318">SUM(H1345)</f>
        <v>0</v>
      </c>
      <c r="I1344" s="30">
        <f t="shared" si="318"/>
        <v>0</v>
      </c>
    </row>
    <row r="1345" spans="1:9" ht="31.5">
      <c r="A1345" s="26" t="s">
        <v>116</v>
      </c>
      <c r="B1345" s="89"/>
      <c r="C1345" s="27" t="s">
        <v>13</v>
      </c>
      <c r="D1345" s="27" t="s">
        <v>29</v>
      </c>
      <c r="E1345" s="27" t="s">
        <v>967</v>
      </c>
      <c r="F1345" s="27" t="s">
        <v>117</v>
      </c>
      <c r="G1345" s="30">
        <v>74.2</v>
      </c>
      <c r="H1345" s="30"/>
      <c r="I1345" s="30"/>
    </row>
    <row r="1346" spans="1:9" ht="14.25" customHeight="1">
      <c r="A1346" s="26" t="s">
        <v>322</v>
      </c>
      <c r="B1346" s="89"/>
      <c r="C1346" s="27" t="s">
        <v>13</v>
      </c>
      <c r="D1346" s="27" t="s">
        <v>29</v>
      </c>
      <c r="E1346" s="27" t="s">
        <v>407</v>
      </c>
      <c r="F1346" s="27"/>
      <c r="G1346" s="30">
        <f>G1347+G1349</f>
        <v>1754.6999999999998</v>
      </c>
      <c r="H1346" s="30">
        <f>H1347+H1349</f>
        <v>0</v>
      </c>
      <c r="I1346" s="30">
        <f>I1347+I1349</f>
        <v>0</v>
      </c>
    </row>
    <row r="1347" spans="1:9">
      <c r="A1347" s="26" t="s">
        <v>123</v>
      </c>
      <c r="B1347" s="89"/>
      <c r="C1347" s="27" t="s">
        <v>13</v>
      </c>
      <c r="D1347" s="27" t="s">
        <v>29</v>
      </c>
      <c r="E1347" s="27" t="s">
        <v>457</v>
      </c>
      <c r="F1347" s="27"/>
      <c r="G1347" s="30">
        <f>G1348</f>
        <v>1500.1</v>
      </c>
      <c r="H1347" s="30">
        <f>H1348</f>
        <v>0</v>
      </c>
      <c r="I1347" s="30">
        <f>I1348</f>
        <v>0</v>
      </c>
    </row>
    <row r="1348" spans="1:9" ht="31.5">
      <c r="A1348" s="26" t="s">
        <v>116</v>
      </c>
      <c r="B1348" s="89"/>
      <c r="C1348" s="27" t="s">
        <v>13</v>
      </c>
      <c r="D1348" s="27" t="s">
        <v>29</v>
      </c>
      <c r="E1348" s="27" t="s">
        <v>457</v>
      </c>
      <c r="F1348" s="27" t="s">
        <v>117</v>
      </c>
      <c r="G1348" s="30">
        <v>1500.1</v>
      </c>
      <c r="H1348" s="30"/>
      <c r="I1348" s="30"/>
    </row>
    <row r="1349" spans="1:9">
      <c r="A1349" s="26" t="s">
        <v>136</v>
      </c>
      <c r="B1349" s="89"/>
      <c r="C1349" s="27" t="s">
        <v>13</v>
      </c>
      <c r="D1349" s="27" t="s">
        <v>29</v>
      </c>
      <c r="E1349" s="27" t="s">
        <v>586</v>
      </c>
      <c r="F1349" s="27"/>
      <c r="G1349" s="30">
        <f>G1350</f>
        <v>254.6</v>
      </c>
      <c r="H1349" s="30">
        <f>H1350</f>
        <v>0</v>
      </c>
      <c r="I1349" s="30">
        <f>I1350</f>
        <v>0</v>
      </c>
    </row>
    <row r="1350" spans="1:9" ht="31.5">
      <c r="A1350" s="26" t="s">
        <v>116</v>
      </c>
      <c r="B1350" s="89"/>
      <c r="C1350" s="27" t="s">
        <v>13</v>
      </c>
      <c r="D1350" s="27" t="s">
        <v>29</v>
      </c>
      <c r="E1350" s="27" t="s">
        <v>586</v>
      </c>
      <c r="F1350" s="27" t="s">
        <v>117</v>
      </c>
      <c r="G1350" s="30">
        <v>254.6</v>
      </c>
      <c r="H1350" s="30"/>
      <c r="I1350" s="30"/>
    </row>
    <row r="1351" spans="1:9">
      <c r="A1351" s="26" t="s">
        <v>825</v>
      </c>
      <c r="B1351" s="89"/>
      <c r="C1351" s="27" t="s">
        <v>13</v>
      </c>
      <c r="D1351" s="27" t="s">
        <v>29</v>
      </c>
      <c r="E1351" s="27" t="s">
        <v>689</v>
      </c>
      <c r="F1351" s="27"/>
      <c r="G1351" s="30"/>
      <c r="H1351" s="30">
        <f>SUM(H1356)+H1354</f>
        <v>645.70000000000005</v>
      </c>
      <c r="I1351" s="30">
        <f>SUM(I1356)+I1354</f>
        <v>7040</v>
      </c>
    </row>
    <row r="1352" spans="1:9" ht="31.5">
      <c r="A1352" s="147" t="s">
        <v>1053</v>
      </c>
      <c r="B1352" s="89"/>
      <c r="C1352" s="27" t="s">
        <v>13</v>
      </c>
      <c r="D1352" s="27" t="s">
        <v>29</v>
      </c>
      <c r="E1352" s="27" t="s">
        <v>1052</v>
      </c>
      <c r="F1352" s="27"/>
      <c r="G1352" s="30">
        <f>SUM(G1353)</f>
        <v>5000</v>
      </c>
      <c r="H1352" s="30">
        <f t="shared" ref="H1352:I1352" si="319">SUM(H1353)</f>
        <v>0</v>
      </c>
      <c r="I1352" s="30">
        <f t="shared" si="319"/>
        <v>0</v>
      </c>
    </row>
    <row r="1353" spans="1:9" ht="31.5">
      <c r="A1353" s="147" t="s">
        <v>47</v>
      </c>
      <c r="B1353" s="89"/>
      <c r="C1353" s="27" t="s">
        <v>13</v>
      </c>
      <c r="D1353" s="27" t="s">
        <v>29</v>
      </c>
      <c r="E1353" s="27" t="s">
        <v>1052</v>
      </c>
      <c r="F1353" s="27" t="s">
        <v>86</v>
      </c>
      <c r="G1353" s="30">
        <v>5000</v>
      </c>
      <c r="H1353" s="30"/>
      <c r="I1353" s="30"/>
    </row>
    <row r="1354" spans="1:9">
      <c r="A1354" s="114" t="s">
        <v>1018</v>
      </c>
      <c r="B1354" s="89"/>
      <c r="C1354" s="27" t="s">
        <v>13</v>
      </c>
      <c r="D1354" s="27" t="s">
        <v>29</v>
      </c>
      <c r="E1354" s="27" t="s">
        <v>1017</v>
      </c>
      <c r="F1354" s="27"/>
      <c r="G1354" s="30"/>
      <c r="H1354" s="30">
        <f>SUM(H1355)</f>
        <v>645.70000000000005</v>
      </c>
      <c r="I1354" s="30">
        <f>SUM(I1355)</f>
        <v>2000</v>
      </c>
    </row>
    <row r="1355" spans="1:9" ht="31.5">
      <c r="A1355" s="114" t="s">
        <v>116</v>
      </c>
      <c r="B1355" s="89"/>
      <c r="C1355" s="27" t="s">
        <v>13</v>
      </c>
      <c r="D1355" s="27" t="s">
        <v>29</v>
      </c>
      <c r="E1355" s="27" t="s">
        <v>1017</v>
      </c>
      <c r="F1355" s="27" t="s">
        <v>117</v>
      </c>
      <c r="G1355" s="30"/>
      <c r="H1355" s="30">
        <v>645.70000000000005</v>
      </c>
      <c r="I1355" s="30">
        <v>2000</v>
      </c>
    </row>
    <row r="1356" spans="1:9" ht="31.5">
      <c r="A1356" s="26" t="s">
        <v>806</v>
      </c>
      <c r="B1356" s="89"/>
      <c r="C1356" s="27" t="s">
        <v>13</v>
      </c>
      <c r="D1356" s="27" t="s">
        <v>29</v>
      </c>
      <c r="E1356" s="27" t="s">
        <v>805</v>
      </c>
      <c r="F1356" s="27"/>
      <c r="G1356" s="30"/>
      <c r="H1356" s="30">
        <f>SUM(H1357)</f>
        <v>0</v>
      </c>
      <c r="I1356" s="30">
        <f>SUM(I1357)</f>
        <v>5040</v>
      </c>
    </row>
    <row r="1357" spans="1:9" ht="31.5">
      <c r="A1357" s="26" t="s">
        <v>47</v>
      </c>
      <c r="B1357" s="89"/>
      <c r="C1357" s="27" t="s">
        <v>13</v>
      </c>
      <c r="D1357" s="27" t="s">
        <v>29</v>
      </c>
      <c r="E1357" s="27" t="s">
        <v>805</v>
      </c>
      <c r="F1357" s="27" t="s">
        <v>86</v>
      </c>
      <c r="G1357" s="30"/>
      <c r="H1357" s="30"/>
      <c r="I1357" s="30">
        <v>5040</v>
      </c>
    </row>
    <row r="1358" spans="1:9">
      <c r="A1358" s="111" t="s">
        <v>995</v>
      </c>
      <c r="B1358" s="27"/>
      <c r="C1358" s="27" t="s">
        <v>13</v>
      </c>
      <c r="D1358" s="27" t="s">
        <v>29</v>
      </c>
      <c r="E1358" s="27" t="s">
        <v>998</v>
      </c>
      <c r="F1358" s="27"/>
      <c r="G1358" s="30">
        <f>SUM(G1359)</f>
        <v>268</v>
      </c>
      <c r="H1358" s="30">
        <f t="shared" ref="H1358:I1358" si="320">SUM(H1359)</f>
        <v>0</v>
      </c>
      <c r="I1358" s="30">
        <f t="shared" si="320"/>
        <v>0</v>
      </c>
    </row>
    <row r="1359" spans="1:9">
      <c r="A1359" s="111" t="s">
        <v>997</v>
      </c>
      <c r="B1359" s="27"/>
      <c r="C1359" s="27" t="s">
        <v>13</v>
      </c>
      <c r="D1359" s="27" t="s">
        <v>29</v>
      </c>
      <c r="E1359" s="27" t="s">
        <v>999</v>
      </c>
      <c r="F1359" s="27"/>
      <c r="G1359" s="30">
        <f>SUM(G1360:G1361)</f>
        <v>268</v>
      </c>
      <c r="H1359" s="30">
        <f t="shared" ref="H1359:I1359" si="321">SUM(H1360:H1361)</f>
        <v>0</v>
      </c>
      <c r="I1359" s="30">
        <f t="shared" si="321"/>
        <v>0</v>
      </c>
    </row>
    <row r="1360" spans="1:9" ht="31.5">
      <c r="A1360" s="111" t="s">
        <v>47</v>
      </c>
      <c r="B1360" s="27"/>
      <c r="C1360" s="27" t="s">
        <v>13</v>
      </c>
      <c r="D1360" s="27" t="s">
        <v>29</v>
      </c>
      <c r="E1360" s="27" t="s">
        <v>999</v>
      </c>
      <c r="F1360" s="27" t="s">
        <v>86</v>
      </c>
      <c r="G1360" s="30">
        <v>134</v>
      </c>
      <c r="H1360" s="30"/>
      <c r="I1360" s="30"/>
    </row>
    <row r="1361" spans="1:9" ht="31.5">
      <c r="A1361" s="111" t="s">
        <v>116</v>
      </c>
      <c r="B1361" s="27"/>
      <c r="C1361" s="27" t="s">
        <v>13</v>
      </c>
      <c r="D1361" s="27" t="s">
        <v>29</v>
      </c>
      <c r="E1361" s="27" t="s">
        <v>999</v>
      </c>
      <c r="F1361" s="27" t="s">
        <v>117</v>
      </c>
      <c r="G1361" s="30">
        <v>134</v>
      </c>
      <c r="H1361" s="30"/>
      <c r="I1361" s="30"/>
    </row>
    <row r="1362" spans="1:9" ht="31.5" hidden="1">
      <c r="A1362" s="26" t="s">
        <v>482</v>
      </c>
      <c r="B1362" s="65"/>
      <c r="C1362" s="67" t="s">
        <v>13</v>
      </c>
      <c r="D1362" s="67" t="s">
        <v>29</v>
      </c>
      <c r="E1362" s="68" t="s">
        <v>14</v>
      </c>
      <c r="F1362" s="68"/>
      <c r="G1362" s="69">
        <f t="shared" ref="G1362:I1365" si="322">G1363</f>
        <v>0</v>
      </c>
      <c r="H1362" s="69">
        <f t="shared" si="322"/>
        <v>0</v>
      </c>
      <c r="I1362" s="69">
        <f t="shared" si="322"/>
        <v>0</v>
      </c>
    </row>
    <row r="1363" spans="1:9" hidden="1">
      <c r="A1363" s="26" t="s">
        <v>79</v>
      </c>
      <c r="B1363" s="65"/>
      <c r="C1363" s="67" t="s">
        <v>13</v>
      </c>
      <c r="D1363" s="67" t="s">
        <v>29</v>
      </c>
      <c r="E1363" s="68" t="s">
        <v>63</v>
      </c>
      <c r="F1363" s="68"/>
      <c r="G1363" s="69">
        <f t="shared" si="322"/>
        <v>0</v>
      </c>
      <c r="H1363" s="69">
        <f t="shared" si="322"/>
        <v>0</v>
      </c>
      <c r="I1363" s="69">
        <f t="shared" si="322"/>
        <v>0</v>
      </c>
    </row>
    <row r="1364" spans="1:9" hidden="1">
      <c r="A1364" s="26" t="s">
        <v>30</v>
      </c>
      <c r="B1364" s="65"/>
      <c r="C1364" s="67" t="s">
        <v>13</v>
      </c>
      <c r="D1364" s="67" t="s">
        <v>29</v>
      </c>
      <c r="E1364" s="68" t="s">
        <v>409</v>
      </c>
      <c r="F1364" s="68"/>
      <c r="G1364" s="69">
        <f t="shared" si="322"/>
        <v>0</v>
      </c>
      <c r="H1364" s="69">
        <f t="shared" si="322"/>
        <v>0</v>
      </c>
      <c r="I1364" s="69">
        <f t="shared" si="322"/>
        <v>0</v>
      </c>
    </row>
    <row r="1365" spans="1:9" hidden="1">
      <c r="A1365" s="26" t="s">
        <v>32</v>
      </c>
      <c r="B1365" s="65"/>
      <c r="C1365" s="67" t="s">
        <v>13</v>
      </c>
      <c r="D1365" s="67" t="s">
        <v>29</v>
      </c>
      <c r="E1365" s="68" t="s">
        <v>410</v>
      </c>
      <c r="F1365" s="68"/>
      <c r="G1365" s="69">
        <f t="shared" si="322"/>
        <v>0</v>
      </c>
      <c r="H1365" s="69">
        <f t="shared" si="322"/>
        <v>0</v>
      </c>
      <c r="I1365" s="69">
        <f t="shared" si="322"/>
        <v>0</v>
      </c>
    </row>
    <row r="1366" spans="1:9" ht="31.5" hidden="1">
      <c r="A1366" s="26" t="s">
        <v>116</v>
      </c>
      <c r="B1366" s="65"/>
      <c r="C1366" s="67" t="s">
        <v>13</v>
      </c>
      <c r="D1366" s="67" t="s">
        <v>29</v>
      </c>
      <c r="E1366" s="68" t="s">
        <v>410</v>
      </c>
      <c r="F1366" s="68">
        <v>600</v>
      </c>
      <c r="G1366" s="69"/>
      <c r="H1366" s="69"/>
      <c r="I1366" s="69"/>
    </row>
    <row r="1367" spans="1:9">
      <c r="A1367" s="26" t="s">
        <v>138</v>
      </c>
      <c r="B1367" s="89"/>
      <c r="C1367" s="27" t="s">
        <v>13</v>
      </c>
      <c r="D1367" s="27" t="s">
        <v>11</v>
      </c>
      <c r="E1367" s="27"/>
      <c r="F1367" s="89"/>
      <c r="G1367" s="30">
        <f>G1368</f>
        <v>48442.1</v>
      </c>
      <c r="H1367" s="30">
        <f>H1368</f>
        <v>45109.4</v>
      </c>
      <c r="I1367" s="30">
        <f>I1368</f>
        <v>45423.3</v>
      </c>
    </row>
    <row r="1368" spans="1:9">
      <c r="A1368" s="26" t="s">
        <v>634</v>
      </c>
      <c r="B1368" s="89"/>
      <c r="C1368" s="27" t="s">
        <v>13</v>
      </c>
      <c r="D1368" s="27" t="s">
        <v>11</v>
      </c>
      <c r="E1368" s="27" t="s">
        <v>110</v>
      </c>
      <c r="F1368" s="89"/>
      <c r="G1368" s="30">
        <f>G1369+G1377+G1398+G1409</f>
        <v>48442.1</v>
      </c>
      <c r="H1368" s="30">
        <f>H1369+H1377+H1398+H1409</f>
        <v>45109.4</v>
      </c>
      <c r="I1368" s="30">
        <f>I1369+I1377+I1398+I1409</f>
        <v>45423.3</v>
      </c>
    </row>
    <row r="1369" spans="1:9" ht="31.5" hidden="1">
      <c r="A1369" s="26" t="s">
        <v>144</v>
      </c>
      <c r="B1369" s="89"/>
      <c r="C1369" s="27" t="s">
        <v>13</v>
      </c>
      <c r="D1369" s="27" t="s">
        <v>11</v>
      </c>
      <c r="E1369" s="27" t="s">
        <v>145</v>
      </c>
      <c r="F1369" s="89"/>
      <c r="G1369" s="30">
        <f>G1373+G1370</f>
        <v>0</v>
      </c>
      <c r="H1369" s="30">
        <f>H1373+H1370</f>
        <v>0</v>
      </c>
      <c r="I1369" s="30">
        <f>I1373+I1370</f>
        <v>0</v>
      </c>
    </row>
    <row r="1370" spans="1:9" hidden="1">
      <c r="A1370" s="26" t="s">
        <v>30</v>
      </c>
      <c r="B1370" s="89"/>
      <c r="C1370" s="27" t="s">
        <v>13</v>
      </c>
      <c r="D1370" s="27" t="s">
        <v>11</v>
      </c>
      <c r="E1370" s="27" t="s">
        <v>398</v>
      </c>
      <c r="F1370" s="89"/>
      <c r="G1370" s="30">
        <f t="shared" ref="G1370:I1371" si="323">G1371</f>
        <v>0</v>
      </c>
      <c r="H1370" s="30">
        <f t="shared" si="323"/>
        <v>0</v>
      </c>
      <c r="I1370" s="30">
        <f t="shared" si="323"/>
        <v>0</v>
      </c>
    </row>
    <row r="1371" spans="1:9" hidden="1">
      <c r="A1371" s="26" t="s">
        <v>123</v>
      </c>
      <c r="B1371" s="89"/>
      <c r="C1371" s="27" t="s">
        <v>13</v>
      </c>
      <c r="D1371" s="27" t="s">
        <v>11</v>
      </c>
      <c r="E1371" s="27" t="s">
        <v>399</v>
      </c>
      <c r="F1371" s="89"/>
      <c r="G1371" s="30">
        <f t="shared" si="323"/>
        <v>0</v>
      </c>
      <c r="H1371" s="30">
        <f t="shared" si="323"/>
        <v>0</v>
      </c>
      <c r="I1371" s="30">
        <f t="shared" si="323"/>
        <v>0</v>
      </c>
    </row>
    <row r="1372" spans="1:9" ht="31.5" hidden="1">
      <c r="A1372" s="26" t="s">
        <v>47</v>
      </c>
      <c r="B1372" s="89"/>
      <c r="C1372" s="27" t="s">
        <v>13</v>
      </c>
      <c r="D1372" s="27" t="s">
        <v>11</v>
      </c>
      <c r="E1372" s="27" t="s">
        <v>399</v>
      </c>
      <c r="F1372" s="27" t="s">
        <v>86</v>
      </c>
      <c r="G1372" s="30"/>
      <c r="H1372" s="30"/>
      <c r="I1372" s="30"/>
    </row>
    <row r="1373" spans="1:9" hidden="1">
      <c r="A1373" s="26" t="s">
        <v>146</v>
      </c>
      <c r="B1373" s="89"/>
      <c r="C1373" s="27" t="s">
        <v>13</v>
      </c>
      <c r="D1373" s="27" t="s">
        <v>11</v>
      </c>
      <c r="E1373" s="27" t="s">
        <v>147</v>
      </c>
      <c r="F1373" s="27"/>
      <c r="G1373" s="30">
        <f t="shared" ref="G1373:I1375" si="324">G1374</f>
        <v>0</v>
      </c>
      <c r="H1373" s="30">
        <f t="shared" si="324"/>
        <v>0</v>
      </c>
      <c r="I1373" s="30">
        <f t="shared" si="324"/>
        <v>0</v>
      </c>
    </row>
    <row r="1374" spans="1:9" hidden="1">
      <c r="A1374" s="26" t="s">
        <v>136</v>
      </c>
      <c r="B1374" s="89"/>
      <c r="C1374" s="27" t="s">
        <v>13</v>
      </c>
      <c r="D1374" s="27" t="s">
        <v>11</v>
      </c>
      <c r="E1374" s="27" t="s">
        <v>396</v>
      </c>
      <c r="F1374" s="27"/>
      <c r="G1374" s="30">
        <f t="shared" si="324"/>
        <v>0</v>
      </c>
      <c r="H1374" s="30">
        <f t="shared" si="324"/>
        <v>0</v>
      </c>
      <c r="I1374" s="30">
        <f t="shared" si="324"/>
        <v>0</v>
      </c>
    </row>
    <row r="1375" spans="1:9" hidden="1">
      <c r="A1375" s="26" t="s">
        <v>322</v>
      </c>
      <c r="B1375" s="89"/>
      <c r="C1375" s="27" t="s">
        <v>13</v>
      </c>
      <c r="D1375" s="27" t="s">
        <v>11</v>
      </c>
      <c r="E1375" s="27" t="s">
        <v>397</v>
      </c>
      <c r="F1375" s="27"/>
      <c r="G1375" s="30">
        <f t="shared" si="324"/>
        <v>0</v>
      </c>
      <c r="H1375" s="30">
        <f t="shared" si="324"/>
        <v>0</v>
      </c>
      <c r="I1375" s="30">
        <f t="shared" si="324"/>
        <v>0</v>
      </c>
    </row>
    <row r="1376" spans="1:9" ht="31.5" hidden="1">
      <c r="A1376" s="26" t="s">
        <v>67</v>
      </c>
      <c r="B1376" s="89"/>
      <c r="C1376" s="27" t="s">
        <v>13</v>
      </c>
      <c r="D1376" s="27" t="s">
        <v>11</v>
      </c>
      <c r="E1376" s="27" t="s">
        <v>397</v>
      </c>
      <c r="F1376" s="27" t="s">
        <v>117</v>
      </c>
      <c r="G1376" s="30"/>
      <c r="H1376" s="30"/>
      <c r="I1376" s="30"/>
    </row>
    <row r="1377" spans="1:9">
      <c r="A1377" s="26" t="s">
        <v>149</v>
      </c>
      <c r="B1377" s="89"/>
      <c r="C1377" s="27" t="s">
        <v>13</v>
      </c>
      <c r="D1377" s="27" t="s">
        <v>11</v>
      </c>
      <c r="E1377" s="27" t="s">
        <v>150</v>
      </c>
      <c r="F1377" s="27"/>
      <c r="G1377" s="30">
        <f>G1378+G1382</f>
        <v>3717.2</v>
      </c>
      <c r="H1377" s="30">
        <f>H1378+H1382</f>
        <v>2805.5</v>
      </c>
      <c r="I1377" s="30">
        <f>I1378+I1382</f>
        <v>3119.4</v>
      </c>
    </row>
    <row r="1378" spans="1:9">
      <c r="A1378" s="26" t="s">
        <v>30</v>
      </c>
      <c r="B1378" s="89"/>
      <c r="C1378" s="27" t="s">
        <v>13</v>
      </c>
      <c r="D1378" s="27" t="s">
        <v>11</v>
      </c>
      <c r="E1378" s="27" t="s">
        <v>400</v>
      </c>
      <c r="F1378" s="27"/>
      <c r="G1378" s="30">
        <f>SUM(G1379+G1383+G1385)</f>
        <v>3717.2</v>
      </c>
      <c r="H1378" s="30">
        <f t="shared" ref="H1378:I1378" si="325">SUM(H1379+H1383+H1385)</f>
        <v>2805.5</v>
      </c>
      <c r="I1378" s="30">
        <f t="shared" si="325"/>
        <v>3119.4</v>
      </c>
    </row>
    <row r="1379" spans="1:9" s="90" customFormat="1" ht="14.25" customHeight="1">
      <c r="A1379" s="26" t="s">
        <v>123</v>
      </c>
      <c r="B1379" s="89"/>
      <c r="C1379" s="27" t="s">
        <v>13</v>
      </c>
      <c r="D1379" s="27" t="s">
        <v>11</v>
      </c>
      <c r="E1379" s="27" t="s">
        <v>923</v>
      </c>
      <c r="F1379" s="27"/>
      <c r="G1379" s="30">
        <f>G1380+G1381</f>
        <v>2578.1</v>
      </c>
      <c r="H1379" s="30">
        <f t="shared" ref="H1379:I1379" si="326">H1380+H1381</f>
        <v>2805.5</v>
      </c>
      <c r="I1379" s="30">
        <f t="shared" si="326"/>
        <v>2969.4</v>
      </c>
    </row>
    <row r="1380" spans="1:9" ht="35.25" customHeight="1">
      <c r="A1380" s="26" t="s">
        <v>47</v>
      </c>
      <c r="B1380" s="89"/>
      <c r="C1380" s="27" t="s">
        <v>13</v>
      </c>
      <c r="D1380" s="27" t="s">
        <v>11</v>
      </c>
      <c r="E1380" s="27" t="s">
        <v>923</v>
      </c>
      <c r="F1380" s="27" t="s">
        <v>86</v>
      </c>
      <c r="G1380" s="30">
        <v>481.1</v>
      </c>
      <c r="H1380" s="30"/>
      <c r="I1380" s="30"/>
    </row>
    <row r="1381" spans="1:9" ht="30.75" customHeight="1">
      <c r="A1381" s="26" t="s">
        <v>116</v>
      </c>
      <c r="B1381" s="89"/>
      <c r="C1381" s="27" t="s">
        <v>13</v>
      </c>
      <c r="D1381" s="27" t="s">
        <v>11</v>
      </c>
      <c r="E1381" s="27" t="s">
        <v>923</v>
      </c>
      <c r="F1381" s="27" t="s">
        <v>117</v>
      </c>
      <c r="G1381" s="30">
        <v>2097</v>
      </c>
      <c r="H1381" s="30">
        <v>2805.5</v>
      </c>
      <c r="I1381" s="30">
        <v>2969.4</v>
      </c>
    </row>
    <row r="1382" spans="1:9" hidden="1">
      <c r="A1382" s="26" t="s">
        <v>146</v>
      </c>
      <c r="B1382" s="27"/>
      <c r="C1382" s="27" t="s">
        <v>13</v>
      </c>
      <c r="D1382" s="27" t="s">
        <v>11</v>
      </c>
      <c r="E1382" s="27" t="s">
        <v>512</v>
      </c>
      <c r="F1382" s="89"/>
      <c r="G1382" s="30">
        <f>SUM(G1388+G1393)</f>
        <v>0</v>
      </c>
      <c r="H1382" s="30">
        <f t="shared" ref="H1382:I1382" si="327">SUM(H1388+H1393)</f>
        <v>0</v>
      </c>
      <c r="I1382" s="30">
        <f t="shared" si="327"/>
        <v>0</v>
      </c>
    </row>
    <row r="1383" spans="1:9">
      <c r="A1383" s="26" t="s">
        <v>578</v>
      </c>
      <c r="B1383" s="88"/>
      <c r="C1383" s="27" t="s">
        <v>13</v>
      </c>
      <c r="D1383" s="27" t="s">
        <v>11</v>
      </c>
      <c r="E1383" s="27" t="s">
        <v>924</v>
      </c>
      <c r="F1383" s="27"/>
      <c r="G1383" s="30">
        <f>SUM(G1384)</f>
        <v>100</v>
      </c>
      <c r="H1383" s="30">
        <f t="shared" ref="H1383:I1383" si="328">SUM(H1384)</f>
        <v>0</v>
      </c>
      <c r="I1383" s="30">
        <f t="shared" si="328"/>
        <v>0</v>
      </c>
    </row>
    <row r="1384" spans="1:9" ht="31.5">
      <c r="A1384" s="26" t="s">
        <v>116</v>
      </c>
      <c r="B1384" s="89"/>
      <c r="C1384" s="27" t="s">
        <v>13</v>
      </c>
      <c r="D1384" s="27" t="s">
        <v>11</v>
      </c>
      <c r="E1384" s="27" t="s">
        <v>924</v>
      </c>
      <c r="F1384" s="27" t="s">
        <v>117</v>
      </c>
      <c r="G1384" s="30">
        <v>100</v>
      </c>
      <c r="H1384" s="30"/>
      <c r="I1384" s="30"/>
    </row>
    <row r="1385" spans="1:9">
      <c r="A1385" s="91" t="s">
        <v>514</v>
      </c>
      <c r="B1385" s="88"/>
      <c r="C1385" s="27" t="s">
        <v>13</v>
      </c>
      <c r="D1385" s="27" t="s">
        <v>11</v>
      </c>
      <c r="E1385" s="27" t="s">
        <v>925</v>
      </c>
      <c r="F1385" s="89"/>
      <c r="G1385" s="30">
        <f>SUM(G1386:G1387)</f>
        <v>1039.0999999999999</v>
      </c>
      <c r="H1385" s="30">
        <f t="shared" ref="H1385:I1385" si="329">SUM(H1386:H1387)</f>
        <v>0</v>
      </c>
      <c r="I1385" s="30">
        <f t="shared" si="329"/>
        <v>150</v>
      </c>
    </row>
    <row r="1386" spans="1:9" ht="31.5">
      <c r="A1386" s="26" t="s">
        <v>47</v>
      </c>
      <c r="B1386" s="88"/>
      <c r="C1386" s="27" t="s">
        <v>13</v>
      </c>
      <c r="D1386" s="27" t="s">
        <v>11</v>
      </c>
      <c r="E1386" s="27" t="s">
        <v>925</v>
      </c>
      <c r="F1386" s="27" t="s">
        <v>86</v>
      </c>
      <c r="G1386" s="30">
        <v>907.1</v>
      </c>
      <c r="H1386" s="30"/>
      <c r="I1386" s="30"/>
    </row>
    <row r="1387" spans="1:9">
      <c r="A1387" s="26" t="s">
        <v>37</v>
      </c>
      <c r="B1387" s="89"/>
      <c r="C1387" s="27" t="s">
        <v>13</v>
      </c>
      <c r="D1387" s="27" t="s">
        <v>11</v>
      </c>
      <c r="E1387" s="27" t="s">
        <v>925</v>
      </c>
      <c r="F1387" s="27" t="s">
        <v>94</v>
      </c>
      <c r="G1387" s="30">
        <v>132</v>
      </c>
      <c r="H1387" s="30"/>
      <c r="I1387" s="30">
        <v>150</v>
      </c>
    </row>
    <row r="1388" spans="1:9" ht="31.5" hidden="1">
      <c r="A1388" s="26" t="s">
        <v>255</v>
      </c>
      <c r="B1388" s="88"/>
      <c r="C1388" s="27" t="s">
        <v>13</v>
      </c>
      <c r="D1388" s="27" t="s">
        <v>11</v>
      </c>
      <c r="E1388" s="27" t="s">
        <v>865</v>
      </c>
      <c r="F1388" s="89"/>
      <c r="G1388" s="30">
        <f>SUM(G1389+G1391)</f>
        <v>0</v>
      </c>
      <c r="H1388" s="30">
        <f t="shared" ref="H1388:I1388" si="330">SUM(H1389+H1391)</f>
        <v>0</v>
      </c>
      <c r="I1388" s="30">
        <f t="shared" si="330"/>
        <v>0</v>
      </c>
    </row>
    <row r="1389" spans="1:9" hidden="1">
      <c r="A1389" s="26" t="s">
        <v>123</v>
      </c>
      <c r="B1389" s="88"/>
      <c r="C1389" s="27" t="s">
        <v>13</v>
      </c>
      <c r="D1389" s="27" t="s">
        <v>11</v>
      </c>
      <c r="E1389" s="27" t="s">
        <v>866</v>
      </c>
      <c r="F1389" s="89"/>
      <c r="G1389" s="30">
        <f>SUM(G1390)</f>
        <v>0</v>
      </c>
      <c r="H1389" s="30">
        <f t="shared" ref="H1389:I1389" si="331">SUM(H1390)</f>
        <v>0</v>
      </c>
      <c r="I1389" s="30">
        <f t="shared" si="331"/>
        <v>0</v>
      </c>
    </row>
    <row r="1390" spans="1:9" ht="31.5" hidden="1">
      <c r="A1390" s="26" t="s">
        <v>116</v>
      </c>
      <c r="B1390" s="88"/>
      <c r="C1390" s="27" t="s">
        <v>13</v>
      </c>
      <c r="D1390" s="27" t="s">
        <v>11</v>
      </c>
      <c r="E1390" s="27" t="s">
        <v>866</v>
      </c>
      <c r="F1390" s="27" t="s">
        <v>117</v>
      </c>
      <c r="G1390" s="30"/>
      <c r="H1390" s="30"/>
      <c r="I1390" s="30"/>
    </row>
    <row r="1391" spans="1:9" hidden="1">
      <c r="A1391" s="26" t="s">
        <v>578</v>
      </c>
      <c r="B1391" s="88"/>
      <c r="C1391" s="27" t="s">
        <v>13</v>
      </c>
      <c r="D1391" s="27" t="s">
        <v>11</v>
      </c>
      <c r="E1391" s="27" t="s">
        <v>868</v>
      </c>
      <c r="F1391" s="27"/>
      <c r="G1391" s="30">
        <f>SUM(G1392)</f>
        <v>0</v>
      </c>
      <c r="H1391" s="30">
        <f t="shared" ref="H1391:I1391" si="332">SUM(H1392)</f>
        <v>0</v>
      </c>
      <c r="I1391" s="30">
        <f t="shared" si="332"/>
        <v>0</v>
      </c>
    </row>
    <row r="1392" spans="1:9" ht="31.5" hidden="1">
      <c r="A1392" s="26" t="s">
        <v>116</v>
      </c>
      <c r="B1392" s="88"/>
      <c r="C1392" s="27" t="s">
        <v>13</v>
      </c>
      <c r="D1392" s="27" t="s">
        <v>11</v>
      </c>
      <c r="E1392" s="27" t="s">
        <v>868</v>
      </c>
      <c r="F1392" s="27" t="s">
        <v>117</v>
      </c>
      <c r="G1392" s="30"/>
      <c r="H1392" s="30"/>
      <c r="I1392" s="30"/>
    </row>
    <row r="1393" spans="1:9" hidden="1">
      <c r="A1393" s="26" t="s">
        <v>322</v>
      </c>
      <c r="B1393" s="88"/>
      <c r="C1393" s="27" t="s">
        <v>13</v>
      </c>
      <c r="D1393" s="27" t="s">
        <v>11</v>
      </c>
      <c r="E1393" s="27" t="s">
        <v>867</v>
      </c>
      <c r="F1393" s="27"/>
      <c r="G1393" s="30">
        <f>SUM(G1394)+G1396</f>
        <v>0</v>
      </c>
      <c r="H1393" s="30">
        <f t="shared" ref="H1393:I1393" si="333">SUM(H1394)+H1396</f>
        <v>0</v>
      </c>
      <c r="I1393" s="30">
        <f t="shared" si="333"/>
        <v>0</v>
      </c>
    </row>
    <row r="1394" spans="1:9" hidden="1">
      <c r="A1394" s="26" t="s">
        <v>123</v>
      </c>
      <c r="B1394" s="88"/>
      <c r="C1394" s="27" t="s">
        <v>13</v>
      </c>
      <c r="D1394" s="27" t="s">
        <v>11</v>
      </c>
      <c r="E1394" s="27" t="s">
        <v>513</v>
      </c>
      <c r="F1394" s="89"/>
      <c r="G1394" s="30">
        <f t="shared" ref="G1394:I1394" si="334">G1395</f>
        <v>0</v>
      </c>
      <c r="H1394" s="30">
        <f t="shared" si="334"/>
        <v>0</v>
      </c>
      <c r="I1394" s="30">
        <f t="shared" si="334"/>
        <v>0</v>
      </c>
    </row>
    <row r="1395" spans="1:9" ht="31.5" hidden="1">
      <c r="A1395" s="26" t="s">
        <v>116</v>
      </c>
      <c r="B1395" s="88"/>
      <c r="C1395" s="27" t="s">
        <v>13</v>
      </c>
      <c r="D1395" s="27" t="s">
        <v>11</v>
      </c>
      <c r="E1395" s="27" t="s">
        <v>513</v>
      </c>
      <c r="F1395" s="27" t="s">
        <v>117</v>
      </c>
      <c r="G1395" s="30"/>
      <c r="H1395" s="30"/>
      <c r="I1395" s="30"/>
    </row>
    <row r="1396" spans="1:9" hidden="1">
      <c r="A1396" s="26" t="s">
        <v>578</v>
      </c>
      <c r="B1396" s="88"/>
      <c r="C1396" s="27" t="s">
        <v>13</v>
      </c>
      <c r="D1396" s="27" t="s">
        <v>11</v>
      </c>
      <c r="E1396" s="27" t="s">
        <v>579</v>
      </c>
      <c r="F1396" s="27"/>
      <c r="G1396" s="30">
        <f t="shared" ref="G1396:I1396" si="335">SUM(G1397)</f>
        <v>0</v>
      </c>
      <c r="H1396" s="30">
        <f t="shared" si="335"/>
        <v>0</v>
      </c>
      <c r="I1396" s="30">
        <f t="shared" si="335"/>
        <v>0</v>
      </c>
    </row>
    <row r="1397" spans="1:9" ht="31.5" hidden="1">
      <c r="A1397" s="26" t="s">
        <v>116</v>
      </c>
      <c r="B1397" s="88"/>
      <c r="C1397" s="27" t="s">
        <v>13</v>
      </c>
      <c r="D1397" s="27" t="s">
        <v>11</v>
      </c>
      <c r="E1397" s="27" t="s">
        <v>579</v>
      </c>
      <c r="F1397" s="27" t="s">
        <v>117</v>
      </c>
      <c r="G1397" s="30"/>
      <c r="H1397" s="30"/>
      <c r="I1397" s="30"/>
    </row>
    <row r="1398" spans="1:9" ht="31.5" hidden="1">
      <c r="A1398" s="26" t="s">
        <v>151</v>
      </c>
      <c r="B1398" s="89"/>
      <c r="C1398" s="27" t="s">
        <v>13</v>
      </c>
      <c r="D1398" s="27" t="s">
        <v>11</v>
      </c>
      <c r="E1398" s="27" t="s">
        <v>152</v>
      </c>
      <c r="F1398" s="89"/>
      <c r="G1398" s="30">
        <f>SUM(G1399)</f>
        <v>0</v>
      </c>
      <c r="H1398" s="30">
        <f>SUM(H1399)</f>
        <v>0</v>
      </c>
      <c r="I1398" s="30">
        <f>SUM(I1399)</f>
        <v>0</v>
      </c>
    </row>
    <row r="1399" spans="1:9" hidden="1">
      <c r="A1399" s="26" t="s">
        <v>146</v>
      </c>
      <c r="B1399" s="89"/>
      <c r="C1399" s="27" t="s">
        <v>13</v>
      </c>
      <c r="D1399" s="27" t="s">
        <v>11</v>
      </c>
      <c r="E1399" s="27" t="s">
        <v>153</v>
      </c>
      <c r="F1399" s="89"/>
      <c r="G1399" s="30">
        <f>SUM(G1400+G1403+G1406)</f>
        <v>0</v>
      </c>
      <c r="H1399" s="30">
        <f>SUM(H1400+H1403+H1406)</f>
        <v>0</v>
      </c>
      <c r="I1399" s="30">
        <f>SUM(I1400+I1403+I1406)</f>
        <v>0</v>
      </c>
    </row>
    <row r="1400" spans="1:9" hidden="1">
      <c r="A1400" s="26" t="s">
        <v>404</v>
      </c>
      <c r="B1400" s="89"/>
      <c r="C1400" s="27" t="s">
        <v>13</v>
      </c>
      <c r="D1400" s="27" t="s">
        <v>11</v>
      </c>
      <c r="E1400" s="27" t="s">
        <v>405</v>
      </c>
      <c r="F1400" s="27"/>
      <c r="G1400" s="30">
        <f t="shared" ref="G1400:I1401" si="336">G1401</f>
        <v>0</v>
      </c>
      <c r="H1400" s="30">
        <f t="shared" si="336"/>
        <v>0</v>
      </c>
      <c r="I1400" s="30">
        <f t="shared" si="336"/>
        <v>0</v>
      </c>
    </row>
    <row r="1401" spans="1:9" hidden="1">
      <c r="A1401" s="26" t="s">
        <v>114</v>
      </c>
      <c r="B1401" s="89"/>
      <c r="C1401" s="27" t="s">
        <v>13</v>
      </c>
      <c r="D1401" s="27" t="s">
        <v>11</v>
      </c>
      <c r="E1401" s="27" t="s">
        <v>406</v>
      </c>
      <c r="F1401" s="27"/>
      <c r="G1401" s="30">
        <f t="shared" si="336"/>
        <v>0</v>
      </c>
      <c r="H1401" s="30">
        <f t="shared" si="336"/>
        <v>0</v>
      </c>
      <c r="I1401" s="30">
        <f t="shared" si="336"/>
        <v>0</v>
      </c>
    </row>
    <row r="1402" spans="1:9" ht="31.5" hidden="1">
      <c r="A1402" s="26" t="s">
        <v>116</v>
      </c>
      <c r="B1402" s="89"/>
      <c r="C1402" s="27" t="s">
        <v>13</v>
      </c>
      <c r="D1402" s="27" t="s">
        <v>11</v>
      </c>
      <c r="E1402" s="27" t="s">
        <v>406</v>
      </c>
      <c r="F1402" s="27" t="s">
        <v>117</v>
      </c>
      <c r="G1402" s="30"/>
      <c r="H1402" s="30"/>
      <c r="I1402" s="30"/>
    </row>
    <row r="1403" spans="1:9" ht="31.5" hidden="1">
      <c r="A1403" s="26" t="s">
        <v>255</v>
      </c>
      <c r="B1403" s="89"/>
      <c r="C1403" s="27" t="s">
        <v>13</v>
      </c>
      <c r="D1403" s="27" t="s">
        <v>11</v>
      </c>
      <c r="E1403" s="27" t="s">
        <v>420</v>
      </c>
      <c r="F1403" s="27"/>
      <c r="G1403" s="30">
        <f t="shared" ref="G1403:I1404" si="337">G1404</f>
        <v>0</v>
      </c>
      <c r="H1403" s="30">
        <f t="shared" si="337"/>
        <v>0</v>
      </c>
      <c r="I1403" s="30">
        <f t="shared" si="337"/>
        <v>0</v>
      </c>
    </row>
    <row r="1404" spans="1:9" hidden="1">
      <c r="A1404" s="26" t="s">
        <v>114</v>
      </c>
      <c r="B1404" s="89"/>
      <c r="C1404" s="27" t="s">
        <v>13</v>
      </c>
      <c r="D1404" s="27" t="s">
        <v>11</v>
      </c>
      <c r="E1404" s="27" t="s">
        <v>421</v>
      </c>
      <c r="F1404" s="27"/>
      <c r="G1404" s="30">
        <f t="shared" si="337"/>
        <v>0</v>
      </c>
      <c r="H1404" s="30">
        <f t="shared" si="337"/>
        <v>0</v>
      </c>
      <c r="I1404" s="30">
        <f t="shared" si="337"/>
        <v>0</v>
      </c>
    </row>
    <row r="1405" spans="1:9" ht="30.75" hidden="1" customHeight="1">
      <c r="A1405" s="26" t="s">
        <v>116</v>
      </c>
      <c r="B1405" s="89"/>
      <c r="C1405" s="27" t="s">
        <v>13</v>
      </c>
      <c r="D1405" s="27" t="s">
        <v>11</v>
      </c>
      <c r="E1405" s="27" t="s">
        <v>421</v>
      </c>
      <c r="F1405" s="27" t="s">
        <v>117</v>
      </c>
      <c r="G1405" s="30"/>
      <c r="H1405" s="30"/>
      <c r="I1405" s="30"/>
    </row>
    <row r="1406" spans="1:9" ht="30.75" hidden="1" customHeight="1">
      <c r="A1406" s="26" t="s">
        <v>322</v>
      </c>
      <c r="B1406" s="89"/>
      <c r="C1406" s="27" t="s">
        <v>13</v>
      </c>
      <c r="D1406" s="27" t="s">
        <v>11</v>
      </c>
      <c r="E1406" s="27" t="s">
        <v>407</v>
      </c>
      <c r="F1406" s="27"/>
      <c r="G1406" s="30">
        <f t="shared" ref="G1406:I1407" si="338">G1407</f>
        <v>0</v>
      </c>
      <c r="H1406" s="30">
        <f t="shared" si="338"/>
        <v>0</v>
      </c>
      <c r="I1406" s="30">
        <f t="shared" si="338"/>
        <v>0</v>
      </c>
    </row>
    <row r="1407" spans="1:9" ht="30.75" hidden="1" customHeight="1">
      <c r="A1407" s="26" t="s">
        <v>114</v>
      </c>
      <c r="B1407" s="89"/>
      <c r="C1407" s="27" t="s">
        <v>13</v>
      </c>
      <c r="D1407" s="27" t="s">
        <v>11</v>
      </c>
      <c r="E1407" s="27" t="s">
        <v>408</v>
      </c>
      <c r="F1407" s="27"/>
      <c r="G1407" s="30">
        <f t="shared" si="338"/>
        <v>0</v>
      </c>
      <c r="H1407" s="30">
        <f t="shared" si="338"/>
        <v>0</v>
      </c>
      <c r="I1407" s="30">
        <f t="shared" si="338"/>
        <v>0</v>
      </c>
    </row>
    <row r="1408" spans="1:9" ht="31.5" hidden="1">
      <c r="A1408" s="26" t="s">
        <v>116</v>
      </c>
      <c r="B1408" s="89"/>
      <c r="C1408" s="27" t="s">
        <v>13</v>
      </c>
      <c r="D1408" s="27" t="s">
        <v>11</v>
      </c>
      <c r="E1408" s="27" t="s">
        <v>408</v>
      </c>
      <c r="F1408" s="27" t="s">
        <v>117</v>
      </c>
      <c r="G1408" s="30"/>
      <c r="H1408" s="30"/>
      <c r="I1408" s="30"/>
    </row>
    <row r="1409" spans="1:9" ht="31.5">
      <c r="A1409" s="26" t="s">
        <v>569</v>
      </c>
      <c r="B1409" s="89"/>
      <c r="C1409" s="27" t="s">
        <v>13</v>
      </c>
      <c r="D1409" s="27" t="s">
        <v>11</v>
      </c>
      <c r="E1409" s="27" t="s">
        <v>141</v>
      </c>
      <c r="F1409" s="27"/>
      <c r="G1409" s="30">
        <f>G1417+G1410+G1415+G1413</f>
        <v>44724.9</v>
      </c>
      <c r="H1409" s="30">
        <f t="shared" ref="H1409:I1409" si="339">H1417+H1410+H1415+H1413</f>
        <v>42303.9</v>
      </c>
      <c r="I1409" s="30">
        <f t="shared" si="339"/>
        <v>42303.9</v>
      </c>
    </row>
    <row r="1410" spans="1:9">
      <c r="A1410" s="57" t="s">
        <v>75</v>
      </c>
      <c r="B1410" s="78"/>
      <c r="C1410" s="78" t="s">
        <v>13</v>
      </c>
      <c r="D1410" s="78" t="s">
        <v>11</v>
      </c>
      <c r="E1410" s="85" t="s">
        <v>496</v>
      </c>
      <c r="F1410" s="78"/>
      <c r="G1410" s="80">
        <f>+G1411+G1412</f>
        <v>3560</v>
      </c>
      <c r="H1410" s="80">
        <f>+H1411+H1412</f>
        <v>2511.3999999999996</v>
      </c>
      <c r="I1410" s="80">
        <f>+I1411+I1412</f>
        <v>3511.3999999999996</v>
      </c>
    </row>
    <row r="1411" spans="1:9" ht="47.25">
      <c r="A1411" s="57" t="s">
        <v>46</v>
      </c>
      <c r="B1411" s="78"/>
      <c r="C1411" s="78" t="s">
        <v>13</v>
      </c>
      <c r="D1411" s="78" t="s">
        <v>11</v>
      </c>
      <c r="E1411" s="85" t="s">
        <v>496</v>
      </c>
      <c r="F1411" s="78" t="s">
        <v>84</v>
      </c>
      <c r="G1411" s="80">
        <v>3559.8</v>
      </c>
      <c r="H1411" s="80">
        <v>2511.1999999999998</v>
      </c>
      <c r="I1411" s="80">
        <v>3511.2</v>
      </c>
    </row>
    <row r="1412" spans="1:9" ht="31.5">
      <c r="A1412" s="57" t="s">
        <v>47</v>
      </c>
      <c r="B1412" s="78"/>
      <c r="C1412" s="78" t="s">
        <v>13</v>
      </c>
      <c r="D1412" s="78" t="s">
        <v>11</v>
      </c>
      <c r="E1412" s="85" t="s">
        <v>496</v>
      </c>
      <c r="F1412" s="78" t="s">
        <v>86</v>
      </c>
      <c r="G1412" s="80">
        <v>0.2</v>
      </c>
      <c r="H1412" s="80">
        <v>0.2</v>
      </c>
      <c r="I1412" s="80">
        <v>0.2</v>
      </c>
    </row>
    <row r="1413" spans="1:9">
      <c r="A1413" s="57" t="s">
        <v>90</v>
      </c>
      <c r="B1413" s="78"/>
      <c r="C1413" s="78" t="s">
        <v>13</v>
      </c>
      <c r="D1413" s="78" t="s">
        <v>11</v>
      </c>
      <c r="E1413" s="85" t="s">
        <v>1057</v>
      </c>
      <c r="F1413" s="78"/>
      <c r="G1413" s="80"/>
      <c r="H1413" s="80">
        <f>SUM(H1414)</f>
        <v>1000</v>
      </c>
      <c r="I1413" s="80"/>
    </row>
    <row r="1414" spans="1:9" ht="31.5">
      <c r="A1414" s="57" t="s">
        <v>47</v>
      </c>
      <c r="B1414" s="78"/>
      <c r="C1414" s="78" t="s">
        <v>13</v>
      </c>
      <c r="D1414" s="78" t="s">
        <v>11</v>
      </c>
      <c r="E1414" s="85" t="s">
        <v>1057</v>
      </c>
      <c r="F1414" s="78" t="s">
        <v>86</v>
      </c>
      <c r="G1414" s="80"/>
      <c r="H1414" s="80">
        <v>1000</v>
      </c>
      <c r="I1414" s="80"/>
    </row>
    <row r="1415" spans="1:9" ht="33.75" customHeight="1">
      <c r="A1415" s="26" t="s">
        <v>93</v>
      </c>
      <c r="B1415" s="78"/>
      <c r="C1415" s="78" t="s">
        <v>13</v>
      </c>
      <c r="D1415" s="78" t="s">
        <v>11</v>
      </c>
      <c r="E1415" s="85" t="s">
        <v>573</v>
      </c>
      <c r="F1415" s="78"/>
      <c r="G1415" s="80">
        <f>SUM(G1416)</f>
        <v>12.6</v>
      </c>
      <c r="H1415" s="80">
        <f>SUM(H1416)</f>
        <v>26.6</v>
      </c>
      <c r="I1415" s="80">
        <f>SUM(I1416)</f>
        <v>26.6</v>
      </c>
    </row>
    <row r="1416" spans="1:9" ht="31.5">
      <c r="A1416" s="57" t="s">
        <v>47</v>
      </c>
      <c r="B1416" s="78"/>
      <c r="C1416" s="78" t="s">
        <v>13</v>
      </c>
      <c r="D1416" s="78" t="s">
        <v>11</v>
      </c>
      <c r="E1416" s="85" t="s">
        <v>573</v>
      </c>
      <c r="F1416" s="78" t="s">
        <v>86</v>
      </c>
      <c r="G1416" s="80">
        <v>12.6</v>
      </c>
      <c r="H1416" s="80">
        <v>26.6</v>
      </c>
      <c r="I1416" s="80">
        <v>26.6</v>
      </c>
    </row>
    <row r="1417" spans="1:9" ht="31.5">
      <c r="A1417" s="26" t="s">
        <v>40</v>
      </c>
      <c r="B1417" s="88"/>
      <c r="C1417" s="27" t="s">
        <v>13</v>
      </c>
      <c r="D1417" s="27" t="s">
        <v>11</v>
      </c>
      <c r="E1417" s="27" t="s">
        <v>142</v>
      </c>
      <c r="F1417" s="27"/>
      <c r="G1417" s="30">
        <f>G1418</f>
        <v>41152.300000000003</v>
      </c>
      <c r="H1417" s="30">
        <f>H1418</f>
        <v>38765.9</v>
      </c>
      <c r="I1417" s="30">
        <f>I1418</f>
        <v>38765.9</v>
      </c>
    </row>
    <row r="1418" spans="1:9">
      <c r="A1418" s="26" t="s">
        <v>514</v>
      </c>
      <c r="B1418" s="88"/>
      <c r="C1418" s="27" t="s">
        <v>13</v>
      </c>
      <c r="D1418" s="27" t="s">
        <v>11</v>
      </c>
      <c r="E1418" s="27" t="s">
        <v>143</v>
      </c>
      <c r="F1418" s="27"/>
      <c r="G1418" s="30">
        <f>G1419+G1420+G1421</f>
        <v>41152.300000000003</v>
      </c>
      <c r="H1418" s="30">
        <f>H1419+H1420+H1421</f>
        <v>38765.9</v>
      </c>
      <c r="I1418" s="30">
        <f>I1419+I1420+I1421</f>
        <v>38765.9</v>
      </c>
    </row>
    <row r="1419" spans="1:9" ht="47.25">
      <c r="A1419" s="26" t="s">
        <v>46</v>
      </c>
      <c r="B1419" s="89"/>
      <c r="C1419" s="27" t="s">
        <v>13</v>
      </c>
      <c r="D1419" s="27" t="s">
        <v>11</v>
      </c>
      <c r="E1419" s="27" t="s">
        <v>143</v>
      </c>
      <c r="F1419" s="27" t="s">
        <v>84</v>
      </c>
      <c r="G1419" s="30">
        <v>39403.800000000003</v>
      </c>
      <c r="H1419" s="30">
        <v>37147.699999999997</v>
      </c>
      <c r="I1419" s="30">
        <v>37147.699999999997</v>
      </c>
    </row>
    <row r="1420" spans="1:9" s="51" customFormat="1" ht="31.5">
      <c r="A1420" s="26" t="s">
        <v>47</v>
      </c>
      <c r="B1420" s="89"/>
      <c r="C1420" s="27" t="s">
        <v>13</v>
      </c>
      <c r="D1420" s="27" t="s">
        <v>11</v>
      </c>
      <c r="E1420" s="27" t="s">
        <v>143</v>
      </c>
      <c r="F1420" s="27" t="s">
        <v>86</v>
      </c>
      <c r="G1420" s="30">
        <v>1614.7</v>
      </c>
      <c r="H1420" s="30">
        <v>1614.8</v>
      </c>
      <c r="I1420" s="30">
        <v>1614.8</v>
      </c>
    </row>
    <row r="1421" spans="1:9">
      <c r="A1421" s="26" t="s">
        <v>20</v>
      </c>
      <c r="B1421" s="89"/>
      <c r="C1421" s="27" t="s">
        <v>13</v>
      </c>
      <c r="D1421" s="27" t="s">
        <v>11</v>
      </c>
      <c r="E1421" s="27" t="s">
        <v>143</v>
      </c>
      <c r="F1421" s="27" t="s">
        <v>91</v>
      </c>
      <c r="G1421" s="30">
        <v>133.80000000000001</v>
      </c>
      <c r="H1421" s="30">
        <v>3.4</v>
      </c>
      <c r="I1421" s="30">
        <v>3.4</v>
      </c>
    </row>
    <row r="1422" spans="1:9">
      <c r="A1422" s="26" t="s">
        <v>25</v>
      </c>
      <c r="B1422" s="35"/>
      <c r="C1422" s="35" t="s">
        <v>26</v>
      </c>
      <c r="D1422" s="35" t="s">
        <v>27</v>
      </c>
      <c r="E1422" s="56"/>
      <c r="F1422" s="56"/>
      <c r="G1422" s="32">
        <f>SUM(G1423)</f>
        <v>478.1</v>
      </c>
      <c r="H1422" s="32">
        <f>SUM(H1423)</f>
        <v>491</v>
      </c>
      <c r="I1422" s="32">
        <f>SUM(I1423)</f>
        <v>510.6</v>
      </c>
    </row>
    <row r="1423" spans="1:9">
      <c r="A1423" s="26" t="s">
        <v>48</v>
      </c>
      <c r="B1423" s="27"/>
      <c r="C1423" s="27" t="s">
        <v>26</v>
      </c>
      <c r="D1423" s="27" t="s">
        <v>49</v>
      </c>
      <c r="E1423" s="29"/>
      <c r="F1423" s="27"/>
      <c r="G1423" s="30">
        <f t="shared" ref="G1423:I1424" si="340">G1424</f>
        <v>478.1</v>
      </c>
      <c r="H1423" s="30">
        <f t="shared" si="340"/>
        <v>491</v>
      </c>
      <c r="I1423" s="30">
        <f t="shared" si="340"/>
        <v>510.6</v>
      </c>
    </row>
    <row r="1424" spans="1:9" ht="31.5">
      <c r="A1424" s="26" t="s">
        <v>497</v>
      </c>
      <c r="B1424" s="66"/>
      <c r="C1424" s="35" t="s">
        <v>26</v>
      </c>
      <c r="D1424" s="35" t="s">
        <v>49</v>
      </c>
      <c r="E1424" s="35" t="s">
        <v>349</v>
      </c>
      <c r="F1424" s="56"/>
      <c r="G1424" s="71">
        <f t="shared" si="340"/>
        <v>478.1</v>
      </c>
      <c r="H1424" s="71">
        <f t="shared" si="340"/>
        <v>491</v>
      </c>
      <c r="I1424" s="71">
        <f t="shared" si="340"/>
        <v>510.6</v>
      </c>
    </row>
    <row r="1425" spans="1:12" ht="31.5">
      <c r="A1425" s="26" t="s">
        <v>360</v>
      </c>
      <c r="B1425" s="66"/>
      <c r="C1425" s="35" t="s">
        <v>26</v>
      </c>
      <c r="D1425" s="35" t="s">
        <v>49</v>
      </c>
      <c r="E1425" s="35" t="s">
        <v>361</v>
      </c>
      <c r="F1425" s="56"/>
      <c r="G1425" s="71">
        <f>SUM(G1426)</f>
        <v>478.1</v>
      </c>
      <c r="H1425" s="71">
        <f>SUM(H1426)</f>
        <v>491</v>
      </c>
      <c r="I1425" s="71">
        <f>SUM(I1426)</f>
        <v>510.6</v>
      </c>
    </row>
    <row r="1426" spans="1:12" ht="47.25">
      <c r="A1426" s="26" t="s">
        <v>372</v>
      </c>
      <c r="B1426" s="66"/>
      <c r="C1426" s="35" t="s">
        <v>26</v>
      </c>
      <c r="D1426" s="35" t="s">
        <v>49</v>
      </c>
      <c r="E1426" s="35" t="s">
        <v>541</v>
      </c>
      <c r="F1426" s="56"/>
      <c r="G1426" s="71">
        <f>SUM(G1427:G1428)</f>
        <v>478.1</v>
      </c>
      <c r="H1426" s="71">
        <f t="shared" ref="H1426:I1426" si="341">SUM(H1427:H1428)</f>
        <v>491</v>
      </c>
      <c r="I1426" s="71">
        <f t="shared" si="341"/>
        <v>510.6</v>
      </c>
    </row>
    <row r="1427" spans="1:12">
      <c r="A1427" s="26" t="s">
        <v>37</v>
      </c>
      <c r="B1427" s="66"/>
      <c r="C1427" s="35" t="s">
        <v>26</v>
      </c>
      <c r="D1427" s="35" t="s">
        <v>49</v>
      </c>
      <c r="E1427" s="35" t="s">
        <v>541</v>
      </c>
      <c r="F1427" s="56">
        <v>300</v>
      </c>
      <c r="G1427" s="71">
        <v>331.3</v>
      </c>
      <c r="H1427" s="71">
        <v>339.9</v>
      </c>
      <c r="I1427" s="71">
        <v>353.5</v>
      </c>
    </row>
    <row r="1428" spans="1:12" ht="31.5">
      <c r="A1428" s="26" t="s">
        <v>116</v>
      </c>
      <c r="B1428" s="66"/>
      <c r="C1428" s="35" t="s">
        <v>26</v>
      </c>
      <c r="D1428" s="35" t="s">
        <v>49</v>
      </c>
      <c r="E1428" s="35" t="s">
        <v>541</v>
      </c>
      <c r="F1428" s="56">
        <v>600</v>
      </c>
      <c r="G1428" s="71">
        <v>146.80000000000001</v>
      </c>
      <c r="H1428" s="71">
        <v>151.1</v>
      </c>
      <c r="I1428" s="71">
        <v>157.1</v>
      </c>
    </row>
    <row r="1429" spans="1:12">
      <c r="A1429" s="47" t="s">
        <v>751</v>
      </c>
      <c r="B1429" s="66"/>
      <c r="C1429" s="35"/>
      <c r="D1429" s="35"/>
      <c r="E1429" s="35"/>
      <c r="F1429" s="56"/>
      <c r="G1429" s="71"/>
      <c r="H1429" s="33">
        <f>50000+40000</f>
        <v>90000</v>
      </c>
      <c r="I1429" s="33">
        <v>105000</v>
      </c>
    </row>
    <row r="1430" spans="1:12">
      <c r="A1430" s="47" t="s">
        <v>185</v>
      </c>
      <c r="B1430" s="64"/>
      <c r="C1430" s="54"/>
      <c r="D1430" s="54"/>
      <c r="E1430" s="54"/>
      <c r="F1430" s="54"/>
      <c r="G1430" s="33">
        <f>SUM(G10+G36+G55+G539+G579+G1242+G802)+G924</f>
        <v>5977765.0999999996</v>
      </c>
      <c r="H1430" s="33">
        <f>SUM(H10+H36+H55+H539+H579+H1242+H802)+H924+H1429</f>
        <v>6661143.3000000007</v>
      </c>
      <c r="I1430" s="33">
        <f>SUM(I10+I36+I55+I539+I579+I1242+I802)+I924+I1429</f>
        <v>5548920.4000000004</v>
      </c>
    </row>
    <row r="1431" spans="1:12">
      <c r="H1431" s="96"/>
      <c r="I1431" s="96"/>
    </row>
    <row r="1432" spans="1:12" hidden="1" outlineLevel="1">
      <c r="G1432" s="92">
        <v>5977765.1000000006</v>
      </c>
      <c r="H1432" s="96">
        <v>6661143.2999999998</v>
      </c>
      <c r="I1432" s="96">
        <v>5548920.4000000004</v>
      </c>
    </row>
    <row r="1433" spans="1:12" hidden="1" outlineLevel="1">
      <c r="G1433" s="92"/>
      <c r="H1433" s="92"/>
      <c r="I1433" s="92"/>
    </row>
    <row r="1434" spans="1:12" hidden="1" outlineLevel="1">
      <c r="G1434" s="92">
        <f>SUM(G1432-G1430)</f>
        <v>9.3132257461547852E-10</v>
      </c>
      <c r="H1434" s="92">
        <f t="shared" ref="H1434:I1434" si="342">SUM(H1432-H1430)</f>
        <v>-9.3132257461547852E-10</v>
      </c>
      <c r="I1434" s="92">
        <f t="shared" si="342"/>
        <v>0</v>
      </c>
    </row>
    <row r="1435" spans="1:12" hidden="1" outlineLevel="1">
      <c r="G1435" s="92"/>
      <c r="H1435" s="92"/>
      <c r="I1435" s="92"/>
    </row>
    <row r="1436" spans="1:12" hidden="1" outlineLevel="1">
      <c r="G1436" s="93"/>
    </row>
    <row r="1437" spans="1:12" hidden="1" outlineLevel="1"/>
    <row r="1438" spans="1:12" hidden="1" outlineLevel="1">
      <c r="E1438" s="94" t="s">
        <v>907</v>
      </c>
      <c r="F1438" s="94" t="s">
        <v>908</v>
      </c>
      <c r="G1438" s="95">
        <f t="shared" ref="G1438:L1438" si="343">SUM(G274+G358+G432)+G389</f>
        <v>249554.4</v>
      </c>
      <c r="H1438" s="95">
        <f t="shared" si="343"/>
        <v>552596.80000000005</v>
      </c>
      <c r="I1438" s="95">
        <f t="shared" si="343"/>
        <v>127318.1</v>
      </c>
      <c r="J1438" s="96">
        <f t="shared" si="343"/>
        <v>0</v>
      </c>
      <c r="K1438" s="96">
        <f t="shared" si="343"/>
        <v>0</v>
      </c>
      <c r="L1438" s="96">
        <f t="shared" si="343"/>
        <v>0</v>
      </c>
    </row>
    <row r="1439" spans="1:12" hidden="1" outlineLevel="1">
      <c r="E1439" s="94"/>
      <c r="F1439" s="94" t="s">
        <v>909</v>
      </c>
      <c r="G1439" s="95">
        <f>SUM(G1061+G1066+G1155)</f>
        <v>1695.9</v>
      </c>
      <c r="H1439" s="95">
        <f>SUM(H1061+H1066+H1155)</f>
        <v>3274.6000000000004</v>
      </c>
      <c r="I1439" s="95">
        <f>SUM(I1061+I1066+I1155)</f>
        <v>1695.9</v>
      </c>
    </row>
    <row r="1440" spans="1:12" hidden="1" outlineLevel="1">
      <c r="E1440" s="94"/>
      <c r="F1440" s="94" t="s">
        <v>910</v>
      </c>
      <c r="G1440" s="95">
        <f t="shared" ref="G1440:L1440" si="344">SUM(G1267+G1351)</f>
        <v>11559.7</v>
      </c>
      <c r="H1440" s="95">
        <f t="shared" si="344"/>
        <v>645.70000000000005</v>
      </c>
      <c r="I1440" s="95">
        <f t="shared" si="344"/>
        <v>20461.5</v>
      </c>
      <c r="J1440" s="96">
        <f t="shared" si="344"/>
        <v>0</v>
      </c>
      <c r="K1440" s="96">
        <f t="shared" si="344"/>
        <v>0</v>
      </c>
      <c r="L1440" s="96">
        <f t="shared" si="344"/>
        <v>0</v>
      </c>
    </row>
    <row r="1441" spans="5:12" hidden="1" outlineLevel="1">
      <c r="E1441" s="94"/>
      <c r="F1441" s="94" t="s">
        <v>931</v>
      </c>
      <c r="G1441" s="95">
        <f>SUM(G904)</f>
        <v>2355.1999999999998</v>
      </c>
      <c r="H1441" s="95">
        <f>SUM(H904)</f>
        <v>2616.1</v>
      </c>
      <c r="I1441" s="95">
        <f>SUM(I904)</f>
        <v>2487.6</v>
      </c>
      <c r="J1441" s="96"/>
      <c r="K1441" s="96"/>
      <c r="L1441" s="96"/>
    </row>
    <row r="1442" spans="5:12" hidden="1" outlineLevel="1">
      <c r="E1442" s="94"/>
      <c r="F1442" s="94" t="s">
        <v>911</v>
      </c>
      <c r="G1442" s="95">
        <f>SUM(G742)+G799</f>
        <v>4669.3999999999996</v>
      </c>
      <c r="H1442" s="95">
        <f>SUM(H742)+H799</f>
        <v>4101.5</v>
      </c>
      <c r="I1442" s="95">
        <f>SUM(I742)+I799</f>
        <v>4101.5</v>
      </c>
    </row>
    <row r="1443" spans="5:12" hidden="1" outlineLevel="1">
      <c r="E1443" s="94"/>
      <c r="F1443" s="94" t="s">
        <v>912</v>
      </c>
      <c r="G1443" s="95">
        <f>SUM(G1438:G1442)</f>
        <v>269834.60000000003</v>
      </c>
      <c r="H1443" s="95">
        <f t="shared" ref="H1443:I1443" si="345">SUM(H1438:H1442)</f>
        <v>563234.69999999995</v>
      </c>
      <c r="I1443" s="95">
        <f t="shared" si="345"/>
        <v>156064.6</v>
      </c>
    </row>
    <row r="1444" spans="5:12" hidden="1" outlineLevel="1"/>
    <row r="1445" spans="5:12" hidden="1" outlineLevel="1"/>
    <row r="1446" spans="5:12" collapsed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0" fitToHeight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workbookViewId="0">
      <selection activeCell="B5" sqref="B5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1" t="s">
        <v>1058</v>
      </c>
    </row>
    <row r="2" spans="1:6" ht="15.75" customHeight="1">
      <c r="C2" s="7"/>
      <c r="E2" s="7" t="s">
        <v>1059</v>
      </c>
    </row>
    <row r="3" spans="1:6">
      <c r="C3" s="7"/>
      <c r="E3" s="7" t="s">
        <v>0</v>
      </c>
    </row>
    <row r="4" spans="1:6">
      <c r="C4" s="7"/>
      <c r="E4" s="7" t="s">
        <v>1</v>
      </c>
    </row>
    <row r="5" spans="1:6">
      <c r="C5" s="2"/>
      <c r="E5" s="2" t="s">
        <v>1060</v>
      </c>
      <c r="F5" s="2"/>
    </row>
    <row r="6" spans="1:6" ht="46.5" customHeight="1">
      <c r="A6" s="156" t="s">
        <v>878</v>
      </c>
      <c r="B6" s="157"/>
      <c r="C6" s="157"/>
      <c r="D6" s="158"/>
      <c r="E6" s="158"/>
      <c r="F6" s="158"/>
    </row>
    <row r="7" spans="1:6">
      <c r="D7" s="8"/>
      <c r="E7" s="8"/>
      <c r="F7" s="8" t="s">
        <v>500</v>
      </c>
    </row>
    <row r="8" spans="1:6">
      <c r="A8" s="9" t="s">
        <v>154</v>
      </c>
      <c r="B8" s="10" t="s">
        <v>158</v>
      </c>
      <c r="C8" s="10" t="s">
        <v>159</v>
      </c>
      <c r="D8" s="25" t="s">
        <v>915</v>
      </c>
      <c r="E8" s="25" t="s">
        <v>916</v>
      </c>
      <c r="F8" s="25" t="s">
        <v>917</v>
      </c>
    </row>
    <row r="9" spans="1:6" s="14" customFormat="1">
      <c r="A9" s="11" t="s">
        <v>82</v>
      </c>
      <c r="B9" s="12" t="s">
        <v>29</v>
      </c>
      <c r="C9" s="12" t="s">
        <v>27</v>
      </c>
      <c r="D9" s="13">
        <f>SUM(D10:D17)</f>
        <v>265224.69999999995</v>
      </c>
      <c r="E9" s="13">
        <f>SUM(E10:E17)</f>
        <v>129555</v>
      </c>
      <c r="F9" s="13">
        <f>SUM(F10:F17)</f>
        <v>249072.3</v>
      </c>
    </row>
    <row r="10" spans="1:6" ht="47.25">
      <c r="A10" s="15" t="s">
        <v>160</v>
      </c>
      <c r="B10" s="16" t="s">
        <v>29</v>
      </c>
      <c r="C10" s="16" t="s">
        <v>39</v>
      </c>
      <c r="D10" s="17">
        <f>Ведомственная!G57</f>
        <v>3786.2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161</v>
      </c>
      <c r="B11" s="16" t="s">
        <v>29</v>
      </c>
      <c r="C11" s="16" t="s">
        <v>49</v>
      </c>
      <c r="D11" s="17">
        <f>Ведомственная!G12</f>
        <v>18023.699999999997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162</v>
      </c>
      <c r="B12" s="16" t="s">
        <v>29</v>
      </c>
      <c r="C12" s="16" t="s">
        <v>11</v>
      </c>
      <c r="D12" s="17">
        <f>Ведомственная!G63</f>
        <v>133340.1</v>
      </c>
      <c r="E12" s="17">
        <f>Ведомственная!H63</f>
        <v>30245.8</v>
      </c>
      <c r="F12" s="17">
        <f>Ведомственная!I63</f>
        <v>124020.20000000001</v>
      </c>
    </row>
    <row r="13" spans="1:6">
      <c r="A13" s="15" t="s">
        <v>163</v>
      </c>
      <c r="B13" s="16" t="s">
        <v>29</v>
      </c>
      <c r="C13" s="16" t="s">
        <v>164</v>
      </c>
      <c r="D13" s="17">
        <f>Ведомственная!G85</f>
        <v>23.4</v>
      </c>
      <c r="E13" s="17">
        <f>Ведомственная!H85</f>
        <v>138.6</v>
      </c>
      <c r="F13" s="17">
        <f>Ведомственная!I85</f>
        <v>9.5</v>
      </c>
    </row>
    <row r="14" spans="1:6" ht="47.25">
      <c r="A14" s="15" t="s">
        <v>97</v>
      </c>
      <c r="B14" s="16" t="s">
        <v>29</v>
      </c>
      <c r="C14" s="16" t="s">
        <v>73</v>
      </c>
      <c r="D14" s="17">
        <f>Ведомственная!G38+Ведомственная!G541</f>
        <v>36136.1</v>
      </c>
      <c r="E14" s="17">
        <f>Ведомственная!H38+Ведомственная!H541</f>
        <v>35084.899999999994</v>
      </c>
      <c r="F14" s="17">
        <f>Ведомственная!I38+Ведомственная!I541</f>
        <v>35084.899999999994</v>
      </c>
    </row>
    <row r="15" spans="1:6">
      <c r="A15" s="15" t="s">
        <v>583</v>
      </c>
      <c r="B15" s="16" t="s">
        <v>29</v>
      </c>
      <c r="C15" s="16" t="s">
        <v>108</v>
      </c>
      <c r="D15" s="17">
        <f>SUM(Ведомственная!G89)</f>
        <v>322.8</v>
      </c>
      <c r="E15" s="17">
        <f>SUM(Ведомственная!H89)</f>
        <v>0</v>
      </c>
      <c r="F15" s="17">
        <f>SUM(Ведомственная!I89)</f>
        <v>0</v>
      </c>
    </row>
    <row r="16" spans="1:6">
      <c r="A16" s="15" t="s">
        <v>139</v>
      </c>
      <c r="B16" s="16" t="s">
        <v>29</v>
      </c>
      <c r="C16" s="16" t="s">
        <v>165</v>
      </c>
      <c r="D16" s="17">
        <f>SUM(Ведомственная!G548)</f>
        <v>500</v>
      </c>
      <c r="E16" s="17">
        <f>SUM(Ведомственная!H548)</f>
        <v>0</v>
      </c>
      <c r="F16" s="17">
        <f>SUM(Ведомственная!I548)</f>
        <v>0</v>
      </c>
    </row>
    <row r="17" spans="1:6">
      <c r="A17" s="15" t="s">
        <v>88</v>
      </c>
      <c r="B17" s="16" t="s">
        <v>29</v>
      </c>
      <c r="C17" s="16" t="s">
        <v>89</v>
      </c>
      <c r="D17" s="17">
        <f>SUM(Ведомственная!G20+Ведомственная!G45+Ведомственная!G93+Ведомственная!G552)</f>
        <v>73092.399999999994</v>
      </c>
      <c r="E17" s="17">
        <f>SUM(Ведомственная!H20+Ведомственная!H45+Ведомственная!H93+Ведомственная!H552)</f>
        <v>42675</v>
      </c>
      <c r="F17" s="17">
        <f>SUM(Ведомственная!I20+Ведомственная!I45+Ведомственная!I93+Ведомственная!I552)</f>
        <v>68547.399999999994</v>
      </c>
    </row>
    <row r="18" spans="1:6" s="14" customFormat="1" ht="31.5">
      <c r="A18" s="11" t="s">
        <v>223</v>
      </c>
      <c r="B18" s="12" t="s">
        <v>49</v>
      </c>
      <c r="C18" s="12" t="s">
        <v>27</v>
      </c>
      <c r="D18" s="13">
        <f>SUM(D19:D21)</f>
        <v>29431.200000000001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166</v>
      </c>
      <c r="B19" s="16" t="s">
        <v>49</v>
      </c>
      <c r="C19" s="16" t="s">
        <v>11</v>
      </c>
      <c r="D19" s="17">
        <f>SUM(Ведомственная!G144)</f>
        <v>5543.8</v>
      </c>
      <c r="E19" s="17">
        <f>SUM(Ведомственная!H144)</f>
        <v>5109.5</v>
      </c>
      <c r="F19" s="17">
        <f>SUM(Ведомственная!I144)</f>
        <v>4176.1000000000004</v>
      </c>
    </row>
    <row r="20" spans="1:6">
      <c r="A20" s="15" t="s">
        <v>913</v>
      </c>
      <c r="B20" s="16" t="s">
        <v>49</v>
      </c>
      <c r="C20" s="16" t="s">
        <v>167</v>
      </c>
      <c r="D20" s="17">
        <f>SUM(Ведомственная!G150)</f>
        <v>20532.7</v>
      </c>
      <c r="E20" s="17">
        <f>SUM(Ведомственная!H150)</f>
        <v>18579.3</v>
      </c>
      <c r="F20" s="17">
        <f>SUM(Ведомственная!I150)</f>
        <v>20275.099999999999</v>
      </c>
    </row>
    <row r="21" spans="1:6" ht="47.25">
      <c r="A21" s="3" t="s">
        <v>914</v>
      </c>
      <c r="B21" s="16" t="s">
        <v>49</v>
      </c>
      <c r="C21" s="16" t="s">
        <v>26</v>
      </c>
      <c r="D21" s="17">
        <f>SUM(Ведомственная!G160)</f>
        <v>3354.7000000000003</v>
      </c>
      <c r="E21" s="17">
        <f>SUM(Ведомственная!H160)</f>
        <v>2922.2999999999997</v>
      </c>
      <c r="F21" s="17">
        <f>SUM(Ведомственная!I160)</f>
        <v>2596.5</v>
      </c>
    </row>
    <row r="22" spans="1:6" s="14" customFormat="1">
      <c r="A22" s="11" t="s">
        <v>10</v>
      </c>
      <c r="B22" s="12" t="s">
        <v>11</v>
      </c>
      <c r="C22" s="12" t="s">
        <v>27</v>
      </c>
      <c r="D22" s="13">
        <f>SUM(D23:D25)</f>
        <v>522806.4</v>
      </c>
      <c r="E22" s="13">
        <f>SUM(E23:E25)</f>
        <v>356362.9</v>
      </c>
      <c r="F22" s="13">
        <f>SUM(F23:F25)</f>
        <v>336019.9</v>
      </c>
    </row>
    <row r="23" spans="1:6">
      <c r="A23" s="15" t="s">
        <v>12</v>
      </c>
      <c r="B23" s="16" t="s">
        <v>11</v>
      </c>
      <c r="C23" s="16" t="s">
        <v>13</v>
      </c>
      <c r="D23" s="17">
        <f>Ведомственная!G179</f>
        <v>238365.09999999998</v>
      </c>
      <c r="E23" s="17">
        <f>Ведомственная!H179</f>
        <v>118518.6</v>
      </c>
      <c r="F23" s="17">
        <f>Ведомственная!I179</f>
        <v>127268.8</v>
      </c>
    </row>
    <row r="24" spans="1:6">
      <c r="A24" s="15" t="s">
        <v>168</v>
      </c>
      <c r="B24" s="16" t="s">
        <v>11</v>
      </c>
      <c r="C24" s="16" t="s">
        <v>167</v>
      </c>
      <c r="D24" s="17">
        <f>SUM(Ведомственная!G200)</f>
        <v>260755.4</v>
      </c>
      <c r="E24" s="17">
        <f>SUM(Ведомственная!H200)</f>
        <v>227281.90000000002</v>
      </c>
      <c r="F24" s="17">
        <f>SUM(Ведомственная!I200)</f>
        <v>193714.9</v>
      </c>
    </row>
    <row r="25" spans="1:6">
      <c r="A25" s="15" t="s">
        <v>21</v>
      </c>
      <c r="B25" s="16" t="s">
        <v>11</v>
      </c>
      <c r="C25" s="16" t="s">
        <v>22</v>
      </c>
      <c r="D25" s="17">
        <f>Ведомственная!G221</f>
        <v>23685.9</v>
      </c>
      <c r="E25" s="17">
        <f>Ведомственная!H221</f>
        <v>10562.4</v>
      </c>
      <c r="F25" s="17">
        <f>Ведомственная!I221</f>
        <v>15036.2</v>
      </c>
    </row>
    <row r="26" spans="1:6" ht="14.25" customHeight="1">
      <c r="A26" s="11" t="s">
        <v>229</v>
      </c>
      <c r="B26" s="12" t="s">
        <v>164</v>
      </c>
      <c r="C26" s="12" t="s">
        <v>27</v>
      </c>
      <c r="D26" s="13">
        <f>SUM(D27:D30)</f>
        <v>577352.6</v>
      </c>
      <c r="E26" s="13">
        <f>SUM(E27:E30)</f>
        <v>845606.70000000007</v>
      </c>
      <c r="F26" s="13">
        <f>SUM(F27:F30)</f>
        <v>361949.3</v>
      </c>
    </row>
    <row r="27" spans="1:6">
      <c r="A27" s="15" t="s">
        <v>169</v>
      </c>
      <c r="B27" s="16" t="s">
        <v>164</v>
      </c>
      <c r="C27" s="16" t="s">
        <v>29</v>
      </c>
      <c r="D27" s="17">
        <f>SUM(Ведомственная!G271)</f>
        <v>197493.8</v>
      </c>
      <c r="E27" s="17">
        <f>SUM(Ведомственная!H271)</f>
        <v>485936.3</v>
      </c>
      <c r="F27" s="17">
        <f>SUM(Ведомственная!I271)</f>
        <v>55345.599999999999</v>
      </c>
    </row>
    <row r="28" spans="1:6">
      <c r="A28" s="15" t="s">
        <v>170</v>
      </c>
      <c r="B28" s="16" t="s">
        <v>164</v>
      </c>
      <c r="C28" s="16" t="s">
        <v>39</v>
      </c>
      <c r="D28" s="17">
        <f>SUM(Ведомственная!G281)</f>
        <v>98289.799999999988</v>
      </c>
      <c r="E28" s="17">
        <f>SUM(Ведомственная!H281)</f>
        <v>93466.8</v>
      </c>
      <c r="F28" s="17">
        <f>SUM(Ведомственная!I281)</f>
        <v>42036.7</v>
      </c>
    </row>
    <row r="29" spans="1:6">
      <c r="A29" s="15" t="s">
        <v>171</v>
      </c>
      <c r="B29" s="16" t="s">
        <v>164</v>
      </c>
      <c r="C29" s="16" t="s">
        <v>49</v>
      </c>
      <c r="D29" s="17">
        <f>SUM(Ведомственная!G312)</f>
        <v>226665.80000000002</v>
      </c>
      <c r="E29" s="17">
        <f>SUM(Ведомственная!H312)</f>
        <v>217612.7</v>
      </c>
      <c r="F29" s="17">
        <f>SUM(Ведомственная!I312)</f>
        <v>224369.40000000002</v>
      </c>
    </row>
    <row r="30" spans="1:6" ht="31.5">
      <c r="A30" s="15" t="s">
        <v>172</v>
      </c>
      <c r="B30" s="16" t="s">
        <v>164</v>
      </c>
      <c r="C30" s="16" t="s">
        <v>164</v>
      </c>
      <c r="D30" s="17">
        <f>SUM(Ведомственная!G395)</f>
        <v>54903.199999999997</v>
      </c>
      <c r="E30" s="17">
        <f>SUM(Ведомственная!H395)</f>
        <v>48590.9</v>
      </c>
      <c r="F30" s="17">
        <f>SUM(Ведомственная!I395)</f>
        <v>40197.599999999999</v>
      </c>
    </row>
    <row r="31" spans="1:6" s="14" customFormat="1">
      <c r="A31" s="11" t="s">
        <v>344</v>
      </c>
      <c r="B31" s="12" t="s">
        <v>73</v>
      </c>
      <c r="C31" s="12" t="s">
        <v>27</v>
      </c>
      <c r="D31" s="13">
        <f>SUM(D32:D33)</f>
        <v>10070.4</v>
      </c>
      <c r="E31" s="13">
        <f>SUM(E32:E33)</f>
        <v>12587.4</v>
      </c>
      <c r="F31" s="13">
        <f>SUM(F32:F33)</f>
        <v>18451.400000000001</v>
      </c>
    </row>
    <row r="32" spans="1:6" ht="31.5">
      <c r="A32" s="15" t="s">
        <v>234</v>
      </c>
      <c r="B32" s="16" t="s">
        <v>73</v>
      </c>
      <c r="C32" s="16" t="s">
        <v>49</v>
      </c>
      <c r="D32" s="17">
        <f>SUM(Ведомственная!G419)</f>
        <v>8419.7999999999993</v>
      </c>
      <c r="E32" s="17">
        <f>SUM(Ведомственная!H419)</f>
        <v>1033.9000000000001</v>
      </c>
      <c r="F32" s="17">
        <f>SUM(Ведомственная!I419)</f>
        <v>7157.8</v>
      </c>
    </row>
    <row r="33" spans="1:6">
      <c r="A33" s="15" t="s">
        <v>173</v>
      </c>
      <c r="B33" s="16" t="s">
        <v>73</v>
      </c>
      <c r="C33" s="16" t="s">
        <v>164</v>
      </c>
      <c r="D33" s="17">
        <f>SUM(Ведомственная!G425)</f>
        <v>1650.6</v>
      </c>
      <c r="E33" s="17">
        <f>SUM(Ведомственная!H425)</f>
        <v>11553.5</v>
      </c>
      <c r="F33" s="17">
        <f>SUM(Ведомственная!I425)</f>
        <v>11293.6</v>
      </c>
    </row>
    <row r="34" spans="1:6" s="14" customFormat="1">
      <c r="A34" s="11" t="s">
        <v>107</v>
      </c>
      <c r="B34" s="12" t="s">
        <v>108</v>
      </c>
      <c r="C34" s="12" t="s">
        <v>27</v>
      </c>
      <c r="D34" s="13">
        <f>SUM(D35:D40)</f>
        <v>2810997.5999999996</v>
      </c>
      <c r="E34" s="13">
        <f>SUM(E35:E40)</f>
        <v>3479203.1999999997</v>
      </c>
      <c r="F34" s="13">
        <f>SUM(F35:F40)</f>
        <v>2654381.5999999996</v>
      </c>
    </row>
    <row r="35" spans="1:6">
      <c r="A35" s="15" t="s">
        <v>174</v>
      </c>
      <c r="B35" s="16" t="s">
        <v>108</v>
      </c>
      <c r="C35" s="16" t="s">
        <v>29</v>
      </c>
      <c r="D35" s="17">
        <f>SUM(Ведомственная!G926)</f>
        <v>991421.1</v>
      </c>
      <c r="E35" s="17">
        <f>SUM(Ведомственная!H926)</f>
        <v>899885.4</v>
      </c>
      <c r="F35" s="17">
        <f>SUM(Ведомственная!I926)</f>
        <v>912804.1</v>
      </c>
    </row>
    <row r="36" spans="1:6">
      <c r="A36" s="15" t="s">
        <v>175</v>
      </c>
      <c r="B36" s="16" t="s">
        <v>108</v>
      </c>
      <c r="C36" s="16" t="s">
        <v>39</v>
      </c>
      <c r="D36" s="17">
        <f>SUM(Ведомственная!G990)+Ведомственная!G436</f>
        <v>1485162.7</v>
      </c>
      <c r="E36" s="17">
        <f>SUM(Ведомственная!H990)+Ведомственная!H436</f>
        <v>2292095</v>
      </c>
      <c r="F36" s="17">
        <f>SUM(Ведомственная!I990)+Ведомственная!I436</f>
        <v>1446182.5999999996</v>
      </c>
    </row>
    <row r="37" spans="1:6">
      <c r="A37" s="15" t="s">
        <v>109</v>
      </c>
      <c r="B37" s="16" t="s">
        <v>108</v>
      </c>
      <c r="C37" s="16" t="s">
        <v>49</v>
      </c>
      <c r="D37" s="17">
        <f>SUM(Ведомственная!G1244+Ведомственная!G1083)</f>
        <v>237251.6</v>
      </c>
      <c r="E37" s="17">
        <f>SUM(Ведомственная!H1244+Ведомственная!H1083)</f>
        <v>187615.9</v>
      </c>
      <c r="F37" s="17">
        <f>SUM(Ведомственная!I1244+Ведомственная!I1083)</f>
        <v>199671.59999999998</v>
      </c>
    </row>
    <row r="38" spans="1:6" ht="31.5">
      <c r="A38" s="3" t="s">
        <v>846</v>
      </c>
      <c r="B38" s="16" t="s">
        <v>108</v>
      </c>
      <c r="C38" s="16" t="s">
        <v>164</v>
      </c>
      <c r="D38" s="23">
        <f>SUM(Ведомственная!G32+Ведомственная!G440+Ведомственная!G565+Ведомственная!G581+Ведомственная!G1108)+Ведомственная!G1270</f>
        <v>433.9</v>
      </c>
      <c r="E38" s="23">
        <f>SUM(Ведомственная!H32+Ведомственная!H440+Ведомственная!H565+Ведомственная!H581+Ведомственная!H1108)+Ведомственная!H1270</f>
        <v>373.8</v>
      </c>
      <c r="F38" s="23">
        <f>SUM(Ведомственная!I32+Ведомственная!I440+Ведомственная!I565+Ведомственная!I581+Ведомственная!I1108)+Ведомственная!I1270</f>
        <v>373.8</v>
      </c>
    </row>
    <row r="39" spans="1:6">
      <c r="A39" s="15" t="s">
        <v>176</v>
      </c>
      <c r="B39" s="16" t="s">
        <v>108</v>
      </c>
      <c r="C39" s="16" t="s">
        <v>108</v>
      </c>
      <c r="D39" s="17">
        <f>SUM(Ведомственная!G590+Ведомственная!G804+Ведомственная!G1120+Ведомственная!G1275)</f>
        <v>26936</v>
      </c>
      <c r="E39" s="17">
        <f>SUM(Ведомственная!H590+Ведомственная!H804+Ведомственная!H1120+Ведомственная!H1275)</f>
        <v>31097.7</v>
      </c>
      <c r="F39" s="17">
        <f>SUM(Ведомственная!I590+Ведомственная!I804+Ведомственная!I1120+Ведомственная!I1275)</f>
        <v>31097.7</v>
      </c>
    </row>
    <row r="40" spans="1:6">
      <c r="A40" s="15" t="s">
        <v>177</v>
      </c>
      <c r="B40" s="16" t="s">
        <v>108</v>
      </c>
      <c r="C40" s="16" t="s">
        <v>167</v>
      </c>
      <c r="D40" s="17">
        <f>SUM(Ведомственная!G1160)+Ведомственная!G463</f>
        <v>69792.3</v>
      </c>
      <c r="E40" s="17">
        <f>SUM(Ведомственная!H1160)+Ведомственная!H463</f>
        <v>68135.400000000009</v>
      </c>
      <c r="F40" s="17">
        <f>SUM(Ведомственная!I1160)+Ведомственная!I463</f>
        <v>64251.8</v>
      </c>
    </row>
    <row r="41" spans="1:6" s="14" customFormat="1">
      <c r="A41" s="11" t="s">
        <v>345</v>
      </c>
      <c r="B41" s="12" t="s">
        <v>13</v>
      </c>
      <c r="C41" s="12" t="s">
        <v>27</v>
      </c>
      <c r="D41" s="13">
        <f>SUM(D42:D43)</f>
        <v>202495.69999999998</v>
      </c>
      <c r="E41" s="13">
        <f>SUM(E42:E43)</f>
        <v>171516.7</v>
      </c>
      <c r="F41" s="13">
        <f>SUM(F42:F43)</f>
        <v>181014.8</v>
      </c>
    </row>
    <row r="42" spans="1:6">
      <c r="A42" s="15" t="s">
        <v>178</v>
      </c>
      <c r="B42" s="16" t="s">
        <v>13</v>
      </c>
      <c r="C42" s="16" t="s">
        <v>29</v>
      </c>
      <c r="D42" s="17">
        <f>SUM(Ведомственная!G1284)</f>
        <v>154053.59999999998</v>
      </c>
      <c r="E42" s="17">
        <f>SUM(Ведомственная!H1284)</f>
        <v>126407.3</v>
      </c>
      <c r="F42" s="17">
        <f>SUM(Ведомственная!I1284)</f>
        <v>135591.5</v>
      </c>
    </row>
    <row r="43" spans="1:6">
      <c r="A43" s="15" t="s">
        <v>179</v>
      </c>
      <c r="B43" s="16" t="s">
        <v>13</v>
      </c>
      <c r="C43" s="16" t="s">
        <v>11</v>
      </c>
      <c r="D43" s="17">
        <f>SUM(Ведомственная!G1367)</f>
        <v>48442.1</v>
      </c>
      <c r="E43" s="17">
        <f>SUM(Ведомственная!H1367)</f>
        <v>45109.4</v>
      </c>
      <c r="F43" s="17">
        <f>SUM(Ведомственная!I1367)</f>
        <v>45423.3</v>
      </c>
    </row>
    <row r="44" spans="1:6" s="14" customFormat="1">
      <c r="A44" s="11" t="s">
        <v>25</v>
      </c>
      <c r="B44" s="12" t="s">
        <v>26</v>
      </c>
      <c r="C44" s="12" t="s">
        <v>27</v>
      </c>
      <c r="D44" s="13">
        <f>SUM(D45:D49)</f>
        <v>1357660.2</v>
      </c>
      <c r="E44" s="13">
        <f>SUM(E45:E49)</f>
        <v>1382745.2999999998</v>
      </c>
      <c r="F44" s="13">
        <f>SUM(F45:F49)</f>
        <v>1438156</v>
      </c>
    </row>
    <row r="45" spans="1:6">
      <c r="A45" s="15" t="s">
        <v>28</v>
      </c>
      <c r="B45" s="16" t="s">
        <v>26</v>
      </c>
      <c r="C45" s="16" t="s">
        <v>29</v>
      </c>
      <c r="D45" s="17">
        <f>SUM(Ведомственная!G598)</f>
        <v>12980.3</v>
      </c>
      <c r="E45" s="17">
        <f>SUM(Ведомственная!H598)</f>
        <v>9102.7000000000007</v>
      </c>
      <c r="F45" s="17">
        <f>SUM(Ведомственная!I598)</f>
        <v>12652</v>
      </c>
    </row>
    <row r="46" spans="1:6">
      <c r="A46" s="15" t="s">
        <v>38</v>
      </c>
      <c r="B46" s="16" t="s">
        <v>26</v>
      </c>
      <c r="C46" s="16" t="s">
        <v>39</v>
      </c>
      <c r="D46" s="17">
        <f>SUM(Ведомственная!G605)</f>
        <v>89594.400000000009</v>
      </c>
      <c r="E46" s="17">
        <f>SUM(Ведомственная!H605)</f>
        <v>84395.900000000009</v>
      </c>
      <c r="F46" s="17">
        <f>SUM(Ведомственная!I605)</f>
        <v>84518.700000000012</v>
      </c>
    </row>
    <row r="47" spans="1:6">
      <c r="A47" s="15" t="s">
        <v>48</v>
      </c>
      <c r="B47" s="16" t="s">
        <v>26</v>
      </c>
      <c r="C47" s="16" t="s">
        <v>49</v>
      </c>
      <c r="D47" s="17">
        <f>SUM(Ведомственная!G473+Ведомственная!G625+Ведомственная!G1423)+Ведомственная!G1203</f>
        <v>843002.1</v>
      </c>
      <c r="E47" s="17">
        <f>SUM(Ведомственная!H473+Ведомственная!H625+Ведомственная!H1423)+Ведомственная!H1203</f>
        <v>884337.2</v>
      </c>
      <c r="F47" s="17">
        <f>SUM(Ведомственная!I473+Ведомственная!I625+Ведомственная!I1423)+Ведомственная!I1203</f>
        <v>932461.59999999986</v>
      </c>
    </row>
    <row r="48" spans="1:6">
      <c r="A48" s="15" t="s">
        <v>180</v>
      </c>
      <c r="B48" s="16" t="s">
        <v>26</v>
      </c>
      <c r="C48" s="16" t="s">
        <v>11</v>
      </c>
      <c r="D48" s="17">
        <f>SUM(Ведомственная!G725+Ведомственная!G485+Ведомственная!G1213)</f>
        <v>364445.5</v>
      </c>
      <c r="E48" s="17">
        <f>SUM(Ведомственная!H725+Ведомственная!H485+Ведомственная!H1213)</f>
        <v>365455.3</v>
      </c>
      <c r="F48" s="17">
        <f>SUM(Ведомственная!I725+Ведомственная!I485+Ведомственная!I1213)</f>
        <v>370418.6</v>
      </c>
    </row>
    <row r="49" spans="1:6">
      <c r="A49" s="15" t="s">
        <v>72</v>
      </c>
      <c r="B49" s="16" t="s">
        <v>26</v>
      </c>
      <c r="C49" s="16" t="s">
        <v>73</v>
      </c>
      <c r="D49" s="17">
        <f>SUM(Ведомственная!G496+Ведомственная!G570+Ведомственная!G760+Ведомственная!G811+Ведомственная!G1229)</f>
        <v>47637.9</v>
      </c>
      <c r="E49" s="17">
        <f>SUM(Ведомственная!H496+Ведомственная!H570+Ведомственная!H760+Ведомственная!H811+Ведомственная!H1229)</f>
        <v>39454.199999999997</v>
      </c>
      <c r="F49" s="17">
        <f>SUM(Ведомственная!I496+Ведомственная!I570+Ведомственная!I760+Ведомственная!I811+Ведомственная!I1229)</f>
        <v>38105.1</v>
      </c>
    </row>
    <row r="50" spans="1:6" s="14" customFormat="1">
      <c r="A50" s="11" t="s">
        <v>247</v>
      </c>
      <c r="B50" s="12" t="s">
        <v>165</v>
      </c>
      <c r="C50" s="12" t="s">
        <v>27</v>
      </c>
      <c r="D50" s="13">
        <f>SUM(D51:D54)</f>
        <v>201726.29999999996</v>
      </c>
      <c r="E50" s="13">
        <f>SUM(E51:E54)</f>
        <v>166955.00000000006</v>
      </c>
      <c r="F50" s="13">
        <f>SUM(F51:F54)</f>
        <v>177827.40000000002</v>
      </c>
    </row>
    <row r="51" spans="1:6">
      <c r="A51" s="15" t="s">
        <v>181</v>
      </c>
      <c r="B51" s="16" t="s">
        <v>165</v>
      </c>
      <c r="C51" s="16" t="s">
        <v>29</v>
      </c>
      <c r="D51" s="17">
        <f>SUM(Ведомственная!G506+Ведомственная!G818)</f>
        <v>174526.09999999998</v>
      </c>
      <c r="E51" s="17">
        <f>SUM(Ведомственная!H506+Ведомственная!H818)</f>
        <v>141187.60000000003</v>
      </c>
      <c r="F51" s="17">
        <f>SUM(Ведомственная!I506+Ведомственная!I818)</f>
        <v>152187.70000000001</v>
      </c>
    </row>
    <row r="52" spans="1:6">
      <c r="A52" s="15" t="s">
        <v>182</v>
      </c>
      <c r="B52" s="16" t="s">
        <v>165</v>
      </c>
      <c r="C52" s="16" t="s">
        <v>39</v>
      </c>
      <c r="D52" s="17">
        <f>Ведомственная!G856</f>
        <v>9417.2999999999993</v>
      </c>
      <c r="E52" s="17">
        <f>Ведомственная!H856</f>
        <v>4876.6999999999989</v>
      </c>
      <c r="F52" s="17">
        <f>Ведомственная!I856</f>
        <v>4877.4999999999991</v>
      </c>
    </row>
    <row r="53" spans="1:6" ht="13.5" customHeight="1">
      <c r="A53" s="15" t="s">
        <v>183</v>
      </c>
      <c r="B53" s="16" t="s">
        <v>165</v>
      </c>
      <c r="C53" s="16" t="s">
        <v>49</v>
      </c>
      <c r="D53" s="17">
        <f>Ведомственная!G898</f>
        <v>5784.4</v>
      </c>
      <c r="E53" s="17">
        <f>Ведомственная!H898</f>
        <v>10562</v>
      </c>
      <c r="F53" s="17">
        <f>Ведомственная!I898</f>
        <v>10433.5</v>
      </c>
    </row>
    <row r="54" spans="1:6" ht="31.5">
      <c r="A54" s="15" t="s">
        <v>184</v>
      </c>
      <c r="B54" s="16" t="s">
        <v>165</v>
      </c>
      <c r="C54" s="16" t="s">
        <v>164</v>
      </c>
      <c r="D54" s="17">
        <f>SUM(Ведомственная!G908)+Ведомственная!G1241</f>
        <v>11998.499999999998</v>
      </c>
      <c r="E54" s="17">
        <f>SUM(Ведомственная!H908)+Ведомственная!H1241</f>
        <v>10328.699999999999</v>
      </c>
      <c r="F54" s="17">
        <f>SUM(Ведомственная!I908)+Ведомственная!I1241</f>
        <v>10328.699999999999</v>
      </c>
    </row>
    <row r="55" spans="1:6" ht="31.5" hidden="1">
      <c r="A55" s="11" t="s">
        <v>886</v>
      </c>
      <c r="B55" s="12" t="s">
        <v>89</v>
      </c>
      <c r="C55" s="12" t="s">
        <v>27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>
      <c r="A56" s="15" t="s">
        <v>891</v>
      </c>
      <c r="B56" s="16" t="s">
        <v>89</v>
      </c>
      <c r="C56" s="16" t="s">
        <v>29</v>
      </c>
      <c r="D56" s="17">
        <f>SUM(Ведомственная!G575)</f>
        <v>0</v>
      </c>
      <c r="E56" s="17">
        <f>SUM(Ведомственная!H575)</f>
        <v>0</v>
      </c>
      <c r="F56" s="17">
        <f>SUM(Ведомственная!I575)</f>
        <v>0</v>
      </c>
    </row>
    <row r="57" spans="1:6">
      <c r="A57" s="11" t="s">
        <v>751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>
      <c r="A58" s="11" t="s">
        <v>185</v>
      </c>
      <c r="B58" s="18"/>
      <c r="C58" s="18"/>
      <c r="D58" s="19">
        <f>SUM(D9+D18+D22+D26+D31+D34+D41+D44+D50)+D55+D57</f>
        <v>5977765.0999999996</v>
      </c>
      <c r="E58" s="19">
        <f t="shared" ref="E58:F58" si="2">SUM(E9+E18+E22+E26+E31+E34+E41+E44+E50)+E55+E57</f>
        <v>6661143.2999999998</v>
      </c>
      <c r="F58" s="19">
        <f t="shared" si="2"/>
        <v>5548920.4000000004</v>
      </c>
    </row>
    <row r="59" spans="1:6">
      <c r="D59" s="20"/>
      <c r="E59" s="20"/>
      <c r="F59" s="20"/>
    </row>
    <row r="60" spans="1:6" hidden="1">
      <c r="D60" s="22">
        <f>SUM(Ведомственная!G1430)</f>
        <v>5977765.0999999996</v>
      </c>
      <c r="E60" s="22">
        <f>SUM(Ведомственная!H1430)</f>
        <v>6661143.3000000007</v>
      </c>
      <c r="F60" s="22">
        <f>SUM(Ведомственная!I1430)</f>
        <v>5548920.4000000004</v>
      </c>
    </row>
    <row r="61" spans="1:6" hidden="1">
      <c r="D61" s="22">
        <f>SUM(D60-D58)</f>
        <v>0</v>
      </c>
      <c r="E61" s="22">
        <f>SUM(E60-E58)</f>
        <v>9.3132257461547852E-10</v>
      </c>
      <c r="F61" s="22">
        <f>SUM(F60-F58)</f>
        <v>0</v>
      </c>
    </row>
    <row r="62" spans="1:6" hidden="1">
      <c r="D62" s="21"/>
      <c r="E62" s="21"/>
      <c r="F62" s="21"/>
    </row>
    <row r="63" spans="1:6" hidden="1"/>
    <row r="64" spans="1:6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2021-12-22T03:47:32Z</cp:lastPrinted>
  <dcterms:created xsi:type="dcterms:W3CDTF">2016-11-10T06:54:02Z</dcterms:created>
  <dcterms:modified xsi:type="dcterms:W3CDTF">2021-12-22T10:38:29Z</dcterms:modified>
</cp:coreProperties>
</file>