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025" windowWidth="20730" windowHeight="717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Ведомственная!$A$1:$I$1343</definedName>
    <definedName name="_xlnm.Print_Area" localSheetId="0">Программы!$A$1:$H$969</definedName>
  </definedNames>
  <calcPr calcId="125725"/>
</workbook>
</file>

<file path=xl/calcChain.xml><?xml version="1.0" encoding="utf-8"?>
<calcChain xmlns="http://schemas.openxmlformats.org/spreadsheetml/2006/main">
  <c r="G479" i="2"/>
  <c r="G478" s="1"/>
  <c r="H479"/>
  <c r="H478" s="1"/>
  <c r="F479"/>
  <c r="F478" s="1"/>
  <c r="H1326" i="1" l="1"/>
  <c r="I1326"/>
  <c r="G1326"/>
  <c r="G106" l="1"/>
  <c r="G273"/>
  <c r="G500" l="1"/>
  <c r="G502"/>
  <c r="G473" i="2" l="1"/>
  <c r="G472" s="1"/>
  <c r="G471" s="1"/>
  <c r="H473"/>
  <c r="H472" s="1"/>
  <c r="H471" s="1"/>
  <c r="F473"/>
  <c r="F472" s="1"/>
  <c r="F471" s="1"/>
  <c r="H1270" i="1"/>
  <c r="I1270"/>
  <c r="H1271"/>
  <c r="I1271"/>
  <c r="G1271"/>
  <c r="G1270" s="1"/>
  <c r="G476" l="1"/>
  <c r="G135"/>
  <c r="H784" i="2" l="1"/>
  <c r="H783" s="1"/>
  <c r="F784"/>
  <c r="F783" s="1"/>
  <c r="G784"/>
  <c r="G783" s="1"/>
  <c r="G831" i="1" l="1"/>
  <c r="G830" s="1"/>
  <c r="H832"/>
  <c r="H831" s="1"/>
  <c r="H830" s="1"/>
  <c r="I832"/>
  <c r="I831" s="1"/>
  <c r="I830" s="1"/>
  <c r="G832"/>
  <c r="G286" l="1"/>
  <c r="I413" l="1"/>
  <c r="H413"/>
  <c r="G413"/>
  <c r="I77"/>
  <c r="H77"/>
  <c r="G77"/>
  <c r="I64"/>
  <c r="H64"/>
  <c r="G64"/>
  <c r="I476"/>
  <c r="H476"/>
  <c r="K12" l="1"/>
  <c r="K13"/>
  <c r="K11"/>
  <c r="H1359" l="1"/>
  <c r="I1359"/>
  <c r="F788" i="2" l="1"/>
  <c r="G543" i="1" l="1"/>
  <c r="G529"/>
  <c r="G275" i="2" l="1"/>
  <c r="H275"/>
  <c r="F275"/>
  <c r="G362" i="1"/>
  <c r="G361" s="1"/>
  <c r="I543" l="1"/>
  <c r="H208" l="1"/>
  <c r="I208"/>
  <c r="G208" i="2" l="1"/>
  <c r="H208"/>
  <c r="F208"/>
  <c r="H326" i="1"/>
  <c r="I326"/>
  <c r="G326"/>
  <c r="H1237" l="1"/>
  <c r="I1232"/>
  <c r="I1218"/>
  <c r="I782"/>
  <c r="H782"/>
  <c r="H1162"/>
  <c r="H382"/>
  <c r="H23"/>
  <c r="H48"/>
  <c r="H587"/>
  <c r="H1232"/>
  <c r="H1218"/>
  <c r="G414" i="2" l="1"/>
  <c r="G413" s="1"/>
  <c r="H414"/>
  <c r="H413" s="1"/>
  <c r="F414"/>
  <c r="F413" s="1"/>
  <c r="G442"/>
  <c r="G441" s="1"/>
  <c r="H442"/>
  <c r="H441" s="1"/>
  <c r="F442"/>
  <c r="F441" s="1"/>
  <c r="G444"/>
  <c r="G443" s="1"/>
  <c r="H444"/>
  <c r="H443" s="1"/>
  <c r="F444"/>
  <c r="F443" s="1"/>
  <c r="I1296" i="1" l="1"/>
  <c r="H1296"/>
  <c r="G1296"/>
  <c r="I1269"/>
  <c r="I1267" s="1"/>
  <c r="I1266" s="1"/>
  <c r="H1268"/>
  <c r="H1267" s="1"/>
  <c r="H1266" s="1"/>
  <c r="G1267"/>
  <c r="G1266" s="1"/>
  <c r="I1250"/>
  <c r="H1250"/>
  <c r="G1250"/>
  <c r="I184"/>
  <c r="H184"/>
  <c r="G184"/>
  <c r="H1248"/>
  <c r="I1248"/>
  <c r="G1248"/>
  <c r="G438" i="2"/>
  <c r="G437" s="1"/>
  <c r="H438"/>
  <c r="H437" s="1"/>
  <c r="F438"/>
  <c r="F437" s="1"/>
  <c r="G371"/>
  <c r="G370" s="1"/>
  <c r="G369" s="1"/>
  <c r="H371"/>
  <c r="H370" s="1"/>
  <c r="H369" s="1"/>
  <c r="F371"/>
  <c r="F370" s="1"/>
  <c r="F369" s="1"/>
  <c r="H1212" i="1"/>
  <c r="H1211" s="1"/>
  <c r="I1212"/>
  <c r="I1211" s="1"/>
  <c r="G1212"/>
  <c r="G1211" s="1"/>
  <c r="I1169"/>
  <c r="H1169"/>
  <c r="G250" i="2" l="1"/>
  <c r="G249" s="1"/>
  <c r="H250"/>
  <c r="H249" s="1"/>
  <c r="F250"/>
  <c r="F249" s="1"/>
  <c r="H209" i="1"/>
  <c r="I209"/>
  <c r="G211"/>
  <c r="G209" s="1"/>
  <c r="G267" i="2"/>
  <c r="G266" s="1"/>
  <c r="H267"/>
  <c r="H266" s="1"/>
  <c r="F267"/>
  <c r="F266" s="1"/>
  <c r="G321"/>
  <c r="G320" s="1"/>
  <c r="H321"/>
  <c r="H320" s="1"/>
  <c r="G178"/>
  <c r="G177" s="1"/>
  <c r="H178"/>
  <c r="H177" s="1"/>
  <c r="F178"/>
  <c r="F177" s="1"/>
  <c r="G164"/>
  <c r="H164"/>
  <c r="F164"/>
  <c r="H501" i="1"/>
  <c r="H499" s="1"/>
  <c r="I501"/>
  <c r="I499" s="1"/>
  <c r="G501"/>
  <c r="G499" s="1"/>
  <c r="G364" i="2"/>
  <c r="G363" s="1"/>
  <c r="H364"/>
  <c r="H363" s="1"/>
  <c r="F364"/>
  <c r="F363" s="1"/>
  <c r="H465" i="1"/>
  <c r="H464" s="1"/>
  <c r="H463" s="1"/>
  <c r="I465"/>
  <c r="I464" s="1"/>
  <c r="I463" s="1"/>
  <c r="G465"/>
  <c r="G464" s="1"/>
  <c r="G463" s="1"/>
  <c r="H393"/>
  <c r="H392" s="1"/>
  <c r="I393"/>
  <c r="I392" s="1"/>
  <c r="G393"/>
  <c r="G392" s="1"/>
  <c r="H386" l="1"/>
  <c r="I386"/>
  <c r="H290" l="1"/>
  <c r="H288" s="1"/>
  <c r="I290"/>
  <c r="I288" s="1"/>
  <c r="G290"/>
  <c r="G288" s="1"/>
  <c r="H296"/>
  <c r="I296"/>
  <c r="H194"/>
  <c r="H193" s="1"/>
  <c r="I194"/>
  <c r="I193" s="1"/>
  <c r="H183"/>
  <c r="I183"/>
  <c r="G183"/>
  <c r="G296" l="1"/>
  <c r="F321" i="2"/>
  <c r="F320" s="1"/>
  <c r="H1106" i="1"/>
  <c r="I1106"/>
  <c r="G640" i="2"/>
  <c r="G639" s="1"/>
  <c r="H640"/>
  <c r="H639" s="1"/>
  <c r="F640"/>
  <c r="F639" s="1"/>
  <c r="H991" i="1"/>
  <c r="I991"/>
  <c r="G991"/>
  <c r="G584" i="2"/>
  <c r="G583" s="1"/>
  <c r="H584"/>
  <c r="H583" s="1"/>
  <c r="F584"/>
  <c r="F583" s="1"/>
  <c r="H1056" i="1"/>
  <c r="I1056"/>
  <c r="G1056"/>
  <c r="G559" i="2"/>
  <c r="G558" s="1"/>
  <c r="H559"/>
  <c r="H558" s="1"/>
  <c r="H1081" i="1"/>
  <c r="H1080" s="1"/>
  <c r="I1081"/>
  <c r="I1080" s="1"/>
  <c r="G586" i="2"/>
  <c r="G585" s="1"/>
  <c r="H586"/>
  <c r="H585" s="1"/>
  <c r="F586"/>
  <c r="F585" s="1"/>
  <c r="H580"/>
  <c r="G580"/>
  <c r="F580"/>
  <c r="H960" i="1"/>
  <c r="I960"/>
  <c r="H962"/>
  <c r="I962"/>
  <c r="G962"/>
  <c r="G960"/>
  <c r="G786" i="2" l="1"/>
  <c r="G785" s="1"/>
  <c r="G782" s="1"/>
  <c r="H786"/>
  <c r="H785" s="1"/>
  <c r="H782" s="1"/>
  <c r="F786"/>
  <c r="F785" s="1"/>
  <c r="F782" s="1"/>
  <c r="G734"/>
  <c r="H734"/>
  <c r="F734"/>
  <c r="G780"/>
  <c r="G779" s="1"/>
  <c r="H780"/>
  <c r="H779" s="1"/>
  <c r="F780"/>
  <c r="F779" s="1"/>
  <c r="H845" i="1"/>
  <c r="I845"/>
  <c r="G845"/>
  <c r="H838"/>
  <c r="I838"/>
  <c r="G838"/>
  <c r="G85" i="2" l="1"/>
  <c r="G84" s="1"/>
  <c r="H85"/>
  <c r="H84" s="1"/>
  <c r="F85"/>
  <c r="F84" s="1"/>
  <c r="H732" i="1"/>
  <c r="I732"/>
  <c r="G732"/>
  <c r="G123" l="1"/>
  <c r="G428" l="1"/>
  <c r="I419" l="1"/>
  <c r="H419"/>
  <c r="G419"/>
  <c r="I431" l="1"/>
  <c r="G420"/>
  <c r="G421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2" s="1"/>
  <c r="I51"/>
  <c r="I50" s="1"/>
  <c r="I47"/>
  <c r="I44"/>
  <c r="I43" s="1"/>
  <c r="I41"/>
  <c r="I40" s="1"/>
  <c r="H54"/>
  <c r="H52" s="1"/>
  <c r="H51"/>
  <c r="H50" s="1"/>
  <c r="H47"/>
  <c r="H44"/>
  <c r="H43" s="1"/>
  <c r="H41"/>
  <c r="H40" s="1"/>
  <c r="G54"/>
  <c r="G51"/>
  <c r="G44"/>
  <c r="G41"/>
  <c r="I11" l="1"/>
  <c r="I39"/>
  <c r="I38" s="1"/>
  <c r="H39"/>
  <c r="H38" s="1"/>
  <c r="H46"/>
  <c r="H45" s="1"/>
  <c r="I46"/>
  <c r="I45" s="1"/>
  <c r="H11"/>
  <c r="H37" l="1"/>
  <c r="I37"/>
  <c r="G436"/>
  <c r="G1359" s="1"/>
  <c r="I143" l="1"/>
  <c r="H143"/>
  <c r="H1347"/>
  <c r="I1347"/>
  <c r="G1347"/>
  <c r="G922" i="2" l="1"/>
  <c r="G921" s="1"/>
  <c r="H922"/>
  <c r="H921" s="1"/>
  <c r="F922"/>
  <c r="F921" s="1"/>
  <c r="G163" l="1"/>
  <c r="G162" s="1"/>
  <c r="H163"/>
  <c r="H162" s="1"/>
  <c r="F163"/>
  <c r="F162" s="1"/>
  <c r="G490"/>
  <c r="G489" s="1"/>
  <c r="G488" s="1"/>
  <c r="H490"/>
  <c r="H489" s="1"/>
  <c r="H488" s="1"/>
  <c r="F490"/>
  <c r="F489" s="1"/>
  <c r="F488" s="1"/>
  <c r="H253" i="1"/>
  <c r="H252" s="1"/>
  <c r="I253"/>
  <c r="I252" s="1"/>
  <c r="G253"/>
  <c r="G252" s="1"/>
  <c r="G916" i="2"/>
  <c r="H916"/>
  <c r="G917"/>
  <c r="H917"/>
  <c r="F917"/>
  <c r="G131" i="1"/>
  <c r="G130" s="1"/>
  <c r="F916" i="2"/>
  <c r="H131" i="1"/>
  <c r="H130" s="1"/>
  <c r="I131"/>
  <c r="I130" s="1"/>
  <c r="F914" i="2"/>
  <c r="G914"/>
  <c r="H914"/>
  <c r="G913"/>
  <c r="H913"/>
  <c r="F913"/>
  <c r="F915" l="1"/>
  <c r="H915"/>
  <c r="F912"/>
  <c r="G915"/>
  <c r="G912"/>
  <c r="H912"/>
  <c r="H911" l="1"/>
  <c r="F911"/>
  <c r="G911"/>
  <c r="G340" i="1" l="1"/>
  <c r="F161" i="2" l="1"/>
  <c r="G276" i="1"/>
  <c r="G327" i="2" l="1"/>
  <c r="H327"/>
  <c r="F327"/>
  <c r="G299" i="1"/>
  <c r="G298" s="1"/>
  <c r="I298"/>
  <c r="H298"/>
  <c r="G481" i="2" l="1"/>
  <c r="H481"/>
  <c r="F481"/>
  <c r="G1186" i="1"/>
  <c r="G1185" s="1"/>
  <c r="G1184" s="1"/>
  <c r="G1183" s="1"/>
  <c r="H1185"/>
  <c r="H1184" s="1"/>
  <c r="H1183" s="1"/>
  <c r="I1185"/>
  <c r="I1184" s="1"/>
  <c r="I1183" s="1"/>
  <c r="F553" i="2" l="1"/>
  <c r="G553"/>
  <c r="H553"/>
  <c r="G552"/>
  <c r="H552"/>
  <c r="F552"/>
  <c r="F551" l="1"/>
  <c r="H551"/>
  <c r="G551"/>
  <c r="H941" i="1" l="1"/>
  <c r="I941"/>
  <c r="G941"/>
  <c r="G486" l="1"/>
  <c r="G964" i="2" l="1"/>
  <c r="G963" s="1"/>
  <c r="H964"/>
  <c r="H963" s="1"/>
  <c r="F964"/>
  <c r="F963" s="1"/>
  <c r="F828" l="1"/>
  <c r="G828"/>
  <c r="H828"/>
  <c r="F353"/>
  <c r="G353"/>
  <c r="H353"/>
  <c r="G356"/>
  <c r="H356"/>
  <c r="F356"/>
  <c r="H1041" i="1" l="1"/>
  <c r="G355" i="2" s="1"/>
  <c r="I1041" i="1"/>
  <c r="H355" i="2" s="1"/>
  <c r="G1041" i="1"/>
  <c r="F355" i="2" s="1"/>
  <c r="H1038" i="1"/>
  <c r="G352" i="2" s="1"/>
  <c r="I1038" i="1"/>
  <c r="H352" i="2" s="1"/>
  <c r="G1038" i="1"/>
  <c r="F352" i="2" s="1"/>
  <c r="I1037" i="1" l="1"/>
  <c r="H351" i="2" s="1"/>
  <c r="H1037" i="1"/>
  <c r="G1037"/>
  <c r="F351" i="2" s="1"/>
  <c r="H600" i="1"/>
  <c r="I600"/>
  <c r="G600"/>
  <c r="G351" i="2" l="1"/>
  <c r="F467" l="1"/>
  <c r="G468"/>
  <c r="H468"/>
  <c r="F468"/>
  <c r="H467"/>
  <c r="G467"/>
  <c r="G284" l="1"/>
  <c r="H284"/>
  <c r="F284"/>
  <c r="H450" i="1"/>
  <c r="H449" s="1"/>
  <c r="H448" s="1"/>
  <c r="I450"/>
  <c r="I449" s="1"/>
  <c r="I448" s="1"/>
  <c r="G450"/>
  <c r="G449" s="1"/>
  <c r="G448" s="1"/>
  <c r="G354" l="1"/>
  <c r="G352"/>
  <c r="G350"/>
  <c r="G348"/>
  <c r="G346"/>
  <c r="G344"/>
  <c r="G342"/>
  <c r="F221" i="2" l="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G436" l="1"/>
  <c r="G435" s="1"/>
  <c r="H436"/>
  <c r="H435" s="1"/>
  <c r="F436"/>
  <c r="F435" s="1"/>
  <c r="G1244" i="1"/>
  <c r="F652" i="2" l="1"/>
  <c r="F651"/>
  <c r="H1192" i="1"/>
  <c r="I1192"/>
  <c r="G1192"/>
  <c r="H824" l="1"/>
  <c r="I824"/>
  <c r="G824"/>
  <c r="G326" i="2" l="1"/>
  <c r="H326"/>
  <c r="F326"/>
  <c r="H190" i="1"/>
  <c r="H189" s="1"/>
  <c r="I190"/>
  <c r="I189" s="1"/>
  <c r="G190"/>
  <c r="G189" s="1"/>
  <c r="H135"/>
  <c r="H134" s="1"/>
  <c r="I135"/>
  <c r="I134" s="1"/>
  <c r="G134"/>
  <c r="G944" i="2" l="1"/>
  <c r="H944"/>
  <c r="F944"/>
  <c r="F212" l="1"/>
  <c r="G212"/>
  <c r="H212"/>
  <c r="F214"/>
  <c r="G214"/>
  <c r="H214"/>
  <c r="F216"/>
  <c r="G216"/>
  <c r="H216"/>
  <c r="F218"/>
  <c r="G218"/>
  <c r="H218"/>
  <c r="F220"/>
  <c r="G220"/>
  <c r="H220"/>
  <c r="G210"/>
  <c r="H210"/>
  <c r="F210"/>
  <c r="H338" i="1"/>
  <c r="G219" i="2" s="1"/>
  <c r="I338" i="1"/>
  <c r="H219" i="2" s="1"/>
  <c r="G338" i="1"/>
  <c r="H336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l="1"/>
  <c r="G934" i="1" l="1"/>
  <c r="G458" i="2"/>
  <c r="G457" s="1"/>
  <c r="H458"/>
  <c r="H457" s="1"/>
  <c r="F458"/>
  <c r="F457" s="1"/>
  <c r="H1259" i="1"/>
  <c r="I1259"/>
  <c r="G1259"/>
  <c r="G83" i="2"/>
  <c r="H83"/>
  <c r="F83"/>
  <c r="I729" i="1"/>
  <c r="H729"/>
  <c r="G729"/>
  <c r="F313" i="2" l="1"/>
  <c r="G313"/>
  <c r="H313"/>
  <c r="H187" i="1"/>
  <c r="H186" s="1"/>
  <c r="H185" s="1"/>
  <c r="I187"/>
  <c r="I186" s="1"/>
  <c r="I185" s="1"/>
  <c r="G187"/>
  <c r="G186" s="1"/>
  <c r="G185" s="1"/>
  <c r="G561" i="2" l="1"/>
  <c r="H561"/>
  <c r="G562"/>
  <c r="H562"/>
  <c r="H946" i="1"/>
  <c r="I946"/>
  <c r="G698" i="2" l="1"/>
  <c r="G697" s="1"/>
  <c r="H698"/>
  <c r="H697" s="1"/>
  <c r="F698"/>
  <c r="F697" s="1"/>
  <c r="G1106" i="1"/>
  <c r="G689" i="2"/>
  <c r="H689"/>
  <c r="F689"/>
  <c r="G548"/>
  <c r="H548"/>
  <c r="F548"/>
  <c r="G550"/>
  <c r="H550"/>
  <c r="F550"/>
  <c r="F549"/>
  <c r="G549"/>
  <c r="H549"/>
  <c r="I1134" i="1"/>
  <c r="H1134"/>
  <c r="G1134"/>
  <c r="I1097"/>
  <c r="H1097"/>
  <c r="G1097"/>
  <c r="G897" i="2"/>
  <c r="G896" s="1"/>
  <c r="G895" s="1"/>
  <c r="H897"/>
  <c r="H896" s="1"/>
  <c r="H895" s="1"/>
  <c r="F897"/>
  <c r="F896" s="1"/>
  <c r="F895" s="1"/>
  <c r="I1006" i="1"/>
  <c r="I1005" s="1"/>
  <c r="H1006"/>
  <c r="H1005" s="1"/>
  <c r="G1006"/>
  <c r="G1005" s="1"/>
  <c r="G840" i="2" l="1"/>
  <c r="G839" s="1"/>
  <c r="H840"/>
  <c r="H839" s="1"/>
  <c r="F840"/>
  <c r="F839" s="1"/>
  <c r="G747" i="1"/>
  <c r="G744" s="1"/>
  <c r="G743" s="1"/>
  <c r="H747"/>
  <c r="I747"/>
  <c r="G726" i="2" l="1"/>
  <c r="G725" s="1"/>
  <c r="H726"/>
  <c r="H725" s="1"/>
  <c r="F726"/>
  <c r="F725" s="1"/>
  <c r="H826" i="1" l="1"/>
  <c r="I826"/>
  <c r="G826"/>
  <c r="G728" i="2"/>
  <c r="G727" s="1"/>
  <c r="H728"/>
  <c r="H727" s="1"/>
  <c r="F728"/>
  <c r="F727" s="1"/>
  <c r="G737"/>
  <c r="G736" s="1"/>
  <c r="H737"/>
  <c r="H736" s="1"/>
  <c r="F737"/>
  <c r="F736" s="1"/>
  <c r="I818" i="1"/>
  <c r="H818"/>
  <c r="G818"/>
  <c r="G194" l="1"/>
  <c r="G193" s="1"/>
  <c r="G407" i="2" l="1"/>
  <c r="G406" s="1"/>
  <c r="H407"/>
  <c r="H406" s="1"/>
  <c r="F407"/>
  <c r="F406" s="1"/>
  <c r="G416"/>
  <c r="H416"/>
  <c r="G417"/>
  <c r="H417"/>
  <c r="F417"/>
  <c r="F416"/>
  <c r="G412"/>
  <c r="G411" s="1"/>
  <c r="H412"/>
  <c r="H411" s="1"/>
  <c r="F412"/>
  <c r="F411" s="1"/>
  <c r="F410"/>
  <c r="G410"/>
  <c r="H410"/>
  <c r="G409"/>
  <c r="H409"/>
  <c r="F409"/>
  <c r="H1290" i="1"/>
  <c r="I1290"/>
  <c r="H1298"/>
  <c r="I1298"/>
  <c r="H1294"/>
  <c r="I1294"/>
  <c r="G1298"/>
  <c r="G1294"/>
  <c r="I1246"/>
  <c r="H1246"/>
  <c r="G1246"/>
  <c r="G362" i="2"/>
  <c r="G361" s="1"/>
  <c r="H362"/>
  <c r="H361" s="1"/>
  <c r="F362"/>
  <c r="F361" s="1"/>
  <c r="I1205" i="1"/>
  <c r="H1205"/>
  <c r="G1205"/>
  <c r="H1289" l="1"/>
  <c r="I1289"/>
  <c r="H415" i="2"/>
  <c r="F408"/>
  <c r="G408"/>
  <c r="F415"/>
  <c r="G415"/>
  <c r="H408"/>
  <c r="H405" l="1"/>
  <c r="F405"/>
  <c r="G405"/>
  <c r="H906"/>
  <c r="G517"/>
  <c r="G516" s="1"/>
  <c r="H517"/>
  <c r="H516" s="1"/>
  <c r="F517"/>
  <c r="F516" s="1"/>
  <c r="G344"/>
  <c r="H344"/>
  <c r="F344"/>
  <c r="G342" l="1"/>
  <c r="G343"/>
  <c r="F342"/>
  <c r="F343"/>
  <c r="H342"/>
  <c r="H343"/>
  <c r="G270"/>
  <c r="G269" s="1"/>
  <c r="G268" s="1"/>
  <c r="H270"/>
  <c r="H269" s="1"/>
  <c r="H268" s="1"/>
  <c r="H304" i="1"/>
  <c r="I304"/>
  <c r="G304"/>
  <c r="H475"/>
  <c r="H474" s="1"/>
  <c r="I475"/>
  <c r="I474" s="1"/>
  <c r="G868" i="2" l="1"/>
  <c r="G867" s="1"/>
  <c r="H868"/>
  <c r="H867" s="1"/>
  <c r="F868"/>
  <c r="F867" s="1"/>
  <c r="H560" i="1"/>
  <c r="H559" s="1"/>
  <c r="H558" s="1"/>
  <c r="H557" s="1"/>
  <c r="I560"/>
  <c r="I559" s="1"/>
  <c r="I558" s="1"/>
  <c r="G560"/>
  <c r="G559" s="1"/>
  <c r="G558" s="1"/>
  <c r="G557" s="1"/>
  <c r="I557" l="1"/>
  <c r="F56" i="3"/>
  <c r="F55" s="1"/>
  <c r="D56"/>
  <c r="D55" s="1"/>
  <c r="E56"/>
  <c r="E55" s="1"/>
  <c r="H188" i="2" l="1"/>
  <c r="G188"/>
  <c r="F188"/>
  <c r="H159" i="1"/>
  <c r="H158" s="1"/>
  <c r="H157" s="1"/>
  <c r="I159"/>
  <c r="I158" s="1"/>
  <c r="I157" s="1"/>
  <c r="G159"/>
  <c r="G158" s="1"/>
  <c r="G157" s="1"/>
  <c r="H166" l="1"/>
  <c r="I166"/>
  <c r="G166"/>
  <c r="G440" i="2" l="1"/>
  <c r="G439" s="1"/>
  <c r="H440"/>
  <c r="H439" s="1"/>
  <c r="F440"/>
  <c r="F439" s="1"/>
  <c r="H1168" i="1"/>
  <c r="I1168"/>
  <c r="G1168"/>
  <c r="G948" i="2" l="1"/>
  <c r="H948"/>
  <c r="F948"/>
  <c r="G34" i="1"/>
  <c r="G33" s="1"/>
  <c r="G32" s="1"/>
  <c r="G31" l="1"/>
  <c r="G586"/>
  <c r="H586"/>
  <c r="I586"/>
  <c r="H822" l="1"/>
  <c r="I822"/>
  <c r="G822"/>
  <c r="H820"/>
  <c r="I820"/>
  <c r="G820"/>
  <c r="I837"/>
  <c r="H837"/>
  <c r="G837"/>
  <c r="H1018"/>
  <c r="H1017" s="1"/>
  <c r="I1018"/>
  <c r="I1017" s="1"/>
  <c r="G1018"/>
  <c r="G1017" s="1"/>
  <c r="G94" l="1"/>
  <c r="G302" i="2" l="1"/>
  <c r="H302"/>
  <c r="F302"/>
  <c r="G194"/>
  <c r="H194"/>
  <c r="F194"/>
  <c r="H446" i="1"/>
  <c r="H445" s="1"/>
  <c r="H444" s="1"/>
  <c r="I446"/>
  <c r="I445" s="1"/>
  <c r="I444" s="1"/>
  <c r="G446"/>
  <c r="G445" s="1"/>
  <c r="G444" s="1"/>
  <c r="H453"/>
  <c r="H452" s="1"/>
  <c r="I453"/>
  <c r="I452" s="1"/>
  <c r="G453"/>
  <c r="G452" s="1"/>
  <c r="G605" i="2" l="1"/>
  <c r="G604" s="1"/>
  <c r="H605"/>
  <c r="H604" s="1"/>
  <c r="F605"/>
  <c r="F604" s="1"/>
  <c r="G557" l="1"/>
  <c r="G556" s="1"/>
  <c r="H557"/>
  <c r="H556" s="1"/>
  <c r="F557"/>
  <c r="F556" s="1"/>
  <c r="H944" i="1"/>
  <c r="I944"/>
  <c r="G944"/>
  <c r="G815" i="2" l="1"/>
  <c r="G814" s="1"/>
  <c r="H815"/>
  <c r="H814" s="1"/>
  <c r="F815"/>
  <c r="F814" s="1"/>
  <c r="G663" i="1"/>
  <c r="F149" i="2" l="1"/>
  <c r="G442" i="1"/>
  <c r="G441" s="1"/>
  <c r="F574" i="2"/>
  <c r="G705" l="1"/>
  <c r="H705"/>
  <c r="F705"/>
  <c r="G693"/>
  <c r="H693"/>
  <c r="F693"/>
  <c r="H1033" i="1"/>
  <c r="H1032" s="1"/>
  <c r="I1033"/>
  <c r="I1032" s="1"/>
  <c r="G1033"/>
  <c r="G1032" s="1"/>
  <c r="H1030"/>
  <c r="I1030"/>
  <c r="G1030"/>
  <c r="G569" i="2"/>
  <c r="H569"/>
  <c r="F569"/>
  <c r="H1052" i="1"/>
  <c r="I1052"/>
  <c r="G1052"/>
  <c r="G568" i="2"/>
  <c r="H568"/>
  <c r="F568"/>
  <c r="F562"/>
  <c r="F561"/>
  <c r="G560"/>
  <c r="H560"/>
  <c r="G946" i="1"/>
  <c r="G620" i="2"/>
  <c r="H620"/>
  <c r="F620"/>
  <c r="H886" i="1"/>
  <c r="I886"/>
  <c r="G886"/>
  <c r="G966" i="2"/>
  <c r="H966"/>
  <c r="F967"/>
  <c r="F966" s="1"/>
  <c r="H1029" i="1" l="1"/>
  <c r="H1028" s="1"/>
  <c r="H1027" s="1"/>
  <c r="G1029"/>
  <c r="G1028" s="1"/>
  <c r="G1027" s="1"/>
  <c r="I1029"/>
  <c r="I1028" s="1"/>
  <c r="I1027" s="1"/>
  <c r="F560" i="2"/>
  <c r="G797"/>
  <c r="G796" s="1"/>
  <c r="G795" s="1"/>
  <c r="H797"/>
  <c r="H796" s="1"/>
  <c r="H795" s="1"/>
  <c r="F797"/>
  <c r="F796" s="1"/>
  <c r="F795" s="1"/>
  <c r="G773"/>
  <c r="H773"/>
  <c r="F773"/>
  <c r="G760"/>
  <c r="H760"/>
  <c r="G761"/>
  <c r="H761"/>
  <c r="F761"/>
  <c r="F760"/>
  <c r="H842" i="1"/>
  <c r="H841" s="1"/>
  <c r="I842"/>
  <c r="I841" s="1"/>
  <c r="G842"/>
  <c r="G841" s="1"/>
  <c r="G179"/>
  <c r="G759" i="2" l="1"/>
  <c r="G758" s="1"/>
  <c r="H759"/>
  <c r="H758" s="1"/>
  <c r="F759"/>
  <c r="F758" s="1"/>
  <c r="G97" i="1" l="1"/>
  <c r="G107" i="2" l="1"/>
  <c r="H107"/>
  <c r="F107"/>
  <c r="G90"/>
  <c r="H90"/>
  <c r="F90"/>
  <c r="G27"/>
  <c r="H27"/>
  <c r="F27"/>
  <c r="G855"/>
  <c r="H855"/>
  <c r="F855"/>
  <c r="H571" i="1"/>
  <c r="I571"/>
  <c r="G571"/>
  <c r="H569"/>
  <c r="I569"/>
  <c r="G569"/>
  <c r="H567"/>
  <c r="I567"/>
  <c r="G567"/>
  <c r="H565"/>
  <c r="I565"/>
  <c r="G565"/>
  <c r="G564" l="1"/>
  <c r="G421" i="2" l="1"/>
  <c r="G420" s="1"/>
  <c r="H421"/>
  <c r="H420" s="1"/>
  <c r="F421"/>
  <c r="F420" s="1"/>
  <c r="G423"/>
  <c r="G422" s="1"/>
  <c r="H423"/>
  <c r="H422" s="1"/>
  <c r="F423"/>
  <c r="F422" s="1"/>
  <c r="H1304" i="1"/>
  <c r="I1304"/>
  <c r="G1304"/>
  <c r="H1302"/>
  <c r="I1302"/>
  <c r="G1302"/>
  <c r="G613" i="2"/>
  <c r="H613"/>
  <c r="F613"/>
  <c r="H1140" i="1"/>
  <c r="H1139" s="1"/>
  <c r="I1140"/>
  <c r="I1139" s="1"/>
  <c r="G1140"/>
  <c r="G1139" s="1"/>
  <c r="H419" i="2" l="1"/>
  <c r="I1301" i="1"/>
  <c r="F419" i="2"/>
  <c r="G419"/>
  <c r="G1301" i="1"/>
  <c r="H1301"/>
  <c r="G573" i="2" l="1"/>
  <c r="H573"/>
  <c r="F573"/>
  <c r="F564"/>
  <c r="G564"/>
  <c r="H564"/>
  <c r="G565"/>
  <c r="H565"/>
  <c r="F565"/>
  <c r="H955" i="1"/>
  <c r="I955"/>
  <c r="G955"/>
  <c r="H949"/>
  <c r="I949"/>
  <c r="G949"/>
  <c r="G526" i="2"/>
  <c r="G525" s="1"/>
  <c r="H526"/>
  <c r="H525" s="1"/>
  <c r="F526"/>
  <c r="F525" s="1"/>
  <c r="H927" i="1"/>
  <c r="I927"/>
  <c r="G927"/>
  <c r="F563" i="2" l="1"/>
  <c r="H563"/>
  <c r="G563"/>
  <c r="H880" i="1" l="1"/>
  <c r="H879" s="1"/>
  <c r="I880"/>
  <c r="I879" s="1"/>
  <c r="G880"/>
  <c r="G879" s="1"/>
  <c r="G579" i="2"/>
  <c r="G578" s="1"/>
  <c r="H579"/>
  <c r="H578" s="1"/>
  <c r="F579"/>
  <c r="F578" s="1"/>
  <c r="H871" i="1"/>
  <c r="I871"/>
  <c r="G871"/>
  <c r="G901" i="2"/>
  <c r="H901"/>
  <c r="F901"/>
  <c r="G509" l="1"/>
  <c r="G508" s="1"/>
  <c r="G507" s="1"/>
  <c r="H509"/>
  <c r="H508" s="1"/>
  <c r="H507" s="1"/>
  <c r="F509"/>
  <c r="F508" s="1"/>
  <c r="F507" s="1"/>
  <c r="H385" i="1" l="1"/>
  <c r="I385"/>
  <c r="G386"/>
  <c r="G385" s="1"/>
  <c r="G499" i="2"/>
  <c r="G498" s="1"/>
  <c r="H499"/>
  <c r="H498" s="1"/>
  <c r="F499"/>
  <c r="F498" s="1"/>
  <c r="G376" i="1"/>
  <c r="G258" i="2"/>
  <c r="H258"/>
  <c r="F258"/>
  <c r="G205"/>
  <c r="H205"/>
  <c r="F205"/>
  <c r="G202" i="1"/>
  <c r="G201" s="1"/>
  <c r="G879" i="2" l="1"/>
  <c r="H879"/>
  <c r="F879"/>
  <c r="G134"/>
  <c r="H134"/>
  <c r="F134"/>
  <c r="H439" i="1"/>
  <c r="H438" s="1"/>
  <c r="I439"/>
  <c r="I438" s="1"/>
  <c r="H456"/>
  <c r="H455" s="1"/>
  <c r="I456"/>
  <c r="I455" s="1"/>
  <c r="H550"/>
  <c r="H549" s="1"/>
  <c r="H548" s="1"/>
  <c r="I550"/>
  <c r="I549" s="1"/>
  <c r="I548" s="1"/>
  <c r="G550"/>
  <c r="G549" s="1"/>
  <c r="G548" s="1"/>
  <c r="H910" i="2" l="1"/>
  <c r="I437" i="1"/>
  <c r="F38" i="3" s="1"/>
  <c r="G910" i="2"/>
  <c r="H437" i="1"/>
  <c r="E38" i="3" s="1"/>
  <c r="G439" i="1"/>
  <c r="G438" s="1"/>
  <c r="G456"/>
  <c r="G455" s="1"/>
  <c r="F910" i="2" l="1"/>
  <c r="G437" i="1"/>
  <c r="D38" i="3" s="1"/>
  <c r="F904" i="2" l="1"/>
  <c r="F903" s="1"/>
  <c r="G903"/>
  <c r="H903"/>
  <c r="G256" i="1"/>
  <c r="G292" i="2"/>
  <c r="G291" s="1"/>
  <c r="H292"/>
  <c r="H291" s="1"/>
  <c r="F292"/>
  <c r="F291" s="1"/>
  <c r="H243" i="1"/>
  <c r="I243"/>
  <c r="G243"/>
  <c r="G475" l="1"/>
  <c r="G474" s="1"/>
  <c r="F270" i="2" l="1"/>
  <c r="F269" s="1"/>
  <c r="F268" s="1"/>
  <c r="G456" l="1"/>
  <c r="H456"/>
  <c r="F456"/>
  <c r="H1165" i="1"/>
  <c r="H1164" s="1"/>
  <c r="I1165"/>
  <c r="I1164" s="1"/>
  <c r="I1163" s="1"/>
  <c r="G1165"/>
  <c r="G1164" s="1"/>
  <c r="H1163" l="1"/>
  <c r="G1163"/>
  <c r="G776" i="2" l="1"/>
  <c r="H776"/>
  <c r="F776"/>
  <c r="G778" l="1"/>
  <c r="G777" s="1"/>
  <c r="H778"/>
  <c r="H777" s="1"/>
  <c r="F778"/>
  <c r="F777" s="1"/>
  <c r="G114" l="1"/>
  <c r="H114"/>
  <c r="F114"/>
  <c r="G154" l="1"/>
  <c r="H154"/>
  <c r="F154"/>
  <c r="G71" l="1"/>
  <c r="H71"/>
  <c r="F71"/>
  <c r="G72"/>
  <c r="H72"/>
  <c r="F72"/>
  <c r="H1339" i="1"/>
  <c r="I1339"/>
  <c r="G1339"/>
  <c r="G506" i="2" l="1"/>
  <c r="G505" s="1"/>
  <c r="H506"/>
  <c r="H505" s="1"/>
  <c r="F506"/>
  <c r="F505" s="1"/>
  <c r="H383" i="1"/>
  <c r="I383"/>
  <c r="G383"/>
  <c r="G206" i="2"/>
  <c r="H206"/>
  <c r="F206"/>
  <c r="I324" i="1"/>
  <c r="G324"/>
  <c r="G314" i="2"/>
  <c r="H314"/>
  <c r="F314"/>
  <c r="G523"/>
  <c r="G522" s="1"/>
  <c r="H523"/>
  <c r="H522" s="1"/>
  <c r="F523"/>
  <c r="F522" s="1"/>
  <c r="I435" i="1"/>
  <c r="I434" s="1"/>
  <c r="I433" s="1"/>
  <c r="G435"/>
  <c r="G434" s="1"/>
  <c r="G433" s="1"/>
  <c r="H435"/>
  <c r="H434" s="1"/>
  <c r="H433" s="1"/>
  <c r="G332" i="2" l="1"/>
  <c r="G331" s="1"/>
  <c r="H332"/>
  <c r="H331" s="1"/>
  <c r="F332"/>
  <c r="F331" s="1"/>
  <c r="H268" i="1"/>
  <c r="I268"/>
  <c r="G268"/>
  <c r="G638" i="2" l="1"/>
  <c r="G637" s="1"/>
  <c r="F638"/>
  <c r="F637" s="1"/>
  <c r="H638"/>
  <c r="H637" s="1"/>
  <c r="H989" i="1"/>
  <c r="G989"/>
  <c r="I989" l="1"/>
  <c r="F559" i="2" l="1"/>
  <c r="F558" s="1"/>
  <c r="G1081" i="1"/>
  <c r="G1080" s="1"/>
  <c r="F318" i="2" l="1"/>
  <c r="G495" i="1"/>
  <c r="G494" s="1"/>
  <c r="G493" s="1"/>
  <c r="G770" i="2" l="1"/>
  <c r="G769" s="1"/>
  <c r="H770"/>
  <c r="H769" s="1"/>
  <c r="F770"/>
  <c r="F769" s="1"/>
  <c r="G775"/>
  <c r="G774" s="1"/>
  <c r="H775"/>
  <c r="H774" s="1"/>
  <c r="F775"/>
  <c r="G766"/>
  <c r="G765" s="1"/>
  <c r="H766"/>
  <c r="H765" s="1"/>
  <c r="F766"/>
  <c r="F765" s="1"/>
  <c r="F774" l="1"/>
  <c r="G735"/>
  <c r="G733" s="1"/>
  <c r="H735"/>
  <c r="H733" s="1"/>
  <c r="F735"/>
  <c r="F733" s="1"/>
  <c r="G768" l="1"/>
  <c r="G767" s="1"/>
  <c r="H768"/>
  <c r="H767" s="1"/>
  <c r="F768"/>
  <c r="F767" s="1"/>
  <c r="G764"/>
  <c r="G763" s="1"/>
  <c r="G762" s="1"/>
  <c r="H764"/>
  <c r="H763" s="1"/>
  <c r="H762" s="1"/>
  <c r="F764"/>
  <c r="F763" s="1"/>
  <c r="F762" s="1"/>
  <c r="H732"/>
  <c r="H731" s="1"/>
  <c r="H730"/>
  <c r="H729" s="1"/>
  <c r="H724"/>
  <c r="H723" s="1"/>
  <c r="G732"/>
  <c r="G731" s="1"/>
  <c r="G730"/>
  <c r="G729" s="1"/>
  <c r="G724"/>
  <c r="G723" s="1"/>
  <c r="F732"/>
  <c r="F731" s="1"/>
  <c r="F730"/>
  <c r="F729" s="1"/>
  <c r="F724"/>
  <c r="F723" s="1"/>
  <c r="F757"/>
  <c r="G757"/>
  <c r="H757"/>
  <c r="F742"/>
  <c r="G742"/>
  <c r="H742"/>
  <c r="I1354" i="1" l="1"/>
  <c r="I828"/>
  <c r="I817" s="1"/>
  <c r="H828"/>
  <c r="H817" s="1"/>
  <c r="G828"/>
  <c r="G817" s="1"/>
  <c r="F772" i="2"/>
  <c r="F771" s="1"/>
  <c r="H756"/>
  <c r="G756"/>
  <c r="F756"/>
  <c r="H755"/>
  <c r="G755"/>
  <c r="F755"/>
  <c r="H741"/>
  <c r="G741"/>
  <c r="F741"/>
  <c r="H740"/>
  <c r="G740"/>
  <c r="F740"/>
  <c r="H739"/>
  <c r="G739"/>
  <c r="F739"/>
  <c r="H816" i="1" l="1"/>
  <c r="H815" s="1"/>
  <c r="H814" s="1"/>
  <c r="G816"/>
  <c r="G815" s="1"/>
  <c r="G814" s="1"/>
  <c r="I816"/>
  <c r="I815" s="1"/>
  <c r="I814" s="1"/>
  <c r="I836"/>
  <c r="I835" s="1"/>
  <c r="I834" s="1"/>
  <c r="F754" i="2"/>
  <c r="F753" s="1"/>
  <c r="H738"/>
  <c r="H722" s="1"/>
  <c r="G754"/>
  <c r="G753" s="1"/>
  <c r="H754"/>
  <c r="H753" s="1"/>
  <c r="F738"/>
  <c r="F722" s="1"/>
  <c r="G738"/>
  <c r="G722" s="1"/>
  <c r="H1354" i="1"/>
  <c r="G1354"/>
  <c r="G802"/>
  <c r="G801" s="1"/>
  <c r="G780"/>
  <c r="G779" s="1"/>
  <c r="G796"/>
  <c r="H796"/>
  <c r="H795" s="1"/>
  <c r="I796"/>
  <c r="I795" s="1"/>
  <c r="H780"/>
  <c r="H779" s="1"/>
  <c r="I780"/>
  <c r="I779" s="1"/>
  <c r="G836" l="1"/>
  <c r="G835" s="1"/>
  <c r="G834" s="1"/>
  <c r="H836"/>
  <c r="H835" s="1"/>
  <c r="H834" s="1"/>
  <c r="H582" i="2" l="1"/>
  <c r="H581" s="1"/>
  <c r="G582"/>
  <c r="G581" s="1"/>
  <c r="F582"/>
  <c r="F581" s="1"/>
  <c r="G688"/>
  <c r="G687" s="1"/>
  <c r="H688"/>
  <c r="H687" s="1"/>
  <c r="F688"/>
  <c r="F687" s="1"/>
  <c r="G700"/>
  <c r="G699" s="1"/>
  <c r="G696" s="1"/>
  <c r="H700"/>
  <c r="H699" s="1"/>
  <c r="H696" s="1"/>
  <c r="F700"/>
  <c r="F699" s="1"/>
  <c r="F696" s="1"/>
  <c r="I1108" i="1"/>
  <c r="I1105" s="1"/>
  <c r="H1108"/>
  <c r="H1105" s="1"/>
  <c r="G1108"/>
  <c r="G1105" s="1"/>
  <c r="G567" i="2"/>
  <c r="G566" s="1"/>
  <c r="H567"/>
  <c r="H566" s="1"/>
  <c r="F567"/>
  <c r="F566" s="1"/>
  <c r="G677"/>
  <c r="G676" s="1"/>
  <c r="H677"/>
  <c r="H676" s="1"/>
  <c r="F677"/>
  <c r="F676" s="1"/>
  <c r="H1025" i="1"/>
  <c r="H1024" s="1"/>
  <c r="I1025"/>
  <c r="I1024" s="1"/>
  <c r="G1025"/>
  <c r="G1024" s="1"/>
  <c r="G682" i="2"/>
  <c r="G681" s="1"/>
  <c r="G680" s="1"/>
  <c r="H682"/>
  <c r="H681" s="1"/>
  <c r="H680" s="1"/>
  <c r="F682"/>
  <c r="F681" s="1"/>
  <c r="F680" s="1"/>
  <c r="H1003" i="1"/>
  <c r="H1002" s="1"/>
  <c r="H1001" s="1"/>
  <c r="I1003"/>
  <c r="I1002" s="1"/>
  <c r="I1001" s="1"/>
  <c r="G1003"/>
  <c r="G1002" s="1"/>
  <c r="G1001" s="1"/>
  <c r="G671" i="2"/>
  <c r="G670" s="1"/>
  <c r="H671"/>
  <c r="H670" s="1"/>
  <c r="F671"/>
  <c r="F670" s="1"/>
  <c r="I999" i="1"/>
  <c r="I996" s="1"/>
  <c r="H999"/>
  <c r="H996" s="1"/>
  <c r="G999"/>
  <c r="G996" s="1"/>
  <c r="G576" i="2"/>
  <c r="H576"/>
  <c r="F577"/>
  <c r="F576"/>
  <c r="F572"/>
  <c r="F571"/>
  <c r="G547"/>
  <c r="G546" s="1"/>
  <c r="H547"/>
  <c r="H546" s="1"/>
  <c r="F547"/>
  <c r="F546" s="1"/>
  <c r="I957" i="1"/>
  <c r="H957"/>
  <c r="G957"/>
  <c r="H572" i="2"/>
  <c r="G952" i="1"/>
  <c r="H938"/>
  <c r="I938"/>
  <c r="G938"/>
  <c r="G844" i="2"/>
  <c r="H844"/>
  <c r="F844"/>
  <c r="G679"/>
  <c r="G678" s="1"/>
  <c r="H679"/>
  <c r="H678" s="1"/>
  <c r="F679"/>
  <c r="G673"/>
  <c r="G672" s="1"/>
  <c r="H673"/>
  <c r="H672" s="1"/>
  <c r="F673"/>
  <c r="F672" s="1"/>
  <c r="I913" i="1"/>
  <c r="I910" s="1"/>
  <c r="H913"/>
  <c r="H910" s="1"/>
  <c r="G913"/>
  <c r="G910" s="1"/>
  <c r="I922"/>
  <c r="I921" s="1"/>
  <c r="I920" s="1"/>
  <c r="I919" s="1"/>
  <c r="H922"/>
  <c r="H921" s="1"/>
  <c r="H920" s="1"/>
  <c r="H919" s="1"/>
  <c r="G922"/>
  <c r="G921" s="1"/>
  <c r="G920" s="1"/>
  <c r="G919" s="1"/>
  <c r="I917"/>
  <c r="I916" s="1"/>
  <c r="I915" s="1"/>
  <c r="H917"/>
  <c r="H916" s="1"/>
  <c r="H915" s="1"/>
  <c r="G917"/>
  <c r="G916" s="1"/>
  <c r="G915" s="1"/>
  <c r="G933" l="1"/>
  <c r="G1023"/>
  <c r="H675" i="2"/>
  <c r="H674" s="1"/>
  <c r="I1023" i="1"/>
  <c r="H1023"/>
  <c r="G675" i="2"/>
  <c r="G674" s="1"/>
  <c r="G571"/>
  <c r="G995" i="1"/>
  <c r="I995"/>
  <c r="H995"/>
  <c r="F678" i="2"/>
  <c r="F675" s="1"/>
  <c r="F674" s="1"/>
  <c r="F570"/>
  <c r="F575"/>
  <c r="G572"/>
  <c r="I952" i="1"/>
  <c r="H571" i="2"/>
  <c r="H570" s="1"/>
  <c r="H577"/>
  <c r="H575" s="1"/>
  <c r="G577"/>
  <c r="G575" s="1"/>
  <c r="H952" i="1"/>
  <c r="I909"/>
  <c r="H909"/>
  <c r="G909"/>
  <c r="G570" i="2" l="1"/>
  <c r="G842" l="1"/>
  <c r="G841" s="1"/>
  <c r="H842"/>
  <c r="H841" s="1"/>
  <c r="F842"/>
  <c r="F841" s="1"/>
  <c r="I745" i="1"/>
  <c r="I744" s="1"/>
  <c r="I743" s="1"/>
  <c r="H745"/>
  <c r="H744" s="1"/>
  <c r="H743" s="1"/>
  <c r="H207" i="2" l="1"/>
  <c r="H204" s="1"/>
  <c r="F207"/>
  <c r="F204" s="1"/>
  <c r="G207"/>
  <c r="G204" s="1"/>
  <c r="H324" i="1"/>
  <c r="I555" l="1"/>
  <c r="I554" s="1"/>
  <c r="I553" s="1"/>
  <c r="I552" s="1"/>
  <c r="I546"/>
  <c r="I545" s="1"/>
  <c r="I542"/>
  <c r="I540"/>
  <c r="I537"/>
  <c r="I533"/>
  <c r="I532" s="1"/>
  <c r="I531" s="1"/>
  <c r="I528"/>
  <c r="I527" s="1"/>
  <c r="I526" s="1"/>
  <c r="H555"/>
  <c r="H554" s="1"/>
  <c r="H553" s="1"/>
  <c r="H552" s="1"/>
  <c r="H546"/>
  <c r="H545" s="1"/>
  <c r="H542"/>
  <c r="H540"/>
  <c r="H537"/>
  <c r="H533"/>
  <c r="H532" s="1"/>
  <c r="H531" s="1"/>
  <c r="H528"/>
  <c r="H527" s="1"/>
  <c r="H526" s="1"/>
  <c r="I536" l="1"/>
  <c r="H536"/>
  <c r="H535" l="1"/>
  <c r="H525" s="1"/>
  <c r="H524" s="1"/>
  <c r="I535"/>
  <c r="I525" s="1"/>
  <c r="I524" s="1"/>
  <c r="I1338" l="1"/>
  <c r="I1337" s="1"/>
  <c r="I1336" s="1"/>
  <c r="I1335" s="1"/>
  <c r="I1331"/>
  <c r="I1330" s="1"/>
  <c r="I1328"/>
  <c r="I1323"/>
  <c r="I1320"/>
  <c r="I1319" s="1"/>
  <c r="I1317"/>
  <c r="I1316" s="1"/>
  <c r="I1314"/>
  <c r="I1313" s="1"/>
  <c r="I1309"/>
  <c r="I1307"/>
  <c r="I1286"/>
  <c r="I1285" s="1"/>
  <c r="I1284" s="1"/>
  <c r="I1282"/>
  <c r="I1281" s="1"/>
  <c r="I1276"/>
  <c r="I1275" s="1"/>
  <c r="I1274" s="1"/>
  <c r="I1273" s="1"/>
  <c r="I1264"/>
  <c r="I1262"/>
  <c r="I1257"/>
  <c r="I1256" s="1"/>
  <c r="I1254"/>
  <c r="I1242"/>
  <c r="I1240"/>
  <c r="I1236"/>
  <c r="I1230"/>
  <c r="I1224"/>
  <c r="I1221"/>
  <c r="I1220" s="1"/>
  <c r="I1219" s="1"/>
  <c r="I1217"/>
  <c r="I1209"/>
  <c r="I1203"/>
  <c r="I1202" s="1"/>
  <c r="I1199"/>
  <c r="I1198" s="1"/>
  <c r="I1191"/>
  <c r="I1190" s="1"/>
  <c r="I1189" s="1"/>
  <c r="I1188" s="1"/>
  <c r="I1181"/>
  <c r="I1180" s="1"/>
  <c r="I1353" s="1"/>
  <c r="I1178"/>
  <c r="I1175"/>
  <c r="I1173"/>
  <c r="I1161"/>
  <c r="I1153"/>
  <c r="I1152" s="1"/>
  <c r="I1151" s="1"/>
  <c r="I1150" s="1"/>
  <c r="I1149" s="1"/>
  <c r="I1148" s="1"/>
  <c r="I1146"/>
  <c r="I1144" s="1"/>
  <c r="I1143" s="1"/>
  <c r="I1142" s="1"/>
  <c r="I1137"/>
  <c r="I1133" s="1"/>
  <c r="I1132" s="1"/>
  <c r="I1129"/>
  <c r="I1128" s="1"/>
  <c r="I1127" s="1"/>
  <c r="I1119"/>
  <c r="I1118" s="1"/>
  <c r="I1117" s="1"/>
  <c r="I1123"/>
  <c r="I1122" s="1"/>
  <c r="I1121" s="1"/>
  <c r="I1111"/>
  <c r="I1110" s="1"/>
  <c r="I1102"/>
  <c r="I1100"/>
  <c r="I1094"/>
  <c r="I1091"/>
  <c r="I1090" s="1"/>
  <c r="I1087"/>
  <c r="I1084"/>
  <c r="I1073"/>
  <c r="I1072" s="1"/>
  <c r="I1070"/>
  <c r="I1069" s="1"/>
  <c r="I1065"/>
  <c r="I1060"/>
  <c r="I1049"/>
  <c r="I1044"/>
  <c r="I1043" s="1"/>
  <c r="I1040"/>
  <c r="I1021"/>
  <c r="I1020" s="1"/>
  <c r="I1015"/>
  <c r="I1014" s="1"/>
  <c r="I1012"/>
  <c r="I1011" s="1"/>
  <c r="I993"/>
  <c r="I988" s="1"/>
  <c r="I984"/>
  <c r="I980"/>
  <c r="I977"/>
  <c r="I974"/>
  <c r="I971"/>
  <c r="I970" s="1"/>
  <c r="I969" s="1"/>
  <c r="I967"/>
  <c r="I965"/>
  <c r="I934"/>
  <c r="I933" s="1"/>
  <c r="I929"/>
  <c r="I926" s="1"/>
  <c r="I925" s="1"/>
  <c r="I907"/>
  <c r="I905"/>
  <c r="I903"/>
  <c r="I899"/>
  <c r="I897"/>
  <c r="I894"/>
  <c r="I890"/>
  <c r="I883"/>
  <c r="I882" s="1"/>
  <c r="I878" s="1"/>
  <c r="I876"/>
  <c r="I874"/>
  <c r="I867"/>
  <c r="I866" s="1"/>
  <c r="I858"/>
  <c r="I856"/>
  <c r="I853"/>
  <c r="I850"/>
  <c r="I812"/>
  <c r="I811" s="1"/>
  <c r="I809"/>
  <c r="I808" s="1"/>
  <c r="I806"/>
  <c r="I805" s="1"/>
  <c r="I793"/>
  <c r="I792" s="1"/>
  <c r="I790"/>
  <c r="I789" s="1"/>
  <c r="I786"/>
  <c r="I785" s="1"/>
  <c r="I773"/>
  <c r="I772" s="1"/>
  <c r="I771" s="1"/>
  <c r="I770" s="1"/>
  <c r="I769" s="1"/>
  <c r="I768" s="1"/>
  <c r="I766"/>
  <c r="I765" s="1"/>
  <c r="I764" s="1"/>
  <c r="I763" s="1"/>
  <c r="I762" s="1"/>
  <c r="I761" s="1"/>
  <c r="I757"/>
  <c r="I755"/>
  <c r="I753"/>
  <c r="I750"/>
  <c r="I738"/>
  <c r="I737" s="1"/>
  <c r="I735"/>
  <c r="I734" s="1"/>
  <c r="I728" s="1"/>
  <c r="I725"/>
  <c r="I724" s="1"/>
  <c r="I720"/>
  <c r="I719" s="1"/>
  <c r="I718" s="1"/>
  <c r="I717" s="1"/>
  <c r="I716" s="1"/>
  <c r="I713"/>
  <c r="I712" s="1"/>
  <c r="I1355" s="1"/>
  <c r="I709"/>
  <c r="I706"/>
  <c r="I703"/>
  <c r="I698"/>
  <c r="I693"/>
  <c r="I692" s="1"/>
  <c r="I689"/>
  <c r="I688" s="1"/>
  <c r="I687" s="1"/>
  <c r="I686" s="1"/>
  <c r="I684"/>
  <c r="I683" s="1"/>
  <c r="I682" s="1"/>
  <c r="I679"/>
  <c r="I678" s="1"/>
  <c r="I676"/>
  <c r="I675" s="1"/>
  <c r="I671"/>
  <c r="I670" s="1"/>
  <c r="I669" s="1"/>
  <c r="I666"/>
  <c r="I665" s="1"/>
  <c r="I661"/>
  <c r="I659"/>
  <c r="I657"/>
  <c r="I650"/>
  <c r="I647"/>
  <c r="I644"/>
  <c r="I641"/>
  <c r="I638"/>
  <c r="I635"/>
  <c r="I632"/>
  <c r="I629"/>
  <c r="I626"/>
  <c r="I623"/>
  <c r="I620"/>
  <c r="I617"/>
  <c r="I614"/>
  <c r="I611"/>
  <c r="I606"/>
  <c r="I605" s="1"/>
  <c r="I604" s="1"/>
  <c r="I599"/>
  <c r="I598" s="1"/>
  <c r="I597" s="1"/>
  <c r="I591"/>
  <c r="I590" s="1"/>
  <c r="I589" s="1"/>
  <c r="I585"/>
  <c r="I584" s="1"/>
  <c r="I583" s="1"/>
  <c r="I582" s="1"/>
  <c r="I581" s="1"/>
  <c r="I577"/>
  <c r="I576" s="1"/>
  <c r="I575" s="1"/>
  <c r="I574" s="1"/>
  <c r="I573" s="1"/>
  <c r="I522"/>
  <c r="I521" s="1"/>
  <c r="I520" s="1"/>
  <c r="I518"/>
  <c r="I516"/>
  <c r="I512"/>
  <c r="I511" s="1"/>
  <c r="I509"/>
  <c r="I508" s="1"/>
  <c r="I507" s="1"/>
  <c r="I503"/>
  <c r="I491"/>
  <c r="I490" s="1"/>
  <c r="I485"/>
  <c r="I484" s="1"/>
  <c r="I483" s="1"/>
  <c r="I481"/>
  <c r="I479"/>
  <c r="I469"/>
  <c r="I468" s="1"/>
  <c r="I467" s="1"/>
  <c r="I462" s="1"/>
  <c r="I460"/>
  <c r="I459" s="1"/>
  <c r="I458" s="1"/>
  <c r="I432" s="1"/>
  <c r="I430"/>
  <c r="I429" s="1"/>
  <c r="I425"/>
  <c r="I424" s="1"/>
  <c r="I418"/>
  <c r="I417" s="1"/>
  <c r="I416" s="1"/>
  <c r="I412"/>
  <c r="I411" s="1"/>
  <c r="I409"/>
  <c r="I408" s="1"/>
  <c r="I407" s="1"/>
  <c r="I405"/>
  <c r="I404" s="1"/>
  <c r="I402"/>
  <c r="I400" s="1"/>
  <c r="I397"/>
  <c r="I396" s="1"/>
  <c r="I389"/>
  <c r="I388" s="1"/>
  <c r="I381"/>
  <c r="I379"/>
  <c r="I374"/>
  <c r="I372"/>
  <c r="I370"/>
  <c r="I366"/>
  <c r="I359"/>
  <c r="I356" s="1"/>
  <c r="I357"/>
  <c r="I321"/>
  <c r="I318"/>
  <c r="I316" s="1"/>
  <c r="I313"/>
  <c r="I312" s="1"/>
  <c r="I311" s="1"/>
  <c r="I310" s="1"/>
  <c r="I307"/>
  <c r="I306" s="1"/>
  <c r="I302"/>
  <c r="I301" s="1"/>
  <c r="I294"/>
  <c r="I286"/>
  <c r="I284" s="1"/>
  <c r="I280"/>
  <c r="I279" s="1"/>
  <c r="I276"/>
  <c r="I275" s="1"/>
  <c r="I272"/>
  <c r="I270"/>
  <c r="I261"/>
  <c r="I260" s="1"/>
  <c r="I258"/>
  <c r="I255" s="1"/>
  <c r="I250"/>
  <c r="I249" s="1"/>
  <c r="I247"/>
  <c r="I246" s="1"/>
  <c r="I245" s="1"/>
  <c r="I241"/>
  <c r="I239"/>
  <c r="I232"/>
  <c r="I231" s="1"/>
  <c r="I230" s="1"/>
  <c r="I228"/>
  <c r="I227"/>
  <c r="I225"/>
  <c r="I222"/>
  <c r="I219"/>
  <c r="I218" s="1"/>
  <c r="I216"/>
  <c r="I215" s="1"/>
  <c r="I207"/>
  <c r="I205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320" l="1"/>
  <c r="I1239"/>
  <c r="I178"/>
  <c r="I175" s="1"/>
  <c r="I174" s="1"/>
  <c r="I293"/>
  <c r="I292" s="1"/>
  <c r="I1048"/>
  <c r="I1047" s="1"/>
  <c r="I1352"/>
  <c r="I1010"/>
  <c r="I1009" s="1"/>
  <c r="I1008" s="1"/>
  <c r="I610"/>
  <c r="I609" s="1"/>
  <c r="I75"/>
  <c r="I61" s="1"/>
  <c r="I749"/>
  <c r="I742" s="1"/>
  <c r="I691"/>
  <c r="H354" i="2"/>
  <c r="H350" s="1"/>
  <c r="I1036" i="1"/>
  <c r="I563"/>
  <c r="I423"/>
  <c r="I365"/>
  <c r="I364" s="1"/>
  <c r="I196"/>
  <c r="I156"/>
  <c r="I155" s="1"/>
  <c r="F21" i="3" s="1"/>
  <c r="I1306" i="1"/>
  <c r="I1293" s="1"/>
  <c r="I1288" s="1"/>
  <c r="I656"/>
  <c r="I655" s="1"/>
  <c r="I654" s="1"/>
  <c r="I378"/>
  <c r="I369"/>
  <c r="I139"/>
  <c r="I1229"/>
  <c r="I1228" s="1"/>
  <c r="I1172"/>
  <c r="I1216"/>
  <c r="I1253"/>
  <c r="I1177"/>
  <c r="I1223"/>
  <c r="I1235"/>
  <c r="I1234" s="1"/>
  <c r="I1208"/>
  <c r="I1207" s="1"/>
  <c r="I1201" s="1"/>
  <c r="I1160"/>
  <c r="I1159" s="1"/>
  <c r="I214"/>
  <c r="I267"/>
  <c r="I1351" s="1"/>
  <c r="I1131"/>
  <c r="I1126" s="1"/>
  <c r="I473"/>
  <c r="I323"/>
  <c r="I1093"/>
  <c r="I1059"/>
  <c r="I1058" s="1"/>
  <c r="I1322"/>
  <c r="I498"/>
  <c r="I497" s="1"/>
  <c r="I489" s="1"/>
  <c r="I315"/>
  <c r="I1083"/>
  <c r="I1079" s="1"/>
  <c r="I1280"/>
  <c r="I478"/>
  <c r="I477" s="1"/>
  <c r="I204"/>
  <c r="I119"/>
  <c r="I596"/>
  <c r="I588" s="1"/>
  <c r="I885"/>
  <c r="H36"/>
  <c r="I902"/>
  <c r="I901" s="1"/>
  <c r="I1261"/>
  <c r="I1312"/>
  <c r="I1311" s="1"/>
  <c r="I283"/>
  <c r="I282" s="1"/>
  <c r="I849"/>
  <c r="I973"/>
  <c r="I1116"/>
  <c r="I674"/>
  <c r="I788"/>
  <c r="I778" s="1"/>
  <c r="I103"/>
  <c r="I93"/>
  <c r="I147"/>
  <c r="I146" s="1"/>
  <c r="I145" s="1"/>
  <c r="I399"/>
  <c r="I395" s="1"/>
  <c r="I391" s="1"/>
  <c r="I515"/>
  <c r="I514" s="1"/>
  <c r="I506" s="1"/>
  <c r="I505" s="1"/>
  <c r="I804"/>
  <c r="I873"/>
  <c r="I964"/>
  <c r="I224"/>
  <c r="I221" s="1"/>
  <c r="I237"/>
  <c r="I236" s="1"/>
  <c r="I697"/>
  <c r="I696" s="1"/>
  <c r="I695" s="1"/>
  <c r="I723"/>
  <c r="I1145"/>
  <c r="I309" l="1"/>
  <c r="I274"/>
  <c r="I932"/>
  <c r="I931" s="1"/>
  <c r="I1078"/>
  <c r="I1077" s="1"/>
  <c r="I722"/>
  <c r="I1356"/>
  <c r="I213"/>
  <c r="I89"/>
  <c r="I56" s="1"/>
  <c r="I1252"/>
  <c r="I1238" s="1"/>
  <c r="I266"/>
  <c r="I265" s="1"/>
  <c r="I264" s="1"/>
  <c r="I138"/>
  <c r="I865"/>
  <c r="I864" s="1"/>
  <c r="I863" s="1"/>
  <c r="I192"/>
  <c r="I1215"/>
  <c r="I1171"/>
  <c r="I1167" s="1"/>
  <c r="I472"/>
  <c r="I471" s="1"/>
  <c r="I848"/>
  <c r="I847" s="1"/>
  <c r="I1046"/>
  <c r="I1035" s="1"/>
  <c r="F39" i="3" s="1"/>
  <c r="I422" i="1"/>
  <c r="I415" s="1"/>
  <c r="I1115"/>
  <c r="I1279"/>
  <c r="I1278" s="1"/>
  <c r="I653"/>
  <c r="I608" s="1"/>
  <c r="F47" i="3" s="1"/>
  <c r="I488" i="1"/>
  <c r="I1214" l="1"/>
  <c r="I1197" s="1"/>
  <c r="F42" i="3" s="1"/>
  <c r="I924" i="1"/>
  <c r="F36" i="3" s="1"/>
  <c r="I263" i="1"/>
  <c r="I1158"/>
  <c r="I1157" s="1"/>
  <c r="I1156" s="1"/>
  <c r="I10"/>
  <c r="I173"/>
  <c r="I802"/>
  <c r="I801" s="1"/>
  <c r="I800" s="1"/>
  <c r="I777" s="1"/>
  <c r="I776" s="1"/>
  <c r="I775" s="1"/>
  <c r="I760" s="1"/>
  <c r="H772" i="2"/>
  <c r="H771" s="1"/>
  <c r="I580" i="1"/>
  <c r="I562" s="1"/>
  <c r="H1338"/>
  <c r="H1337" s="1"/>
  <c r="H1336" s="1"/>
  <c r="H1335" s="1"/>
  <c r="H1331"/>
  <c r="H1330" s="1"/>
  <c r="H1328"/>
  <c r="H1323"/>
  <c r="H1320"/>
  <c r="H1319" s="1"/>
  <c r="H1317"/>
  <c r="H1316" s="1"/>
  <c r="H1314"/>
  <c r="H1313" s="1"/>
  <c r="H1309"/>
  <c r="H1307"/>
  <c r="H1286"/>
  <c r="H1285" s="1"/>
  <c r="H1284" s="1"/>
  <c r="H1282"/>
  <c r="H1281" s="1"/>
  <c r="H1276"/>
  <c r="H1275" s="1"/>
  <c r="H1274" s="1"/>
  <c r="H1273" s="1"/>
  <c r="H1264"/>
  <c r="H1262"/>
  <c r="H1257"/>
  <c r="H1256" s="1"/>
  <c r="H1254"/>
  <c r="H1242"/>
  <c r="H1240"/>
  <c r="H1239" s="1"/>
  <c r="H1236"/>
  <c r="H1230"/>
  <c r="H1224"/>
  <c r="H1221"/>
  <c r="H1220" s="1"/>
  <c r="H1219" s="1"/>
  <c r="H1217"/>
  <c r="H1209"/>
  <c r="H1203"/>
  <c r="H1202" s="1"/>
  <c r="H1199"/>
  <c r="H1198" s="1"/>
  <c r="H1191"/>
  <c r="H1190" s="1"/>
  <c r="H1189" s="1"/>
  <c r="H1188" s="1"/>
  <c r="H1181"/>
  <c r="H1180" s="1"/>
  <c r="H1353" s="1"/>
  <c r="H1178"/>
  <c r="H1175"/>
  <c r="H1173"/>
  <c r="H1161"/>
  <c r="H1153"/>
  <c r="H1152" s="1"/>
  <c r="H1151" s="1"/>
  <c r="H1150" s="1"/>
  <c r="H1149" s="1"/>
  <c r="H1148" s="1"/>
  <c r="H1146"/>
  <c r="H1144" s="1"/>
  <c r="H1143" s="1"/>
  <c r="H1142" s="1"/>
  <c r="H1137"/>
  <c r="H1133" s="1"/>
  <c r="H1132" s="1"/>
  <c r="H1129"/>
  <c r="H1128" s="1"/>
  <c r="H1127" s="1"/>
  <c r="H1119"/>
  <c r="H1118" s="1"/>
  <c r="H1117" s="1"/>
  <c r="H1123"/>
  <c r="H1122" s="1"/>
  <c r="H1121" s="1"/>
  <c r="H1111"/>
  <c r="H1110" s="1"/>
  <c r="H1102"/>
  <c r="H1100"/>
  <c r="H1094"/>
  <c r="H1091"/>
  <c r="H1090" s="1"/>
  <c r="H1087"/>
  <c r="H1084"/>
  <c r="H1073"/>
  <c r="H1072" s="1"/>
  <c r="H1070"/>
  <c r="H1069" s="1"/>
  <c r="H1065"/>
  <c r="H1060"/>
  <c r="H1049"/>
  <c r="H1044"/>
  <c r="H1043" s="1"/>
  <c r="H1040"/>
  <c r="H1021"/>
  <c r="H1020" s="1"/>
  <c r="H1015"/>
  <c r="H1014" s="1"/>
  <c r="H1012"/>
  <c r="H1011" s="1"/>
  <c r="H993"/>
  <c r="H988" s="1"/>
  <c r="H984"/>
  <c r="H980"/>
  <c r="H977"/>
  <c r="H974"/>
  <c r="H971"/>
  <c r="H970" s="1"/>
  <c r="H969" s="1"/>
  <c r="H967"/>
  <c r="H965"/>
  <c r="H934"/>
  <c r="H933" s="1"/>
  <c r="H929"/>
  <c r="H926" s="1"/>
  <c r="H925" s="1"/>
  <c r="H907"/>
  <c r="H905"/>
  <c r="H903"/>
  <c r="H899"/>
  <c r="H897"/>
  <c r="H894"/>
  <c r="H890"/>
  <c r="H883"/>
  <c r="H882" s="1"/>
  <c r="H878" s="1"/>
  <c r="H876"/>
  <c r="H874"/>
  <c r="H867"/>
  <c r="H866" s="1"/>
  <c r="H858"/>
  <c r="H856"/>
  <c r="H853"/>
  <c r="H850"/>
  <c r="H812"/>
  <c r="H811" s="1"/>
  <c r="H809"/>
  <c r="H808" s="1"/>
  <c r="H806"/>
  <c r="H805" s="1"/>
  <c r="H793"/>
  <c r="H792" s="1"/>
  <c r="H790"/>
  <c r="H789" s="1"/>
  <c r="H786"/>
  <c r="H785" s="1"/>
  <c r="H773"/>
  <c r="H772" s="1"/>
  <c r="H771" s="1"/>
  <c r="H770" s="1"/>
  <c r="H769" s="1"/>
  <c r="H768" s="1"/>
  <c r="H766"/>
  <c r="H765" s="1"/>
  <c r="H764" s="1"/>
  <c r="H763" s="1"/>
  <c r="H762" s="1"/>
  <c r="H761" s="1"/>
  <c r="H757"/>
  <c r="H755"/>
  <c r="H753"/>
  <c r="H750"/>
  <c r="H738"/>
  <c r="H737" s="1"/>
  <c r="H735"/>
  <c r="H734" s="1"/>
  <c r="H728" s="1"/>
  <c r="H725"/>
  <c r="H724" s="1"/>
  <c r="H720"/>
  <c r="H719" s="1"/>
  <c r="H718" s="1"/>
  <c r="H717" s="1"/>
  <c r="H716" s="1"/>
  <c r="H713"/>
  <c r="H712" s="1"/>
  <c r="H1355" s="1"/>
  <c r="H709"/>
  <c r="H706"/>
  <c r="H703"/>
  <c r="H698"/>
  <c r="H693"/>
  <c r="H692" s="1"/>
  <c r="H689"/>
  <c r="H688" s="1"/>
  <c r="H687" s="1"/>
  <c r="H686" s="1"/>
  <c r="H684"/>
  <c r="H683" s="1"/>
  <c r="H682" s="1"/>
  <c r="H679"/>
  <c r="H678" s="1"/>
  <c r="H676"/>
  <c r="H675" s="1"/>
  <c r="H671"/>
  <c r="H670" s="1"/>
  <c r="H669" s="1"/>
  <c r="H666"/>
  <c r="H665" s="1"/>
  <c r="H661"/>
  <c r="H659"/>
  <c r="H657"/>
  <c r="H650"/>
  <c r="H647"/>
  <c r="H644"/>
  <c r="H641"/>
  <c r="H638"/>
  <c r="H635"/>
  <c r="H632"/>
  <c r="H629"/>
  <c r="H626"/>
  <c r="H623"/>
  <c r="H620"/>
  <c r="H617"/>
  <c r="H614"/>
  <c r="H611"/>
  <c r="H606"/>
  <c r="H605" s="1"/>
  <c r="H604" s="1"/>
  <c r="H599"/>
  <c r="H598" s="1"/>
  <c r="H597" s="1"/>
  <c r="H591"/>
  <c r="H590" s="1"/>
  <c r="H589" s="1"/>
  <c r="H585"/>
  <c r="H584" s="1"/>
  <c r="H583" s="1"/>
  <c r="H582" s="1"/>
  <c r="H581" s="1"/>
  <c r="E45" i="3" s="1"/>
  <c r="H577" i="1"/>
  <c r="H576" s="1"/>
  <c r="H575" s="1"/>
  <c r="H574" s="1"/>
  <c r="H573" s="1"/>
  <c r="H522"/>
  <c r="H521" s="1"/>
  <c r="H520" s="1"/>
  <c r="H518"/>
  <c r="H516"/>
  <c r="H512"/>
  <c r="H511" s="1"/>
  <c r="H509"/>
  <c r="H508" s="1"/>
  <c r="H507" s="1"/>
  <c r="H503"/>
  <c r="H491"/>
  <c r="H490" s="1"/>
  <c r="H485"/>
  <c r="H484" s="1"/>
  <c r="H483" s="1"/>
  <c r="H481"/>
  <c r="H479"/>
  <c r="H469"/>
  <c r="H468" s="1"/>
  <c r="H467" s="1"/>
  <c r="H462" s="1"/>
  <c r="H460"/>
  <c r="H459" s="1"/>
  <c r="H458" s="1"/>
  <c r="H432" s="1"/>
  <c r="H430"/>
  <c r="H429" s="1"/>
  <c r="H425"/>
  <c r="H424" s="1"/>
  <c r="H418"/>
  <c r="H417" s="1"/>
  <c r="H416" s="1"/>
  <c r="H412"/>
  <c r="H411" s="1"/>
  <c r="H409"/>
  <c r="H408" s="1"/>
  <c r="H407" s="1"/>
  <c r="H405"/>
  <c r="H404" s="1"/>
  <c r="H402"/>
  <c r="H400" s="1"/>
  <c r="H397"/>
  <c r="H396" s="1"/>
  <c r="H389"/>
  <c r="H388" s="1"/>
  <c r="H381"/>
  <c r="H379"/>
  <c r="H374"/>
  <c r="H372"/>
  <c r="H370"/>
  <c r="H366"/>
  <c r="H359"/>
  <c r="H356" s="1"/>
  <c r="H357"/>
  <c r="H321"/>
  <c r="H318"/>
  <c r="H316" s="1"/>
  <c r="H313"/>
  <c r="H312" s="1"/>
  <c r="H311" s="1"/>
  <c r="H310" s="1"/>
  <c r="H307"/>
  <c r="H306" s="1"/>
  <c r="H302"/>
  <c r="H301" s="1"/>
  <c r="H294"/>
  <c r="H286"/>
  <c r="H284" s="1"/>
  <c r="H280"/>
  <c r="H279" s="1"/>
  <c r="H276"/>
  <c r="H275" s="1"/>
  <c r="H272"/>
  <c r="H270"/>
  <c r="H261"/>
  <c r="H260" s="1"/>
  <c r="H258"/>
  <c r="H255" s="1"/>
  <c r="H250"/>
  <c r="H249" s="1"/>
  <c r="H247"/>
  <c r="H246" s="1"/>
  <c r="H245" s="1"/>
  <c r="H241"/>
  <c r="H239"/>
  <c r="H232"/>
  <c r="H231" s="1"/>
  <c r="H230" s="1"/>
  <c r="H228"/>
  <c r="H227"/>
  <c r="H225"/>
  <c r="H222"/>
  <c r="H219"/>
  <c r="H218" s="1"/>
  <c r="H216"/>
  <c r="H215" s="1"/>
  <c r="H207"/>
  <c r="H205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65" i="2"/>
  <c r="H962"/>
  <c r="H961"/>
  <c r="H959"/>
  <c r="H958"/>
  <c r="H957"/>
  <c r="H956"/>
  <c r="H955"/>
  <c r="H953"/>
  <c r="H952" s="1"/>
  <c r="H949"/>
  <c r="H947"/>
  <c r="H946"/>
  <c r="H945"/>
  <c r="H942"/>
  <c r="H941" s="1"/>
  <c r="H940"/>
  <c r="H939" s="1"/>
  <c r="H938"/>
  <c r="H937"/>
  <c r="H935"/>
  <c r="H934" s="1"/>
  <c r="H933"/>
  <c r="H932"/>
  <c r="H930"/>
  <c r="H929"/>
  <c r="H928"/>
  <c r="H926"/>
  <c r="H925" s="1"/>
  <c r="H924"/>
  <c r="H923" s="1"/>
  <c r="H920"/>
  <c r="H919" s="1"/>
  <c r="H909"/>
  <c r="H905"/>
  <c r="H902" s="1"/>
  <c r="H900"/>
  <c r="H899" s="1"/>
  <c r="H894"/>
  <c r="H893" s="1"/>
  <c r="H892" s="1"/>
  <c r="H890"/>
  <c r="H889" s="1"/>
  <c r="H888"/>
  <c r="H887" s="1"/>
  <c r="H886"/>
  <c r="H885" s="1"/>
  <c r="H883"/>
  <c r="H882"/>
  <c r="H881" s="1"/>
  <c r="H880"/>
  <c r="H878"/>
  <c r="H876"/>
  <c r="H875" s="1"/>
  <c r="H874"/>
  <c r="H873"/>
  <c r="H871"/>
  <c r="H870"/>
  <c r="H865"/>
  <c r="H864"/>
  <c r="H861"/>
  <c r="H860" s="1"/>
  <c r="H859" s="1"/>
  <c r="H858" s="1"/>
  <c r="H857"/>
  <c r="H856"/>
  <c r="H853"/>
  <c r="H852" s="1"/>
  <c r="H851"/>
  <c r="H850" s="1"/>
  <c r="H849"/>
  <c r="H848"/>
  <c r="H845"/>
  <c r="H843" s="1"/>
  <c r="H838" s="1"/>
  <c r="H835"/>
  <c r="H834" s="1"/>
  <c r="H833" s="1"/>
  <c r="H832" s="1"/>
  <c r="H831"/>
  <c r="H829" s="1"/>
  <c r="H827"/>
  <c r="H826"/>
  <c r="H821"/>
  <c r="H820" s="1"/>
  <c r="H819"/>
  <c r="H818"/>
  <c r="H813"/>
  <c r="H812" s="1"/>
  <c r="H811"/>
  <c r="H810" s="1"/>
  <c r="H809"/>
  <c r="H808" s="1"/>
  <c r="H806"/>
  <c r="H805" s="1"/>
  <c r="H804" s="1"/>
  <c r="H800"/>
  <c r="H799" s="1"/>
  <c r="H798" s="1"/>
  <c r="H794"/>
  <c r="H793" s="1"/>
  <c r="H792" s="1"/>
  <c r="H790"/>
  <c r="H789" s="1"/>
  <c r="H787" s="1"/>
  <c r="H752"/>
  <c r="H751" s="1"/>
  <c r="H750" s="1"/>
  <c r="H749"/>
  <c r="H748" s="1"/>
  <c r="H747" s="1"/>
  <c r="H745"/>
  <c r="H744" s="1"/>
  <c r="H743" s="1"/>
  <c r="H720"/>
  <c r="H719"/>
  <c r="H717"/>
  <c r="H716" s="1"/>
  <c r="H715"/>
  <c r="H714"/>
  <c r="H712"/>
  <c r="H711"/>
  <c r="H707"/>
  <c r="H706"/>
  <c r="H704"/>
  <c r="H703"/>
  <c r="H695"/>
  <c r="H694"/>
  <c r="H691"/>
  <c r="H690" s="1"/>
  <c r="H686"/>
  <c r="H685"/>
  <c r="H669"/>
  <c r="H668"/>
  <c r="H667"/>
  <c r="H666"/>
  <c r="H665"/>
  <c r="H664"/>
  <c r="H661"/>
  <c r="H660"/>
  <c r="H659"/>
  <c r="H656"/>
  <c r="H655" s="1"/>
  <c r="H654" s="1"/>
  <c r="H653"/>
  <c r="H652"/>
  <c r="H651"/>
  <c r="H649"/>
  <c r="H648"/>
  <c r="H647"/>
  <c r="H646"/>
  <c r="H642"/>
  <c r="H641" s="1"/>
  <c r="H636" s="1"/>
  <c r="H635"/>
  <c r="H634"/>
  <c r="H632"/>
  <c r="H631"/>
  <c r="H630"/>
  <c r="H628"/>
  <c r="H627"/>
  <c r="H626"/>
  <c r="H624"/>
  <c r="H623"/>
  <c r="H622"/>
  <c r="H619"/>
  <c r="H618"/>
  <c r="H616"/>
  <c r="H615"/>
  <c r="H612"/>
  <c r="H611"/>
  <c r="H609"/>
  <c r="H608"/>
  <c r="H603"/>
  <c r="H602" s="1"/>
  <c r="H601"/>
  <c r="H597"/>
  <c r="H596" s="1"/>
  <c r="H595"/>
  <c r="H594" s="1"/>
  <c r="H593"/>
  <c r="H592" s="1"/>
  <c r="H591"/>
  <c r="H590" s="1"/>
  <c r="H589"/>
  <c r="H588" s="1"/>
  <c r="H555"/>
  <c r="H554" s="1"/>
  <c r="H545"/>
  <c r="H544"/>
  <c r="H543"/>
  <c r="H540"/>
  <c r="H539"/>
  <c r="H538"/>
  <c r="H536"/>
  <c r="H535"/>
  <c r="H530"/>
  <c r="H529" s="1"/>
  <c r="H528"/>
  <c r="H520"/>
  <c r="H519" s="1"/>
  <c r="H518" s="1"/>
  <c r="H515"/>
  <c r="H514" s="1"/>
  <c r="H513" s="1"/>
  <c r="H512"/>
  <c r="H511" s="1"/>
  <c r="H510" s="1"/>
  <c r="H504"/>
  <c r="H503" s="1"/>
  <c r="H502"/>
  <c r="H501" s="1"/>
  <c r="H497"/>
  <c r="H496" s="1"/>
  <c r="H495"/>
  <c r="H494" s="1"/>
  <c r="H493"/>
  <c r="H492" s="1"/>
  <c r="H487"/>
  <c r="H486"/>
  <c r="H485"/>
  <c r="H482"/>
  <c r="H480" s="1"/>
  <c r="H477"/>
  <c r="H476"/>
  <c r="H470"/>
  <c r="H469" s="1"/>
  <c r="H466" s="1"/>
  <c r="H465"/>
  <c r="H464" s="1"/>
  <c r="H463"/>
  <c r="H462" s="1"/>
  <c r="H461"/>
  <c r="H460" s="1"/>
  <c r="H455"/>
  <c r="H454"/>
  <c r="H453" s="1"/>
  <c r="H450"/>
  <c r="H449" s="1"/>
  <c r="H448"/>
  <c r="H447" s="1"/>
  <c r="H434"/>
  <c r="H433" s="1"/>
  <c r="H432"/>
  <c r="H431" s="1"/>
  <c r="H428"/>
  <c r="H427" s="1"/>
  <c r="H426"/>
  <c r="H425" s="1"/>
  <c r="H402"/>
  <c r="H401" s="1"/>
  <c r="H400" s="1"/>
  <c r="H399" s="1"/>
  <c r="H398"/>
  <c r="H397"/>
  <c r="H396"/>
  <c r="H392"/>
  <c r="H391" s="1"/>
  <c r="H390" s="1"/>
  <c r="H389" s="1"/>
  <c r="H388"/>
  <c r="H387"/>
  <c r="H386"/>
  <c r="H383"/>
  <c r="H382" s="1"/>
  <c r="H381" s="1"/>
  <c r="H380"/>
  <c r="H379" s="1"/>
  <c r="H378" s="1"/>
  <c r="H375"/>
  <c r="H374" s="1"/>
  <c r="H373" s="1"/>
  <c r="H372" s="1"/>
  <c r="H368"/>
  <c r="H367" s="1"/>
  <c r="H366" s="1"/>
  <c r="H365" s="1"/>
  <c r="H360"/>
  <c r="H359" s="1"/>
  <c r="H358" s="1"/>
  <c r="H349"/>
  <c r="H348" s="1"/>
  <c r="H347"/>
  <c r="H346" s="1"/>
  <c r="H341"/>
  <c r="H340" s="1"/>
  <c r="H337"/>
  <c r="H336"/>
  <c r="H335" s="1"/>
  <c r="H334"/>
  <c r="H333" s="1"/>
  <c r="H325"/>
  <c r="H324"/>
  <c r="H319"/>
  <c r="H317"/>
  <c r="H316"/>
  <c r="H315"/>
  <c r="H312"/>
  <c r="H309"/>
  <c r="H306"/>
  <c r="H305" s="1"/>
  <c r="H304" s="1"/>
  <c r="H303"/>
  <c r="H301"/>
  <c r="H300"/>
  <c r="H298"/>
  <c r="H297"/>
  <c r="H290"/>
  <c r="H289" s="1"/>
  <c r="H288"/>
  <c r="H287" s="1"/>
  <c r="H294"/>
  <c r="H285"/>
  <c r="H283"/>
  <c r="H282"/>
  <c r="H279"/>
  <c r="H277"/>
  <c r="H276"/>
  <c r="H272"/>
  <c r="H271" s="1"/>
  <c r="H265"/>
  <c r="H264" s="1"/>
  <c r="H263"/>
  <c r="H262"/>
  <c r="H260"/>
  <c r="H259" s="1"/>
  <c r="H257" s="1"/>
  <c r="H255"/>
  <c r="H253" s="1"/>
  <c r="H252" s="1"/>
  <c r="H248"/>
  <c r="H247" s="1"/>
  <c r="H246"/>
  <c r="H245" s="1"/>
  <c r="H244"/>
  <c r="H241"/>
  <c r="H240" s="1"/>
  <c r="H239"/>
  <c r="H238" s="1"/>
  <c r="H202"/>
  <c r="H199"/>
  <c r="H198" s="1"/>
  <c r="H197" s="1"/>
  <c r="H196" s="1"/>
  <c r="H195"/>
  <c r="H193"/>
  <c r="H192"/>
  <c r="H190"/>
  <c r="H189" s="1"/>
  <c r="H187"/>
  <c r="H183"/>
  <c r="H182" s="1"/>
  <c r="H181"/>
  <c r="H180" s="1"/>
  <c r="H176"/>
  <c r="H175" s="1"/>
  <c r="H174"/>
  <c r="H173" s="1"/>
  <c r="H171"/>
  <c r="H170" s="1"/>
  <c r="H168"/>
  <c r="H167"/>
  <c r="H160"/>
  <c r="H159" s="1"/>
  <c r="H158" s="1"/>
  <c r="H157"/>
  <c r="H156" s="1"/>
  <c r="H155"/>
  <c r="H153" s="1"/>
  <c r="H151"/>
  <c r="H150"/>
  <c r="H148"/>
  <c r="H146"/>
  <c r="H145" s="1"/>
  <c r="H144"/>
  <c r="H143"/>
  <c r="H141"/>
  <c r="H140"/>
  <c r="H139"/>
  <c r="H137"/>
  <c r="H136" s="1"/>
  <c r="H133"/>
  <c r="H130"/>
  <c r="H129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6"/>
  <c r="H102"/>
  <c r="H101" s="1"/>
  <c r="H99"/>
  <c r="H98"/>
  <c r="H95"/>
  <c r="H93" s="1"/>
  <c r="H92"/>
  <c r="H91"/>
  <c r="H88"/>
  <c r="H87"/>
  <c r="H81"/>
  <c r="H80"/>
  <c r="H78"/>
  <c r="H77"/>
  <c r="H75"/>
  <c r="H74"/>
  <c r="H70"/>
  <c r="H68"/>
  <c r="H67"/>
  <c r="H65"/>
  <c r="H64"/>
  <c r="H62"/>
  <c r="H61"/>
  <c r="H59"/>
  <c r="H58"/>
  <c r="H56"/>
  <c r="H55"/>
  <c r="H53"/>
  <c r="H52"/>
  <c r="H50"/>
  <c r="H49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65"/>
  <c r="G962"/>
  <c r="G961"/>
  <c r="G959"/>
  <c r="G957"/>
  <c r="G956"/>
  <c r="G955"/>
  <c r="G953"/>
  <c r="G952" s="1"/>
  <c r="G949"/>
  <c r="G947"/>
  <c r="G946"/>
  <c r="G945"/>
  <c r="G942"/>
  <c r="G941" s="1"/>
  <c r="G940"/>
  <c r="G939" s="1"/>
  <c r="G938"/>
  <c r="G937"/>
  <c r="G935"/>
  <c r="G934" s="1"/>
  <c r="G933"/>
  <c r="G932"/>
  <c r="G930"/>
  <c r="G929"/>
  <c r="G928"/>
  <c r="G926"/>
  <c r="G925" s="1"/>
  <c r="G924"/>
  <c r="G923" s="1"/>
  <c r="G920"/>
  <c r="G919" s="1"/>
  <c r="G909"/>
  <c r="G906"/>
  <c r="G905" s="1"/>
  <c r="G902" s="1"/>
  <c r="G900"/>
  <c r="G899" s="1"/>
  <c r="G894"/>
  <c r="G893" s="1"/>
  <c r="G892" s="1"/>
  <c r="G890"/>
  <c r="G889" s="1"/>
  <c r="G888"/>
  <c r="G887" s="1"/>
  <c r="G886"/>
  <c r="G885" s="1"/>
  <c r="G883"/>
  <c r="G880"/>
  <c r="G878"/>
  <c r="G876"/>
  <c r="G875" s="1"/>
  <c r="G874"/>
  <c r="G873"/>
  <c r="G871"/>
  <c r="G870"/>
  <c r="G865"/>
  <c r="G864"/>
  <c r="G861"/>
  <c r="G860" s="1"/>
  <c r="G859" s="1"/>
  <c r="G858" s="1"/>
  <c r="G857"/>
  <c r="G856"/>
  <c r="G853"/>
  <c r="G852" s="1"/>
  <c r="G851"/>
  <c r="G850" s="1"/>
  <c r="G849"/>
  <c r="G848"/>
  <c r="G845"/>
  <c r="G843" s="1"/>
  <c r="G838" s="1"/>
  <c r="G835"/>
  <c r="G834" s="1"/>
  <c r="G833" s="1"/>
  <c r="G832" s="1"/>
  <c r="G831"/>
  <c r="G830" s="1"/>
  <c r="G827"/>
  <c r="G826"/>
  <c r="G821"/>
  <c r="G820" s="1"/>
  <c r="G819"/>
  <c r="G818"/>
  <c r="G813"/>
  <c r="G812" s="1"/>
  <c r="G811"/>
  <c r="G810" s="1"/>
  <c r="G809"/>
  <c r="G808" s="1"/>
  <c r="G806"/>
  <c r="G805" s="1"/>
  <c r="G804" s="1"/>
  <c r="G800"/>
  <c r="G799" s="1"/>
  <c r="G798" s="1"/>
  <c r="G794"/>
  <c r="G793" s="1"/>
  <c r="G792" s="1"/>
  <c r="G790"/>
  <c r="G789" s="1"/>
  <c r="G787" s="1"/>
  <c r="G752"/>
  <c r="G751" s="1"/>
  <c r="G750" s="1"/>
  <c r="G749"/>
  <c r="G748" s="1"/>
  <c r="G747" s="1"/>
  <c r="G745"/>
  <c r="G744" s="1"/>
  <c r="G743" s="1"/>
  <c r="G720"/>
  <c r="G719"/>
  <c r="G717"/>
  <c r="G716" s="1"/>
  <c r="G715"/>
  <c r="G714"/>
  <c r="G712"/>
  <c r="G711"/>
  <c r="G707"/>
  <c r="G706"/>
  <c r="G704"/>
  <c r="G703"/>
  <c r="G695"/>
  <c r="G694"/>
  <c r="G691"/>
  <c r="G690" s="1"/>
  <c r="G686"/>
  <c r="G685"/>
  <c r="G669"/>
  <c r="G668"/>
  <c r="G667"/>
  <c r="G666"/>
  <c r="G665"/>
  <c r="G664"/>
  <c r="G661"/>
  <c r="G660"/>
  <c r="G659"/>
  <c r="G656"/>
  <c r="G655" s="1"/>
  <c r="G654" s="1"/>
  <c r="G653"/>
  <c r="G652"/>
  <c r="G651"/>
  <c r="G649"/>
  <c r="G648"/>
  <c r="G647"/>
  <c r="G646"/>
  <c r="G642"/>
  <c r="G641" s="1"/>
  <c r="G636" s="1"/>
  <c r="G635"/>
  <c r="G634"/>
  <c r="G632"/>
  <c r="G631"/>
  <c r="G630"/>
  <c r="G628"/>
  <c r="G627"/>
  <c r="G626"/>
  <c r="G624"/>
  <c r="G623"/>
  <c r="G622"/>
  <c r="G619"/>
  <c r="G618"/>
  <c r="G616"/>
  <c r="G615"/>
  <c r="G612"/>
  <c r="G611"/>
  <c r="G609"/>
  <c r="G608"/>
  <c r="G603"/>
  <c r="G602" s="1"/>
  <c r="G601"/>
  <c r="G597"/>
  <c r="G596" s="1"/>
  <c r="G595"/>
  <c r="G594" s="1"/>
  <c r="G593"/>
  <c r="G592" s="1"/>
  <c r="G591"/>
  <c r="G590" s="1"/>
  <c r="G589"/>
  <c r="G588" s="1"/>
  <c r="G555"/>
  <c r="G554" s="1"/>
  <c r="G545"/>
  <c r="G544"/>
  <c r="G543"/>
  <c r="G540"/>
  <c r="G539"/>
  <c r="G538"/>
  <c r="G536"/>
  <c r="G535"/>
  <c r="G530"/>
  <c r="G529" s="1"/>
  <c r="G528"/>
  <c r="G520"/>
  <c r="G519" s="1"/>
  <c r="G518" s="1"/>
  <c r="G515"/>
  <c r="G514" s="1"/>
  <c r="G513" s="1"/>
  <c r="G512"/>
  <c r="G511" s="1"/>
  <c r="G510" s="1"/>
  <c r="G504"/>
  <c r="G503" s="1"/>
  <c r="G502"/>
  <c r="G501" s="1"/>
  <c r="G497"/>
  <c r="G496" s="1"/>
  <c r="G495"/>
  <c r="G494" s="1"/>
  <c r="G493"/>
  <c r="G492" s="1"/>
  <c r="G487"/>
  <c r="G486"/>
  <c r="G485"/>
  <c r="G482"/>
  <c r="G480" s="1"/>
  <c r="G477"/>
  <c r="G476"/>
  <c r="G470"/>
  <c r="G469" s="1"/>
  <c r="G466" s="1"/>
  <c r="G465"/>
  <c r="G464" s="1"/>
  <c r="G463"/>
  <c r="G462" s="1"/>
  <c r="G461"/>
  <c r="G460" s="1"/>
  <c r="G455"/>
  <c r="G454"/>
  <c r="G453" s="1"/>
  <c r="G450"/>
  <c r="G449" s="1"/>
  <c r="G448"/>
  <c r="G447" s="1"/>
  <c r="G434"/>
  <c r="G433" s="1"/>
  <c r="G432"/>
  <c r="G431" s="1"/>
  <c r="G428"/>
  <c r="G427" s="1"/>
  <c r="G426"/>
  <c r="G425" s="1"/>
  <c r="G402"/>
  <c r="G401" s="1"/>
  <c r="G400" s="1"/>
  <c r="G399" s="1"/>
  <c r="G398"/>
  <c r="G397"/>
  <c r="G396"/>
  <c r="G392"/>
  <c r="G391" s="1"/>
  <c r="G390" s="1"/>
  <c r="G389" s="1"/>
  <c r="G388"/>
  <c r="G387"/>
  <c r="G386"/>
  <c r="G383"/>
  <c r="G382" s="1"/>
  <c r="G381" s="1"/>
  <c r="G380"/>
  <c r="G379" s="1"/>
  <c r="G378" s="1"/>
  <c r="G375"/>
  <c r="G374" s="1"/>
  <c r="G373" s="1"/>
  <c r="G372" s="1"/>
  <c r="G368"/>
  <c r="G367" s="1"/>
  <c r="G366" s="1"/>
  <c r="G365" s="1"/>
  <c r="G360"/>
  <c r="G359" s="1"/>
  <c r="G358" s="1"/>
  <c r="G349"/>
  <c r="G348" s="1"/>
  <c r="G347"/>
  <c r="G346" s="1"/>
  <c r="G341"/>
  <c r="G340" s="1"/>
  <c r="G337"/>
  <c r="G336"/>
  <c r="G335" s="1"/>
  <c r="G334"/>
  <c r="G333" s="1"/>
  <c r="G325"/>
  <c r="G324"/>
  <c r="G319"/>
  <c r="G317"/>
  <c r="G316"/>
  <c r="G315"/>
  <c r="G312"/>
  <c r="G309"/>
  <c r="G306"/>
  <c r="G305" s="1"/>
  <c r="G304" s="1"/>
  <c r="G303"/>
  <c r="G301"/>
  <c r="G300"/>
  <c r="G298"/>
  <c r="G297"/>
  <c r="G290"/>
  <c r="G289" s="1"/>
  <c r="G288"/>
  <c r="G287" s="1"/>
  <c r="G294"/>
  <c r="G285"/>
  <c r="G283"/>
  <c r="G282"/>
  <c r="G279"/>
  <c r="G277"/>
  <c r="G276"/>
  <c r="G272"/>
  <c r="G271" s="1"/>
  <c r="G265"/>
  <c r="G264" s="1"/>
  <c r="G263"/>
  <c r="G262"/>
  <c r="G260"/>
  <c r="G259" s="1"/>
  <c r="G257" s="1"/>
  <c r="G255"/>
  <c r="G253" s="1"/>
  <c r="G252" s="1"/>
  <c r="G248"/>
  <c r="G247" s="1"/>
  <c r="G246"/>
  <c r="G245" s="1"/>
  <c r="G244"/>
  <c r="G241"/>
  <c r="G240" s="1"/>
  <c r="G239"/>
  <c r="G238" s="1"/>
  <c r="G202"/>
  <c r="G199"/>
  <c r="G198" s="1"/>
  <c r="G197" s="1"/>
  <c r="G196" s="1"/>
  <c r="G195"/>
  <c r="G193"/>
  <c r="G192"/>
  <c r="G190"/>
  <c r="G189" s="1"/>
  <c r="G187"/>
  <c r="G183"/>
  <c r="G182" s="1"/>
  <c r="G181"/>
  <c r="G180" s="1"/>
  <c r="G176"/>
  <c r="G175" s="1"/>
  <c r="G174"/>
  <c r="G173" s="1"/>
  <c r="G171"/>
  <c r="G170" s="1"/>
  <c r="G168"/>
  <c r="G167"/>
  <c r="G160"/>
  <c r="G159" s="1"/>
  <c r="G158" s="1"/>
  <c r="G157"/>
  <c r="G156" s="1"/>
  <c r="G155"/>
  <c r="G153" s="1"/>
  <c r="G151"/>
  <c r="G150"/>
  <c r="G148"/>
  <c r="G146"/>
  <c r="G145" s="1"/>
  <c r="G144"/>
  <c r="G143"/>
  <c r="G141"/>
  <c r="G140"/>
  <c r="G139"/>
  <c r="G137"/>
  <c r="G136" s="1"/>
  <c r="G133"/>
  <c r="G130"/>
  <c r="G129"/>
  <c r="G126"/>
  <c r="G125" s="1"/>
  <c r="G123"/>
  <c r="G122" s="1"/>
  <c r="G121" s="1"/>
  <c r="G120"/>
  <c r="G119" s="1"/>
  <c r="G117"/>
  <c r="G116" s="1"/>
  <c r="G115" s="1"/>
  <c r="G113"/>
  <c r="G112" s="1"/>
  <c r="G110"/>
  <c r="G109"/>
  <c r="G108"/>
  <c r="G106"/>
  <c r="G102"/>
  <c r="G101" s="1"/>
  <c r="G99"/>
  <c r="G98"/>
  <c r="G95"/>
  <c r="G93" s="1"/>
  <c r="G92"/>
  <c r="G91"/>
  <c r="G88"/>
  <c r="G87"/>
  <c r="G81"/>
  <c r="G80"/>
  <c r="G78"/>
  <c r="G77"/>
  <c r="G75"/>
  <c r="G74"/>
  <c r="G70"/>
  <c r="G68"/>
  <c r="G67"/>
  <c r="G65"/>
  <c r="G64"/>
  <c r="G62"/>
  <c r="G61"/>
  <c r="G59"/>
  <c r="G58"/>
  <c r="G56"/>
  <c r="G55"/>
  <c r="G53"/>
  <c r="G52"/>
  <c r="G50"/>
  <c r="G49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320" i="1" l="1"/>
  <c r="I862"/>
  <c r="I861" s="1"/>
  <c r="G357" i="2"/>
  <c r="H430"/>
  <c r="G430"/>
  <c r="H357"/>
  <c r="G261"/>
  <c r="H261"/>
  <c r="H172"/>
  <c r="H169" s="1"/>
  <c r="G172"/>
  <c r="G169" s="1"/>
  <c r="H293" i="1"/>
  <c r="H292" s="1"/>
  <c r="H1352"/>
  <c r="H178"/>
  <c r="H1048"/>
  <c r="H1047" s="1"/>
  <c r="H1010"/>
  <c r="H1009" s="1"/>
  <c r="H1008" s="1"/>
  <c r="H847" i="2"/>
  <c r="G847"/>
  <c r="H610" i="1"/>
  <c r="H609" s="1"/>
  <c r="G323" i="2"/>
  <c r="G322" s="1"/>
  <c r="H323"/>
  <c r="H322" s="1"/>
  <c r="H749" i="1"/>
  <c r="H742" s="1"/>
  <c r="H75"/>
  <c r="H61" s="1"/>
  <c r="E12" i="3" s="1"/>
  <c r="G898" i="2"/>
  <c r="H898"/>
  <c r="H691" i="1"/>
  <c r="H825" i="2"/>
  <c r="H824" s="1"/>
  <c r="H823" s="1"/>
  <c r="G825"/>
  <c r="G824" s="1"/>
  <c r="G354"/>
  <c r="G350" s="1"/>
  <c r="H1036" i="1"/>
  <c r="I55"/>
  <c r="H563"/>
  <c r="H452" i="2"/>
  <c r="G452"/>
  <c r="G837"/>
  <c r="H837"/>
  <c r="H423" i="1"/>
  <c r="G152" i="2"/>
  <c r="H365" i="1"/>
  <c r="H364" s="1"/>
  <c r="H152" i="2"/>
  <c r="I1196" i="1"/>
  <c r="H196"/>
  <c r="H179" i="2"/>
  <c r="G179"/>
  <c r="H296"/>
  <c r="H156" i="1"/>
  <c r="H155" s="1"/>
  <c r="E21" i="3" s="1"/>
  <c r="F18"/>
  <c r="G201" i="2"/>
  <c r="G200" s="1"/>
  <c r="H201"/>
  <c r="H200" s="1"/>
  <c r="G296"/>
  <c r="F37" i="3"/>
  <c r="F34" s="1"/>
  <c r="G943" i="2"/>
  <c r="H943"/>
  <c r="H599"/>
  <c r="H598" s="1"/>
  <c r="G599"/>
  <c r="G598" s="1"/>
  <c r="H656" i="1"/>
  <c r="H655" s="1"/>
  <c r="H654" s="1"/>
  <c r="G807" i="2"/>
  <c r="H807"/>
  <c r="G908"/>
  <c r="G907" s="1"/>
  <c r="H908"/>
  <c r="H907" s="1"/>
  <c r="G702"/>
  <c r="G701" s="1"/>
  <c r="H702"/>
  <c r="H701" s="1"/>
  <c r="H692"/>
  <c r="G692"/>
  <c r="H617"/>
  <c r="G617"/>
  <c r="G791"/>
  <c r="G781" s="1"/>
  <c r="H791"/>
  <c r="H781" s="1"/>
  <c r="H89"/>
  <c r="H105"/>
  <c r="H100" s="1"/>
  <c r="G105"/>
  <c r="G100" s="1"/>
  <c r="G89"/>
  <c r="H854"/>
  <c r="G25"/>
  <c r="H25"/>
  <c r="G854"/>
  <c r="G424"/>
  <c r="G418" s="1"/>
  <c r="G404" s="1"/>
  <c r="H424"/>
  <c r="H418" s="1"/>
  <c r="H404" s="1"/>
  <c r="H1306" i="1"/>
  <c r="H1293" s="1"/>
  <c r="H1288" s="1"/>
  <c r="H610" i="2"/>
  <c r="G610"/>
  <c r="H243"/>
  <c r="G243"/>
  <c r="G600"/>
  <c r="H600"/>
  <c r="H369" i="1"/>
  <c r="G500" i="2"/>
  <c r="F51" i="3"/>
  <c r="F50" s="1"/>
  <c r="H500" i="2"/>
  <c r="G491"/>
  <c r="H378" i="1"/>
  <c r="H491" i="2"/>
  <c r="H132"/>
  <c r="H131" s="1"/>
  <c r="G132"/>
  <c r="G131" s="1"/>
  <c r="H139" i="1"/>
  <c r="E19" i="3" s="1"/>
  <c r="G293" i="2"/>
  <c r="G286" s="1"/>
  <c r="H293"/>
  <c r="H286" s="1"/>
  <c r="G958"/>
  <c r="H1229" i="1"/>
  <c r="H1228" s="1"/>
  <c r="H1172"/>
  <c r="H1216"/>
  <c r="H1253"/>
  <c r="H1177"/>
  <c r="H1223"/>
  <c r="H1235"/>
  <c r="H1234" s="1"/>
  <c r="H1208"/>
  <c r="H1207" s="1"/>
  <c r="H1201" s="1"/>
  <c r="H1160"/>
  <c r="H1159" s="1"/>
  <c r="H214"/>
  <c r="G111" i="2"/>
  <c r="H111"/>
  <c r="H267" i="1"/>
  <c r="H1351" s="1"/>
  <c r="G527" i="2"/>
  <c r="G524" s="1"/>
  <c r="G521" s="1"/>
  <c r="H527"/>
  <c r="H524" s="1"/>
  <c r="H521" s="1"/>
  <c r="H1131" i="1"/>
  <c r="H1126" s="1"/>
  <c r="G330" i="2"/>
  <c r="G329" s="1"/>
  <c r="H330"/>
  <c r="H329" s="1"/>
  <c r="H473" i="1"/>
  <c r="H13" i="2"/>
  <c r="H20"/>
  <c r="G13"/>
  <c r="G20"/>
  <c r="G10"/>
  <c r="H10"/>
  <c r="H323" i="1"/>
  <c r="H1093"/>
  <c r="G663" i="2"/>
  <c r="G662" s="1"/>
  <c r="H663"/>
  <c r="H662" s="1"/>
  <c r="G14"/>
  <c r="G882"/>
  <c r="G881" s="1"/>
  <c r="H119" i="1"/>
  <c r="H283"/>
  <c r="H282" s="1"/>
  <c r="H498"/>
  <c r="H497" s="1"/>
  <c r="H489" s="1"/>
  <c r="H964"/>
  <c r="H1261"/>
  <c r="H1280"/>
  <c r="H14" i="2"/>
  <c r="H885" i="1"/>
  <c r="H54" i="2"/>
  <c r="F31" i="3"/>
  <c r="H713" i="2"/>
  <c r="H69"/>
  <c r="H1312" i="1"/>
  <c r="H1311" s="1"/>
  <c r="G48" i="2"/>
  <c r="G54"/>
  <c r="G128"/>
  <c r="G127" s="1"/>
  <c r="G534"/>
  <c r="G817"/>
  <c r="G816" s="1"/>
  <c r="H31"/>
  <c r="H48"/>
  <c r="H274"/>
  <c r="H869"/>
  <c r="H175" i="1"/>
  <c r="H174" s="1"/>
  <c r="H237"/>
  <c r="H236" s="1"/>
  <c r="H399"/>
  <c r="H395" s="1"/>
  <c r="H391" s="1"/>
  <c r="H723"/>
  <c r="H138" i="2"/>
  <c r="H872"/>
  <c r="G710"/>
  <c r="G863"/>
  <c r="G862" s="1"/>
  <c r="H73"/>
  <c r="H79"/>
  <c r="H125"/>
  <c r="H345"/>
  <c r="H1116" i="1"/>
  <c r="H596"/>
  <c r="H588" s="1"/>
  <c r="E46" i="3" s="1"/>
  <c r="G34" i="2"/>
  <c r="G40"/>
  <c r="G63"/>
  <c r="G97"/>
  <c r="G96" s="1"/>
  <c r="G281"/>
  <c r="G280" s="1"/>
  <c r="H63"/>
  <c r="H281"/>
  <c r="H280" s="1"/>
  <c r="H385"/>
  <c r="H384" s="1"/>
  <c r="H377" s="1"/>
  <c r="H542"/>
  <c r="H877"/>
  <c r="H960"/>
  <c r="H902" i="1"/>
  <c r="H901" s="1"/>
  <c r="H1059"/>
  <c r="H1058" s="1"/>
  <c r="H1083"/>
  <c r="H1079" s="1"/>
  <c r="H788"/>
  <c r="H778" s="1"/>
  <c r="G76" i="2"/>
  <c r="H674" i="1"/>
  <c r="H873"/>
  <c r="H40" i="2"/>
  <c r="H60"/>
  <c r="H86"/>
  <c r="H237"/>
  <c r="H203" s="1"/>
  <c r="H311"/>
  <c r="H308" s="1"/>
  <c r="H710"/>
  <c r="H478" i="1"/>
  <c r="H477" s="1"/>
  <c r="H515"/>
  <c r="H514" s="1"/>
  <c r="H506" s="1"/>
  <c r="H505" s="1"/>
  <c r="H697"/>
  <c r="H696" s="1"/>
  <c r="H695" s="1"/>
  <c r="H849"/>
  <c r="H973"/>
  <c r="G31" i="2"/>
  <c r="G86"/>
  <c r="G621"/>
  <c r="G927"/>
  <c r="H128"/>
  <c r="H127" s="1"/>
  <c r="H142"/>
  <c r="H633"/>
  <c r="H684"/>
  <c r="G138"/>
  <c r="H37"/>
  <c r="H44"/>
  <c r="H43" s="1"/>
  <c r="H82"/>
  <c r="H97"/>
  <c r="H96" s="1"/>
  <c r="H475"/>
  <c r="G60"/>
  <c r="G79"/>
  <c r="H395"/>
  <c r="H394" s="1"/>
  <c r="H393" s="1"/>
  <c r="H534"/>
  <c r="H614"/>
  <c r="H625"/>
  <c r="H718"/>
  <c r="H830"/>
  <c r="H863"/>
  <c r="H862" s="1"/>
  <c r="H927"/>
  <c r="G607"/>
  <c r="H147"/>
  <c r="H191"/>
  <c r="H299"/>
  <c r="F41" i="3"/>
  <c r="F44"/>
  <c r="G872" i="2"/>
  <c r="G877"/>
  <c r="H931"/>
  <c r="G931"/>
  <c r="H446"/>
  <c r="H166"/>
  <c r="H165" s="1"/>
  <c r="H484"/>
  <c r="H483" s="1"/>
  <c r="H607"/>
  <c r="H629"/>
  <c r="H645"/>
  <c r="H658"/>
  <c r="H657" s="1"/>
  <c r="H936"/>
  <c r="F22" i="3"/>
  <c r="H51" i="2"/>
  <c r="H66"/>
  <c r="H34"/>
  <c r="H57"/>
  <c r="H76"/>
  <c r="H537"/>
  <c r="H621"/>
  <c r="H817"/>
  <c r="H816" s="1"/>
  <c r="H954"/>
  <c r="F9" i="3"/>
  <c r="H650" i="2"/>
  <c r="F26" i="3"/>
  <c r="G69" i="2"/>
  <c r="G484"/>
  <c r="G483" s="1"/>
  <c r="G475"/>
  <c r="H1322" i="1"/>
  <c r="G274" i="2"/>
  <c r="G311"/>
  <c r="G308" s="1"/>
  <c r="H224" i="1"/>
  <c r="H221" s="1"/>
  <c r="H204"/>
  <c r="H147"/>
  <c r="H146" s="1"/>
  <c r="H145" s="1"/>
  <c r="G954" i="2"/>
  <c r="G142"/>
  <c r="H93" i="1"/>
  <c r="E14" i="3"/>
  <c r="E11"/>
  <c r="H103" i="1"/>
  <c r="E10" i="3"/>
  <c r="E32"/>
  <c r="G124" i="2"/>
  <c r="G118" s="1"/>
  <c r="G66"/>
  <c r="G82"/>
  <c r="G237"/>
  <c r="G203" s="1"/>
  <c r="G345"/>
  <c r="G385"/>
  <c r="G384" s="1"/>
  <c r="G377" s="1"/>
  <c r="G446"/>
  <c r="G537"/>
  <c r="G629"/>
  <c r="G645"/>
  <c r="G684"/>
  <c r="G829"/>
  <c r="G936"/>
  <c r="H315" i="1"/>
  <c r="H804"/>
  <c r="G37" i="2"/>
  <c r="G44"/>
  <c r="G43" s="1"/>
  <c r="G51"/>
  <c r="G57"/>
  <c r="G73"/>
  <c r="G191"/>
  <c r="G614"/>
  <c r="G625"/>
  <c r="G713"/>
  <c r="G718"/>
  <c r="G869"/>
  <c r="G960"/>
  <c r="G746"/>
  <c r="G721" s="1"/>
  <c r="G186"/>
  <c r="G299"/>
  <c r="G395"/>
  <c r="G394" s="1"/>
  <c r="G393" s="1"/>
  <c r="G459"/>
  <c r="G542"/>
  <c r="G587"/>
  <c r="G633"/>
  <c r="G650"/>
  <c r="G658"/>
  <c r="G657" s="1"/>
  <c r="G884"/>
  <c r="H1145" i="1"/>
  <c r="H186" i="2"/>
  <c r="H459"/>
  <c r="H118"/>
  <c r="H746"/>
  <c r="H721" s="1"/>
  <c r="H884"/>
  <c r="H587"/>
  <c r="G166"/>
  <c r="G165" s="1"/>
  <c r="G147"/>
  <c r="G474" l="1"/>
  <c r="H474"/>
  <c r="H918"/>
  <c r="G918"/>
  <c r="H309" i="1"/>
  <c r="E29" i="3" s="1"/>
  <c r="H274" i="1"/>
  <c r="E28" i="3" s="1"/>
  <c r="H1078" i="1"/>
  <c r="H1077" s="1"/>
  <c r="E40" i="3" s="1"/>
  <c r="G533" i="2"/>
  <c r="H932" i="1"/>
  <c r="H931" s="1"/>
  <c r="H533" i="2"/>
  <c r="H846"/>
  <c r="H1356" i="1"/>
  <c r="H722"/>
  <c r="G846" i="2"/>
  <c r="G47"/>
  <c r="H47"/>
  <c r="H24"/>
  <c r="G24"/>
  <c r="H89" i="1"/>
  <c r="H56" s="1"/>
  <c r="H213"/>
  <c r="E25" i="3" s="1"/>
  <c r="E30"/>
  <c r="H1252" i="1"/>
  <c r="H1238" s="1"/>
  <c r="H266"/>
  <c r="H265" s="1"/>
  <c r="H264" s="1"/>
  <c r="E27" i="3" s="1"/>
  <c r="G328" i="2"/>
  <c r="H328"/>
  <c r="G295"/>
  <c r="H295"/>
  <c r="I1155" i="1"/>
  <c r="G866" i="2"/>
  <c r="F58" i="3"/>
  <c r="H866" i="2"/>
  <c r="H138" i="1"/>
  <c r="E23" i="3"/>
  <c r="H865" i="1"/>
  <c r="H864" s="1"/>
  <c r="H1215"/>
  <c r="H1171"/>
  <c r="H1167" s="1"/>
  <c r="H192"/>
  <c r="E24" i="3" s="1"/>
  <c r="H472" i="1"/>
  <c r="H471" s="1"/>
  <c r="H848"/>
  <c r="H847" s="1"/>
  <c r="E54" i="3" s="1"/>
  <c r="G683" i="2"/>
  <c r="H683"/>
  <c r="H1115" i="1"/>
  <c r="H1046"/>
  <c r="H1035" s="1"/>
  <c r="E39" i="3" s="1"/>
  <c r="E52"/>
  <c r="H653" i="1"/>
  <c r="H608" s="1"/>
  <c r="E47" i="3" s="1"/>
  <c r="H422" i="1"/>
  <c r="E33" i="3" s="1"/>
  <c r="E31" s="1"/>
  <c r="H307" i="2"/>
  <c r="G273"/>
  <c r="H273"/>
  <c r="G803"/>
  <c r="H242"/>
  <c r="E53" i="3"/>
  <c r="G541" i="2"/>
  <c r="H541"/>
  <c r="G242"/>
  <c r="G256"/>
  <c r="G251" s="1"/>
  <c r="H709"/>
  <c r="H708" s="1"/>
  <c r="H644"/>
  <c r="H643" s="1"/>
  <c r="G135"/>
  <c r="H135"/>
  <c r="G185"/>
  <c r="G184" s="1"/>
  <c r="G709"/>
  <c r="G708" s="1"/>
  <c r="H185"/>
  <c r="H184" s="1"/>
  <c r="G606"/>
  <c r="H488" i="1"/>
  <c r="H10"/>
  <c r="G644" i="2"/>
  <c r="G643" s="1"/>
  <c r="H606"/>
  <c r="H803"/>
  <c r="H802" s="1"/>
  <c r="H445"/>
  <c r="H429" s="1"/>
  <c r="H256"/>
  <c r="H251" s="1"/>
  <c r="H1279" i="1"/>
  <c r="H1278" s="1"/>
  <c r="E43" i="3" s="1"/>
  <c r="G307" i="2"/>
  <c r="G445"/>
  <c r="G429" s="1"/>
  <c r="E20" i="3"/>
  <c r="E18" s="1"/>
  <c r="G823" i="2"/>
  <c r="H1214" i="1" l="1"/>
  <c r="H1197" s="1"/>
  <c r="E42" i="3" s="1"/>
  <c r="G532" i="2"/>
  <c r="G531" s="1"/>
  <c r="H532"/>
  <c r="H531" s="1"/>
  <c r="H924" i="1"/>
  <c r="E36" i="3" s="1"/>
  <c r="I1343" i="1"/>
  <c r="I1364" s="1"/>
  <c r="H1158"/>
  <c r="H1157" s="1"/>
  <c r="H1156" s="1"/>
  <c r="H173"/>
  <c r="E48" i="3"/>
  <c r="E49"/>
  <c r="H802" i="1"/>
  <c r="H801" s="1"/>
  <c r="H800" s="1"/>
  <c r="H777" s="1"/>
  <c r="H776" s="1"/>
  <c r="E51" i="3" s="1"/>
  <c r="E50" s="1"/>
  <c r="G772" i="2"/>
  <c r="G771" s="1"/>
  <c r="E22" i="3"/>
  <c r="H415" i="1"/>
  <c r="G802" i="2"/>
  <c r="G801" s="1"/>
  <c r="H580" i="1"/>
  <c r="H562" s="1"/>
  <c r="H863"/>
  <c r="H23" i="2"/>
  <c r="E17" i="3"/>
  <c r="E9" s="1"/>
  <c r="H801" i="2"/>
  <c r="H376"/>
  <c r="G23"/>
  <c r="G376"/>
  <c r="E26" i="3"/>
  <c r="H263" i="1"/>
  <c r="I1349" l="1"/>
  <c r="H969" i="2"/>
  <c r="F60" i="3"/>
  <c r="F61" s="1"/>
  <c r="H971" i="2"/>
  <c r="E37" i="3"/>
  <c r="H862" i="1"/>
  <c r="H861" s="1"/>
  <c r="E41" i="3"/>
  <c r="H1196" i="1"/>
  <c r="E44" i="3"/>
  <c r="H775" i="1"/>
  <c r="H760" s="1"/>
  <c r="H55"/>
  <c r="E35" i="3"/>
  <c r="H973" i="2" l="1"/>
  <c r="H1155" i="1"/>
  <c r="E34" i="3"/>
  <c r="E58" s="1"/>
  <c r="G969" i="2"/>
  <c r="H1343" i="1" l="1"/>
  <c r="H1364" s="1"/>
  <c r="F265" i="2"/>
  <c r="F264" s="1"/>
  <c r="G402" i="1"/>
  <c r="G400" s="1"/>
  <c r="H1349" l="1"/>
  <c r="G971" i="2"/>
  <c r="G973" s="1"/>
  <c r="E60" i="3"/>
  <c r="E61" s="1"/>
  <c r="F368" i="2"/>
  <c r="F367" s="1"/>
  <c r="F366" s="1"/>
  <c r="F365" s="1"/>
  <c r="F360"/>
  <c r="F359" s="1"/>
  <c r="F358" s="1"/>
  <c r="G1209" i="1"/>
  <c r="G1203"/>
  <c r="G1202" s="1"/>
  <c r="F357" i="2" l="1"/>
  <c r="G1208" i="1"/>
  <c r="G1207" s="1"/>
  <c r="G1201" s="1"/>
  <c r="F239" i="2" l="1"/>
  <c r="F238" s="1"/>
  <c r="F241"/>
  <c r="F240" s="1"/>
  <c r="G359" i="1"/>
  <c r="G356" s="1"/>
  <c r="G323" l="1"/>
  <c r="F237" i="2"/>
  <c r="F203" s="1"/>
  <c r="G357" i="1"/>
  <c r="F157" i="2"/>
  <c r="F156" s="1"/>
  <c r="G318" i="1"/>
  <c r="G316" s="1"/>
  <c r="F260" i="2"/>
  <c r="F259" s="1"/>
  <c r="F257" s="1"/>
  <c r="G284" i="1"/>
  <c r="F246" i="2"/>
  <c r="F245" s="1"/>
  <c r="G207" i="1"/>
  <c r="G205" s="1"/>
  <c r="F183" i="2"/>
  <c r="F182" s="1"/>
  <c r="G199" i="1"/>
  <c r="F956" i="2" l="1"/>
  <c r="F957"/>
  <c r="F955"/>
  <c r="F954" l="1"/>
  <c r="F906"/>
  <c r="G258" i="1"/>
  <c r="G255" s="1"/>
  <c r="F341" i="2" l="1"/>
  <c r="F340" s="1"/>
  <c r="G409" i="1"/>
  <c r="G408" s="1"/>
  <c r="F530" i="2"/>
  <c r="F529" s="1"/>
  <c r="G460" i="1"/>
  <c r="G459" s="1"/>
  <c r="G458" s="1"/>
  <c r="G432" s="1"/>
  <c r="G389" l="1"/>
  <c r="F497" i="2"/>
  <c r="F496" s="1"/>
  <c r="F502"/>
  <c r="F504"/>
  <c r="F503" s="1"/>
  <c r="G374" i="1"/>
  <c r="G379"/>
  <c r="G381"/>
  <c r="F167" i="2"/>
  <c r="F316"/>
  <c r="F315"/>
  <c r="F336"/>
  <c r="F335" s="1"/>
  <c r="F334"/>
  <c r="F333" s="1"/>
  <c r="G272" i="1"/>
  <c r="G270"/>
  <c r="F120" i="2"/>
  <c r="F119" s="1"/>
  <c r="G222" i="1"/>
  <c r="F909" i="2"/>
  <c r="G128" i="1"/>
  <c r="G127" s="1"/>
  <c r="F325" i="2"/>
  <c r="F908" l="1"/>
  <c r="F907" s="1"/>
  <c r="G378" i="1"/>
  <c r="G267"/>
  <c r="F330" i="2"/>
  <c r="F329" s="1"/>
  <c r="G266" i="1" l="1"/>
  <c r="G265" s="1"/>
  <c r="F248" i="2"/>
  <c r="F247" s="1"/>
  <c r="F171" l="1"/>
  <c r="F170" s="1"/>
  <c r="G176" i="1"/>
  <c r="F306" i="2" l="1"/>
  <c r="F305" s="1"/>
  <c r="F304" s="1"/>
  <c r="G430" i="1"/>
  <c r="G429" s="1"/>
  <c r="G1351" s="1"/>
  <c r="F512" i="2" l="1"/>
  <c r="F511" s="1"/>
  <c r="F510" s="1"/>
  <c r="F501"/>
  <c r="F500" s="1"/>
  <c r="F495"/>
  <c r="F494" s="1"/>
  <c r="F493"/>
  <c r="F492" s="1"/>
  <c r="G388" i="1"/>
  <c r="G370"/>
  <c r="G372"/>
  <c r="G321"/>
  <c r="F155" i="2"/>
  <c r="F153" s="1"/>
  <c r="F152" s="1"/>
  <c r="G315" i="1"/>
  <c r="F515" i="2"/>
  <c r="F514" s="1"/>
  <c r="F513" s="1"/>
  <c r="F520"/>
  <c r="F519" s="1"/>
  <c r="F518" s="1"/>
  <c r="G302" i="1"/>
  <c r="G301" s="1"/>
  <c r="G307"/>
  <c r="G306" s="1"/>
  <c r="G280"/>
  <c r="F244" i="2"/>
  <c r="F243" s="1"/>
  <c r="F181"/>
  <c r="F180" s="1"/>
  <c r="F179" s="1"/>
  <c r="G197" i="1"/>
  <c r="G196" s="1"/>
  <c r="G204"/>
  <c r="G192" l="1"/>
  <c r="G369"/>
  <c r="F491" i="2"/>
  <c r="F242"/>
  <c r="F883"/>
  <c r="G117" i="1"/>
  <c r="F133" i="2"/>
  <c r="G91" i="1"/>
  <c r="G90" s="1"/>
  <c r="F132" i="2" l="1"/>
  <c r="F131" s="1"/>
  <c r="F482"/>
  <c r="F480" s="1"/>
  <c r="F288"/>
  <c r="F287" s="1"/>
  <c r="F290"/>
  <c r="F289" s="1"/>
  <c r="F294"/>
  <c r="F126"/>
  <c r="F125" s="1"/>
  <c r="G228" i="1"/>
  <c r="F293" i="2" l="1"/>
  <c r="F286" s="1"/>
  <c r="F95"/>
  <c r="F653" l="1"/>
  <c r="F649"/>
  <c r="G1065" i="1"/>
  <c r="G1060"/>
  <c r="F317" i="2" l="1"/>
  <c r="G366" i="1"/>
  <c r="G365" s="1"/>
  <c r="G247" l="1"/>
  <c r="G246" l="1"/>
  <c r="G245" s="1"/>
  <c r="F465" i="2"/>
  <c r="F464" s="1"/>
  <c r="F463"/>
  <c r="G1191" i="1"/>
  <c r="G1190" s="1"/>
  <c r="G1189" s="1"/>
  <c r="G1188" s="1"/>
  <c r="G720"/>
  <c r="G719" s="1"/>
  <c r="G577"/>
  <c r="G576" s="1"/>
  <c r="G575" s="1"/>
  <c r="G574" s="1"/>
  <c r="G573" s="1"/>
  <c r="G563" s="1"/>
  <c r="F650" i="2" l="1"/>
  <c r="F946" l="1"/>
  <c r="G87" i="1"/>
  <c r="G86" s="1"/>
  <c r="G85" s="1"/>
  <c r="D15" i="3" s="1"/>
  <c r="F959" i="2" l="1"/>
  <c r="F962"/>
  <c r="F704" l="1"/>
  <c r="F691"/>
  <c r="F690" s="1"/>
  <c r="F695"/>
  <c r="F661"/>
  <c r="F536"/>
  <c r="F646"/>
  <c r="G1153" i="1"/>
  <c r="G1152" s="1"/>
  <c r="G1151" s="1"/>
  <c r="G1150" s="1"/>
  <c r="G1149" s="1"/>
  <c r="G1148" s="1"/>
  <c r="G1100"/>
  <c r="G1102"/>
  <c r="G1049"/>
  <c r="G1073"/>
  <c r="G1048" l="1"/>
  <c r="G1047" s="1"/>
  <c r="F845" i="2"/>
  <c r="F843" s="1"/>
  <c r="F838" s="1"/>
  <c r="F930" l="1"/>
  <c r="G14" i="1"/>
  <c r="F272" i="2" l="1"/>
  <c r="G364" i="1" l="1"/>
  <c r="G309" s="1"/>
  <c r="F648" i="2"/>
  <c r="F603"/>
  <c r="F602" s="1"/>
  <c r="G971" i="1"/>
  <c r="G970" s="1"/>
  <c r="G969" s="1"/>
  <c r="F544" i="2"/>
  <c r="F601"/>
  <c r="G883" i="1"/>
  <c r="G882" s="1"/>
  <c r="G878" s="1"/>
  <c r="F539" i="2"/>
  <c r="F599" l="1"/>
  <c r="F598" s="1"/>
  <c r="F600"/>
  <c r="F965" l="1"/>
  <c r="G261" i="1"/>
  <c r="G260" s="1"/>
  <c r="F428" i="2" l="1"/>
  <c r="F427" s="1"/>
  <c r="G1309" i="1"/>
  <c r="F454" i="2"/>
  <c r="G1175" i="1"/>
  <c r="F831" i="2" l="1"/>
  <c r="F829" l="1"/>
  <c r="F830"/>
  <c r="F880"/>
  <c r="F271" l="1"/>
  <c r="G473" i="1" l="1"/>
  <c r="F669" i="2" l="1"/>
  <c r="G1021" i="1"/>
  <c r="G1020" s="1"/>
  <c r="F749" i="2" l="1"/>
  <c r="F745"/>
  <c r="F383" l="1"/>
  <c r="F382" s="1"/>
  <c r="F381" s="1"/>
  <c r="G1328" i="1"/>
  <c r="G1221"/>
  <c r="G1220" s="1"/>
  <c r="G1219" l="1"/>
  <c r="F141" i="2" l="1"/>
  <c r="F139" l="1"/>
  <c r="F961"/>
  <c r="F960" s="1"/>
  <c r="F953"/>
  <c r="F952" s="1"/>
  <c r="F947"/>
  <c r="F945"/>
  <c r="F942"/>
  <c r="F941" s="1"/>
  <c r="F940"/>
  <c r="F939" s="1"/>
  <c r="F938"/>
  <c r="F937"/>
  <c r="F935"/>
  <c r="F934" s="1"/>
  <c r="F933"/>
  <c r="F932"/>
  <c r="F929"/>
  <c r="F928"/>
  <c r="F926"/>
  <c r="F925" s="1"/>
  <c r="F924"/>
  <c r="F923" s="1"/>
  <c r="F900"/>
  <c r="F899" s="1"/>
  <c r="F894"/>
  <c r="F893" s="1"/>
  <c r="F892" s="1"/>
  <c r="F888"/>
  <c r="F887" s="1"/>
  <c r="F886"/>
  <c r="F885" s="1"/>
  <c r="F882"/>
  <c r="F881" s="1"/>
  <c r="F878"/>
  <c r="F877" s="1"/>
  <c r="F876"/>
  <c r="F875" s="1"/>
  <c r="F874"/>
  <c r="F873"/>
  <c r="F871"/>
  <c r="F870"/>
  <c r="F865"/>
  <c r="F864"/>
  <c r="F861"/>
  <c r="F860" s="1"/>
  <c r="F859" s="1"/>
  <c r="F858" s="1"/>
  <c r="F857"/>
  <c r="F856"/>
  <c r="F853"/>
  <c r="F852" s="1"/>
  <c r="F851"/>
  <c r="F850" s="1"/>
  <c r="F849"/>
  <c r="F848"/>
  <c r="F835"/>
  <c r="F834" s="1"/>
  <c r="F833" s="1"/>
  <c r="F832" s="1"/>
  <c r="F827"/>
  <c r="F826"/>
  <c r="F819"/>
  <c r="F818"/>
  <c r="F813"/>
  <c r="F812" s="1"/>
  <c r="F811"/>
  <c r="F810" s="1"/>
  <c r="F809"/>
  <c r="F808" s="1"/>
  <c r="F806"/>
  <c r="F805" s="1"/>
  <c r="F804" s="1"/>
  <c r="F794"/>
  <c r="F793" s="1"/>
  <c r="F792" s="1"/>
  <c r="F790"/>
  <c r="F789" s="1"/>
  <c r="F787" s="1"/>
  <c r="F720"/>
  <c r="F719"/>
  <c r="F717"/>
  <c r="F716" s="1"/>
  <c r="F715"/>
  <c r="F714"/>
  <c r="F712"/>
  <c r="F711"/>
  <c r="F707"/>
  <c r="F706"/>
  <c r="F694"/>
  <c r="F692" s="1"/>
  <c r="F686"/>
  <c r="F668"/>
  <c r="F667"/>
  <c r="F666"/>
  <c r="F665"/>
  <c r="F664"/>
  <c r="F659"/>
  <c r="F647"/>
  <c r="F645" s="1"/>
  <c r="F642"/>
  <c r="F641" s="1"/>
  <c r="F636" s="1"/>
  <c r="F635"/>
  <c r="F631"/>
  <c r="F632"/>
  <c r="F630"/>
  <c r="F628"/>
  <c r="F626"/>
  <c r="F623"/>
  <c r="F624"/>
  <c r="F622"/>
  <c r="F619"/>
  <c r="F618"/>
  <c r="F616"/>
  <c r="F615"/>
  <c r="F612"/>
  <c r="F609"/>
  <c r="F608"/>
  <c r="F597"/>
  <c r="F596" s="1"/>
  <c r="F593"/>
  <c r="F592" s="1"/>
  <c r="F591"/>
  <c r="F590" s="1"/>
  <c r="F589"/>
  <c r="F588" s="1"/>
  <c r="F555"/>
  <c r="F554" s="1"/>
  <c r="F545"/>
  <c r="F543"/>
  <c r="F540"/>
  <c r="F538"/>
  <c r="F535"/>
  <c r="F534" s="1"/>
  <c r="F528"/>
  <c r="F486"/>
  <c r="F487"/>
  <c r="F485"/>
  <c r="F477"/>
  <c r="F476"/>
  <c r="F470"/>
  <c r="F469" s="1"/>
  <c r="F466" s="1"/>
  <c r="F462"/>
  <c r="F461"/>
  <c r="F460" s="1"/>
  <c r="F450"/>
  <c r="F449" s="1"/>
  <c r="F448"/>
  <c r="F447" s="1"/>
  <c r="F434"/>
  <c r="F433" s="1"/>
  <c r="F432"/>
  <c r="F431" s="1"/>
  <c r="F426"/>
  <c r="F425" s="1"/>
  <c r="F424" s="1"/>
  <c r="F418" s="1"/>
  <c r="F404" s="1"/>
  <c r="F402"/>
  <c r="F401" s="1"/>
  <c r="F400" s="1"/>
  <c r="F399" s="1"/>
  <c r="F397"/>
  <c r="F398"/>
  <c r="F396"/>
  <c r="F392"/>
  <c r="F391" s="1"/>
  <c r="F390" s="1"/>
  <c r="F389" s="1"/>
  <c r="F387"/>
  <c r="F388"/>
  <c r="F386"/>
  <c r="F380"/>
  <c r="F379" s="1"/>
  <c r="F378" s="1"/>
  <c r="F375"/>
  <c r="F374" s="1"/>
  <c r="F373" s="1"/>
  <c r="F372" s="1"/>
  <c r="F349"/>
  <c r="F348" s="1"/>
  <c r="F347"/>
  <c r="F346" s="1"/>
  <c r="F324"/>
  <c r="F323" s="1"/>
  <c r="F319"/>
  <c r="F312"/>
  <c r="F301"/>
  <c r="F303"/>
  <c r="F300"/>
  <c r="F298"/>
  <c r="F297"/>
  <c r="F283"/>
  <c r="F285"/>
  <c r="F282"/>
  <c r="F279"/>
  <c r="F277"/>
  <c r="F276"/>
  <c r="F263"/>
  <c r="F262"/>
  <c r="F255"/>
  <c r="F253" s="1"/>
  <c r="F252" s="1"/>
  <c r="F202"/>
  <c r="F199"/>
  <c r="F198" s="1"/>
  <c r="F197" s="1"/>
  <c r="F196" s="1"/>
  <c r="F193"/>
  <c r="F195"/>
  <c r="F192"/>
  <c r="F190"/>
  <c r="F189" s="1"/>
  <c r="F187"/>
  <c r="F176"/>
  <c r="F175" s="1"/>
  <c r="F174"/>
  <c r="F173" s="1"/>
  <c r="F168"/>
  <c r="F166" s="1"/>
  <c r="F160"/>
  <c r="F159" s="1"/>
  <c r="F150"/>
  <c r="F151"/>
  <c r="F148"/>
  <c r="F146"/>
  <c r="F145" s="1"/>
  <c r="F144"/>
  <c r="F143"/>
  <c r="F140"/>
  <c r="F137"/>
  <c r="F136" s="1"/>
  <c r="F130"/>
  <c r="F129"/>
  <c r="F123"/>
  <c r="F122" s="1"/>
  <c r="F121" s="1"/>
  <c r="F117"/>
  <c r="F116" s="1"/>
  <c r="F115" s="1"/>
  <c r="F108"/>
  <c r="F109"/>
  <c r="F110"/>
  <c r="F106"/>
  <c r="F102"/>
  <c r="F101" s="1"/>
  <c r="F99"/>
  <c r="F98"/>
  <c r="F92"/>
  <c r="F91"/>
  <c r="F88"/>
  <c r="F87"/>
  <c r="F81"/>
  <c r="F80"/>
  <c r="F78"/>
  <c r="F77"/>
  <c r="F75"/>
  <c r="F74"/>
  <c r="F70"/>
  <c r="F68"/>
  <c r="F67"/>
  <c r="F65"/>
  <c r="F64"/>
  <c r="F62"/>
  <c r="F61"/>
  <c r="F59"/>
  <c r="F58"/>
  <c r="F56"/>
  <c r="F55"/>
  <c r="F53"/>
  <c r="F52"/>
  <c r="F50"/>
  <c r="F49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29" i="1"/>
  <c r="G1128" s="1"/>
  <c r="G1127" s="1"/>
  <c r="G1119"/>
  <c r="G1118" s="1"/>
  <c r="G1117" s="1"/>
  <c r="G1123"/>
  <c r="G1122" s="1"/>
  <c r="G1121" s="1"/>
  <c r="F703" i="2"/>
  <c r="G1094" i="1"/>
  <c r="G1091"/>
  <c r="G1090" s="1"/>
  <c r="F634" i="2"/>
  <c r="G1084" i="1"/>
  <c r="F660" i="2"/>
  <c r="F656"/>
  <c r="F655" s="1"/>
  <c r="F654" s="1"/>
  <c r="G1044" i="1"/>
  <c r="G1043" s="1"/>
  <c r="G1040"/>
  <c r="G1015"/>
  <c r="G1014" s="1"/>
  <c r="G1012"/>
  <c r="G1011" s="1"/>
  <c r="G993"/>
  <c r="G988" s="1"/>
  <c r="G984"/>
  <c r="G977"/>
  <c r="F611" i="2"/>
  <c r="F595"/>
  <c r="F594" s="1"/>
  <c r="G965" i="1"/>
  <c r="G929"/>
  <c r="G926" s="1"/>
  <c r="G925" s="1"/>
  <c r="G867"/>
  <c r="G866" s="1"/>
  <c r="G874"/>
  <c r="G1111"/>
  <c r="G1110" s="1"/>
  <c r="G1178"/>
  <c r="G1181"/>
  <c r="G1180" s="1"/>
  <c r="G1353" s="1"/>
  <c r="G1173"/>
  <c r="G858"/>
  <c r="G856"/>
  <c r="G853"/>
  <c r="G850"/>
  <c r="G713"/>
  <c r="G712" s="1"/>
  <c r="G1355" s="1"/>
  <c r="G113"/>
  <c r="G112" s="1"/>
  <c r="G72"/>
  <c r="G71" s="1"/>
  <c r="G105"/>
  <c r="G104" s="1"/>
  <c r="G241"/>
  <c r="G239"/>
  <c r="F337" i="2"/>
  <c r="F920"/>
  <c r="F919" s="1"/>
  <c r="G1320" i="1"/>
  <c r="G1319" s="1"/>
  <c r="G1317"/>
  <c r="G1316" s="1"/>
  <c r="G1314"/>
  <c r="G1313" s="1"/>
  <c r="G1307"/>
  <c r="G1306" s="1"/>
  <c r="G1293" s="1"/>
  <c r="G469"/>
  <c r="G468" s="1"/>
  <c r="G467" s="1"/>
  <c r="G462" s="1"/>
  <c r="G1331"/>
  <c r="G1330" s="1"/>
  <c r="G1322" s="1"/>
  <c r="G1323"/>
  <c r="G1276"/>
  <c r="G1275" s="1"/>
  <c r="G1274" s="1"/>
  <c r="G1273" s="1"/>
  <c r="G1264"/>
  <c r="G1262"/>
  <c r="G1257"/>
  <c r="G1256" s="1"/>
  <c r="G1254"/>
  <c r="G1240"/>
  <c r="G1161"/>
  <c r="F748" i="2"/>
  <c r="F747" s="1"/>
  <c r="F744"/>
  <c r="F743" s="1"/>
  <c r="G809" i="1"/>
  <c r="G808" s="1"/>
  <c r="G806"/>
  <c r="G805" s="1"/>
  <c r="F752" i="2"/>
  <c r="F751" s="1"/>
  <c r="F750" s="1"/>
  <c r="G790" i="1"/>
  <c r="G789" s="1"/>
  <c r="G786"/>
  <c r="G785" s="1"/>
  <c r="G757"/>
  <c r="G755"/>
  <c r="G753"/>
  <c r="G693"/>
  <c r="G692" s="1"/>
  <c r="G250"/>
  <c r="G249" s="1"/>
  <c r="G412"/>
  <c r="G411" s="1"/>
  <c r="G894"/>
  <c r="F17" i="2"/>
  <c r="G718" i="1"/>
  <c r="G717" s="1"/>
  <c r="G716" s="1"/>
  <c r="G606"/>
  <c r="G605" s="1"/>
  <c r="G604" s="1"/>
  <c r="G1338"/>
  <c r="G1337" s="1"/>
  <c r="G1336" s="1"/>
  <c r="G1335" s="1"/>
  <c r="G512"/>
  <c r="G511" s="1"/>
  <c r="G516"/>
  <c r="G1242"/>
  <c r="G171"/>
  <c r="G509"/>
  <c r="G508" s="1"/>
  <c r="G507" s="1"/>
  <c r="G518"/>
  <c r="G294"/>
  <c r="G293" s="1"/>
  <c r="G22"/>
  <c r="G399"/>
  <c r="G591"/>
  <c r="G590" s="1"/>
  <c r="G589" s="1"/>
  <c r="G397"/>
  <c r="G396" s="1"/>
  <c r="F113" i="2"/>
  <c r="F112" s="1"/>
  <c r="F949"/>
  <c r="G216" i="1"/>
  <c r="G215" s="1"/>
  <c r="G141"/>
  <c r="G140" s="1"/>
  <c r="G1282"/>
  <c r="G1281" s="1"/>
  <c r="G1199"/>
  <c r="G1198" s="1"/>
  <c r="G661"/>
  <c r="F905" i="2"/>
  <c r="F902" s="1"/>
  <c r="G1146" i="1"/>
  <c r="G1144" s="1"/>
  <c r="G1143" s="1"/>
  <c r="G1142" s="1"/>
  <c r="G773"/>
  <c r="G772" s="1"/>
  <c r="G771" s="1"/>
  <c r="G770" s="1"/>
  <c r="G769" s="1"/>
  <c r="G768" s="1"/>
  <c r="G485"/>
  <c r="G484" s="1"/>
  <c r="G483" s="1"/>
  <c r="G418"/>
  <c r="G417" s="1"/>
  <c r="G416" s="1"/>
  <c r="G766"/>
  <c r="G765" s="1"/>
  <c r="G764" s="1"/>
  <c r="G763" s="1"/>
  <c r="G762" s="1"/>
  <c r="F15" i="2"/>
  <c r="G533" i="1"/>
  <c r="G532" s="1"/>
  <c r="G531" s="1"/>
  <c r="D16" i="3" s="1"/>
  <c r="G313" i="1"/>
  <c r="G312" s="1"/>
  <c r="G311" s="1"/>
  <c r="G310" s="1"/>
  <c r="G279"/>
  <c r="F890" i="2"/>
  <c r="F889" s="1"/>
  <c r="G125" i="1"/>
  <c r="G124" s="1"/>
  <c r="G27"/>
  <c r="G503"/>
  <c r="G275"/>
  <c r="G689"/>
  <c r="G688" s="1"/>
  <c r="G687" s="1"/>
  <c r="G686" s="1"/>
  <c r="F93" i="2"/>
  <c r="G650" i="1"/>
  <c r="F455" i="2"/>
  <c r="F453"/>
  <c r="G18" i="1"/>
  <c r="G13" s="1"/>
  <c r="G12" s="1"/>
  <c r="G676"/>
  <c r="G675" s="1"/>
  <c r="G1290"/>
  <c r="G1289" s="1"/>
  <c r="G1286"/>
  <c r="G1285" s="1"/>
  <c r="G1284" s="1"/>
  <c r="F124" i="2"/>
  <c r="G227" i="1"/>
  <c r="G698"/>
  <c r="F309" i="2"/>
  <c r="G522" i="1"/>
  <c r="G521" s="1"/>
  <c r="G520" s="1"/>
  <c r="G679"/>
  <c r="G678" s="1"/>
  <c r="G738"/>
  <c r="G737" s="1"/>
  <c r="G735"/>
  <c r="G734" s="1"/>
  <c r="G728" s="1"/>
  <c r="G725"/>
  <c r="G724" s="1"/>
  <c r="G709"/>
  <c r="G703"/>
  <c r="G706"/>
  <c r="G641"/>
  <c r="G638"/>
  <c r="G635"/>
  <c r="G632"/>
  <c r="G647"/>
  <c r="G644"/>
  <c r="G629"/>
  <c r="G626"/>
  <c r="G623"/>
  <c r="G620"/>
  <c r="G617"/>
  <c r="G614"/>
  <c r="G611"/>
  <c r="G407"/>
  <c r="G481"/>
  <c r="G479"/>
  <c r="G120"/>
  <c r="G79"/>
  <c r="G63"/>
  <c r="G62" s="1"/>
  <c r="G546"/>
  <c r="G545" s="1"/>
  <c r="G47"/>
  <c r="G890"/>
  <c r="G907"/>
  <c r="G905"/>
  <c r="G903"/>
  <c r="G876"/>
  <c r="G899"/>
  <c r="G897"/>
  <c r="G1217"/>
  <c r="G1224"/>
  <c r="G169"/>
  <c r="G168" s="1"/>
  <c r="G232"/>
  <c r="G231" s="1"/>
  <c r="G230" s="1"/>
  <c r="G149"/>
  <c r="G148" s="1"/>
  <c r="G491"/>
  <c r="G490" s="1"/>
  <c r="G425"/>
  <c r="G424" s="1"/>
  <c r="G423" s="1"/>
  <c r="G320"/>
  <c r="G283"/>
  <c r="G181"/>
  <c r="G178" s="1"/>
  <c r="G264"/>
  <c r="G225"/>
  <c r="G116"/>
  <c r="G109"/>
  <c r="G108" s="1"/>
  <c r="G83"/>
  <c r="G82" s="1"/>
  <c r="G81" s="1"/>
  <c r="D13" i="3" s="1"/>
  <c r="G76" i="1"/>
  <c r="G542"/>
  <c r="G540"/>
  <c r="G537"/>
  <c r="F821" i="2"/>
  <c r="F820" s="1"/>
  <c r="G1236" i="1"/>
  <c r="G1230"/>
  <c r="G50"/>
  <c r="G25"/>
  <c r="G750"/>
  <c r="G684"/>
  <c r="G683" s="1"/>
  <c r="G682" s="1"/>
  <c r="G671"/>
  <c r="G670" s="1"/>
  <c r="G669" s="1"/>
  <c r="G666"/>
  <c r="G665" s="1"/>
  <c r="G659"/>
  <c r="G657"/>
  <c r="G599"/>
  <c r="G598" s="1"/>
  <c r="G597" s="1"/>
  <c r="G585"/>
  <c r="G584" s="1"/>
  <c r="G583" s="1"/>
  <c r="G582" s="1"/>
  <c r="G581" s="1"/>
  <c r="G99"/>
  <c r="G52"/>
  <c r="G122"/>
  <c r="G40"/>
  <c r="G405"/>
  <c r="G404" s="1"/>
  <c r="G43"/>
  <c r="G151"/>
  <c r="G67"/>
  <c r="G66" s="1"/>
  <c r="G528"/>
  <c r="G59"/>
  <c r="G163"/>
  <c r="G162" s="1"/>
  <c r="G161" s="1"/>
  <c r="G219"/>
  <c r="G218" s="1"/>
  <c r="G967"/>
  <c r="G1239" l="1"/>
  <c r="F430" i="2"/>
  <c r="F261"/>
  <c r="F172"/>
  <c r="F169" s="1"/>
  <c r="G1010" i="1"/>
  <c r="G1009" s="1"/>
  <c r="G1008" s="1"/>
  <c r="G610"/>
  <c r="G609" s="1"/>
  <c r="G749"/>
  <c r="G742" s="1"/>
  <c r="G75"/>
  <c r="G61" s="1"/>
  <c r="D12" i="3" s="1"/>
  <c r="G691" i="1"/>
  <c r="F898" i="2"/>
  <c r="F825"/>
  <c r="F824" s="1"/>
  <c r="F823" s="1"/>
  <c r="G1036" i="1"/>
  <c r="F354" i="2"/>
  <c r="F350" s="1"/>
  <c r="G761" i="1"/>
  <c r="F322" i="2"/>
  <c r="F452"/>
  <c r="F610"/>
  <c r="F201"/>
  <c r="F200" s="1"/>
  <c r="F296"/>
  <c r="F943"/>
  <c r="G21" i="1"/>
  <c r="G20" s="1"/>
  <c r="F702" i="2"/>
  <c r="F701" s="1"/>
  <c r="G656" i="1"/>
  <c r="G655" s="1"/>
  <c r="G654" s="1"/>
  <c r="F807" i="2"/>
  <c r="F617"/>
  <c r="F89"/>
  <c r="F105"/>
  <c r="F100" s="1"/>
  <c r="F25"/>
  <c r="F854"/>
  <c r="G139" i="1"/>
  <c r="D19" i="3" s="1"/>
  <c r="G214" i="1"/>
  <c r="G1223"/>
  <c r="G1229"/>
  <c r="G1228" s="1"/>
  <c r="G1216"/>
  <c r="G1253"/>
  <c r="G1177"/>
  <c r="G1235"/>
  <c r="G1234" s="1"/>
  <c r="G1160"/>
  <c r="G1159" s="1"/>
  <c r="G1172"/>
  <c r="F111" i="2"/>
  <c r="F13"/>
  <c r="F20"/>
  <c r="F10"/>
  <c r="G1093" i="1"/>
  <c r="F663" i="2"/>
  <c r="F662" s="1"/>
  <c r="F837"/>
  <c r="G849" i="1"/>
  <c r="G536"/>
  <c r="G535" s="1"/>
  <c r="G527"/>
  <c r="G526" s="1"/>
  <c r="F118" i="2"/>
  <c r="G292" i="1"/>
  <c r="G93"/>
  <c r="G58"/>
  <c r="G57" s="1"/>
  <c r="D10" i="3" s="1"/>
  <c r="G46" i="1"/>
  <c r="G45" s="1"/>
  <c r="G39"/>
  <c r="G38" s="1"/>
  <c r="G165"/>
  <c r="G156" s="1"/>
  <c r="G155" s="1"/>
  <c r="D21" i="3" s="1"/>
  <c r="F527" i="2"/>
  <c r="F524" s="1"/>
  <c r="F521" s="1"/>
  <c r="F936"/>
  <c r="F158"/>
  <c r="G515" i="1"/>
  <c r="G514" s="1"/>
  <c r="G506" s="1"/>
  <c r="G505" s="1"/>
  <c r="G103"/>
  <c r="G873"/>
  <c r="G1145"/>
  <c r="G237"/>
  <c r="G236" s="1"/>
  <c r="F14" i="2"/>
  <c r="F459"/>
  <c r="G175" i="1"/>
  <c r="G174" s="1"/>
  <c r="G498"/>
  <c r="F658" i="2"/>
  <c r="F657" s="1"/>
  <c r="G1280" i="1"/>
  <c r="F633" i="2"/>
  <c r="F927"/>
  <c r="G674" i="1"/>
  <c r="F86" i="2"/>
  <c r="F142"/>
  <c r="G1072" i="1"/>
  <c r="F542" i="2"/>
  <c r="F872"/>
  <c r="F128"/>
  <c r="F127" s="1"/>
  <c r="F79"/>
  <c r="G119" i="1"/>
  <c r="G224"/>
  <c r="G221" s="1"/>
  <c r="G1070"/>
  <c r="G1069" s="1"/>
  <c r="F63" i="2"/>
  <c r="F299"/>
  <c r="F395"/>
  <c r="F394" s="1"/>
  <c r="F393" s="1"/>
  <c r="F44"/>
  <c r="F43" s="1"/>
  <c r="F48"/>
  <c r="F281"/>
  <c r="F280" s="1"/>
  <c r="F607"/>
  <c r="F884"/>
  <c r="F31"/>
  <c r="F37"/>
  <c r="F54"/>
  <c r="F60"/>
  <c r="F66"/>
  <c r="G1261" i="1"/>
  <c r="F34" i="2"/>
  <c r="F40"/>
  <c r="F76"/>
  <c r="F51"/>
  <c r="F57"/>
  <c r="F931"/>
  <c r="F385"/>
  <c r="F384" s="1"/>
  <c r="F377" s="1"/>
  <c r="F186"/>
  <c r="F165"/>
  <c r="F69"/>
  <c r="F73"/>
  <c r="F97"/>
  <c r="F96" s="1"/>
  <c r="F147"/>
  <c r="F191"/>
  <c r="F345"/>
  <c r="F328" s="1"/>
  <c r="F484"/>
  <c r="F483" s="1"/>
  <c r="F537"/>
  <c r="F629"/>
  <c r="F644"/>
  <c r="F817"/>
  <c r="F816" s="1"/>
  <c r="G885" i="1"/>
  <c r="F446" i="2"/>
  <c r="G964" i="1"/>
  <c r="G974"/>
  <c r="G1288"/>
  <c r="G596"/>
  <c r="G588" s="1"/>
  <c r="G697"/>
  <c r="G696" s="1"/>
  <c r="G695" s="1"/>
  <c r="G1312"/>
  <c r="G1311" s="1"/>
  <c r="G1116"/>
  <c r="F274" i="2"/>
  <c r="F746"/>
  <c r="F721" s="1"/>
  <c r="F863"/>
  <c r="F862" s="1"/>
  <c r="F710"/>
  <c r="F869"/>
  <c r="F311"/>
  <c r="F308" s="1"/>
  <c r="F82"/>
  <c r="F614"/>
  <c r="F621"/>
  <c r="F587"/>
  <c r="G478" i="1"/>
  <c r="G477" s="1"/>
  <c r="G472" s="1"/>
  <c r="G471" s="1"/>
  <c r="G793"/>
  <c r="G792" s="1"/>
  <c r="G788" s="1"/>
  <c r="G555"/>
  <c r="G554" s="1"/>
  <c r="G553" s="1"/>
  <c r="G552" s="1"/>
  <c r="G1087"/>
  <c r="G1083" s="1"/>
  <c r="G1079" s="1"/>
  <c r="F713" i="2"/>
  <c r="F718"/>
  <c r="G723" i="1"/>
  <c r="F685" i="2"/>
  <c r="F684" s="1"/>
  <c r="G147" i="1"/>
  <c r="G146" s="1"/>
  <c r="G145" s="1"/>
  <c r="G1059"/>
  <c r="F138" i="2"/>
  <c r="G902" i="1"/>
  <c r="G901" s="1"/>
  <c r="G282"/>
  <c r="F475" i="2"/>
  <c r="F847"/>
  <c r="D45" i="3"/>
  <c r="D32"/>
  <c r="G395" i="1"/>
  <c r="G391" s="1"/>
  <c r="F627" i="2"/>
  <c r="F625" s="1"/>
  <c r="G980" i="1"/>
  <c r="F958" i="2"/>
  <c r="G1137" i="1"/>
  <c r="G1133" s="1"/>
  <c r="G1132" s="1"/>
  <c r="G812"/>
  <c r="G811" s="1"/>
  <c r="G804" s="1"/>
  <c r="F800" i="2"/>
  <c r="F799" s="1"/>
  <c r="F798" s="1"/>
  <c r="F474" l="1"/>
  <c r="F918"/>
  <c r="G1352" i="1"/>
  <c r="G1356" s="1"/>
  <c r="H1357" s="1"/>
  <c r="F533" i="2"/>
  <c r="G722" i="1"/>
  <c r="D49" i="3" s="1"/>
  <c r="F846" i="2"/>
  <c r="F47"/>
  <c r="F24"/>
  <c r="G213" i="1"/>
  <c r="G89"/>
  <c r="G56" s="1"/>
  <c r="G1252"/>
  <c r="G1238" s="1"/>
  <c r="F295" i="2"/>
  <c r="F866"/>
  <c r="G138" i="1"/>
  <c r="F791" i="2"/>
  <c r="F781" s="1"/>
  <c r="G1131" i="1"/>
  <c r="G1126" s="1"/>
  <c r="G865"/>
  <c r="G864" s="1"/>
  <c r="G1215"/>
  <c r="G1171"/>
  <c r="G1167" s="1"/>
  <c r="G1078"/>
  <c r="G1077" s="1"/>
  <c r="G497"/>
  <c r="G848"/>
  <c r="G847" s="1"/>
  <c r="D54" i="3" s="1"/>
  <c r="G795" i="1"/>
  <c r="G778" s="1"/>
  <c r="G800"/>
  <c r="F683" i="2"/>
  <c r="G274" i="1"/>
  <c r="D28" i="3" s="1"/>
  <c r="D30"/>
  <c r="F256" i="2"/>
  <c r="F251" s="1"/>
  <c r="F135"/>
  <c r="G525" i="1"/>
  <c r="G524" s="1"/>
  <c r="F709" i="2"/>
  <c r="D24" i="3"/>
  <c r="F307" i="2"/>
  <c r="G422" i="1"/>
  <c r="D33" i="3" s="1"/>
  <c r="D52"/>
  <c r="D23"/>
  <c r="G1058" i="1"/>
  <c r="G973"/>
  <c r="G932" s="1"/>
  <c r="D53" i="3"/>
  <c r="F541" i="2"/>
  <c r="D46" i="3"/>
  <c r="F643" i="2"/>
  <c r="G653" i="1"/>
  <c r="G608" s="1"/>
  <c r="D47" i="3" s="1"/>
  <c r="D14"/>
  <c r="F273" i="2"/>
  <c r="G1279" i="1"/>
  <c r="G1278" s="1"/>
  <c r="D43" i="3" s="1"/>
  <c r="F185" i="2"/>
  <c r="F184" s="1"/>
  <c r="F803"/>
  <c r="F802" s="1"/>
  <c r="F445"/>
  <c r="F429" s="1"/>
  <c r="F606"/>
  <c r="G11" i="1"/>
  <c r="D11" i="3"/>
  <c r="D27"/>
  <c r="G1214" i="1" l="1"/>
  <c r="G1197" s="1"/>
  <c r="F532" i="2"/>
  <c r="F531" s="1"/>
  <c r="F708"/>
  <c r="G1158" i="1"/>
  <c r="G1157" s="1"/>
  <c r="G1156" s="1"/>
  <c r="G10"/>
  <c r="D40" i="3"/>
  <c r="G489" i="1"/>
  <c r="G931"/>
  <c r="G777"/>
  <c r="G776" s="1"/>
  <c r="G775" s="1"/>
  <c r="D48" i="3"/>
  <c r="G1115" i="1"/>
  <c r="G1046"/>
  <c r="G1035" s="1"/>
  <c r="D39" i="3" s="1"/>
  <c r="G863" i="1"/>
  <c r="D35" i="3" s="1"/>
  <c r="F376" i="2"/>
  <c r="G173" i="1"/>
  <c r="D20" i="3"/>
  <c r="D18" s="1"/>
  <c r="D31"/>
  <c r="G415" i="1"/>
  <c r="D25" i="3"/>
  <c r="D22" s="1"/>
  <c r="D17"/>
  <c r="D9" s="1"/>
  <c r="G580" i="1"/>
  <c r="G562" s="1"/>
  <c r="G37"/>
  <c r="G36" s="1"/>
  <c r="F23" i="2"/>
  <c r="D29" i="3"/>
  <c r="D26" s="1"/>
  <c r="G263" i="1"/>
  <c r="F801" i="2"/>
  <c r="G488" i="1" l="1"/>
  <c r="G55" s="1"/>
  <c r="G1196"/>
  <c r="G1155" s="1"/>
  <c r="D42" i="3"/>
  <c r="D41" s="1"/>
  <c r="F969" i="2"/>
  <c r="G924" i="1"/>
  <c r="D36" i="3" s="1"/>
  <c r="D37"/>
  <c r="G760" i="1"/>
  <c r="D44" i="3"/>
  <c r="D51"/>
  <c r="D50" s="1"/>
  <c r="G862" i="1" l="1"/>
  <c r="G861" s="1"/>
  <c r="D34" i="3"/>
  <c r="D58" s="1"/>
  <c r="G1343" i="1" l="1"/>
  <c r="G1364" s="1"/>
  <c r="G1349" l="1"/>
  <c r="D60" i="3"/>
  <c r="D61" s="1"/>
  <c r="F971" i="2"/>
  <c r="F973" s="1"/>
</calcChain>
</file>

<file path=xl/sharedStrings.xml><?xml version="1.0" encoding="utf-8"?>
<sst xmlns="http://schemas.openxmlformats.org/spreadsheetml/2006/main" count="8929" uniqueCount="1011">
  <si>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</si>
  <si>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</si>
  <si>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</si>
  <si>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</si>
  <si>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</si>
  <si>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</si>
  <si>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</si>
  <si>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</si>
  <si>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</si>
  <si>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</si>
  <si>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</si>
  <si>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</si>
  <si>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</si>
  <si>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</si>
  <si>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</si>
  <si>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</si>
  <si>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</si>
  <si>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</si>
  <si>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</si>
  <si>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</si>
  <si>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</si>
  <si>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</si>
  <si>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</si>
  <si>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</si>
  <si>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</si>
  <si>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</si>
  <si>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</si>
  <si>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</si>
  <si>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</si>
  <si>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</si>
  <si>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</si>
  <si>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</si>
  <si>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</si>
  <si>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</si>
  <si>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</si>
  <si>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</si>
  <si>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</si>
  <si>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</si>
  <si>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</si>
  <si>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</si>
  <si>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</si>
  <si>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</si>
  <si>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</si>
  <si>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</si>
  <si>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</si>
  <si>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</si>
  <si>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</si>
  <si>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</si>
  <si>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</si>
  <si>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</si>
  <si>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</si>
  <si>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</si>
  <si>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</si>
  <si>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</si>
  <si>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</si>
  <si>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</si>
  <si>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</si>
  <si>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</si>
  <si>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</si>
  <si>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</si>
  <si>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</si>
  <si>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</si>
  <si>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</si>
  <si>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</si>
  <si>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</si>
  <si>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</si>
  <si>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</si>
  <si>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</si>
  <si>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</si>
  <si>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</si>
  <si>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</si>
  <si>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</si>
  <si>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</si>
  <si>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</si>
  <si>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</si>
  <si>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</si>
  <si>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</si>
  <si>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</si>
  <si>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</si>
  <si>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</si>
  <si>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</si>
  <si>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</si>
  <si>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</si>
  <si>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</si>
  <si>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</si>
  <si>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</si>
  <si>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</si>
  <si>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</si>
  <si>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</si>
  <si>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</si>
  <si>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</si>
  <si>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</si>
  <si>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</si>
  <si>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</si>
  <si>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</si>
  <si>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</si>
  <si>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</si>
  <si>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</si>
  <si>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</si>
  <si>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</si>
  <si>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</si>
  <si>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</si>
  <si>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</si>
  <si>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</si>
  <si>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</si>
  <si>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</si>
  <si>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</si>
  <si>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</si>
  <si>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</si>
  <si>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</si>
  <si>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</si>
  <si>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</si>
  <si>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</si>
  <si>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</si>
  <si>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</si>
  <si>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</si>
  <si>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</si>
  <si>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</si>
  <si>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</si>
  <si>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</si>
  <si>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</si>
  <si>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</si>
  <si>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</si>
  <si>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</si>
  <si>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</si>
  <si>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</si>
  <si>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</si>
  <si>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</si>
  <si>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</si>
  <si>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</si>
  <si>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</si>
  <si>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</si>
  <si>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</si>
  <si>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</si>
  <si>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</si>
  <si>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</si>
  <si>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</si>
  <si>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</si>
  <si>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</si>
  <si>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</si>
  <si>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</si>
  <si>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</si>
  <si>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</si>
  <si>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</si>
  <si>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</si>
  <si>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</si>
  <si>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</si>
  <si>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</si>
  <si>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</si>
  <si>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</si>
  <si>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</si>
  <si>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</si>
  <si>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</si>
  <si>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</si>
  <si>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</si>
  <si>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</si>
  <si>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</si>
  <si>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</si>
  <si>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</si>
  <si>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</si>
  <si>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</si>
  <si>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</si>
  <si>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</si>
  <si>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</si>
  <si>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</si>
  <si>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</si>
  <si>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</si>
  <si>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</si>
  <si>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</si>
  <si>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</si>
  <si>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</si>
  <si>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</si>
  <si>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</si>
  <si>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</si>
  <si>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</si>
  <si>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</si>
  <si>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</si>
  <si>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</si>
  <si>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</si>
  <si>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</si>
  <si>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</si>
  <si>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</si>
  <si>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</si>
  <si>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</si>
  <si>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</si>
  <si>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</si>
  <si>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</si>
  <si>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</si>
  <si>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</si>
  <si>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</si>
  <si>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</si>
  <si>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</si>
  <si>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</si>
  <si>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</si>
  <si>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</si>
  <si>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</si>
  <si>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</si>
  <si>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</si>
  <si>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</si>
  <si>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</si>
  <si>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</si>
  <si>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</si>
  <si>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</si>
  <si>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</si>
  <si>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</si>
  <si>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</si>
  <si>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</si>
  <si>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</si>
  <si>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</si>
  <si>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</si>
  <si>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</si>
  <si>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</si>
  <si>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</si>
  <si>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</si>
  <si>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</si>
  <si>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</si>
  <si>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</si>
  <si>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</si>
  <si>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</si>
  <si>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</si>
  <si>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</si>
  <si>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</si>
  <si>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</si>
  <si>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</si>
  <si>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</si>
  <si>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</si>
  <si>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</si>
  <si>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</si>
  <si>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</si>
  <si>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</si>
  <si>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</si>
  <si>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</si>
  <si>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</si>
  <si>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</si>
  <si>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</si>
  <si>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</si>
  <si>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</si>
  <si>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</si>
  <si>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</si>
  <si>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</si>
  <si>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</si>
  <si>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</si>
  <si>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</si>
  <si>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</si>
  <si>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</si>
  <si>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</si>
  <si>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</si>
  <si>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</si>
  <si>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</si>
  <si>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</si>
  <si>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</si>
  <si>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</si>
  <si>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</si>
  <si>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</si>
  <si>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</si>
  <si>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</si>
  <si>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</si>
  <si>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</si>
  <si>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</si>
  <si>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</si>
  <si>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</si>
  <si>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</si>
  <si>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</si>
  <si>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</si>
  <si>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</si>
  <si>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</si>
  <si>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</si>
  <si>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</si>
  <si>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</si>
  <si>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</si>
  <si>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</si>
  <si>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</si>
  <si>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</si>
  <si>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</si>
  <si>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</si>
  <si>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</si>
  <si>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</si>
  <si>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</si>
  <si>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</si>
  <si>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</si>
  <si>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</si>
  <si>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</si>
  <si>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</si>
  <si>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</si>
  <si>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</si>
  <si>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</si>
  <si>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</si>
  <si>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</si>
  <si>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</si>
  <si>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</si>
  <si>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</si>
  <si>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</si>
  <si>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</si>
  <si>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</si>
  <si>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</si>
  <si>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</si>
  <si>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</si>
  <si>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</si>
  <si>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</si>
  <si>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</si>
  <si>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</si>
  <si>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</si>
  <si>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</si>
  <si>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</si>
  <si>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</si>
  <si>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</si>
  <si>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</si>
  <si>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</si>
  <si>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</si>
  <si>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</si>
  <si>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</si>
  <si>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</si>
  <si>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</si>
  <si>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</si>
  <si>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</si>
  <si>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</si>
  <si>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</si>
  <si>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</si>
  <si>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</si>
  <si>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</si>
  <si>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</si>
  <si>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</si>
  <si>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</si>
  <si>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</si>
  <si>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</si>
  <si>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</si>
  <si>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</si>
  <si>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</si>
  <si>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</si>
  <si>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</si>
  <si>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</si>
  <si>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</si>
  <si>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</si>
  <si>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</si>
  <si>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</si>
  <si>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</si>
  <si>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</si>
  <si>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</si>
  <si>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</si>
  <si>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</si>
  <si>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</si>
  <si>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</si>
  <si>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</si>
  <si>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</si>
  <si>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</si>
  <si>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</si>
  <si>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</si>
  <si>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</si>
  <si>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</si>
  <si>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</si>
  <si>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</si>
  <si>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</si>
  <si>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</si>
  <si>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</si>
  <si>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</si>
  <si>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</si>
  <si>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</si>
  <si>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</si>
  <si>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</si>
  <si>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</si>
  <si>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</si>
  <si>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</si>
  <si>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</si>
  <si>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</si>
  <si>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</si>
  <si>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</si>
  <si>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</si>
  <si>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</si>
  <si>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</si>
  <si>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</si>
  <si>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</si>
  <si>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</si>
  <si>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</si>
  <si>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</si>
  <si>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</si>
  <si>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</si>
  <si>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</si>
  <si>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</si>
  <si>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</si>
  <si>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</si>
  <si>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</si>
  <si>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</si>
  <si>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</si>
  <si>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</si>
  <si>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</si>
  <si>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</si>
  <si>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</si>
  <si>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</si>
  <si>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</si>
  <si>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</si>
  <si>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</si>
  <si>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</si>
  <si>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</si>
  <si>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</si>
  <si>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</si>
  <si>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</si>
  <si>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</si>
  <si>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</si>
  <si>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</si>
  <si>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</si>
  <si>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</si>
  <si>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</si>
  <si>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</si>
  <si>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</si>
  <si>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</si>
  <si>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</si>
  <si>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</si>
  <si>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</si>
  <si>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</si>
  <si>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</si>
  <si>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</si>
  <si>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</si>
  <si>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</si>
  <si>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</si>
  <si>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</si>
  <si>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</si>
  <si>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</si>
  <si>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</si>
  <si>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</si>
  <si>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</si>
  <si>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</si>
  <si>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</si>
  <si>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</si>
  <si>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</si>
  <si>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</si>
  <si>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</si>
  <si>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</si>
  <si>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</si>
  <si>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</si>
  <si>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</si>
  <si>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</si>
  <si>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</si>
  <si>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</si>
  <si>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</si>
  <si>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</si>
  <si>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</si>
  <si>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</si>
  <si>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</si>
  <si>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</si>
  <si>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</si>
  <si>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</si>
  <si>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</si>
  <si>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</si>
  <si>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</si>
  <si>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</si>
  <si>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</si>
  <si>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</si>
  <si>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</si>
  <si>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</si>
  <si>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</si>
  <si>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</si>
  <si>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</si>
  <si>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</si>
  <si>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</si>
  <si>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</si>
  <si>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</si>
  <si>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</si>
  <si>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</si>
  <si>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</si>
  <si>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</si>
  <si>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</si>
  <si>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</si>
  <si>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</si>
  <si>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</si>
  <si>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</si>
  <si>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</si>
  <si>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</si>
  <si>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</si>
  <si>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</si>
  <si>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</si>
  <si>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</si>
  <si>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</si>
  <si>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</si>
  <si>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</si>
  <si>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</si>
  <si>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</si>
  <si>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</si>
  <si>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</si>
  <si>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</si>
  <si>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</si>
  <si>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</si>
  <si>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</si>
  <si>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</si>
  <si>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</si>
  <si>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</si>
  <si>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</si>
  <si>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</si>
  <si>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</si>
  <si>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</si>
  <si>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</si>
  <si>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</si>
  <si>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</si>
  <si>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</si>
  <si>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</si>
  <si>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</si>
  <si>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</si>
  <si>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</si>
  <si>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</si>
  <si>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</si>
  <si>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</si>
  <si>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</si>
  <si>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</si>
  <si>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</si>
  <si>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</si>
  <si>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</si>
  <si>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</si>
  <si>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</si>
  <si>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</si>
  <si>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</si>
  <si>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</si>
  <si>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</si>
  <si>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</si>
  <si>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</si>
  <si>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</si>
  <si>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</si>
  <si>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</si>
  <si>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</si>
  <si>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</si>
  <si>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</si>
  <si>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</si>
  <si>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</si>
  <si>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</si>
  <si>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</si>
  <si>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</si>
  <si>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</si>
  <si>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</si>
  <si>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</si>
  <si>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</si>
  <si>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</si>
  <si>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</si>
  <si>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</si>
  <si>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</si>
  <si>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</si>
  <si>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</si>
  <si>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</si>
  <si>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</si>
  <si>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</si>
  <si>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</si>
  <si>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</si>
  <si>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</si>
  <si>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</si>
  <si>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</si>
  <si>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</si>
  <si>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</si>
  <si>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</si>
  <si>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</si>
  <si>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</si>
  <si>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</si>
  <si>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</si>
  <si>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</si>
  <si>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</si>
  <si>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</si>
  <si>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</si>
  <si>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</si>
  <si>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</si>
  <si>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</si>
  <si>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</si>
  <si>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</si>
  <si>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</si>
  <si>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</si>
  <si>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</si>
  <si>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</si>
  <si>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</si>
  <si>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</si>
  <si>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</si>
  <si>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</si>
  <si>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</si>
  <si>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</si>
  <si>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</si>
  <si>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</si>
  <si>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</si>
  <si>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</si>
  <si>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</si>
  <si>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</si>
  <si>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</si>
  <si>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</si>
  <si>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</si>
  <si>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</si>
  <si>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</si>
  <si>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</si>
  <si>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</si>
  <si>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</si>
  <si>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</si>
  <si>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</si>
  <si>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</si>
  <si>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</si>
  <si>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</si>
  <si>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</si>
  <si>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</si>
  <si>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</si>
  <si>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</si>
  <si>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</si>
  <si>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</si>
  <si>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</si>
  <si>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</si>
  <si>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</si>
  <si>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</si>
  <si>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</si>
  <si>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</si>
  <si>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</si>
  <si>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</si>
  <si>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</si>
  <si>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</si>
  <si>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</si>
  <si>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</si>
  <si>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</si>
  <si>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</si>
  <si>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</si>
  <si>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</si>
  <si>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</si>
  <si>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</si>
  <si>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</si>
  <si>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</si>
  <si>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</si>
  <si>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</si>
  <si>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</si>
  <si>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</si>
  <si>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</si>
  <si>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</si>
  <si>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</si>
  <si>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</si>
  <si>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</si>
  <si>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</si>
  <si>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</si>
  <si>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</si>
  <si>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</si>
  <si>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</si>
  <si>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</si>
  <si>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</si>
  <si>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</si>
  <si>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</si>
  <si>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</si>
  <si>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</si>
  <si>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</si>
  <si>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</si>
  <si>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</si>
  <si>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</si>
  <si>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</si>
  <si>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</si>
  <si>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</si>
  <si>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</si>
  <si>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</si>
  <si>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</si>
  <si>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</si>
  <si>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</si>
  <si>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</si>
  <si>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</si>
  <si>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</si>
  <si>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</si>
  <si>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</si>
  <si>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</si>
  <si>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</si>
  <si>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</si>
  <si>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</si>
  <si>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</si>
  <si>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</si>
  <si>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</si>
  <si>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</si>
  <si>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</si>
  <si>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</si>
  <si>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</si>
  <si>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</si>
  <si>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</si>
  <si>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</si>
  <si>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</si>
  <si>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</si>
  <si>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</si>
  <si>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</si>
  <si>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</si>
  <si>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</si>
  <si>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</si>
  <si>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</si>
  <si>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</si>
  <si>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</si>
  <si>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</si>
  <si>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</si>
  <si>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</si>
  <si>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</si>
  <si>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</si>
  <si>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</si>
  <si>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</si>
  <si>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</si>
  <si>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</si>
  <si>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</si>
  <si>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</si>
  <si>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</si>
  <si>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</si>
  <si>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</si>
  <si>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</si>
  <si>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</si>
  <si>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</si>
  <si>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</si>
  <si>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</si>
  <si>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</si>
  <si>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</si>
  <si>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</si>
  <si>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</si>
  <si>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</si>
  <si>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</si>
  <si>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</si>
  <si>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</si>
  <si>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</si>
  <si>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</si>
  <si>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</si>
  <si>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</si>
  <si>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</si>
  <si>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</si>
  <si>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</si>
  <si>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</si>
  <si>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</si>
  <si>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</si>
  <si>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</si>
  <si>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</si>
  <si>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</si>
  <si>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</si>
  <si>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</si>
  <si>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</si>
  <si>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</si>
  <si>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</si>
  <si>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</si>
  <si>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</si>
  <si>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</si>
  <si>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</si>
  <si>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</si>
  <si>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</si>
  <si>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</si>
  <si>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</si>
  <si>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</si>
  <si>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</si>
  <si>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</si>
  <si>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</si>
  <si>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</si>
  <si>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</si>
  <si>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</si>
  <si>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</si>
  <si>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</si>
  <si>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</si>
  <si>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</si>
  <si>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</si>
  <si>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</si>
  <si>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</si>
  <si>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</si>
  <si>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</si>
  <si>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</si>
  <si>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</si>
  <si>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</si>
  <si>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</si>
  <si>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</si>
  <si>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</si>
  <si>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</si>
  <si>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</si>
  <si>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</si>
  <si>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</si>
  <si>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</si>
  <si>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</si>
  <si>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</si>
  <si>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</si>
  <si>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</si>
  <si>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</si>
  <si>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</si>
  <si>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</si>
  <si>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</si>
  <si>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</si>
  <si>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</si>
  <si>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</si>
  <si>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</si>
  <si>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</si>
  <si>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</si>
  <si>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</si>
  <si>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</si>
  <si>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</si>
  <si>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</si>
  <si>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</si>
  <si>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</si>
  <si>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</si>
  <si>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</si>
  <si>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</si>
  <si>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</si>
  <si>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</si>
  <si>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</si>
  <si>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</si>
  <si>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</si>
  <si>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</si>
  <si>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</si>
  <si>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</si>
  <si>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</si>
  <si>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</si>
  <si>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</si>
  <si>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</si>
  <si>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</si>
  <si>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</si>
  <si>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</si>
  <si>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</si>
  <si>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</si>
  <si>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</si>
  <si>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</si>
  <si>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</si>
  <si>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</si>
  <si>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</si>
  <si>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</si>
  <si>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</si>
  <si>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</si>
  <si>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</si>
  <si>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</si>
  <si>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</si>
  <si>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</si>
  <si>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</si>
  <si>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</si>
  <si>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</si>
  <si>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</si>
  <si>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</si>
  <si>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</si>
  <si>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</si>
  <si>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</si>
  <si>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</si>
  <si>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</si>
  <si>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</si>
  <si>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</si>
  <si>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</si>
  <si>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</si>
  <si>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</si>
  <si>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</si>
  <si>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</si>
  <si>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</si>
  <si>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</si>
  <si>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</si>
  <si>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</si>
  <si>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</si>
  <si>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</si>
  <si>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</si>
  <si>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</si>
  <si>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</si>
  <si>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</si>
  <si>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</si>
  <si>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</si>
  <si>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</si>
  <si>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</si>
  <si>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</si>
  <si>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</si>
  <si>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</si>
  <si>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</si>
  <si>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</si>
  <si>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</si>
  <si>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</si>
  <si>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</si>
  <si>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</si>
  <si>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</si>
  <si>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</si>
  <si>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</si>
  <si>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</si>
  <si>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>80 3 07 2004Д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</si>
  <si>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</si>
  <si>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</si>
  <si>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</si>
  <si>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</si>
  <si>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</si>
  <si>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</si>
  <si>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</si>
  <si>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</si>
  <si>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</si>
  <si>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</si>
  <si>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</si>
  <si>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</si>
  <si>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</si>
  <si>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</si>
  <si>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</si>
  <si>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</si>
  <si>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</si>
  <si>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</si>
  <si>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</si>
  <si>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</si>
  <si>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</si>
  <si>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</si>
  <si>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</si>
  <si>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</si>
  <si>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</si>
  <si>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</si>
  <si>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</si>
  <si>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</si>
  <si>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</si>
  <si>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</si>
  <si>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</si>
  <si>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</si>
  <si>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</si>
  <si>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</si>
  <si>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</si>
  <si>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</si>
  <si>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</si>
  <si>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</si>
  <si>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</si>
  <si>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</si>
  <si>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</si>
  <si>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</si>
  <si>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</si>
  <si>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</si>
  <si>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</si>
  <si>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</si>
  <si>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</si>
  <si>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</si>
  <si>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</si>
  <si>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</si>
  <si>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</si>
  <si>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</si>
  <si>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</si>
  <si>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</si>
  <si>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</si>
  <si>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</si>
  <si>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</si>
  <si>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</si>
  <si>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</si>
  <si>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</si>
  <si>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</si>
  <si>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</si>
  <si>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</si>
  <si>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</si>
  <si>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</si>
  <si>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</si>
  <si>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</si>
  <si>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</si>
  <si>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</si>
  <si>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</si>
  <si>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</si>
  <si>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</si>
  <si>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</si>
  <si>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</si>
  <si>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</si>
  <si>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</si>
  <si>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</si>
  <si>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</si>
  <si>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</si>
  <si>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</si>
  <si>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</si>
  <si>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</si>
  <si>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</si>
  <si>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</si>
  <si>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</si>
  <si>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</si>
  <si>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</si>
  <si>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</si>
  <si>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</si>
  <si>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</si>
  <si>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</si>
  <si>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</si>
  <si>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</si>
  <si>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</si>
  <si>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</si>
  <si>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</si>
  <si>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</si>
  <si>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</si>
  <si>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</si>
  <si>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</si>
  <si>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Создание центров образования естественно-научной и технологической направленностей в общеобразовательных организациях в сельской местности и малых городах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</si>
  <si>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</si>
  <si>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</si>
  <si>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</si>
  <si>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</si>
  <si>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</si>
  <si>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</si>
  <si>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</si>
  <si>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</si>
  <si>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</si>
  <si>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</si>
  <si>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</si>
  <si>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</si>
  <si>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</si>
  <si>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</si>
  <si>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</si>
  <si>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</si>
  <si>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</si>
  <si>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</si>
  <si>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</si>
  <si>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</si>
  <si>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</si>
  <si>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</si>
  <si>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</si>
  <si>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</si>
  <si>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</si>
  <si>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</si>
  <si>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</si>
  <si>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</si>
  <si>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</si>
  <si>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</si>
  <si>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</si>
  <si>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</si>
  <si>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</si>
  <si>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</si>
  <si>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</si>
  <si>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</si>
  <si>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</si>
  <si>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</si>
  <si>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 xml:space="preserve">КВР 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</si>
  <si>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</si>
  <si>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</si>
  <si>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</si>
  <si>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</si>
  <si>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</si>
  <si>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</si>
  <si>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</si>
  <si>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</si>
  <si>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</si>
  <si>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</si>
  <si>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2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</si>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</sst>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75"/>
  <sheetViews>
    <sheetView topLeftCell="A956" zoomScaleNormal="100" workbookViewId="0">
      <selection activeCell="A971" sqref="A971:XFD975"/>
    </sheetView>
  </sheetViews>
  <sheetFormatPr defaultRowHeight="15.7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>
      <c r="D1" s="15"/>
      <c r="E1" s="15"/>
      <c r="G1" s="15" t="s">
        <v>1001</v>
      </c>
    </row>
    <row r="2" spans="1:8">
      <c r="D2" s="15"/>
      <c r="E2" s="15"/>
      <c r="G2" s="15" t="s">
        <v>0</v>
      </c>
    </row>
    <row r="3" spans="1:8">
      <c r="D3" s="15"/>
      <c r="E3" s="15"/>
      <c r="G3" s="15" t="s">
        <v>1</v>
      </c>
    </row>
    <row r="4" spans="1:8">
      <c r="D4" s="15"/>
      <c r="E4" s="15"/>
      <c r="G4" s="15" t="s">
        <v>2</v>
      </c>
    </row>
    <row r="5" spans="1:8">
      <c r="C5" s="19"/>
      <c r="D5" s="1"/>
      <c r="E5" s="1"/>
      <c r="G5" s="1"/>
    </row>
    <row r="6" spans="1:8" ht="72.75" customHeight="1">
      <c r="A6" s="112" t="s">
        <v>911</v>
      </c>
      <c r="B6" s="112"/>
      <c r="C6" s="112"/>
      <c r="D6" s="112"/>
      <c r="E6" s="112"/>
      <c r="F6" s="112"/>
      <c r="G6" s="113"/>
      <c r="H6" s="113"/>
    </row>
    <row r="7" spans="1:8">
      <c r="A7" s="65"/>
      <c r="C7" s="19"/>
      <c r="D7" s="22"/>
      <c r="E7" s="22"/>
      <c r="F7" s="66"/>
      <c r="G7" s="66"/>
      <c r="H7" s="66" t="s">
        <v>486</v>
      </c>
    </row>
    <row r="8" spans="1:8" ht="63">
      <c r="A8" s="83" t="s">
        <v>153</v>
      </c>
      <c r="B8" s="23" t="s">
        <v>154</v>
      </c>
      <c r="C8" s="23" t="s">
        <v>155</v>
      </c>
      <c r="D8" s="23" t="s">
        <v>157</v>
      </c>
      <c r="E8" s="23" t="s">
        <v>158</v>
      </c>
      <c r="F8" s="8" t="s">
        <v>814</v>
      </c>
      <c r="G8" s="8" t="s">
        <v>815</v>
      </c>
      <c r="H8" s="8" t="s">
        <v>913</v>
      </c>
    </row>
    <row r="9" spans="1:8" s="28" customFormat="1" ht="31.5">
      <c r="A9" s="24" t="s">
        <v>490</v>
      </c>
      <c r="B9" s="30" t="s">
        <v>202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>
      <c r="A10" s="83" t="s">
        <v>744</v>
      </c>
      <c r="B10" s="32" t="s">
        <v>742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>
      <c r="A11" s="83" t="s">
        <v>383</v>
      </c>
      <c r="B11" s="51" t="s">
        <v>743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>
      <c r="A12" s="83" t="s">
        <v>37</v>
      </c>
      <c r="B12" s="51" t="s">
        <v>743</v>
      </c>
      <c r="C12" s="5" t="s">
        <v>94</v>
      </c>
      <c r="D12" s="5" t="s">
        <v>26</v>
      </c>
      <c r="E12" s="5" t="s">
        <v>49</v>
      </c>
      <c r="F12" s="10">
        <f>SUM(Ведомственная!G1120)</f>
        <v>39787.300000000003</v>
      </c>
      <c r="G12" s="10">
        <f>SUM(Ведомственная!H1120)</f>
        <v>39787.300000000003</v>
      </c>
      <c r="H12" s="10">
        <f>SUM(Ведомственная!I1120)</f>
        <v>39787.300000000003</v>
      </c>
    </row>
    <row r="13" spans="1:8" s="28" customFormat="1" ht="44.25" customHeight="1">
      <c r="A13" s="24" t="s">
        <v>491</v>
      </c>
      <c r="B13" s="67" t="s">
        <v>378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>
      <c r="A14" s="83" t="s">
        <v>375</v>
      </c>
      <c r="B14" s="7" t="s">
        <v>431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>
      <c r="A15" s="83" t="s">
        <v>433</v>
      </c>
      <c r="B15" s="7" t="s">
        <v>432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>
      <c r="A16" s="83" t="s">
        <v>220</v>
      </c>
      <c r="B16" s="7" t="s">
        <v>432</v>
      </c>
      <c r="C16" s="23">
        <v>600</v>
      </c>
      <c r="D16" s="5" t="s">
        <v>108</v>
      </c>
      <c r="E16" s="5" t="s">
        <v>29</v>
      </c>
      <c r="F16" s="8"/>
      <c r="G16" s="8"/>
      <c r="H16" s="8"/>
    </row>
    <row r="17" spans="1:8" ht="94.5" hidden="1">
      <c r="A17" s="83" t="s">
        <v>460</v>
      </c>
      <c r="B17" s="7" t="s">
        <v>461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>
      <c r="A18" s="83" t="s">
        <v>47</v>
      </c>
      <c r="B18" s="7" t="s">
        <v>461</v>
      </c>
      <c r="C18" s="23">
        <v>200</v>
      </c>
      <c r="D18" s="5" t="s">
        <v>108</v>
      </c>
      <c r="E18" s="5" t="s">
        <v>29</v>
      </c>
      <c r="F18" s="8"/>
      <c r="G18" s="8"/>
      <c r="H18" s="8"/>
    </row>
    <row r="19" spans="1:8" ht="31.5" hidden="1">
      <c r="A19" s="83" t="s">
        <v>220</v>
      </c>
      <c r="B19" s="7" t="s">
        <v>461</v>
      </c>
      <c r="C19" s="23">
        <v>600</v>
      </c>
      <c r="D19" s="5" t="s">
        <v>108</v>
      </c>
      <c r="E19" s="5" t="s">
        <v>29</v>
      </c>
      <c r="F19" s="8"/>
      <c r="G19" s="8"/>
      <c r="H19" s="8"/>
    </row>
    <row r="20" spans="1:8" ht="31.5">
      <c r="A20" s="83" t="s">
        <v>747</v>
      </c>
      <c r="B20" s="7" t="s">
        <v>745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>
      <c r="A21" s="83" t="s">
        <v>384</v>
      </c>
      <c r="B21" s="51" t="s">
        <v>746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>
      <c r="A22" s="83" t="s">
        <v>37</v>
      </c>
      <c r="B22" s="51" t="s">
        <v>746</v>
      </c>
      <c r="C22" s="5">
        <v>300</v>
      </c>
      <c r="D22" s="5" t="s">
        <v>26</v>
      </c>
      <c r="E22" s="5" t="s">
        <v>12</v>
      </c>
      <c r="F22" s="10">
        <f>SUM(Ведомственная!G1130)</f>
        <v>31774.7</v>
      </c>
      <c r="G22" s="10">
        <f>SUM(Ведомственная!H1130)</f>
        <v>31774.7</v>
      </c>
      <c r="H22" s="10">
        <f>SUM(Ведомственная!I1130)</f>
        <v>31774.7</v>
      </c>
    </row>
    <row r="23" spans="1:8" s="28" customFormat="1" ht="31.5">
      <c r="A23" s="24" t="s">
        <v>472</v>
      </c>
      <c r="B23" s="39" t="s">
        <v>345</v>
      </c>
      <c r="C23" s="39"/>
      <c r="D23" s="39"/>
      <c r="E23" s="39"/>
      <c r="F23" s="11">
        <f>SUM(F24)+F100+F47</f>
        <v>1107108.7</v>
      </c>
      <c r="G23" s="11">
        <f>SUM(G24)+G100+G47</f>
        <v>1154450.4000000001</v>
      </c>
      <c r="H23" s="11">
        <f>SUM(H24)+H100+H47</f>
        <v>1207741.1000000001</v>
      </c>
    </row>
    <row r="24" spans="1:8">
      <c r="A24" s="83" t="s">
        <v>385</v>
      </c>
      <c r="B24" s="84" t="s">
        <v>346</v>
      </c>
      <c r="C24" s="84"/>
      <c r="D24" s="84"/>
      <c r="E24" s="84"/>
      <c r="F24" s="10">
        <f>SUM(F25+F31+F34+F37+F40+F43)</f>
        <v>280108.90000000002</v>
      </c>
      <c r="G24" s="10">
        <f t="shared" ref="G24:H24" si="2">SUM(G25+G31+G34+G37+G40+G43)</f>
        <v>285588.40000000002</v>
      </c>
      <c r="H24" s="10">
        <f t="shared" si="2"/>
        <v>291287.00000000006</v>
      </c>
    </row>
    <row r="25" spans="1:8" ht="47.25">
      <c r="A25" s="83" t="s">
        <v>368</v>
      </c>
      <c r="B25" s="32" t="s">
        <v>530</v>
      </c>
      <c r="C25" s="32"/>
      <c r="D25" s="84"/>
      <c r="E25" s="84"/>
      <c r="F25" s="10">
        <f>SUM(F26:F30)</f>
        <v>80962.399999999994</v>
      </c>
      <c r="G25" s="10">
        <f t="shared" ref="G25:H25" si="3">SUM(G26:G30)</f>
        <v>81876.5</v>
      </c>
      <c r="H25" s="10">
        <f t="shared" si="3"/>
        <v>82827.200000000012</v>
      </c>
    </row>
    <row r="26" spans="1:8" ht="63">
      <c r="A26" s="83" t="s">
        <v>46</v>
      </c>
      <c r="B26" s="32" t="s">
        <v>530</v>
      </c>
      <c r="C26" s="32">
        <v>100</v>
      </c>
      <c r="D26" s="84" t="s">
        <v>26</v>
      </c>
      <c r="E26" s="84" t="s">
        <v>12</v>
      </c>
      <c r="F26" s="10">
        <f>SUM(Ведомственная!G699)</f>
        <v>57017.3</v>
      </c>
      <c r="G26" s="10">
        <f>SUM(Ведомственная!H699)</f>
        <v>57017.3</v>
      </c>
      <c r="H26" s="10">
        <f>SUM(Ведомственная!I699)</f>
        <v>57017.3</v>
      </c>
    </row>
    <row r="27" spans="1:8" ht="31.5">
      <c r="A27" s="83" t="s">
        <v>47</v>
      </c>
      <c r="B27" s="32" t="s">
        <v>530</v>
      </c>
      <c r="C27" s="32">
        <v>200</v>
      </c>
      <c r="D27" s="84" t="s">
        <v>108</v>
      </c>
      <c r="E27" s="84" t="s">
        <v>163</v>
      </c>
      <c r="F27" s="10">
        <f>SUM(Ведомственная!G566)</f>
        <v>0</v>
      </c>
      <c r="G27" s="10">
        <f>SUM(Ведомственная!H566)</f>
        <v>0</v>
      </c>
      <c r="H27" s="10">
        <f>SUM(Ведомственная!I566)</f>
        <v>0</v>
      </c>
    </row>
    <row r="28" spans="1:8" ht="31.5">
      <c r="A28" s="83" t="s">
        <v>47</v>
      </c>
      <c r="B28" s="32" t="s">
        <v>530</v>
      </c>
      <c r="C28" s="32">
        <v>200</v>
      </c>
      <c r="D28" s="84" t="s">
        <v>26</v>
      </c>
      <c r="E28" s="84" t="s">
        <v>12</v>
      </c>
      <c r="F28" s="10">
        <f>SUM(Ведомственная!G700)</f>
        <v>23459.1</v>
      </c>
      <c r="G28" s="10">
        <f>SUM(Ведомственная!H700)</f>
        <v>24373.200000000001</v>
      </c>
      <c r="H28" s="10">
        <f>SUM(Ведомственная!I700)</f>
        <v>25323.9</v>
      </c>
    </row>
    <row r="29" spans="1:8">
      <c r="A29" s="83" t="s">
        <v>37</v>
      </c>
      <c r="B29" s="32" t="s">
        <v>530</v>
      </c>
      <c r="C29" s="32">
        <v>200</v>
      </c>
      <c r="D29" s="84" t="s">
        <v>26</v>
      </c>
      <c r="E29" s="84" t="s">
        <v>12</v>
      </c>
      <c r="F29" s="10">
        <f>SUM(Ведомственная!G701)</f>
        <v>160</v>
      </c>
      <c r="G29" s="10">
        <f>SUM(Ведомственная!H701)</f>
        <v>160</v>
      </c>
      <c r="H29" s="10">
        <f>SUM(Ведомственная!I701)</f>
        <v>160</v>
      </c>
    </row>
    <row r="30" spans="1:8">
      <c r="A30" s="83" t="s">
        <v>21</v>
      </c>
      <c r="B30" s="32" t="s">
        <v>530</v>
      </c>
      <c r="C30" s="32">
        <v>800</v>
      </c>
      <c r="D30" s="84" t="s">
        <v>26</v>
      </c>
      <c r="E30" s="84" t="s">
        <v>12</v>
      </c>
      <c r="F30" s="10">
        <f>SUM(Ведомственная!G702)</f>
        <v>326</v>
      </c>
      <c r="G30" s="10">
        <f>SUM(Ведомственная!H702)</f>
        <v>326</v>
      </c>
      <c r="H30" s="10">
        <f>SUM(Ведомственная!I702)</f>
        <v>326</v>
      </c>
    </row>
    <row r="31" spans="1:8" ht="31.5">
      <c r="A31" s="83" t="s">
        <v>373</v>
      </c>
      <c r="B31" s="32" t="s">
        <v>534</v>
      </c>
      <c r="C31" s="32"/>
      <c r="D31" s="84"/>
      <c r="E31" s="84"/>
      <c r="F31" s="10">
        <f>F32+F33</f>
        <v>6803</v>
      </c>
      <c r="G31" s="10">
        <f>G32+G33</f>
        <v>6803</v>
      </c>
      <c r="H31" s="10">
        <f>H32+H33</f>
        <v>6803</v>
      </c>
    </row>
    <row r="32" spans="1:8" ht="63">
      <c r="A32" s="83" t="s">
        <v>46</v>
      </c>
      <c r="B32" s="32" t="s">
        <v>534</v>
      </c>
      <c r="C32" s="32">
        <v>100</v>
      </c>
      <c r="D32" s="84" t="s">
        <v>26</v>
      </c>
      <c r="E32" s="84" t="s">
        <v>73</v>
      </c>
      <c r="F32" s="10">
        <f>SUM(Ведомственная!G726)</f>
        <v>6803</v>
      </c>
      <c r="G32" s="10">
        <f>SUM(Ведомственная!H726)</f>
        <v>6803</v>
      </c>
      <c r="H32" s="10">
        <f>SUM(Ведомственная!I726)</f>
        <v>6803</v>
      </c>
    </row>
    <row r="33" spans="1:8" ht="31.5">
      <c r="A33" s="83" t="s">
        <v>47</v>
      </c>
      <c r="B33" s="32" t="s">
        <v>534</v>
      </c>
      <c r="C33" s="32">
        <v>200</v>
      </c>
      <c r="D33" s="84" t="s">
        <v>26</v>
      </c>
      <c r="E33" s="84" t="s">
        <v>73</v>
      </c>
      <c r="F33" s="10">
        <f>SUM(Ведомственная!G727)</f>
        <v>0</v>
      </c>
      <c r="G33" s="10">
        <f>SUM(Ведомственная!H727)</f>
        <v>0</v>
      </c>
      <c r="H33" s="10">
        <f>SUM(Ведомственная!I727)</f>
        <v>0</v>
      </c>
    </row>
    <row r="34" spans="1:8" ht="94.5">
      <c r="A34" s="83" t="s">
        <v>371</v>
      </c>
      <c r="B34" s="32" t="s">
        <v>531</v>
      </c>
      <c r="C34" s="32"/>
      <c r="D34" s="84"/>
      <c r="E34" s="84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>
      <c r="A35" s="83" t="s">
        <v>47</v>
      </c>
      <c r="B35" s="32" t="s">
        <v>531</v>
      </c>
      <c r="C35" s="32">
        <v>200</v>
      </c>
      <c r="D35" s="84" t="s">
        <v>26</v>
      </c>
      <c r="E35" s="84" t="s">
        <v>12</v>
      </c>
      <c r="F35" s="10">
        <f>SUM(Ведомственная!G704)</f>
        <v>1454.4</v>
      </c>
      <c r="G35" s="10">
        <f>SUM(Ведомственная!H704)</f>
        <v>1471.2</v>
      </c>
      <c r="H35" s="10">
        <f>SUM(Ведомственная!I704)</f>
        <v>1488.6</v>
      </c>
    </row>
    <row r="36" spans="1:8">
      <c r="A36" s="83" t="s">
        <v>37</v>
      </c>
      <c r="B36" s="32" t="s">
        <v>531</v>
      </c>
      <c r="C36" s="32">
        <v>300</v>
      </c>
      <c r="D36" s="84" t="s">
        <v>26</v>
      </c>
      <c r="E36" s="84" t="s">
        <v>12</v>
      </c>
      <c r="F36" s="10">
        <f>SUM(Ведомственная!G705)</f>
        <v>96985.7</v>
      </c>
      <c r="G36" s="10">
        <f>SUM(Ведомственная!H705)</f>
        <v>98104.8</v>
      </c>
      <c r="H36" s="10">
        <f>SUM(Ведомственная!I705)</f>
        <v>99268.6</v>
      </c>
    </row>
    <row r="37" spans="1:8" ht="31.5">
      <c r="A37" s="83" t="s">
        <v>369</v>
      </c>
      <c r="B37" s="32" t="s">
        <v>532</v>
      </c>
      <c r="C37" s="32"/>
      <c r="D37" s="84"/>
      <c r="E37" s="84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>
      <c r="A38" s="83" t="s">
        <v>47</v>
      </c>
      <c r="B38" s="32" t="s">
        <v>532</v>
      </c>
      <c r="C38" s="32">
        <v>200</v>
      </c>
      <c r="D38" s="84" t="s">
        <v>26</v>
      </c>
      <c r="E38" s="84" t="s">
        <v>12</v>
      </c>
      <c r="F38" s="10">
        <f>SUM(Ведомственная!G707)</f>
        <v>879.5</v>
      </c>
      <c r="G38" s="10">
        <f>SUM(Ведомственная!H707)</f>
        <v>914.2</v>
      </c>
      <c r="H38" s="10">
        <f>SUM(Ведомственная!I707)</f>
        <v>952.2</v>
      </c>
    </row>
    <row r="39" spans="1:8">
      <c r="A39" s="83" t="s">
        <v>37</v>
      </c>
      <c r="B39" s="32" t="s">
        <v>532</v>
      </c>
      <c r="C39" s="32">
        <v>300</v>
      </c>
      <c r="D39" s="84" t="s">
        <v>26</v>
      </c>
      <c r="E39" s="84" t="s">
        <v>12</v>
      </c>
      <c r="F39" s="10">
        <f>SUM(Ведомственная!G708)</f>
        <v>58383.5</v>
      </c>
      <c r="G39" s="10">
        <f>SUM(Ведомственная!H708)</f>
        <v>60719.3</v>
      </c>
      <c r="H39" s="10">
        <f>SUM(Ведомственная!I708)</f>
        <v>63146.7</v>
      </c>
    </row>
    <row r="40" spans="1:8" ht="63">
      <c r="A40" s="83" t="s">
        <v>372</v>
      </c>
      <c r="B40" s="32" t="s">
        <v>533</v>
      </c>
      <c r="C40" s="32"/>
      <c r="D40" s="84"/>
      <c r="E40" s="84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>
      <c r="A41" s="83" t="s">
        <v>47</v>
      </c>
      <c r="B41" s="32" t="s">
        <v>533</v>
      </c>
      <c r="C41" s="32">
        <v>200</v>
      </c>
      <c r="D41" s="84" t="s">
        <v>26</v>
      </c>
      <c r="E41" s="84" t="s">
        <v>12</v>
      </c>
      <c r="F41" s="10">
        <f>SUM(Ведомственная!G710)</f>
        <v>393.9</v>
      </c>
      <c r="G41" s="10">
        <f>SUM(Ведомственная!H710)</f>
        <v>409.7</v>
      </c>
      <c r="H41" s="10">
        <f>SUM(Ведомственная!I710)</f>
        <v>426</v>
      </c>
    </row>
    <row r="42" spans="1:8">
      <c r="A42" s="83" t="s">
        <v>37</v>
      </c>
      <c r="B42" s="32" t="s">
        <v>533</v>
      </c>
      <c r="C42" s="32">
        <v>300</v>
      </c>
      <c r="D42" s="84" t="s">
        <v>26</v>
      </c>
      <c r="E42" s="84" t="s">
        <v>12</v>
      </c>
      <c r="F42" s="10">
        <f>SUM(Ведомственная!G711)</f>
        <v>26080.1</v>
      </c>
      <c r="G42" s="10">
        <f>SUM(Ведомственная!H711)</f>
        <v>27123.3</v>
      </c>
      <c r="H42" s="10">
        <f>SUM(Ведомственная!I711)</f>
        <v>28208.3</v>
      </c>
    </row>
    <row r="43" spans="1:8" ht="31.5">
      <c r="A43" s="83" t="s">
        <v>772</v>
      </c>
      <c r="B43" s="32" t="s">
        <v>539</v>
      </c>
      <c r="C43" s="32"/>
      <c r="D43" s="84"/>
      <c r="E43" s="84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>
      <c r="A44" s="83" t="s">
        <v>370</v>
      </c>
      <c r="B44" s="32" t="s">
        <v>540</v>
      </c>
      <c r="C44" s="32"/>
      <c r="D44" s="84"/>
      <c r="E44" s="84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>
      <c r="A45" s="83" t="s">
        <v>47</v>
      </c>
      <c r="B45" s="32" t="s">
        <v>540</v>
      </c>
      <c r="C45" s="32">
        <v>200</v>
      </c>
      <c r="D45" s="84" t="s">
        <v>26</v>
      </c>
      <c r="E45" s="84" t="s">
        <v>12</v>
      </c>
      <c r="F45" s="10">
        <f>SUM(Ведомственная!G714)</f>
        <v>120.4</v>
      </c>
      <c r="G45" s="10">
        <f>SUM(Ведомственная!H714)</f>
        <v>120.4</v>
      </c>
      <c r="H45" s="10">
        <f>SUM(Ведомственная!I714)</f>
        <v>120.4</v>
      </c>
    </row>
    <row r="46" spans="1:8">
      <c r="A46" s="83" t="s">
        <v>37</v>
      </c>
      <c r="B46" s="32" t="s">
        <v>540</v>
      </c>
      <c r="C46" s="32">
        <v>300</v>
      </c>
      <c r="D46" s="84" t="s">
        <v>26</v>
      </c>
      <c r="E46" s="84" t="s">
        <v>12</v>
      </c>
      <c r="F46" s="10">
        <f>SUM(Ведомственная!G715)</f>
        <v>8046</v>
      </c>
      <c r="G46" s="10">
        <f>SUM(Ведомственная!H715)</f>
        <v>8046</v>
      </c>
      <c r="H46" s="10">
        <f>SUM(Ведомственная!I715)</f>
        <v>8046</v>
      </c>
    </row>
    <row r="47" spans="1:8" ht="31.5">
      <c r="A47" s="83" t="s">
        <v>355</v>
      </c>
      <c r="B47" s="84" t="s">
        <v>356</v>
      </c>
      <c r="C47" s="32"/>
      <c r="D47" s="84"/>
      <c r="E47" s="84"/>
      <c r="F47" s="10">
        <f>SUM(F48+F51+F54+F57+F60+F63+F66+F69+F73+F76+F79+F82+F86+F89+F93+F96)+F84</f>
        <v>718194.89999999991</v>
      </c>
      <c r="G47" s="10">
        <f t="shared" ref="G47:H47" si="4">SUM(G48+G51+G54+G57+G60+G63+G66+G69+G73+G76+G79+G82+G86+G89+G93+G96)+G84</f>
        <v>759151.10000000009</v>
      </c>
      <c r="H47" s="10">
        <f t="shared" si="4"/>
        <v>806292.1</v>
      </c>
    </row>
    <row r="48" spans="1:8" ht="47.25">
      <c r="A48" s="83" t="s">
        <v>546</v>
      </c>
      <c r="B48" s="84" t="s">
        <v>516</v>
      </c>
      <c r="C48" s="32"/>
      <c r="D48" s="84"/>
      <c r="E48" s="84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>
      <c r="A49" s="83" t="s">
        <v>47</v>
      </c>
      <c r="B49" s="84" t="s">
        <v>516</v>
      </c>
      <c r="C49" s="32">
        <v>200</v>
      </c>
      <c r="D49" s="84" t="s">
        <v>26</v>
      </c>
      <c r="E49" s="84" t="s">
        <v>49</v>
      </c>
      <c r="F49" s="10">
        <f>SUM(Ведомственная!G612)</f>
        <v>2773.6</v>
      </c>
      <c r="G49" s="10">
        <f>SUM(Ведомственная!H612)</f>
        <v>2865.1</v>
      </c>
      <c r="H49" s="10">
        <f>SUM(Ведомственная!I612)</f>
        <v>2979.6</v>
      </c>
    </row>
    <row r="50" spans="1:8">
      <c r="A50" s="83" t="s">
        <v>37</v>
      </c>
      <c r="B50" s="84" t="s">
        <v>516</v>
      </c>
      <c r="C50" s="32">
        <v>300</v>
      </c>
      <c r="D50" s="84" t="s">
        <v>26</v>
      </c>
      <c r="E50" s="84" t="s">
        <v>49</v>
      </c>
      <c r="F50" s="10">
        <f>SUM(Ведомственная!G613)</f>
        <v>182966.39999999999</v>
      </c>
      <c r="G50" s="10">
        <f>SUM(Ведомственная!H613)</f>
        <v>189199.7</v>
      </c>
      <c r="H50" s="10">
        <f>SUM(Ведомственная!I613)</f>
        <v>196767.8</v>
      </c>
    </row>
    <row r="51" spans="1:8" ht="47.25">
      <c r="A51" s="83" t="s">
        <v>357</v>
      </c>
      <c r="B51" s="84" t="s">
        <v>517</v>
      </c>
      <c r="C51" s="84"/>
      <c r="D51" s="84"/>
      <c r="E51" s="84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>
      <c r="A52" s="83" t="s">
        <v>47</v>
      </c>
      <c r="B52" s="84" t="s">
        <v>517</v>
      </c>
      <c r="C52" s="84" t="s">
        <v>86</v>
      </c>
      <c r="D52" s="84" t="s">
        <v>26</v>
      </c>
      <c r="E52" s="84" t="s">
        <v>49</v>
      </c>
      <c r="F52" s="10">
        <f>SUM(Ведомственная!G615)</f>
        <v>160.4</v>
      </c>
      <c r="G52" s="10">
        <f>SUM(Ведомственная!H615)</f>
        <v>165.6</v>
      </c>
      <c r="H52" s="10">
        <f>SUM(Ведомственная!I615)</f>
        <v>171</v>
      </c>
    </row>
    <row r="53" spans="1:8">
      <c r="A53" s="83" t="s">
        <v>37</v>
      </c>
      <c r="B53" s="84" t="s">
        <v>517</v>
      </c>
      <c r="C53" s="84" t="s">
        <v>94</v>
      </c>
      <c r="D53" s="84" t="s">
        <v>26</v>
      </c>
      <c r="E53" s="84" t="s">
        <v>49</v>
      </c>
      <c r="F53" s="10">
        <f>SUM(Ведомственная!G616)</f>
        <v>10609.1</v>
      </c>
      <c r="G53" s="10">
        <f>SUM(Ведомственная!H616)</f>
        <v>10952.3</v>
      </c>
      <c r="H53" s="10">
        <f>SUM(Ведомственная!I616)</f>
        <v>11309.2</v>
      </c>
    </row>
    <row r="54" spans="1:8" ht="47.25">
      <c r="A54" s="83" t="s">
        <v>358</v>
      </c>
      <c r="B54" s="84" t="s">
        <v>518</v>
      </c>
      <c r="C54" s="84"/>
      <c r="D54" s="84"/>
      <c r="E54" s="84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>
      <c r="A55" s="83" t="s">
        <v>47</v>
      </c>
      <c r="B55" s="84" t="s">
        <v>518</v>
      </c>
      <c r="C55" s="84" t="s">
        <v>86</v>
      </c>
      <c r="D55" s="84" t="s">
        <v>26</v>
      </c>
      <c r="E55" s="84" t="s">
        <v>49</v>
      </c>
      <c r="F55" s="10">
        <f>SUM(Ведомственная!G618)</f>
        <v>1987.3</v>
      </c>
      <c r="G55" s="10">
        <f>SUM(Ведомственная!H618)</f>
        <v>2060.6</v>
      </c>
      <c r="H55" s="10">
        <f>SUM(Ведомственная!I618)</f>
        <v>2136</v>
      </c>
    </row>
    <row r="56" spans="1:8">
      <c r="A56" s="83" t="s">
        <v>37</v>
      </c>
      <c r="B56" s="84" t="s">
        <v>518</v>
      </c>
      <c r="C56" s="84" t="s">
        <v>94</v>
      </c>
      <c r="D56" s="84" t="s">
        <v>26</v>
      </c>
      <c r="E56" s="84" t="s">
        <v>49</v>
      </c>
      <c r="F56" s="10">
        <f>SUM(Ведомственная!G619)</f>
        <v>131171.20000000001</v>
      </c>
      <c r="G56" s="10">
        <f>SUM(Ведомственная!H619)</f>
        <v>136265.4</v>
      </c>
      <c r="H56" s="10">
        <f>SUM(Ведомственная!I619)</f>
        <v>141564.29999999999</v>
      </c>
    </row>
    <row r="57" spans="1:8" ht="63">
      <c r="A57" s="83" t="s">
        <v>359</v>
      </c>
      <c r="B57" s="84" t="s">
        <v>519</v>
      </c>
      <c r="C57" s="84"/>
      <c r="D57" s="84"/>
      <c r="E57" s="84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>
      <c r="A58" s="83" t="s">
        <v>47</v>
      </c>
      <c r="B58" s="84" t="s">
        <v>519</v>
      </c>
      <c r="C58" s="84" t="s">
        <v>86</v>
      </c>
      <c r="D58" s="84" t="s">
        <v>26</v>
      </c>
      <c r="E58" s="84" t="s">
        <v>49</v>
      </c>
      <c r="F58" s="10">
        <f>SUM(Ведомственная!G621)</f>
        <v>8</v>
      </c>
      <c r="G58" s="10">
        <f>SUM(Ведомственная!H621)</f>
        <v>8.3000000000000007</v>
      </c>
      <c r="H58" s="10">
        <f>SUM(Ведомственная!I621)</f>
        <v>8.6</v>
      </c>
    </row>
    <row r="59" spans="1:8">
      <c r="A59" s="83" t="s">
        <v>37</v>
      </c>
      <c r="B59" s="84" t="s">
        <v>519</v>
      </c>
      <c r="C59" s="84" t="s">
        <v>94</v>
      </c>
      <c r="D59" s="84" t="s">
        <v>26</v>
      </c>
      <c r="E59" s="84" t="s">
        <v>49</v>
      </c>
      <c r="F59" s="10">
        <f>SUM(Ведомственная!G622)</f>
        <v>507.9</v>
      </c>
      <c r="G59" s="10">
        <f>SUM(Ведомственная!H622)</f>
        <v>528.20000000000005</v>
      </c>
      <c r="H59" s="10">
        <f>SUM(Ведомственная!I622)</f>
        <v>549.4</v>
      </c>
    </row>
    <row r="60" spans="1:8" ht="63">
      <c r="A60" s="83" t="s">
        <v>360</v>
      </c>
      <c r="B60" s="84" t="s">
        <v>520</v>
      </c>
      <c r="C60" s="84"/>
      <c r="D60" s="84"/>
      <c r="E60" s="84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>
      <c r="A61" s="83" t="s">
        <v>47</v>
      </c>
      <c r="B61" s="84" t="s">
        <v>520</v>
      </c>
      <c r="C61" s="84" t="s">
        <v>86</v>
      </c>
      <c r="D61" s="84" t="s">
        <v>26</v>
      </c>
      <c r="E61" s="84" t="s">
        <v>49</v>
      </c>
      <c r="F61" s="10">
        <f>SUM(Ведомственная!G624)</f>
        <v>0.4</v>
      </c>
      <c r="G61" s="10">
        <f>SUM(Ведомственная!H624)</f>
        <v>0.4</v>
      </c>
      <c r="H61" s="10">
        <f>SUM(Ведомственная!I624)</f>
        <v>0.4</v>
      </c>
    </row>
    <row r="62" spans="1:8">
      <c r="A62" s="83" t="s">
        <v>37</v>
      </c>
      <c r="B62" s="84" t="s">
        <v>520</v>
      </c>
      <c r="C62" s="84" t="s">
        <v>94</v>
      </c>
      <c r="D62" s="84" t="s">
        <v>26</v>
      </c>
      <c r="E62" s="84" t="s">
        <v>49</v>
      </c>
      <c r="F62" s="10">
        <f>SUM(Ведомственная!G625)</f>
        <v>26.8</v>
      </c>
      <c r="G62" s="10">
        <f>SUM(Ведомственная!H625)</f>
        <v>26.8</v>
      </c>
      <c r="H62" s="10">
        <f>SUM(Ведомственная!I625)</f>
        <v>26.8</v>
      </c>
    </row>
    <row r="63" spans="1:8" ht="63">
      <c r="A63" s="83" t="s">
        <v>361</v>
      </c>
      <c r="B63" s="84" t="s">
        <v>521</v>
      </c>
      <c r="C63" s="84"/>
      <c r="D63" s="84"/>
      <c r="E63" s="84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>
      <c r="A64" s="83" t="s">
        <v>47</v>
      </c>
      <c r="B64" s="84" t="s">
        <v>521</v>
      </c>
      <c r="C64" s="84" t="s">
        <v>86</v>
      </c>
      <c r="D64" s="84" t="s">
        <v>26</v>
      </c>
      <c r="E64" s="84" t="s">
        <v>49</v>
      </c>
      <c r="F64" s="10">
        <f>SUM(Ведомственная!G627)</f>
        <v>763.1</v>
      </c>
      <c r="G64" s="10">
        <f>SUM(Ведомственная!H627)</f>
        <v>805</v>
      </c>
      <c r="H64" s="10">
        <f>SUM(Ведомственная!I627)</f>
        <v>846.9</v>
      </c>
    </row>
    <row r="65" spans="1:8">
      <c r="A65" s="83" t="s">
        <v>37</v>
      </c>
      <c r="B65" s="84" t="s">
        <v>521</v>
      </c>
      <c r="C65" s="84" t="s">
        <v>94</v>
      </c>
      <c r="D65" s="84" t="s">
        <v>26</v>
      </c>
      <c r="E65" s="84" t="s">
        <v>49</v>
      </c>
      <c r="F65" s="10">
        <f>SUM(Ведомственная!G628)</f>
        <v>7621.4</v>
      </c>
      <c r="G65" s="10">
        <f>SUM(Ведомственная!H628)</f>
        <v>8752.9</v>
      </c>
      <c r="H65" s="10">
        <f>SUM(Ведомственная!I628)</f>
        <v>10145</v>
      </c>
    </row>
    <row r="66" spans="1:8" ht="47.25">
      <c r="A66" s="83" t="s">
        <v>374</v>
      </c>
      <c r="B66" s="84" t="s">
        <v>522</v>
      </c>
      <c r="C66" s="84"/>
      <c r="D66" s="84"/>
      <c r="E66" s="84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>
      <c r="A67" s="83" t="s">
        <v>47</v>
      </c>
      <c r="B67" s="84" t="s">
        <v>522</v>
      </c>
      <c r="C67" s="84" t="s">
        <v>86</v>
      </c>
      <c r="D67" s="84" t="s">
        <v>26</v>
      </c>
      <c r="E67" s="84" t="s">
        <v>49</v>
      </c>
      <c r="F67" s="10">
        <f>SUM(Ведомственная!G630)</f>
        <v>3139.3</v>
      </c>
      <c r="G67" s="10">
        <f>SUM(Ведомственная!H630)</f>
        <v>3534.7</v>
      </c>
      <c r="H67" s="10">
        <f>SUM(Ведомственная!I630)</f>
        <v>3997.8</v>
      </c>
    </row>
    <row r="68" spans="1:8">
      <c r="A68" s="83" t="s">
        <v>37</v>
      </c>
      <c r="B68" s="84" t="s">
        <v>522</v>
      </c>
      <c r="C68" s="84" t="s">
        <v>94</v>
      </c>
      <c r="D68" s="84" t="s">
        <v>26</v>
      </c>
      <c r="E68" s="84" t="s">
        <v>49</v>
      </c>
      <c r="F68" s="10">
        <f>SUM(Ведомственная!G631)</f>
        <v>207726.3</v>
      </c>
      <c r="G68" s="10">
        <f>SUM(Ведомственная!H631)</f>
        <v>233889.3</v>
      </c>
      <c r="H68" s="10">
        <f>SUM(Ведомственная!I631)</f>
        <v>264531.40000000002</v>
      </c>
    </row>
    <row r="69" spans="1:8" ht="47.25">
      <c r="A69" s="83" t="s">
        <v>365</v>
      </c>
      <c r="B69" s="84" t="s">
        <v>523</v>
      </c>
      <c r="C69" s="84"/>
      <c r="D69" s="84"/>
      <c r="E69" s="84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>
      <c r="A70" s="83" t="s">
        <v>47</v>
      </c>
      <c r="B70" s="84" t="s">
        <v>523</v>
      </c>
      <c r="C70" s="84" t="s">
        <v>86</v>
      </c>
      <c r="D70" s="84" t="s">
        <v>26</v>
      </c>
      <c r="E70" s="84" t="s">
        <v>49</v>
      </c>
      <c r="F70" s="10">
        <f>SUM(Ведомственная!G633)</f>
        <v>52.6</v>
      </c>
      <c r="G70" s="10">
        <f>SUM(Ведомственная!H633)</f>
        <v>54.7</v>
      </c>
      <c r="H70" s="10">
        <f>SUM(Ведомственная!I633)</f>
        <v>57.1</v>
      </c>
    </row>
    <row r="71" spans="1:8">
      <c r="A71" s="83" t="s">
        <v>37</v>
      </c>
      <c r="B71" s="84" t="s">
        <v>523</v>
      </c>
      <c r="C71" s="84" t="s">
        <v>94</v>
      </c>
      <c r="D71" s="84" t="s">
        <v>26</v>
      </c>
      <c r="E71" s="84" t="s">
        <v>49</v>
      </c>
      <c r="F71" s="10">
        <f>SUM(Ведомственная!G634+Ведомственная!G1124+Ведомственная!G1340)</f>
        <v>11030.1</v>
      </c>
      <c r="G71" s="10">
        <f>SUM(Ведомственная!H634+Ведомственная!H1124+Ведомственная!H1340)</f>
        <v>11487.7</v>
      </c>
      <c r="H71" s="10">
        <f>SUM(Ведомственная!I634+Ведомственная!I1124+Ведомственная!I1340)</f>
        <v>11963.4</v>
      </c>
    </row>
    <row r="72" spans="1:8" ht="31.5">
      <c r="A72" s="83" t="s">
        <v>116</v>
      </c>
      <c r="B72" s="84" t="s">
        <v>523</v>
      </c>
      <c r="C72" s="84" t="s">
        <v>117</v>
      </c>
      <c r="D72" s="84" t="s">
        <v>26</v>
      </c>
      <c r="E72" s="84" t="s">
        <v>49</v>
      </c>
      <c r="F72" s="10">
        <f>SUM(Ведомственная!G1125)+Ведомственная!G1341</f>
        <v>558.5</v>
      </c>
      <c r="G72" s="10">
        <f>SUM(Ведомственная!H1125)+Ведомственная!H1341</f>
        <v>564.5</v>
      </c>
      <c r="H72" s="10">
        <f>SUM(Ведомственная!I1125)+Ведомственная!I1341</f>
        <v>570.70000000000005</v>
      </c>
    </row>
    <row r="73" spans="1:8" ht="63">
      <c r="A73" s="83" t="s">
        <v>366</v>
      </c>
      <c r="B73" s="84" t="s">
        <v>524</v>
      </c>
      <c r="C73" s="84"/>
      <c r="D73" s="84"/>
      <c r="E73" s="84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>
      <c r="A74" s="83" t="s">
        <v>47</v>
      </c>
      <c r="B74" s="84" t="s">
        <v>524</v>
      </c>
      <c r="C74" s="84" t="s">
        <v>86</v>
      </c>
      <c r="D74" s="84" t="s">
        <v>26</v>
      </c>
      <c r="E74" s="84" t="s">
        <v>49</v>
      </c>
      <c r="F74" s="10">
        <f>SUM(Ведомственная!G636)</f>
        <v>32.700000000000003</v>
      </c>
      <c r="G74" s="10">
        <f>SUM(Ведомственная!H636)</f>
        <v>32.700000000000003</v>
      </c>
      <c r="H74" s="10">
        <f>SUM(Ведомственная!I636)</f>
        <v>32.700000000000003</v>
      </c>
    </row>
    <row r="75" spans="1:8">
      <c r="A75" s="83" t="s">
        <v>37</v>
      </c>
      <c r="B75" s="84" t="s">
        <v>524</v>
      </c>
      <c r="C75" s="84" t="s">
        <v>94</v>
      </c>
      <c r="D75" s="84" t="s">
        <v>26</v>
      </c>
      <c r="E75" s="84" t="s">
        <v>49</v>
      </c>
      <c r="F75" s="10">
        <f>SUM(Ведомственная!G637)</f>
        <v>1817.6</v>
      </c>
      <c r="G75" s="10">
        <f>SUM(Ведомственная!H637)</f>
        <v>1817.6</v>
      </c>
      <c r="H75" s="10">
        <f>SUM(Ведомственная!I637)</f>
        <v>1817.6</v>
      </c>
    </row>
    <row r="76" spans="1:8" ht="31.5">
      <c r="A76" s="83" t="s">
        <v>367</v>
      </c>
      <c r="B76" s="84" t="s">
        <v>525</v>
      </c>
      <c r="C76" s="84"/>
      <c r="D76" s="84"/>
      <c r="E76" s="84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>
      <c r="A77" s="83" t="s">
        <v>47</v>
      </c>
      <c r="B77" s="84" t="s">
        <v>525</v>
      </c>
      <c r="C77" s="84" t="s">
        <v>86</v>
      </c>
      <c r="D77" s="84" t="s">
        <v>26</v>
      </c>
      <c r="E77" s="84" t="s">
        <v>49</v>
      </c>
      <c r="F77" s="10">
        <f>SUM(Ведомственная!G639)</f>
        <v>0</v>
      </c>
      <c r="G77" s="10">
        <f>SUM(Ведомственная!H639)</f>
        <v>0</v>
      </c>
      <c r="H77" s="10">
        <f>SUM(Ведомственная!I639)</f>
        <v>0</v>
      </c>
    </row>
    <row r="78" spans="1:8">
      <c r="A78" s="83" t="s">
        <v>37</v>
      </c>
      <c r="B78" s="84" t="s">
        <v>525</v>
      </c>
      <c r="C78" s="84" t="s">
        <v>94</v>
      </c>
      <c r="D78" s="84" t="s">
        <v>26</v>
      </c>
      <c r="E78" s="84" t="s">
        <v>49</v>
      </c>
      <c r="F78" s="10">
        <f>SUM(Ведомственная!G640)</f>
        <v>0.1</v>
      </c>
      <c r="G78" s="10">
        <f>SUM(Ведомственная!H640)</f>
        <v>0.1</v>
      </c>
      <c r="H78" s="10">
        <f>SUM(Ведомственная!I640)</f>
        <v>0.1</v>
      </c>
    </row>
    <row r="79" spans="1:8" ht="94.5">
      <c r="A79" s="83" t="s">
        <v>869</v>
      </c>
      <c r="B79" s="84" t="s">
        <v>526</v>
      </c>
      <c r="C79" s="84"/>
      <c r="D79" s="84"/>
      <c r="E79" s="84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>
      <c r="A80" s="83" t="s">
        <v>47</v>
      </c>
      <c r="B80" s="84" t="s">
        <v>526</v>
      </c>
      <c r="C80" s="84" t="s">
        <v>86</v>
      </c>
      <c r="D80" s="84" t="s">
        <v>26</v>
      </c>
      <c r="E80" s="84" t="s">
        <v>49</v>
      </c>
      <c r="F80" s="10">
        <f>SUM(Ведомственная!G642)</f>
        <v>114.1</v>
      </c>
      <c r="G80" s="10">
        <f>SUM(Ведомственная!H642)</f>
        <v>114.1</v>
      </c>
      <c r="H80" s="10">
        <f>SUM(Ведомственная!I642)</f>
        <v>114.1</v>
      </c>
    </row>
    <row r="81" spans="1:8">
      <c r="A81" s="83" t="s">
        <v>37</v>
      </c>
      <c r="B81" s="84" t="s">
        <v>526</v>
      </c>
      <c r="C81" s="84" t="s">
        <v>94</v>
      </c>
      <c r="D81" s="84" t="s">
        <v>26</v>
      </c>
      <c r="E81" s="84" t="s">
        <v>49</v>
      </c>
      <c r="F81" s="10">
        <f>SUM(Ведомственная!G643)</f>
        <v>9976.4</v>
      </c>
      <c r="G81" s="10">
        <f>SUM(Ведомственная!H643)</f>
        <v>9976.4</v>
      </c>
      <c r="H81" s="10">
        <f>SUM(Ведомственная!I643)</f>
        <v>9976.4</v>
      </c>
    </row>
    <row r="82" spans="1:8" ht="66" customHeight="1">
      <c r="A82" s="12" t="s">
        <v>874</v>
      </c>
      <c r="B82" s="84" t="s">
        <v>851</v>
      </c>
      <c r="C82" s="84"/>
      <c r="D82" s="84"/>
      <c r="E82" s="84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>
      <c r="A83" s="83" t="s">
        <v>47</v>
      </c>
      <c r="B83" s="84" t="s">
        <v>851</v>
      </c>
      <c r="C83" s="84" t="s">
        <v>86</v>
      </c>
      <c r="D83" s="84" t="s">
        <v>26</v>
      </c>
      <c r="E83" s="84" t="s">
        <v>73</v>
      </c>
      <c r="F83" s="10">
        <f>SUM(Ведомственная!G730)</f>
        <v>71.8</v>
      </c>
      <c r="G83" s="10">
        <f>SUM(Ведомственная!H730)</f>
        <v>71.8</v>
      </c>
      <c r="H83" s="10">
        <f>SUM(Ведомственная!I730)</f>
        <v>71.8</v>
      </c>
    </row>
    <row r="84" spans="1:8" ht="110.25">
      <c r="A84" s="109" t="s">
        <v>1005</v>
      </c>
      <c r="B84" s="32" t="s">
        <v>944</v>
      </c>
      <c r="C84" s="84"/>
      <c r="D84" s="84"/>
      <c r="E84" s="84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>
      <c r="A85" s="83" t="s">
        <v>47</v>
      </c>
      <c r="B85" s="32" t="s">
        <v>944</v>
      </c>
      <c r="C85" s="84" t="s">
        <v>86</v>
      </c>
      <c r="D85" s="84" t="s">
        <v>26</v>
      </c>
      <c r="E85" s="84" t="s">
        <v>73</v>
      </c>
      <c r="F85" s="10">
        <f>SUM(Ведомственная!G733)</f>
        <v>88.2</v>
      </c>
      <c r="G85" s="10">
        <f>SUM(Ведомственная!H733)</f>
        <v>88.2</v>
      </c>
      <c r="H85" s="10">
        <f>SUM(Ведомственная!I733)</f>
        <v>88.2</v>
      </c>
    </row>
    <row r="86" spans="1:8" ht="47.25">
      <c r="A86" s="83" t="s">
        <v>363</v>
      </c>
      <c r="B86" s="84" t="s">
        <v>527</v>
      </c>
      <c r="C86" s="84"/>
      <c r="D86" s="84"/>
      <c r="E86" s="84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>
      <c r="A87" s="83" t="s">
        <v>47</v>
      </c>
      <c r="B87" s="84" t="s">
        <v>527</v>
      </c>
      <c r="C87" s="84" t="s">
        <v>86</v>
      </c>
      <c r="D87" s="84" t="s">
        <v>26</v>
      </c>
      <c r="E87" s="84" t="s">
        <v>49</v>
      </c>
      <c r="F87" s="10">
        <f>SUM(Ведомственная!G645)</f>
        <v>240.4</v>
      </c>
      <c r="G87" s="10">
        <f>SUM(Ведомственная!H645)</f>
        <v>250</v>
      </c>
      <c r="H87" s="10">
        <f>SUM(Ведомственная!I645)</f>
        <v>260.10000000000002</v>
      </c>
    </row>
    <row r="88" spans="1:8">
      <c r="A88" s="83" t="s">
        <v>37</v>
      </c>
      <c r="B88" s="84" t="s">
        <v>527</v>
      </c>
      <c r="C88" s="84" t="s">
        <v>94</v>
      </c>
      <c r="D88" s="84" t="s">
        <v>26</v>
      </c>
      <c r="E88" s="84" t="s">
        <v>49</v>
      </c>
      <c r="F88" s="10">
        <f>SUM(Ведомственная!G646)</f>
        <v>16028.1</v>
      </c>
      <c r="G88" s="10">
        <f>SUM(Ведомственная!H646)</f>
        <v>16669.3</v>
      </c>
      <c r="H88" s="10">
        <f>SUM(Ведомственная!I646)</f>
        <v>17336</v>
      </c>
    </row>
    <row r="89" spans="1:8" ht="31.5">
      <c r="A89" s="83" t="s">
        <v>364</v>
      </c>
      <c r="B89" s="84" t="s">
        <v>528</v>
      </c>
      <c r="C89" s="84"/>
      <c r="D89" s="84"/>
      <c r="E89" s="84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>
      <c r="A90" s="83" t="s">
        <v>47</v>
      </c>
      <c r="B90" s="84" t="s">
        <v>528</v>
      </c>
      <c r="C90" s="84" t="s">
        <v>86</v>
      </c>
      <c r="D90" s="84" t="s">
        <v>108</v>
      </c>
      <c r="E90" s="84" t="s">
        <v>163</v>
      </c>
      <c r="F90" s="10">
        <f>SUM(Ведомственная!G568)</f>
        <v>0</v>
      </c>
      <c r="G90" s="10">
        <f>SUM(Ведомственная!H568)</f>
        <v>0</v>
      </c>
      <c r="H90" s="10">
        <f>SUM(Ведомственная!I568)</f>
        <v>0</v>
      </c>
    </row>
    <row r="91" spans="1:8" ht="31.5">
      <c r="A91" s="83" t="s">
        <v>47</v>
      </c>
      <c r="B91" s="84" t="s">
        <v>528</v>
      </c>
      <c r="C91" s="84" t="s">
        <v>86</v>
      </c>
      <c r="D91" s="84" t="s">
        <v>26</v>
      </c>
      <c r="E91" s="84" t="s">
        <v>49</v>
      </c>
      <c r="F91" s="10">
        <f>SUM(Ведомственная!G648)</f>
        <v>2173.8000000000002</v>
      </c>
      <c r="G91" s="10">
        <f>SUM(Ведомственная!H648)</f>
        <v>2173.5</v>
      </c>
      <c r="H91" s="10">
        <f>SUM(Ведомственная!I648)</f>
        <v>2173.5</v>
      </c>
    </row>
    <row r="92" spans="1:8">
      <c r="A92" s="83" t="s">
        <v>37</v>
      </c>
      <c r="B92" s="84" t="s">
        <v>528</v>
      </c>
      <c r="C92" s="84" t="s">
        <v>94</v>
      </c>
      <c r="D92" s="84" t="s">
        <v>26</v>
      </c>
      <c r="E92" s="84" t="s">
        <v>49</v>
      </c>
      <c r="F92" s="10">
        <f>SUM(Ведомственная!G649)</f>
        <v>103670</v>
      </c>
      <c r="G92" s="10">
        <f>SUM(Ведомственная!H649)</f>
        <v>103656.3</v>
      </c>
      <c r="H92" s="10">
        <f>SUM(Ведомственная!I649)</f>
        <v>103656.3</v>
      </c>
    </row>
    <row r="93" spans="1:8" ht="31.5">
      <c r="A93" s="83" t="s">
        <v>503</v>
      </c>
      <c r="B93" s="84" t="s">
        <v>529</v>
      </c>
      <c r="C93" s="84"/>
      <c r="D93" s="84"/>
      <c r="E93" s="84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>
      <c r="A94" s="83" t="s">
        <v>47</v>
      </c>
      <c r="B94" s="84" t="s">
        <v>415</v>
      </c>
      <c r="C94" s="84" t="s">
        <v>86</v>
      </c>
      <c r="D94" s="84" t="s">
        <v>26</v>
      </c>
      <c r="E94" s="84" t="s">
        <v>49</v>
      </c>
      <c r="F94" s="10"/>
      <c r="G94" s="10"/>
      <c r="H94" s="10"/>
    </row>
    <row r="95" spans="1:8">
      <c r="A95" s="83" t="s">
        <v>37</v>
      </c>
      <c r="B95" s="84" t="s">
        <v>529</v>
      </c>
      <c r="C95" s="84" t="s">
        <v>94</v>
      </c>
      <c r="D95" s="84" t="s">
        <v>26</v>
      </c>
      <c r="E95" s="84" t="s">
        <v>49</v>
      </c>
      <c r="F95" s="10">
        <f>SUM(Ведомственная!G652)</f>
        <v>17714.099999999999</v>
      </c>
      <c r="G95" s="10">
        <f>SUM(Ведомственная!H652)</f>
        <v>17974.7</v>
      </c>
      <c r="H95" s="10">
        <f>SUM(Ведомственная!I652)</f>
        <v>17974.7</v>
      </c>
    </row>
    <row r="96" spans="1:8" ht="63">
      <c r="A96" s="83" t="s">
        <v>537</v>
      </c>
      <c r="B96" s="84" t="s">
        <v>536</v>
      </c>
      <c r="C96" s="84"/>
      <c r="D96" s="84"/>
      <c r="E96" s="84"/>
      <c r="F96" s="10">
        <f>SUM(F97)</f>
        <v>5165.2</v>
      </c>
      <c r="G96" s="10">
        <f>SUM(G97)</f>
        <v>5165.2</v>
      </c>
      <c r="H96" s="10">
        <f>SUM(H97)</f>
        <v>5165.2</v>
      </c>
    </row>
    <row r="97" spans="1:8" ht="47.25">
      <c r="A97" s="83" t="s">
        <v>374</v>
      </c>
      <c r="B97" s="84" t="s">
        <v>535</v>
      </c>
      <c r="C97" s="32"/>
      <c r="D97" s="84"/>
      <c r="E97" s="84"/>
      <c r="F97" s="10">
        <f>F98+F99</f>
        <v>5165.2</v>
      </c>
      <c r="G97" s="10">
        <f>G98+G99</f>
        <v>5165.2</v>
      </c>
      <c r="H97" s="10">
        <f>H98+H99</f>
        <v>5165.2</v>
      </c>
    </row>
    <row r="98" spans="1:8" ht="63">
      <c r="A98" s="83" t="s">
        <v>46</v>
      </c>
      <c r="B98" s="84" t="s">
        <v>535</v>
      </c>
      <c r="C98" s="32">
        <v>100</v>
      </c>
      <c r="D98" s="84" t="s">
        <v>26</v>
      </c>
      <c r="E98" s="84" t="s">
        <v>73</v>
      </c>
      <c r="F98" s="10">
        <f>SUM(Ведомственная!G736)</f>
        <v>5165.2</v>
      </c>
      <c r="G98" s="10">
        <f>SUM(Ведомственная!H736)</f>
        <v>5165.2</v>
      </c>
      <c r="H98" s="10">
        <f>SUM(Ведомственная!I736)</f>
        <v>5165.2</v>
      </c>
    </row>
    <row r="99" spans="1:8" ht="31.5">
      <c r="A99" s="83" t="s">
        <v>47</v>
      </c>
      <c r="B99" s="84" t="s">
        <v>535</v>
      </c>
      <c r="C99" s="32">
        <v>200</v>
      </c>
      <c r="D99" s="84" t="s">
        <v>26</v>
      </c>
      <c r="E99" s="84" t="s">
        <v>73</v>
      </c>
      <c r="F99" s="10">
        <f>SUM(Ведомственная!G731)</f>
        <v>0</v>
      </c>
      <c r="G99" s="10">
        <f>SUM(Ведомственная!H731)</f>
        <v>0</v>
      </c>
      <c r="H99" s="10">
        <f>SUM(Ведомственная!I731)</f>
        <v>0</v>
      </c>
    </row>
    <row r="100" spans="1:8" ht="47.25">
      <c r="A100" s="83" t="s">
        <v>351</v>
      </c>
      <c r="B100" s="84" t="s">
        <v>352</v>
      </c>
      <c r="C100" s="32"/>
      <c r="D100" s="84"/>
      <c r="E100" s="84"/>
      <c r="F100" s="10">
        <f>SUM(F101)+F105</f>
        <v>108804.9</v>
      </c>
      <c r="G100" s="10">
        <f>SUM(G101)+G105</f>
        <v>109710.9</v>
      </c>
      <c r="H100" s="10">
        <f>SUM(H101)+H105</f>
        <v>110162</v>
      </c>
    </row>
    <row r="101" spans="1:8" ht="31.5">
      <c r="A101" s="83" t="s">
        <v>376</v>
      </c>
      <c r="B101" s="32" t="s">
        <v>538</v>
      </c>
      <c r="C101" s="32"/>
      <c r="D101" s="84"/>
      <c r="E101" s="84"/>
      <c r="F101" s="10">
        <f>F102+F103+F104</f>
        <v>21157.4</v>
      </c>
      <c r="G101" s="10">
        <f>G102+G103+G104</f>
        <v>21157.4</v>
      </c>
      <c r="H101" s="10">
        <f>H102+H103+H104</f>
        <v>21157.4</v>
      </c>
    </row>
    <row r="102" spans="1:8" ht="63">
      <c r="A102" s="83" t="s">
        <v>46</v>
      </c>
      <c r="B102" s="32" t="s">
        <v>538</v>
      </c>
      <c r="C102" s="32">
        <v>100</v>
      </c>
      <c r="D102" s="84" t="s">
        <v>26</v>
      </c>
      <c r="E102" s="84" t="s">
        <v>73</v>
      </c>
      <c r="F102" s="10">
        <f>SUM(Ведомственная!G739)</f>
        <v>21157.4</v>
      </c>
      <c r="G102" s="10">
        <f>SUM(Ведомственная!H739)</f>
        <v>21157.4</v>
      </c>
      <c r="H102" s="10">
        <f>SUM(Ведомственная!I739)</f>
        <v>21157.4</v>
      </c>
    </row>
    <row r="103" spans="1:8" ht="31.5" hidden="1">
      <c r="A103" s="83" t="s">
        <v>47</v>
      </c>
      <c r="B103" s="32" t="s">
        <v>377</v>
      </c>
      <c r="C103" s="32">
        <v>200</v>
      </c>
      <c r="D103" s="84" t="s">
        <v>26</v>
      </c>
      <c r="E103" s="84" t="s">
        <v>73</v>
      </c>
      <c r="F103" s="10"/>
      <c r="G103" s="10"/>
      <c r="H103" s="10"/>
    </row>
    <row r="104" spans="1:8" hidden="1">
      <c r="A104" s="83" t="s">
        <v>21</v>
      </c>
      <c r="B104" s="32" t="s">
        <v>377</v>
      </c>
      <c r="C104" s="32">
        <v>800</v>
      </c>
      <c r="D104" s="84" t="s">
        <v>26</v>
      </c>
      <c r="E104" s="84" t="s">
        <v>73</v>
      </c>
      <c r="F104" s="10"/>
      <c r="G104" s="10"/>
      <c r="H104" s="10"/>
    </row>
    <row r="105" spans="1:8" ht="31.5">
      <c r="A105" s="83" t="s">
        <v>353</v>
      </c>
      <c r="B105" s="84" t="s">
        <v>515</v>
      </c>
      <c r="C105" s="32"/>
      <c r="D105" s="84"/>
      <c r="E105" s="84"/>
      <c r="F105" s="10">
        <f>SUM(F106:F110)</f>
        <v>87647.5</v>
      </c>
      <c r="G105" s="10">
        <f t="shared" ref="G105:H105" si="7">SUM(G106:G110)</f>
        <v>88553.5</v>
      </c>
      <c r="H105" s="10">
        <f t="shared" si="7"/>
        <v>89004.6</v>
      </c>
    </row>
    <row r="106" spans="1:8" ht="63">
      <c r="A106" s="83" t="s">
        <v>46</v>
      </c>
      <c r="B106" s="84" t="s">
        <v>515</v>
      </c>
      <c r="C106" s="32">
        <v>100</v>
      </c>
      <c r="D106" s="84" t="s">
        <v>26</v>
      </c>
      <c r="E106" s="84" t="s">
        <v>39</v>
      </c>
      <c r="F106" s="10">
        <f>SUM(Ведомственная!G592)</f>
        <v>74992.5</v>
      </c>
      <c r="G106" s="10">
        <f>SUM(Ведомственная!H592)</f>
        <v>74992.5</v>
      </c>
      <c r="H106" s="10">
        <f>SUM(Ведомственная!I592)</f>
        <v>74992.5</v>
      </c>
    </row>
    <row r="107" spans="1:8" ht="31.5">
      <c r="A107" s="83" t="s">
        <v>47</v>
      </c>
      <c r="B107" s="84" t="s">
        <v>515</v>
      </c>
      <c r="C107" s="32">
        <v>200</v>
      </c>
      <c r="D107" s="84" t="s">
        <v>108</v>
      </c>
      <c r="E107" s="84" t="s">
        <v>163</v>
      </c>
      <c r="F107" s="10">
        <f>SUM(Ведомственная!G570)</f>
        <v>0</v>
      </c>
      <c r="G107" s="10">
        <f>SUM(Ведомственная!H570)</f>
        <v>0</v>
      </c>
      <c r="H107" s="10">
        <f>SUM(Ведомственная!I570)</f>
        <v>0</v>
      </c>
    </row>
    <row r="108" spans="1:8" ht="31.5">
      <c r="A108" s="83" t="s">
        <v>47</v>
      </c>
      <c r="B108" s="84" t="s">
        <v>515</v>
      </c>
      <c r="C108" s="32">
        <v>200</v>
      </c>
      <c r="D108" s="84" t="s">
        <v>26</v>
      </c>
      <c r="E108" s="84" t="s">
        <v>39</v>
      </c>
      <c r="F108" s="10">
        <f>SUM(Ведомственная!G593)</f>
        <v>12361.4</v>
      </c>
      <c r="G108" s="10">
        <f>SUM(Ведомственная!H593)</f>
        <v>13267.4</v>
      </c>
      <c r="H108" s="10">
        <f>SUM(Ведомственная!I593)</f>
        <v>13718.5</v>
      </c>
    </row>
    <row r="109" spans="1:8" ht="19.5" customHeight="1">
      <c r="A109" s="83" t="s">
        <v>37</v>
      </c>
      <c r="B109" s="84" t="s">
        <v>515</v>
      </c>
      <c r="C109" s="32">
        <v>300</v>
      </c>
      <c r="D109" s="84" t="s">
        <v>26</v>
      </c>
      <c r="E109" s="84" t="s">
        <v>39</v>
      </c>
      <c r="F109" s="10">
        <f>SUM(Ведомственная!G594)</f>
        <v>0</v>
      </c>
      <c r="G109" s="10">
        <f>SUM(Ведомственная!H594)</f>
        <v>0</v>
      </c>
      <c r="H109" s="10">
        <f>SUM(Ведомственная!I594)</f>
        <v>0</v>
      </c>
    </row>
    <row r="110" spans="1:8">
      <c r="A110" s="83" t="s">
        <v>21</v>
      </c>
      <c r="B110" s="84" t="s">
        <v>515</v>
      </c>
      <c r="C110" s="32">
        <v>800</v>
      </c>
      <c r="D110" s="84" t="s">
        <v>26</v>
      </c>
      <c r="E110" s="84" t="s">
        <v>39</v>
      </c>
      <c r="F110" s="10">
        <f>SUM(Ведомственная!G595)</f>
        <v>293.60000000000002</v>
      </c>
      <c r="G110" s="10">
        <f>SUM(Ведомственная!H595)</f>
        <v>293.60000000000002</v>
      </c>
      <c r="H110" s="10">
        <f>SUM(Ведомственная!I595)</f>
        <v>293.60000000000002</v>
      </c>
    </row>
    <row r="111" spans="1:8" s="28" customFormat="1" ht="47.25">
      <c r="A111" s="24" t="s">
        <v>576</v>
      </c>
      <c r="B111" s="30" t="s">
        <v>577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>
      <c r="A112" s="2" t="s">
        <v>30</v>
      </c>
      <c r="B112" s="32" t="s">
        <v>766</v>
      </c>
      <c r="C112" s="32"/>
      <c r="D112" s="84"/>
      <c r="E112" s="84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>
      <c r="A113" s="83" t="s">
        <v>448</v>
      </c>
      <c r="B113" s="32" t="s">
        <v>767</v>
      </c>
      <c r="C113" s="32"/>
      <c r="D113" s="84"/>
      <c r="E113" s="84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>
      <c r="A114" s="83" t="s">
        <v>21</v>
      </c>
      <c r="B114" s="32" t="s">
        <v>767</v>
      </c>
      <c r="C114" s="32">
        <v>200</v>
      </c>
      <c r="D114" s="84" t="s">
        <v>12</v>
      </c>
      <c r="E114" s="84" t="s">
        <v>23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>
      <c r="A115" s="83" t="s">
        <v>17</v>
      </c>
      <c r="B115" s="84" t="s">
        <v>750</v>
      </c>
      <c r="C115" s="32"/>
      <c r="D115" s="84"/>
      <c r="E115" s="84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>
      <c r="A116" s="83" t="s">
        <v>225</v>
      </c>
      <c r="B116" s="84" t="s">
        <v>749</v>
      </c>
      <c r="C116" s="84"/>
      <c r="D116" s="84"/>
      <c r="E116" s="84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>
      <c r="A117" s="83" t="s">
        <v>21</v>
      </c>
      <c r="B117" s="84" t="s">
        <v>749</v>
      </c>
      <c r="C117" s="84" t="s">
        <v>91</v>
      </c>
      <c r="D117" s="84" t="s">
        <v>12</v>
      </c>
      <c r="E117" s="84" t="s">
        <v>23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>
      <c r="A118" s="68" t="s">
        <v>578</v>
      </c>
      <c r="B118" s="39" t="s">
        <v>223</v>
      </c>
      <c r="C118" s="32"/>
      <c r="D118" s="84"/>
      <c r="E118" s="84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>
      <c r="A119" s="83" t="s">
        <v>93</v>
      </c>
      <c r="B119" s="84" t="s">
        <v>638</v>
      </c>
      <c r="C119" s="32"/>
      <c r="D119" s="84"/>
      <c r="E119" s="84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>
      <c r="A120" s="35" t="s">
        <v>47</v>
      </c>
      <c r="B120" s="84" t="s">
        <v>638</v>
      </c>
      <c r="C120" s="32">
        <v>200</v>
      </c>
      <c r="D120" s="84" t="s">
        <v>12</v>
      </c>
      <c r="E120" s="84" t="s">
        <v>23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>
      <c r="A121" s="83" t="s">
        <v>64</v>
      </c>
      <c r="B121" s="84" t="s">
        <v>579</v>
      </c>
      <c r="C121" s="32"/>
      <c r="D121" s="84"/>
      <c r="E121" s="84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>
      <c r="A122" s="106" t="s">
        <v>992</v>
      </c>
      <c r="B122" s="84" t="s">
        <v>580</v>
      </c>
      <c r="C122" s="84"/>
      <c r="D122" s="84"/>
      <c r="E122" s="84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>
      <c r="A123" s="83" t="s">
        <v>220</v>
      </c>
      <c r="B123" s="84" t="s">
        <v>580</v>
      </c>
      <c r="C123" s="84" t="s">
        <v>117</v>
      </c>
      <c r="D123" s="84" t="s">
        <v>12</v>
      </c>
      <c r="E123" s="84" t="s">
        <v>23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>
      <c r="A124" s="83" t="s">
        <v>582</v>
      </c>
      <c r="B124" s="84" t="s">
        <v>224</v>
      </c>
      <c r="C124" s="84"/>
      <c r="D124" s="84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>
      <c r="A125" s="2" t="s">
        <v>30</v>
      </c>
      <c r="B125" s="84" t="s">
        <v>583</v>
      </c>
      <c r="C125" s="84"/>
      <c r="D125" s="84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>
      <c r="A126" s="2" t="s">
        <v>47</v>
      </c>
      <c r="B126" s="84" t="s">
        <v>583</v>
      </c>
      <c r="C126" s="84" t="s">
        <v>86</v>
      </c>
      <c r="D126" s="84" t="s">
        <v>12</v>
      </c>
      <c r="E126" s="84" t="s">
        <v>23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>
      <c r="A127" s="24" t="s">
        <v>566</v>
      </c>
      <c r="B127" s="39" t="s">
        <v>207</v>
      </c>
      <c r="C127" s="30"/>
      <c r="D127" s="39"/>
      <c r="E127" s="39"/>
      <c r="F127" s="11">
        <f>SUM(F128)</f>
        <v>418.5</v>
      </c>
      <c r="G127" s="11">
        <f>SUM(G128)</f>
        <v>418.5</v>
      </c>
      <c r="H127" s="11">
        <f>SUM(H128)</f>
        <v>418.5</v>
      </c>
    </row>
    <row r="128" spans="1:8" ht="31.5">
      <c r="A128" s="83" t="s">
        <v>205</v>
      </c>
      <c r="B128" s="32" t="s">
        <v>816</v>
      </c>
      <c r="C128" s="32"/>
      <c r="D128" s="84"/>
      <c r="E128" s="84"/>
      <c r="F128" s="10">
        <f>SUM(F129:F130)</f>
        <v>418.5</v>
      </c>
      <c r="G128" s="10">
        <f>SUM(G129:G130)</f>
        <v>418.5</v>
      </c>
      <c r="H128" s="10">
        <f>SUM(H129:H130)</f>
        <v>418.5</v>
      </c>
    </row>
    <row r="129" spans="1:8" ht="63">
      <c r="A129" s="83" t="s">
        <v>46</v>
      </c>
      <c r="B129" s="32" t="s">
        <v>816</v>
      </c>
      <c r="C129" s="32">
        <v>100</v>
      </c>
      <c r="D129" s="84" t="s">
        <v>29</v>
      </c>
      <c r="E129" s="84" t="s">
        <v>12</v>
      </c>
      <c r="F129" s="10">
        <f>SUM(Ведомственная!G64)</f>
        <v>409</v>
      </c>
      <c r="G129" s="10">
        <f>SUM(Ведомственная!H64)</f>
        <v>409</v>
      </c>
      <c r="H129" s="10">
        <f>SUM(Ведомственная!I64)</f>
        <v>409</v>
      </c>
    </row>
    <row r="130" spans="1:8" ht="31.5">
      <c r="A130" s="83" t="s">
        <v>47</v>
      </c>
      <c r="B130" s="32" t="s">
        <v>816</v>
      </c>
      <c r="C130" s="84" t="s">
        <v>86</v>
      </c>
      <c r="D130" s="84" t="s">
        <v>29</v>
      </c>
      <c r="E130" s="84" t="s">
        <v>12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>
      <c r="A131" s="24" t="s">
        <v>739</v>
      </c>
      <c r="B131" s="39" t="s">
        <v>208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>
      <c r="A132" s="83" t="s">
        <v>93</v>
      </c>
      <c r="B132" s="32" t="s">
        <v>608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>
      <c r="A133" s="83" t="s">
        <v>47</v>
      </c>
      <c r="B133" s="32" t="s">
        <v>608</v>
      </c>
      <c r="C133" s="32">
        <v>200</v>
      </c>
      <c r="D133" s="84" t="s">
        <v>29</v>
      </c>
      <c r="E133" s="84">
        <v>13</v>
      </c>
      <c r="F133" s="10">
        <f>SUM(Ведомственная!G92)</f>
        <v>150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>
      <c r="A134" s="83" t="s">
        <v>47</v>
      </c>
      <c r="B134" s="32" t="s">
        <v>608</v>
      </c>
      <c r="C134" s="32">
        <v>200</v>
      </c>
      <c r="D134" s="84" t="s">
        <v>108</v>
      </c>
      <c r="E134" s="84" t="s">
        <v>163</v>
      </c>
      <c r="F134" s="10">
        <f>SUM(Ведомственная!G440)</f>
        <v>0</v>
      </c>
      <c r="G134" s="10">
        <f>SUM(Ведомственная!H440)</f>
        <v>0</v>
      </c>
      <c r="H134" s="10">
        <f>SUM(Ведомственная!I440)</f>
        <v>0</v>
      </c>
    </row>
    <row r="135" spans="1:8" s="28" customFormat="1" ht="31.5">
      <c r="A135" s="24" t="s">
        <v>919</v>
      </c>
      <c r="B135" s="30" t="s">
        <v>199</v>
      </c>
      <c r="C135" s="30"/>
      <c r="D135" s="39"/>
      <c r="E135" s="39"/>
      <c r="F135" s="11">
        <f>SUM(F136+F138+F142+F145+F147)</f>
        <v>160723.4</v>
      </c>
      <c r="G135" s="11">
        <f>SUM(G136+G138+G142+G145+G147)</f>
        <v>137088.4</v>
      </c>
      <c r="H135" s="11">
        <f>SUM(H136+H138+H142+H145+H147)</f>
        <v>136088.4</v>
      </c>
    </row>
    <row r="136" spans="1:8">
      <c r="A136" s="83" t="s">
        <v>200</v>
      </c>
      <c r="B136" s="84" t="s">
        <v>201</v>
      </c>
      <c r="C136" s="84"/>
      <c r="D136" s="84"/>
      <c r="E136" s="84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>
      <c r="A137" s="83" t="s">
        <v>46</v>
      </c>
      <c r="B137" s="84" t="s">
        <v>201</v>
      </c>
      <c r="C137" s="84" t="s">
        <v>84</v>
      </c>
      <c r="D137" s="84" t="s">
        <v>29</v>
      </c>
      <c r="E137" s="84" t="s">
        <v>39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>
      <c r="A138" s="83" t="s">
        <v>75</v>
      </c>
      <c r="B138" s="84" t="s">
        <v>203</v>
      </c>
      <c r="C138" s="84"/>
      <c r="D138" s="84"/>
      <c r="E138" s="84"/>
      <c r="F138" s="10">
        <f>SUM(F139:F141)</f>
        <v>124885.7</v>
      </c>
      <c r="G138" s="10">
        <f>SUM(G139:G141)</f>
        <v>124885.7</v>
      </c>
      <c r="H138" s="10">
        <f>SUM(H139:H141)</f>
        <v>124885.7</v>
      </c>
    </row>
    <row r="139" spans="1:8" ht="63">
      <c r="A139" s="83" t="s">
        <v>46</v>
      </c>
      <c r="B139" s="84" t="s">
        <v>203</v>
      </c>
      <c r="C139" s="84" t="s">
        <v>84</v>
      </c>
      <c r="D139" s="84" t="s">
        <v>29</v>
      </c>
      <c r="E139" s="84" t="s">
        <v>12</v>
      </c>
      <c r="F139" s="10">
        <f>SUM(Ведомственная!G68)</f>
        <v>124825.7</v>
      </c>
      <c r="G139" s="10">
        <f>SUM(Ведомственная!H68)</f>
        <v>124825.7</v>
      </c>
      <c r="H139" s="10">
        <f>SUM(Ведомственная!I68)</f>
        <v>124825.7</v>
      </c>
    </row>
    <row r="140" spans="1:8" ht="31.5">
      <c r="A140" s="83" t="s">
        <v>47</v>
      </c>
      <c r="B140" s="84" t="s">
        <v>203</v>
      </c>
      <c r="C140" s="84" t="s">
        <v>86</v>
      </c>
      <c r="D140" s="84" t="s">
        <v>29</v>
      </c>
      <c r="E140" s="84" t="s">
        <v>12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>
      <c r="A141" s="83" t="s">
        <v>37</v>
      </c>
      <c r="B141" s="84" t="s">
        <v>203</v>
      </c>
      <c r="C141" s="84" t="s">
        <v>94</v>
      </c>
      <c r="D141" s="84" t="s">
        <v>29</v>
      </c>
      <c r="E141" s="84" t="s">
        <v>12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>
      <c r="A142" s="83" t="s">
        <v>90</v>
      </c>
      <c r="B142" s="32" t="s">
        <v>209</v>
      </c>
      <c r="C142" s="32"/>
      <c r="D142" s="84"/>
      <c r="E142" s="84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>
      <c r="A143" s="83" t="s">
        <v>47</v>
      </c>
      <c r="B143" s="32" t="s">
        <v>209</v>
      </c>
      <c r="C143" s="32">
        <v>200</v>
      </c>
      <c r="D143" s="84" t="s">
        <v>29</v>
      </c>
      <c r="E143" s="84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>
      <c r="A144" s="83" t="s">
        <v>21</v>
      </c>
      <c r="B144" s="32" t="s">
        <v>209</v>
      </c>
      <c r="C144" s="32">
        <v>800</v>
      </c>
      <c r="D144" s="84" t="s">
        <v>29</v>
      </c>
      <c r="E144" s="84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>
      <c r="A145" s="83" t="s">
        <v>92</v>
      </c>
      <c r="B145" s="32" t="s">
        <v>210</v>
      </c>
      <c r="C145" s="32"/>
      <c r="D145" s="84"/>
      <c r="E145" s="84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>
      <c r="A146" s="83" t="s">
        <v>47</v>
      </c>
      <c r="B146" s="32" t="s">
        <v>210</v>
      </c>
      <c r="C146" s="32">
        <v>200</v>
      </c>
      <c r="D146" s="84" t="s">
        <v>29</v>
      </c>
      <c r="E146" s="84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>
      <c r="A147" s="83" t="s">
        <v>93</v>
      </c>
      <c r="B147" s="32" t="s">
        <v>211</v>
      </c>
      <c r="C147" s="32"/>
      <c r="D147" s="84"/>
      <c r="E147" s="84"/>
      <c r="F147" s="10">
        <f>SUM(F148:F151)</f>
        <v>13740.8</v>
      </c>
      <c r="G147" s="10">
        <f>SUM(G148:G151)</f>
        <v>5600</v>
      </c>
      <c r="H147" s="10">
        <f>SUM(H148:H151)</f>
        <v>5600</v>
      </c>
    </row>
    <row r="148" spans="1:8" ht="30" customHeight="1">
      <c r="A148" s="83" t="s">
        <v>47</v>
      </c>
      <c r="B148" s="32" t="s">
        <v>211</v>
      </c>
      <c r="C148" s="32">
        <v>200</v>
      </c>
      <c r="D148" s="84" t="s">
        <v>29</v>
      </c>
      <c r="E148" s="84">
        <v>13</v>
      </c>
      <c r="F148" s="10">
        <f>SUM(Ведомственная!G100)</f>
        <v>10509.1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>
      <c r="A149" s="83" t="s">
        <v>47</v>
      </c>
      <c r="B149" s="32" t="s">
        <v>211</v>
      </c>
      <c r="C149" s="32">
        <v>200</v>
      </c>
      <c r="D149" s="84" t="s">
        <v>108</v>
      </c>
      <c r="E149" s="84" t="s">
        <v>163</v>
      </c>
      <c r="F149" s="10">
        <f>SUM(Ведомственная!G443)</f>
        <v>0</v>
      </c>
      <c r="G149" s="10"/>
      <c r="H149" s="10"/>
    </row>
    <row r="150" spans="1:8" ht="15" customHeight="1">
      <c r="A150" s="83" t="s">
        <v>37</v>
      </c>
      <c r="B150" s="32" t="s">
        <v>211</v>
      </c>
      <c r="C150" s="32">
        <v>300</v>
      </c>
      <c r="D150" s="84" t="s">
        <v>29</v>
      </c>
      <c r="E150" s="84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>
      <c r="A151" s="83" t="s">
        <v>21</v>
      </c>
      <c r="B151" s="32" t="s">
        <v>211</v>
      </c>
      <c r="C151" s="32">
        <v>800</v>
      </c>
      <c r="D151" s="84" t="s">
        <v>29</v>
      </c>
      <c r="E151" s="84">
        <v>13</v>
      </c>
      <c r="F151" s="10">
        <f>SUM(Ведомственная!G102)</f>
        <v>2631.7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>
      <c r="A152" s="69" t="s">
        <v>594</v>
      </c>
      <c r="B152" s="25" t="s">
        <v>293</v>
      </c>
      <c r="C152" s="25"/>
      <c r="D152" s="25"/>
      <c r="E152" s="25"/>
      <c r="F152" s="27">
        <f>SUM(F153)+F156</f>
        <v>33135.800000000003</v>
      </c>
      <c r="G152" s="27">
        <f t="shared" ref="G152:H152" si="15">SUM(G153)+G156</f>
        <v>27066</v>
      </c>
      <c r="H152" s="27">
        <f t="shared" si="15"/>
        <v>27066</v>
      </c>
    </row>
    <row r="153" spans="1:8">
      <c r="A153" s="2" t="s">
        <v>30</v>
      </c>
      <c r="B153" s="5" t="s">
        <v>294</v>
      </c>
      <c r="C153" s="5"/>
      <c r="D153" s="5"/>
      <c r="E153" s="5"/>
      <c r="F153" s="8">
        <f>SUM(F155)+F154</f>
        <v>32069.8</v>
      </c>
      <c r="G153" s="8">
        <f t="shared" ref="G153:H153" si="16">SUM(G155)+G154</f>
        <v>26000</v>
      </c>
      <c r="H153" s="8">
        <f t="shared" si="16"/>
        <v>26000</v>
      </c>
    </row>
    <row r="154" spans="1:8" ht="31.5">
      <c r="A154" s="2" t="s">
        <v>47</v>
      </c>
      <c r="B154" s="5" t="s">
        <v>294</v>
      </c>
      <c r="C154" s="5" t="s">
        <v>86</v>
      </c>
      <c r="D154" s="5" t="s">
        <v>12</v>
      </c>
      <c r="E154" s="5" t="s">
        <v>166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>
      <c r="A155" s="2" t="s">
        <v>47</v>
      </c>
      <c r="B155" s="5" t="s">
        <v>294</v>
      </c>
      <c r="C155" s="5" t="s">
        <v>86</v>
      </c>
      <c r="D155" s="5" t="s">
        <v>163</v>
      </c>
      <c r="E155" s="5" t="s">
        <v>49</v>
      </c>
      <c r="F155" s="8">
        <f>SUM(Ведомственная!G317)</f>
        <v>30305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>
      <c r="A156" s="35" t="s">
        <v>826</v>
      </c>
      <c r="B156" s="6" t="s">
        <v>825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>
      <c r="A157" s="2" t="s">
        <v>47</v>
      </c>
      <c r="B157" s="6" t="s">
        <v>825</v>
      </c>
      <c r="C157" s="5" t="s">
        <v>86</v>
      </c>
      <c r="D157" s="5" t="s">
        <v>163</v>
      </c>
      <c r="E157" s="5" t="s">
        <v>49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>
      <c r="A158" s="70" t="s">
        <v>592</v>
      </c>
      <c r="B158" s="25" t="s">
        <v>285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100</v>
      </c>
    </row>
    <row r="159" spans="1:8">
      <c r="A159" s="2" t="s">
        <v>30</v>
      </c>
      <c r="B159" s="5" t="s">
        <v>286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100</v>
      </c>
    </row>
    <row r="160" spans="1:8" ht="31.5">
      <c r="A160" s="2" t="s">
        <v>47</v>
      </c>
      <c r="B160" s="5" t="s">
        <v>286</v>
      </c>
      <c r="C160" s="5" t="s">
        <v>86</v>
      </c>
      <c r="D160" s="5" t="s">
        <v>163</v>
      </c>
      <c r="E160" s="5" t="s">
        <v>39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100</v>
      </c>
    </row>
    <row r="161" spans="1:8">
      <c r="A161" s="2" t="s">
        <v>21</v>
      </c>
      <c r="B161" s="5" t="s">
        <v>286</v>
      </c>
      <c r="C161" s="5" t="s">
        <v>91</v>
      </c>
      <c r="D161" s="5" t="s">
        <v>163</v>
      </c>
      <c r="E161" s="5" t="s">
        <v>39</v>
      </c>
      <c r="F161" s="8">
        <f>SUM(Ведомственная!G278)</f>
        <v>0</v>
      </c>
      <c r="G161" s="8"/>
      <c r="H161" s="8"/>
    </row>
    <row r="162" spans="1:8" ht="31.5">
      <c r="A162" s="2" t="s">
        <v>934</v>
      </c>
      <c r="B162" s="25" t="s">
        <v>935</v>
      </c>
      <c r="C162" s="5"/>
      <c r="D162" s="5"/>
      <c r="E162" s="5"/>
      <c r="F162" s="8">
        <f>SUM(F163)</f>
        <v>3810.5</v>
      </c>
      <c r="G162" s="8">
        <f t="shared" ref="G162:H162" si="18">SUM(G163)</f>
        <v>0</v>
      </c>
      <c r="H162" s="8">
        <f t="shared" si="18"/>
        <v>0</v>
      </c>
    </row>
    <row r="163" spans="1:8">
      <c r="A163" s="2" t="s">
        <v>30</v>
      </c>
      <c r="B163" s="5" t="s">
        <v>936</v>
      </c>
      <c r="C163" s="5"/>
      <c r="D163" s="5"/>
      <c r="E163" s="5"/>
      <c r="F163" s="8">
        <f>SUM(F164:F164)</f>
        <v>3810.5</v>
      </c>
      <c r="G163" s="8">
        <f>SUM(G164:G164)</f>
        <v>0</v>
      </c>
      <c r="H163" s="8">
        <f>SUM(H164:H164)</f>
        <v>0</v>
      </c>
    </row>
    <row r="164" spans="1:8" ht="31.5">
      <c r="A164" s="2" t="s">
        <v>260</v>
      </c>
      <c r="B164" s="5" t="s">
        <v>936</v>
      </c>
      <c r="C164" s="5" t="s">
        <v>238</v>
      </c>
      <c r="D164" s="5" t="s">
        <v>163</v>
      </c>
      <c r="E164" s="5" t="s">
        <v>39</v>
      </c>
      <c r="F164" s="8">
        <f>SUM(Ведомственная!G394)</f>
        <v>3810.5</v>
      </c>
      <c r="G164" s="8">
        <f>SUM(Ведомственная!H394)</f>
        <v>0</v>
      </c>
      <c r="H164" s="8">
        <f>SUM(Ведомственная!I394)</f>
        <v>0</v>
      </c>
    </row>
    <row r="165" spans="1:8" s="28" customFormat="1" ht="47.25">
      <c r="A165" s="70" t="s">
        <v>593</v>
      </c>
      <c r="B165" s="25" t="s">
        <v>287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>
      <c r="A166" s="2" t="s">
        <v>30</v>
      </c>
      <c r="B166" s="5" t="s">
        <v>288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>
      <c r="A167" s="2" t="s">
        <v>47</v>
      </c>
      <c r="B167" s="5" t="s">
        <v>288</v>
      </c>
      <c r="C167" s="5" t="s">
        <v>86</v>
      </c>
      <c r="D167" s="5" t="s">
        <v>163</v>
      </c>
      <c r="E167" s="5" t="s">
        <v>39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>
      <c r="A168" s="2" t="s">
        <v>47</v>
      </c>
      <c r="B168" s="5" t="s">
        <v>288</v>
      </c>
      <c r="C168" s="5" t="s">
        <v>86</v>
      </c>
      <c r="D168" s="5" t="s">
        <v>163</v>
      </c>
      <c r="E168" s="5" t="s">
        <v>49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>
      <c r="A169" s="71" t="s">
        <v>610</v>
      </c>
      <c r="B169" s="25" t="s">
        <v>279</v>
      </c>
      <c r="C169" s="25"/>
      <c r="D169" s="25"/>
      <c r="E169" s="25"/>
      <c r="F169" s="27">
        <f>SUM(F172)+F170</f>
        <v>245037.6</v>
      </c>
      <c r="G169" s="27">
        <f>SUM(G172)+G170</f>
        <v>226300</v>
      </c>
      <c r="H169" s="27">
        <f>SUM(H172)+H170</f>
        <v>242637.6</v>
      </c>
    </row>
    <row r="170" spans="1:8" s="28" customFormat="1">
      <c r="A170" s="2" t="s">
        <v>30</v>
      </c>
      <c r="B170" s="5" t="s">
        <v>633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>
      <c r="A171" s="2" t="s">
        <v>47</v>
      </c>
      <c r="B171" s="5" t="s">
        <v>633</v>
      </c>
      <c r="C171" s="5" t="s">
        <v>86</v>
      </c>
      <c r="D171" s="5" t="s">
        <v>12</v>
      </c>
      <c r="E171" s="5" t="s">
        <v>14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>
      <c r="A172" s="2" t="s">
        <v>17</v>
      </c>
      <c r="B172" s="5" t="s">
        <v>611</v>
      </c>
      <c r="C172" s="5"/>
      <c r="D172" s="5"/>
      <c r="E172" s="5"/>
      <c r="F172" s="8">
        <f>SUM(F173+F175)+F177</f>
        <v>242637.6</v>
      </c>
      <c r="G172" s="8">
        <f t="shared" ref="G172:H172" si="19">SUM(G173+G175)+G177</f>
        <v>226300</v>
      </c>
      <c r="H172" s="8">
        <f t="shared" si="19"/>
        <v>242637.6</v>
      </c>
    </row>
    <row r="173" spans="1:8">
      <c r="A173" s="2" t="s">
        <v>19</v>
      </c>
      <c r="B173" s="5" t="s">
        <v>612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>
      <c r="A174" s="2" t="s">
        <v>21</v>
      </c>
      <c r="B174" s="5" t="s">
        <v>612</v>
      </c>
      <c r="C174" s="5" t="s">
        <v>91</v>
      </c>
      <c r="D174" s="5" t="s">
        <v>12</v>
      </c>
      <c r="E174" s="5" t="s">
        <v>14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>
      <c r="A175" s="2" t="s">
        <v>256</v>
      </c>
      <c r="B175" s="5" t="s">
        <v>613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>
      <c r="A176" s="2" t="s">
        <v>21</v>
      </c>
      <c r="B176" s="5" t="s">
        <v>613</v>
      </c>
      <c r="C176" s="5" t="s">
        <v>91</v>
      </c>
      <c r="D176" s="5" t="s">
        <v>12</v>
      </c>
      <c r="E176" s="5" t="s">
        <v>14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>
      <c r="A177" s="2" t="s">
        <v>959</v>
      </c>
      <c r="B177" s="5" t="s">
        <v>958</v>
      </c>
      <c r="C177" s="5"/>
      <c r="D177" s="5"/>
      <c r="E177" s="5"/>
      <c r="F177" s="8">
        <f>SUM(F178)</f>
        <v>186300</v>
      </c>
      <c r="G177" s="8">
        <f t="shared" ref="G177:H177" si="20">SUM(G178)</f>
        <v>186300</v>
      </c>
      <c r="H177" s="8">
        <f t="shared" si="20"/>
        <v>186300</v>
      </c>
    </row>
    <row r="178" spans="1:8">
      <c r="A178" s="2" t="s">
        <v>21</v>
      </c>
      <c r="B178" s="5" t="s">
        <v>958</v>
      </c>
      <c r="C178" s="5" t="s">
        <v>91</v>
      </c>
      <c r="D178" s="5" t="s">
        <v>12</v>
      </c>
      <c r="E178" s="5" t="s">
        <v>14</v>
      </c>
      <c r="F178" s="8">
        <f>SUM(Ведомственная!G184)</f>
        <v>186300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>
      <c r="A179" s="70" t="s">
        <v>575</v>
      </c>
      <c r="B179" s="25" t="s">
        <v>280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>
      <c r="A180" s="2" t="s">
        <v>30</v>
      </c>
      <c r="B180" s="5" t="s">
        <v>281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>
      <c r="A181" s="2" t="s">
        <v>47</v>
      </c>
      <c r="B181" s="5" t="s">
        <v>281</v>
      </c>
      <c r="C181" s="5" t="s">
        <v>86</v>
      </c>
      <c r="D181" s="5" t="s">
        <v>12</v>
      </c>
      <c r="E181" s="5" t="s">
        <v>166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>
      <c r="A182" s="35" t="s">
        <v>982</v>
      </c>
      <c r="B182" s="6" t="s">
        <v>790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>
      <c r="A183" s="35" t="s">
        <v>47</v>
      </c>
      <c r="B183" s="6" t="s">
        <v>790</v>
      </c>
      <c r="C183" s="5" t="s">
        <v>86</v>
      </c>
      <c r="D183" s="5" t="s">
        <v>12</v>
      </c>
      <c r="E183" s="5" t="s">
        <v>166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>
      <c r="A184" s="70" t="s">
        <v>572</v>
      </c>
      <c r="B184" s="25" t="s">
        <v>268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>
      <c r="A185" s="2" t="s">
        <v>573</v>
      </c>
      <c r="B185" s="5" t="s">
        <v>269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>
      <c r="A186" s="2" t="s">
        <v>30</v>
      </c>
      <c r="B186" s="5" t="s">
        <v>270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>
      <c r="A187" s="2" t="s">
        <v>265</v>
      </c>
      <c r="B187" s="5" t="s">
        <v>271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>
      <c r="A188" s="2" t="s">
        <v>47</v>
      </c>
      <c r="B188" s="5" t="s">
        <v>271</v>
      </c>
      <c r="C188" s="5" t="s">
        <v>86</v>
      </c>
      <c r="D188" s="5" t="s">
        <v>49</v>
      </c>
      <c r="E188" s="5" t="s">
        <v>26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>
      <c r="A189" s="2" t="s">
        <v>266</v>
      </c>
      <c r="B189" s="5" t="s">
        <v>272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>
      <c r="A190" s="2" t="s">
        <v>47</v>
      </c>
      <c r="B190" s="5" t="s">
        <v>272</v>
      </c>
      <c r="C190" s="5" t="s">
        <v>86</v>
      </c>
      <c r="D190" s="5" t="s">
        <v>49</v>
      </c>
      <c r="E190" s="5" t="s">
        <v>166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>
      <c r="A191" s="2" t="s">
        <v>40</v>
      </c>
      <c r="B191" s="5" t="s">
        <v>273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>
      <c r="A192" s="2" t="s">
        <v>46</v>
      </c>
      <c r="B192" s="5" t="s">
        <v>273</v>
      </c>
      <c r="C192" s="5" t="s">
        <v>84</v>
      </c>
      <c r="D192" s="5" t="s">
        <v>49</v>
      </c>
      <c r="E192" s="5" t="s">
        <v>166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>
      <c r="A193" s="2" t="s">
        <v>47</v>
      </c>
      <c r="B193" s="5" t="s">
        <v>273</v>
      </c>
      <c r="C193" s="5" t="s">
        <v>86</v>
      </c>
      <c r="D193" s="5" t="s">
        <v>49</v>
      </c>
      <c r="E193" s="5" t="s">
        <v>166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>
      <c r="A194" s="2" t="s">
        <v>47</v>
      </c>
      <c r="B194" s="5" t="s">
        <v>273</v>
      </c>
      <c r="C194" s="5" t="s">
        <v>86</v>
      </c>
      <c r="D194" s="5" t="s">
        <v>108</v>
      </c>
      <c r="E194" s="5" t="s">
        <v>163</v>
      </c>
      <c r="F194" s="8">
        <f>SUM(Ведомственная!G447)</f>
        <v>0</v>
      </c>
      <c r="G194" s="8">
        <f>SUM(Ведомственная!H447)</f>
        <v>0</v>
      </c>
      <c r="H194" s="8">
        <f>SUM(Ведомственная!I447)</f>
        <v>0</v>
      </c>
    </row>
    <row r="195" spans="1:8">
      <c r="A195" s="2" t="s">
        <v>21</v>
      </c>
      <c r="B195" s="5" t="s">
        <v>273</v>
      </c>
      <c r="C195" s="5" t="s">
        <v>91</v>
      </c>
      <c r="D195" s="5" t="s">
        <v>49</v>
      </c>
      <c r="E195" s="5" t="s">
        <v>166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>
      <c r="A196" s="2" t="s">
        <v>267</v>
      </c>
      <c r="B196" s="5" t="s">
        <v>274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>
      <c r="A197" s="2" t="s">
        <v>30</v>
      </c>
      <c r="B197" s="5" t="s">
        <v>275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>
      <c r="A198" s="2" t="s">
        <v>266</v>
      </c>
      <c r="B198" s="5" t="s">
        <v>276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>
      <c r="A199" s="2" t="s">
        <v>47</v>
      </c>
      <c r="B199" s="5" t="s">
        <v>276</v>
      </c>
      <c r="C199" s="5" t="s">
        <v>86</v>
      </c>
      <c r="D199" s="5" t="s">
        <v>49</v>
      </c>
      <c r="E199" s="5" t="s">
        <v>26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>
      <c r="A200" s="2" t="s">
        <v>574</v>
      </c>
      <c r="B200" s="5" t="s">
        <v>277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>
      <c r="A201" s="2" t="s">
        <v>30</v>
      </c>
      <c r="B201" s="5" t="s">
        <v>278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>
      <c r="A202" s="2" t="s">
        <v>47</v>
      </c>
      <c r="B202" s="5" t="s">
        <v>455</v>
      </c>
      <c r="C202" s="5" t="s">
        <v>86</v>
      </c>
      <c r="D202" s="5" t="s">
        <v>49</v>
      </c>
      <c r="E202" s="5" t="s">
        <v>26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>
      <c r="A203" s="70" t="s">
        <v>559</v>
      </c>
      <c r="B203" s="25" t="s">
        <v>452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>
      <c r="A204" s="2" t="s">
        <v>30</v>
      </c>
      <c r="B204" s="5" t="s">
        <v>657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>
      <c r="A205" s="2" t="s">
        <v>47</v>
      </c>
      <c r="B205" s="5" t="s">
        <v>657</v>
      </c>
      <c r="C205" s="5" t="s">
        <v>86</v>
      </c>
      <c r="D205" s="5" t="s">
        <v>12</v>
      </c>
      <c r="E205" s="5" t="s">
        <v>166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>
      <c r="A206" s="2" t="s">
        <v>47</v>
      </c>
      <c r="B206" s="5" t="s">
        <v>657</v>
      </c>
      <c r="C206" s="5" t="s">
        <v>86</v>
      </c>
      <c r="D206" s="5" t="s">
        <v>163</v>
      </c>
      <c r="E206" s="5" t="s">
        <v>49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>
      <c r="A207" s="2" t="s">
        <v>987</v>
      </c>
      <c r="B207" s="5" t="s">
        <v>830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>
      <c r="A208" s="2" t="s">
        <v>47</v>
      </c>
      <c r="B208" s="5" t="s">
        <v>830</v>
      </c>
      <c r="C208" s="5" t="s">
        <v>86</v>
      </c>
      <c r="D208" s="5" t="s">
        <v>163</v>
      </c>
      <c r="E208" s="5" t="s">
        <v>49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>
      <c r="A209" s="2"/>
      <c r="B209" s="5" t="s">
        <v>876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>
      <c r="A210" s="2"/>
      <c r="B210" s="5" t="s">
        <v>876</v>
      </c>
      <c r="C210" s="5" t="s">
        <v>86</v>
      </c>
      <c r="D210" s="5" t="s">
        <v>163</v>
      </c>
      <c r="E210" s="5" t="s">
        <v>49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>
      <c r="A211" s="2"/>
      <c r="B211" s="5" t="s">
        <v>877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>
      <c r="A212" s="2"/>
      <c r="B212" s="5" t="s">
        <v>877</v>
      </c>
      <c r="C212" s="5" t="s">
        <v>86</v>
      </c>
      <c r="D212" s="5" t="s">
        <v>163</v>
      </c>
      <c r="E212" s="5" t="s">
        <v>49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>
      <c r="A213" s="2"/>
      <c r="B213" s="5" t="s">
        <v>878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>
      <c r="A214" s="2"/>
      <c r="B214" s="5" t="s">
        <v>878</v>
      </c>
      <c r="C214" s="5" t="s">
        <v>86</v>
      </c>
      <c r="D214" s="5" t="s">
        <v>163</v>
      </c>
      <c r="E214" s="5" t="s">
        <v>49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>
      <c r="A215" s="2"/>
      <c r="B215" s="5" t="s">
        <v>879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>
      <c r="A216" s="2"/>
      <c r="B216" s="5" t="s">
        <v>879</v>
      </c>
      <c r="C216" s="5" t="s">
        <v>86</v>
      </c>
      <c r="D216" s="5" t="s">
        <v>163</v>
      </c>
      <c r="E216" s="5" t="s">
        <v>49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>
      <c r="A217" s="2"/>
      <c r="B217" s="5" t="s">
        <v>880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>
      <c r="A218" s="2"/>
      <c r="B218" s="5" t="s">
        <v>880</v>
      </c>
      <c r="C218" s="5" t="s">
        <v>86</v>
      </c>
      <c r="D218" s="5" t="s">
        <v>163</v>
      </c>
      <c r="E218" s="5" t="s">
        <v>49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>
      <c r="A219" s="2"/>
      <c r="B219" s="5" t="s">
        <v>881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>
      <c r="A220" s="2"/>
      <c r="B220" s="5" t="s">
        <v>881</v>
      </c>
      <c r="C220" s="5" t="s">
        <v>86</v>
      </c>
      <c r="D220" s="5" t="s">
        <v>163</v>
      </c>
      <c r="E220" s="5" t="s">
        <v>49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>
      <c r="A221" s="2"/>
      <c r="B221" s="5" t="s">
        <v>886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>
      <c r="A222" s="2"/>
      <c r="B222" s="5" t="s">
        <v>886</v>
      </c>
      <c r="C222" s="5" t="s">
        <v>86</v>
      </c>
      <c r="D222" s="5" t="s">
        <v>163</v>
      </c>
      <c r="E222" s="5" t="s">
        <v>49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>
      <c r="A223" s="2"/>
      <c r="B223" s="5" t="s">
        <v>887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>
      <c r="A224" s="2"/>
      <c r="B224" s="5" t="s">
        <v>887</v>
      </c>
      <c r="C224" s="5" t="s">
        <v>86</v>
      </c>
      <c r="D224" s="5" t="s">
        <v>163</v>
      </c>
      <c r="E224" s="5" t="s">
        <v>49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>
      <c r="A225" s="2"/>
      <c r="B225" s="5" t="s">
        <v>888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>
      <c r="A226" s="2"/>
      <c r="B226" s="5" t="s">
        <v>888</v>
      </c>
      <c r="C226" s="5" t="s">
        <v>86</v>
      </c>
      <c r="D226" s="5" t="s">
        <v>163</v>
      </c>
      <c r="E226" s="5" t="s">
        <v>49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>
      <c r="A227" s="2"/>
      <c r="B227" s="5" t="s">
        <v>889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>
      <c r="A228" s="2"/>
      <c r="B228" s="5" t="s">
        <v>889</v>
      </c>
      <c r="C228" s="5" t="s">
        <v>86</v>
      </c>
      <c r="D228" s="5" t="s">
        <v>163</v>
      </c>
      <c r="E228" s="5" t="s">
        <v>49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>
      <c r="A229" s="2"/>
      <c r="B229" s="5" t="s">
        <v>890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>
      <c r="A230" s="2"/>
      <c r="B230" s="5" t="s">
        <v>890</v>
      </c>
      <c r="C230" s="5" t="s">
        <v>86</v>
      </c>
      <c r="D230" s="5" t="s">
        <v>163</v>
      </c>
      <c r="E230" s="5" t="s">
        <v>49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>
      <c r="A231" s="2"/>
      <c r="B231" s="5" t="s">
        <v>891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>
      <c r="A232" s="2"/>
      <c r="B232" s="5" t="s">
        <v>891</v>
      </c>
      <c r="C232" s="5" t="s">
        <v>86</v>
      </c>
      <c r="D232" s="5" t="s">
        <v>163</v>
      </c>
      <c r="E232" s="5" t="s">
        <v>49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>
      <c r="A233" s="2"/>
      <c r="B233" s="5" t="s">
        <v>892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>
      <c r="A234" s="2"/>
      <c r="B234" s="5" t="s">
        <v>892</v>
      </c>
      <c r="C234" s="5" t="s">
        <v>86</v>
      </c>
      <c r="D234" s="5" t="s">
        <v>163</v>
      </c>
      <c r="E234" s="5" t="s">
        <v>49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>
      <c r="A235" s="2"/>
      <c r="B235" s="5" t="s">
        <v>893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>
      <c r="A236" s="2"/>
      <c r="B236" s="5" t="s">
        <v>893</v>
      </c>
      <c r="C236" s="5" t="s">
        <v>86</v>
      </c>
      <c r="D236" s="5" t="s">
        <v>163</v>
      </c>
      <c r="E236" s="5" t="s">
        <v>49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>
      <c r="A237" s="35" t="s">
        <v>770</v>
      </c>
      <c r="B237" s="5" t="s">
        <v>645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>
      <c r="A238" s="2" t="s">
        <v>513</v>
      </c>
      <c r="B238" s="5" t="s">
        <v>646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>
      <c r="A239" s="2" t="s">
        <v>47</v>
      </c>
      <c r="B239" s="5" t="s">
        <v>646</v>
      </c>
      <c r="C239" s="5" t="s">
        <v>86</v>
      </c>
      <c r="D239" s="5" t="s">
        <v>163</v>
      </c>
      <c r="E239" s="5" t="s">
        <v>49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>
      <c r="A240" s="2" t="s">
        <v>984</v>
      </c>
      <c r="B240" s="5" t="s">
        <v>647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>
      <c r="A241" s="2" t="s">
        <v>47</v>
      </c>
      <c r="B241" s="5" t="s">
        <v>647</v>
      </c>
      <c r="C241" s="5" t="s">
        <v>86</v>
      </c>
      <c r="D241" s="5" t="s">
        <v>163</v>
      </c>
      <c r="E241" s="5" t="s">
        <v>49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>
      <c r="A242" s="71" t="s">
        <v>760</v>
      </c>
      <c r="B242" s="25" t="s">
        <v>614</v>
      </c>
      <c r="C242" s="5"/>
      <c r="D242" s="5"/>
      <c r="E242" s="5"/>
      <c r="F242" s="27">
        <f>SUM(F243)+F247</f>
        <v>272817.3</v>
      </c>
      <c r="G242" s="27">
        <f>SUM(G243)+G247</f>
        <v>215102</v>
      </c>
      <c r="H242" s="27">
        <f>SUM(H243)+H247</f>
        <v>228886.69999999998</v>
      </c>
    </row>
    <row r="243" spans="1:8">
      <c r="A243" s="2" t="s">
        <v>30</v>
      </c>
      <c r="B243" s="5" t="s">
        <v>615</v>
      </c>
      <c r="C243" s="5"/>
      <c r="D243" s="5"/>
      <c r="E243" s="5"/>
      <c r="F243" s="8">
        <f>SUM(F244)+F245</f>
        <v>225353.3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>
      <c r="A244" s="2" t="s">
        <v>47</v>
      </c>
      <c r="B244" s="5" t="s">
        <v>615</v>
      </c>
      <c r="C244" s="5" t="s">
        <v>86</v>
      </c>
      <c r="D244" s="5" t="s">
        <v>12</v>
      </c>
      <c r="E244" s="5" t="s">
        <v>166</v>
      </c>
      <c r="F244" s="8">
        <f>SUM(Ведомственная!G206)</f>
        <v>120100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>
      <c r="A245" s="35" t="s">
        <v>982</v>
      </c>
      <c r="B245" s="5" t="s">
        <v>791</v>
      </c>
      <c r="C245" s="5"/>
      <c r="D245" s="5"/>
      <c r="E245" s="5"/>
      <c r="F245" s="8">
        <f>SUM(F246)</f>
        <v>105253.3</v>
      </c>
      <c r="G245" s="8">
        <f>SUM(G246)</f>
        <v>120801.99999999999</v>
      </c>
      <c r="H245" s="8">
        <f>SUM(H246)</f>
        <v>148886.69999999998</v>
      </c>
    </row>
    <row r="246" spans="1:8" ht="31.5">
      <c r="A246" s="35" t="s">
        <v>47</v>
      </c>
      <c r="B246" s="5" t="s">
        <v>791</v>
      </c>
      <c r="C246" s="5" t="s">
        <v>86</v>
      </c>
      <c r="D246" s="5" t="s">
        <v>12</v>
      </c>
      <c r="E246" s="5" t="s">
        <v>166</v>
      </c>
      <c r="F246" s="8">
        <f>SUM(Ведомственная!G208)</f>
        <v>105253.3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>
      <c r="A247" s="2" t="s">
        <v>259</v>
      </c>
      <c r="B247" s="5" t="s">
        <v>634</v>
      </c>
      <c r="C247" s="5"/>
      <c r="D247" s="5"/>
      <c r="E247" s="5"/>
      <c r="F247" s="8">
        <f>SUM(F248)+F249</f>
        <v>47464</v>
      </c>
      <c r="G247" s="8">
        <f t="shared" ref="G247:H247" si="27">SUM(G248)+G249</f>
        <v>17400</v>
      </c>
      <c r="H247" s="8">
        <f t="shared" si="27"/>
        <v>0</v>
      </c>
    </row>
    <row r="248" spans="1:8" ht="31.5">
      <c r="A248" s="2" t="s">
        <v>260</v>
      </c>
      <c r="B248" s="5" t="s">
        <v>634</v>
      </c>
      <c r="C248" s="5" t="s">
        <v>238</v>
      </c>
      <c r="D248" s="5" t="s">
        <v>12</v>
      </c>
      <c r="E248" s="5" t="s">
        <v>166</v>
      </c>
      <c r="F248" s="8">
        <f>SUM(Ведомственная!G210)</f>
        <v>15490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>
      <c r="A249" s="2" t="s">
        <v>983</v>
      </c>
      <c r="B249" s="5" t="s">
        <v>967</v>
      </c>
      <c r="C249" s="5"/>
      <c r="D249" s="5"/>
      <c r="E249" s="5"/>
      <c r="F249" s="8">
        <f>SUM(F250)</f>
        <v>31974</v>
      </c>
      <c r="G249" s="8">
        <f t="shared" ref="G249:H249" si="28">SUM(G250)</f>
        <v>0</v>
      </c>
      <c r="H249" s="8">
        <f t="shared" si="28"/>
        <v>0</v>
      </c>
    </row>
    <row r="250" spans="1:8" ht="31.5">
      <c r="A250" s="2" t="s">
        <v>260</v>
      </c>
      <c r="B250" s="5" t="s">
        <v>967</v>
      </c>
      <c r="C250" s="5" t="s">
        <v>238</v>
      </c>
      <c r="D250" s="5" t="s">
        <v>12</v>
      </c>
      <c r="E250" s="5" t="s">
        <v>166</v>
      </c>
      <c r="F250" s="8">
        <f>SUM(Ведомственная!G212)</f>
        <v>31974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>
      <c r="A251" s="24" t="s">
        <v>737</v>
      </c>
      <c r="B251" s="30" t="s">
        <v>235</v>
      </c>
      <c r="C251" s="30"/>
      <c r="D251" s="39"/>
      <c r="E251" s="39"/>
      <c r="F251" s="11">
        <f>SUM(F268)+F252+F256</f>
        <v>113496.4</v>
      </c>
      <c r="G251" s="11">
        <f>SUM(G268)+G252+G256</f>
        <v>58856.5</v>
      </c>
      <c r="H251" s="11">
        <f>SUM(H268)+H252+H256</f>
        <v>47128</v>
      </c>
    </row>
    <row r="252" spans="1:8" ht="31.5" hidden="1">
      <c r="A252" s="2" t="s">
        <v>258</v>
      </c>
      <c r="B252" s="5" t="s">
        <v>289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>
      <c r="A253" s="2" t="s">
        <v>259</v>
      </c>
      <c r="B253" s="5" t="s">
        <v>290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>
      <c r="A254" s="2" t="s">
        <v>260</v>
      </c>
      <c r="B254" s="5" t="s">
        <v>290</v>
      </c>
      <c r="C254" s="5" t="s">
        <v>238</v>
      </c>
      <c r="D254" s="5" t="s">
        <v>12</v>
      </c>
      <c r="E254" s="5" t="s">
        <v>166</v>
      </c>
      <c r="F254" s="8"/>
      <c r="G254" s="8"/>
      <c r="H254" s="8"/>
    </row>
    <row r="255" spans="1:8" ht="31.5" hidden="1">
      <c r="A255" s="2" t="s">
        <v>260</v>
      </c>
      <c r="B255" s="5" t="s">
        <v>290</v>
      </c>
      <c r="C255" s="5" t="s">
        <v>238</v>
      </c>
      <c r="D255" s="5" t="s">
        <v>163</v>
      </c>
      <c r="E255" s="5" t="s">
        <v>163</v>
      </c>
      <c r="F255" s="8">
        <f>SUM(Ведомственная!G398)</f>
        <v>0</v>
      </c>
      <c r="G255" s="8">
        <f>SUM(Ведомственная!H398)</f>
        <v>0</v>
      </c>
      <c r="H255" s="8">
        <f>SUM(Ведомственная!I398)</f>
        <v>0</v>
      </c>
    </row>
    <row r="256" spans="1:8" ht="31.5">
      <c r="A256" s="2" t="s">
        <v>261</v>
      </c>
      <c r="B256" s="5" t="s">
        <v>291</v>
      </c>
      <c r="C256" s="5"/>
      <c r="D256" s="5"/>
      <c r="E256" s="5"/>
      <c r="F256" s="8">
        <f>SUM(F257+F261)</f>
        <v>104580</v>
      </c>
      <c r="G256" s="8">
        <f>SUM(G257+G261)</f>
        <v>52279.6</v>
      </c>
      <c r="H256" s="8">
        <f>SUM(H257+H261)</f>
        <v>40279.599999999999</v>
      </c>
    </row>
    <row r="257" spans="1:8">
      <c r="A257" s="2" t="s">
        <v>30</v>
      </c>
      <c r="B257" s="5" t="s">
        <v>451</v>
      </c>
      <c r="C257" s="5"/>
      <c r="D257" s="5"/>
      <c r="E257" s="5"/>
      <c r="F257" s="8">
        <f>SUM(F259+F258)</f>
        <v>75069.100000000006</v>
      </c>
      <c r="G257" s="8">
        <f t="shared" ref="G257:H257" si="29">SUM(G259+G258)</f>
        <v>23255.8</v>
      </c>
      <c r="H257" s="8">
        <f t="shared" si="29"/>
        <v>23255.8</v>
      </c>
    </row>
    <row r="258" spans="1:8" ht="31.5">
      <c r="A258" s="2" t="s">
        <v>47</v>
      </c>
      <c r="B258" s="5" t="s">
        <v>451</v>
      </c>
      <c r="C258" s="5" t="s">
        <v>86</v>
      </c>
      <c r="D258" s="5" t="s">
        <v>163</v>
      </c>
      <c r="E258" s="5" t="s">
        <v>39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>
      <c r="A259" s="2" t="s">
        <v>985</v>
      </c>
      <c r="B259" s="5" t="s">
        <v>872</v>
      </c>
      <c r="C259" s="5"/>
      <c r="D259" s="5"/>
      <c r="E259" s="5"/>
      <c r="F259" s="8">
        <f>SUM(F260)</f>
        <v>75069.100000000006</v>
      </c>
      <c r="G259" s="8">
        <f>SUM(G260)</f>
        <v>23255.8</v>
      </c>
      <c r="H259" s="8">
        <f>SUM(H260)</f>
        <v>23255.8</v>
      </c>
    </row>
    <row r="260" spans="1:8" ht="31.5">
      <c r="A260" s="2" t="s">
        <v>47</v>
      </c>
      <c r="B260" s="5" t="s">
        <v>872</v>
      </c>
      <c r="C260" s="5" t="s">
        <v>86</v>
      </c>
      <c r="D260" s="5" t="s">
        <v>163</v>
      </c>
      <c r="E260" s="5" t="s">
        <v>39</v>
      </c>
      <c r="F260" s="8">
        <f>SUM(Ведомственная!G287)</f>
        <v>75069.100000000006</v>
      </c>
      <c r="G260" s="8">
        <f>SUM(Ведомственная!H287)</f>
        <v>23255.8</v>
      </c>
      <c r="H260" s="8">
        <f>SUM(Ведомственная!I287)</f>
        <v>23255.8</v>
      </c>
    </row>
    <row r="261" spans="1:8" ht="31.5">
      <c r="A261" s="2" t="s">
        <v>741</v>
      </c>
      <c r="B261" s="5" t="s">
        <v>292</v>
      </c>
      <c r="C261" s="5"/>
      <c r="D261" s="5"/>
      <c r="E261" s="5"/>
      <c r="F261" s="8">
        <f>SUM(F262:F263)+F264+F266</f>
        <v>29510.9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>
      <c r="A262" s="2" t="s">
        <v>260</v>
      </c>
      <c r="B262" s="5" t="s">
        <v>292</v>
      </c>
      <c r="C262" s="5" t="s">
        <v>238</v>
      </c>
      <c r="D262" s="5" t="s">
        <v>163</v>
      </c>
      <c r="E262" s="5" t="s">
        <v>39</v>
      </c>
      <c r="F262" s="8">
        <f>SUM(Ведомственная!G289)</f>
        <v>16688</v>
      </c>
      <c r="G262" s="8">
        <f>SUM(Ведомственная!H289)</f>
        <v>0</v>
      </c>
      <c r="H262" s="8">
        <f>SUM(Ведомственная!I289)</f>
        <v>0</v>
      </c>
    </row>
    <row r="263" spans="1:8" ht="31.5">
      <c r="A263" s="2" t="s">
        <v>260</v>
      </c>
      <c r="B263" s="5" t="s">
        <v>292</v>
      </c>
      <c r="C263" s="5" t="s">
        <v>238</v>
      </c>
      <c r="D263" s="5" t="s">
        <v>163</v>
      </c>
      <c r="E263" s="5" t="s">
        <v>163</v>
      </c>
      <c r="F263" s="8">
        <f>SUM(Ведомственная!G401)</f>
        <v>1000</v>
      </c>
      <c r="G263" s="8">
        <f>SUM(Ведомственная!H401)</f>
        <v>12000</v>
      </c>
      <c r="H263" s="8">
        <f>SUM(Ведомственная!I401)</f>
        <v>0</v>
      </c>
    </row>
    <row r="264" spans="1:8">
      <c r="A264" s="2" t="s">
        <v>426</v>
      </c>
      <c r="B264" s="5" t="s">
        <v>827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>
      <c r="A265" s="2" t="s">
        <v>260</v>
      </c>
      <c r="B265" s="5" t="s">
        <v>827</v>
      </c>
      <c r="C265" s="5" t="s">
        <v>238</v>
      </c>
      <c r="D265" s="5" t="s">
        <v>163</v>
      </c>
      <c r="E265" s="5" t="s">
        <v>163</v>
      </c>
      <c r="F265" s="8">
        <f>SUM(Ведомственная!G403)</f>
        <v>0</v>
      </c>
      <c r="G265" s="8">
        <f>SUM(Ведомственная!H403)</f>
        <v>17023.8</v>
      </c>
      <c r="H265" s="8">
        <f>SUM(Ведомственная!I403)</f>
        <v>17023.8</v>
      </c>
    </row>
    <row r="266" spans="1:8">
      <c r="A266" s="2" t="s">
        <v>985</v>
      </c>
      <c r="B266" s="5" t="s">
        <v>961</v>
      </c>
      <c r="C266" s="5"/>
      <c r="D266" s="5"/>
      <c r="E266" s="5"/>
      <c r="F266" s="8">
        <f>SUM(F267)</f>
        <v>11822.9</v>
      </c>
      <c r="G266" s="8">
        <f t="shared" ref="G266:H266" si="31">SUM(G267)</f>
        <v>0</v>
      </c>
      <c r="H266" s="8">
        <f t="shared" si="31"/>
        <v>0</v>
      </c>
    </row>
    <row r="267" spans="1:8" ht="31.5">
      <c r="A267" s="2" t="s">
        <v>260</v>
      </c>
      <c r="B267" s="5" t="s">
        <v>961</v>
      </c>
      <c r="C267" s="5" t="s">
        <v>238</v>
      </c>
      <c r="D267" s="5" t="s">
        <v>163</v>
      </c>
      <c r="E267" s="5" t="s">
        <v>39</v>
      </c>
      <c r="F267" s="8">
        <f>SUM(Ведомственная!G291)</f>
        <v>11822.9</v>
      </c>
      <c r="G267" s="8">
        <f>SUM(Ведомственная!H291)</f>
        <v>0</v>
      </c>
      <c r="H267" s="8">
        <f>SUM(Ведомственная!I291)</f>
        <v>0</v>
      </c>
    </row>
    <row r="268" spans="1:8" ht="31.5">
      <c r="A268" s="83" t="s">
        <v>242</v>
      </c>
      <c r="B268" s="32" t="s">
        <v>236</v>
      </c>
      <c r="C268" s="32"/>
      <c r="D268" s="84"/>
      <c r="E268" s="84"/>
      <c r="F268" s="10">
        <f>SUM(F269)</f>
        <v>8916.4</v>
      </c>
      <c r="G268" s="10">
        <f t="shared" ref="G268:H269" si="32">SUM(G269)</f>
        <v>6576.9</v>
      </c>
      <c r="H268" s="10">
        <f t="shared" si="32"/>
        <v>6848.4</v>
      </c>
    </row>
    <row r="269" spans="1:8" ht="31.5">
      <c r="A269" s="83" t="s">
        <v>865</v>
      </c>
      <c r="B269" s="32" t="s">
        <v>864</v>
      </c>
      <c r="C269" s="84"/>
      <c r="D269" s="84"/>
      <c r="E269" s="84"/>
      <c r="F269" s="10">
        <f>SUM(F270)</f>
        <v>8916.4</v>
      </c>
      <c r="G269" s="10">
        <f t="shared" si="32"/>
        <v>6576.9</v>
      </c>
      <c r="H269" s="10">
        <f t="shared" si="32"/>
        <v>6848.4</v>
      </c>
    </row>
    <row r="270" spans="1:8">
      <c r="A270" s="83" t="s">
        <v>37</v>
      </c>
      <c r="B270" s="32" t="s">
        <v>864</v>
      </c>
      <c r="C270" s="84" t="s">
        <v>94</v>
      </c>
      <c r="D270" s="84" t="s">
        <v>26</v>
      </c>
      <c r="E270" s="84" t="s">
        <v>12</v>
      </c>
      <c r="F270" s="10">
        <f>SUM(Ведомственная!G476)</f>
        <v>8916.4</v>
      </c>
      <c r="G270" s="10">
        <f>SUM(Ведомственная!H476)</f>
        <v>6576.9</v>
      </c>
      <c r="H270" s="10">
        <f>SUM(Ведомственная!I476)</f>
        <v>6848.4</v>
      </c>
    </row>
    <row r="271" spans="1:8" ht="47.25" hidden="1">
      <c r="A271" s="83" t="s">
        <v>553</v>
      </c>
      <c r="B271" s="32" t="s">
        <v>552</v>
      </c>
      <c r="C271" s="32"/>
      <c r="D271" s="84"/>
      <c r="E271" s="84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>
      <c r="A272" s="83" t="s">
        <v>37</v>
      </c>
      <c r="B272" s="32" t="s">
        <v>552</v>
      </c>
      <c r="C272" s="32">
        <v>300</v>
      </c>
      <c r="D272" s="84" t="s">
        <v>26</v>
      </c>
      <c r="E272" s="84" t="s">
        <v>49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>
      <c r="A273" s="70" t="s">
        <v>586</v>
      </c>
      <c r="B273" s="25" t="s">
        <v>282</v>
      </c>
      <c r="C273" s="25"/>
      <c r="D273" s="25"/>
      <c r="E273" s="25"/>
      <c r="F273" s="27">
        <f>SUM(F280)+F274</f>
        <v>11849</v>
      </c>
      <c r="G273" s="27">
        <f>SUM(G280)+G274</f>
        <v>7034.2</v>
      </c>
      <c r="H273" s="27">
        <f>SUM(H280)+H274</f>
        <v>7149</v>
      </c>
    </row>
    <row r="274" spans="1:8" ht="31.5">
      <c r="A274" s="2" t="s">
        <v>259</v>
      </c>
      <c r="B274" s="84" t="s">
        <v>295</v>
      </c>
      <c r="C274" s="84"/>
      <c r="D274" s="84"/>
      <c r="E274" s="84"/>
      <c r="F274" s="10">
        <f>SUM(F275:F279)</f>
        <v>4700</v>
      </c>
      <c r="G274" s="10">
        <f>SUM(G275:G279)</f>
        <v>0</v>
      </c>
      <c r="H274" s="10">
        <f>SUM(H275:H279)</f>
        <v>0</v>
      </c>
    </row>
    <row r="275" spans="1:8" ht="31.5">
      <c r="A275" s="2" t="s">
        <v>260</v>
      </c>
      <c r="B275" s="84" t="s">
        <v>295</v>
      </c>
      <c r="C275" s="84" t="s">
        <v>238</v>
      </c>
      <c r="D275" s="84" t="s">
        <v>163</v>
      </c>
      <c r="E275" s="84" t="s">
        <v>49</v>
      </c>
      <c r="F275" s="10">
        <f>SUM(Ведомственная!G363)</f>
        <v>1000</v>
      </c>
      <c r="G275" s="10">
        <f>SUM(Ведомственная!H363)</f>
        <v>0</v>
      </c>
      <c r="H275" s="10">
        <f>SUM(Ведомственная!I363)</f>
        <v>0</v>
      </c>
    </row>
    <row r="276" spans="1:8" ht="31.5">
      <c r="A276" s="2" t="s">
        <v>260</v>
      </c>
      <c r="B276" s="84" t="s">
        <v>295</v>
      </c>
      <c r="C276" s="84" t="s">
        <v>238</v>
      </c>
      <c r="D276" s="84" t="s">
        <v>163</v>
      </c>
      <c r="E276" s="84" t="s">
        <v>163</v>
      </c>
      <c r="F276" s="10">
        <f>SUM(Ведомственная!G406)</f>
        <v>3700</v>
      </c>
      <c r="G276" s="10">
        <f>SUM(Ведомственная!H406)</f>
        <v>0</v>
      </c>
      <c r="H276" s="10">
        <f>SUM(Ведомственная!I406)</f>
        <v>0</v>
      </c>
    </row>
    <row r="277" spans="1:8" ht="31.5" hidden="1">
      <c r="A277" s="2" t="s">
        <v>260</v>
      </c>
      <c r="B277" s="84" t="s">
        <v>295</v>
      </c>
      <c r="C277" s="84" t="s">
        <v>238</v>
      </c>
      <c r="D277" s="84" t="s">
        <v>14</v>
      </c>
      <c r="E277" s="84" t="s">
        <v>12</v>
      </c>
      <c r="F277" s="10">
        <f>SUM(Ведомственная!G470)</f>
        <v>0</v>
      </c>
      <c r="G277" s="10">
        <f>SUM(Ведомственная!H470)</f>
        <v>0</v>
      </c>
      <c r="H277" s="10">
        <f>SUM(Ведомственная!I470)</f>
        <v>0</v>
      </c>
    </row>
    <row r="278" spans="1:8" ht="31.5" hidden="1">
      <c r="A278" s="2" t="s">
        <v>260</v>
      </c>
      <c r="B278" s="84" t="s">
        <v>295</v>
      </c>
      <c r="C278" s="84" t="s">
        <v>238</v>
      </c>
      <c r="D278" s="84" t="s">
        <v>14</v>
      </c>
      <c r="E278" s="84" t="s">
        <v>29</v>
      </c>
      <c r="F278" s="10"/>
      <c r="G278" s="10"/>
      <c r="H278" s="10"/>
    </row>
    <row r="279" spans="1:8" ht="31.5">
      <c r="A279" s="2" t="s">
        <v>260</v>
      </c>
      <c r="B279" s="84" t="s">
        <v>295</v>
      </c>
      <c r="C279" s="84" t="s">
        <v>238</v>
      </c>
      <c r="D279" s="84" t="s">
        <v>164</v>
      </c>
      <c r="E279" s="84" t="s">
        <v>29</v>
      </c>
      <c r="F279" s="10">
        <f>SUM(Ведомственная!G492)</f>
        <v>0</v>
      </c>
      <c r="G279" s="10">
        <f>SUM(Ведомственная!H492)</f>
        <v>0</v>
      </c>
      <c r="H279" s="10">
        <f>SUM(Ведомственная!I492)</f>
        <v>0</v>
      </c>
    </row>
    <row r="280" spans="1:8" ht="31.5">
      <c r="A280" s="2" t="s">
        <v>585</v>
      </c>
      <c r="B280" s="5" t="s">
        <v>283</v>
      </c>
      <c r="C280" s="5"/>
      <c r="D280" s="5"/>
      <c r="E280" s="5"/>
      <c r="F280" s="8">
        <f>SUM(F281)</f>
        <v>7149</v>
      </c>
      <c r="G280" s="8">
        <f>SUM(G281)</f>
        <v>7034.2</v>
      </c>
      <c r="H280" s="8">
        <f>SUM(H281)</f>
        <v>7149</v>
      </c>
    </row>
    <row r="281" spans="1:8" ht="31.5">
      <c r="A281" s="2" t="s">
        <v>40</v>
      </c>
      <c r="B281" s="5" t="s">
        <v>284</v>
      </c>
      <c r="C281" s="5"/>
      <c r="D281" s="5"/>
      <c r="E281" s="5"/>
      <c r="F281" s="8">
        <f>SUM(F282:F285)</f>
        <v>7149</v>
      </c>
      <c r="G281" s="8">
        <f>SUM(G282:G285)</f>
        <v>7034.2</v>
      </c>
      <c r="H281" s="8">
        <f>SUM(H282:H285)</f>
        <v>7149</v>
      </c>
    </row>
    <row r="282" spans="1:8" ht="63">
      <c r="A282" s="2" t="s">
        <v>46</v>
      </c>
      <c r="B282" s="5" t="s">
        <v>284</v>
      </c>
      <c r="C282" s="5" t="s">
        <v>84</v>
      </c>
      <c r="D282" s="5" t="s">
        <v>12</v>
      </c>
      <c r="E282" s="5" t="s">
        <v>23</v>
      </c>
      <c r="F282" s="8">
        <f>SUM(Ведомственная!G233)</f>
        <v>6013.2</v>
      </c>
      <c r="G282" s="8">
        <f>SUM(Ведомственная!H233)</f>
        <v>6013.2</v>
      </c>
      <c r="H282" s="8">
        <f>SUM(Ведомственная!I233)</f>
        <v>6013.2</v>
      </c>
    </row>
    <row r="283" spans="1:8" ht="31.5">
      <c r="A283" s="2" t="s">
        <v>47</v>
      </c>
      <c r="B283" s="5" t="s">
        <v>284</v>
      </c>
      <c r="C283" s="5" t="s">
        <v>86</v>
      </c>
      <c r="D283" s="5" t="s">
        <v>12</v>
      </c>
      <c r="E283" s="5" t="s">
        <v>23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1114.8</v>
      </c>
    </row>
    <row r="284" spans="1:8" ht="31.5">
      <c r="A284" s="2" t="s">
        <v>47</v>
      </c>
      <c r="B284" s="5" t="s">
        <v>284</v>
      </c>
      <c r="C284" s="5" t="s">
        <v>86</v>
      </c>
      <c r="D284" s="5" t="s">
        <v>108</v>
      </c>
      <c r="E284" s="5" t="s">
        <v>163</v>
      </c>
      <c r="F284" s="8">
        <f>SUM(Ведомственная!G451)</f>
        <v>0</v>
      </c>
      <c r="G284" s="8">
        <f>SUM(Ведомственная!H451)</f>
        <v>0</v>
      </c>
      <c r="H284" s="8">
        <f>SUM(Ведомственная!I451)</f>
        <v>0</v>
      </c>
    </row>
    <row r="285" spans="1:8">
      <c r="A285" s="2" t="s">
        <v>21</v>
      </c>
      <c r="B285" s="5" t="s">
        <v>284</v>
      </c>
      <c r="C285" s="5" t="s">
        <v>91</v>
      </c>
      <c r="D285" s="5" t="s">
        <v>12</v>
      </c>
      <c r="E285" s="5" t="s">
        <v>23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21</v>
      </c>
    </row>
    <row r="286" spans="1:8" s="72" customFormat="1" ht="51.75" customHeight="1">
      <c r="A286" s="24" t="s">
        <v>588</v>
      </c>
      <c r="B286" s="30" t="s">
        <v>589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>
      <c r="A287" s="83" t="s">
        <v>904</v>
      </c>
      <c r="B287" s="32" t="s">
        <v>905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>
      <c r="A288" s="83" t="s">
        <v>47</v>
      </c>
      <c r="B288" s="32" t="s">
        <v>905</v>
      </c>
      <c r="C288" s="5" t="s">
        <v>86</v>
      </c>
      <c r="D288" s="5" t="s">
        <v>12</v>
      </c>
      <c r="E288" s="5" t="s">
        <v>23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>
      <c r="A289" s="83" t="s">
        <v>980</v>
      </c>
      <c r="B289" s="32" t="s">
        <v>823</v>
      </c>
      <c r="C289" s="5"/>
      <c r="D289" s="5"/>
      <c r="E289" s="5"/>
      <c r="F289" s="8">
        <f>SUM(F290)</f>
        <v>1000</v>
      </c>
      <c r="G289" s="8">
        <f>SUM(G290)</f>
        <v>0</v>
      </c>
      <c r="H289" s="8">
        <f>SUM(H290)</f>
        <v>0</v>
      </c>
    </row>
    <row r="290" spans="1:8" ht="31.5">
      <c r="A290" s="83" t="s">
        <v>47</v>
      </c>
      <c r="B290" s="32" t="s">
        <v>823</v>
      </c>
      <c r="C290" s="5" t="s">
        <v>86</v>
      </c>
      <c r="D290" s="5" t="s">
        <v>12</v>
      </c>
      <c r="E290" s="5" t="s">
        <v>23</v>
      </c>
      <c r="F290" s="8">
        <f>SUM(Ведомственная!G242)</f>
        <v>1000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>
      <c r="A291" s="83" t="s">
        <v>981</v>
      </c>
      <c r="B291" s="32" t="s">
        <v>785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>
      <c r="A292" s="83" t="s">
        <v>47</v>
      </c>
      <c r="B292" s="32" t="s">
        <v>785</v>
      </c>
      <c r="C292" s="5" t="s">
        <v>86</v>
      </c>
      <c r="D292" s="5" t="s">
        <v>12</v>
      </c>
      <c r="E292" s="5" t="s">
        <v>23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>
      <c r="A293" s="2" t="s">
        <v>30</v>
      </c>
      <c r="B293" s="5" t="s">
        <v>590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>
      <c r="A294" s="2" t="s">
        <v>47</v>
      </c>
      <c r="B294" s="5" t="s">
        <v>590</v>
      </c>
      <c r="C294" s="5" t="s">
        <v>86</v>
      </c>
      <c r="D294" s="5" t="s">
        <v>12</v>
      </c>
      <c r="E294" s="5" t="s">
        <v>23</v>
      </c>
      <c r="F294" s="8">
        <f>SUM(Ведомственная!G238)</f>
        <v>1479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>
      <c r="A295" s="24" t="s">
        <v>924</v>
      </c>
      <c r="B295" s="30" t="s">
        <v>233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>
      <c r="A296" s="83" t="s">
        <v>30</v>
      </c>
      <c r="B296" s="32" t="s">
        <v>240</v>
      </c>
      <c r="C296" s="32"/>
      <c r="D296" s="84"/>
      <c r="E296" s="84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>
      <c r="A297" s="83" t="s">
        <v>46</v>
      </c>
      <c r="B297" s="32" t="s">
        <v>263</v>
      </c>
      <c r="C297" s="32">
        <v>100</v>
      </c>
      <c r="D297" s="84" t="s">
        <v>73</v>
      </c>
      <c r="E297" s="84" t="s">
        <v>163</v>
      </c>
      <c r="F297" s="10">
        <f>SUM(Ведомственная!G427)</f>
        <v>0</v>
      </c>
      <c r="G297" s="10">
        <f>SUM(Ведомственная!H427)</f>
        <v>0</v>
      </c>
      <c r="H297" s="10">
        <f>SUM(Ведомственная!I427)</f>
        <v>0</v>
      </c>
    </row>
    <row r="298" spans="1:8" ht="31.5">
      <c r="A298" s="83" t="s">
        <v>47</v>
      </c>
      <c r="B298" s="32" t="s">
        <v>263</v>
      </c>
      <c r="C298" s="84" t="s">
        <v>86</v>
      </c>
      <c r="D298" s="84" t="s">
        <v>73</v>
      </c>
      <c r="E298" s="84" t="s">
        <v>163</v>
      </c>
      <c r="F298" s="10">
        <f>SUM(Ведомственная!G428)</f>
        <v>11254.2</v>
      </c>
      <c r="G298" s="10">
        <f>SUM(Ведомственная!H428)</f>
        <v>2000</v>
      </c>
      <c r="H298" s="10">
        <f>SUM(Ведомственная!I428)</f>
        <v>2500</v>
      </c>
    </row>
    <row r="299" spans="1:8" ht="31.5">
      <c r="A299" s="83" t="s">
        <v>40</v>
      </c>
      <c r="B299" s="32" t="s">
        <v>234</v>
      </c>
      <c r="C299" s="32"/>
      <c r="D299" s="84"/>
      <c r="E299" s="84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>
      <c r="A300" s="83" t="s">
        <v>46</v>
      </c>
      <c r="B300" s="32" t="s">
        <v>234</v>
      </c>
      <c r="C300" s="84" t="s">
        <v>84</v>
      </c>
      <c r="D300" s="84" t="s">
        <v>73</v>
      </c>
      <c r="E300" s="84" t="s">
        <v>49</v>
      </c>
      <c r="F300" s="10">
        <f>SUM(Ведомственная!G419)</f>
        <v>7112.4</v>
      </c>
      <c r="G300" s="10">
        <f>SUM(Ведомственная!H419)</f>
        <v>7112.4</v>
      </c>
      <c r="H300" s="10">
        <f>SUM(Ведомственная!I419)</f>
        <v>7112.4</v>
      </c>
    </row>
    <row r="301" spans="1:8" ht="31.5">
      <c r="A301" s="83" t="s">
        <v>47</v>
      </c>
      <c r="B301" s="32" t="s">
        <v>234</v>
      </c>
      <c r="C301" s="84" t="s">
        <v>86</v>
      </c>
      <c r="D301" s="84" t="s">
        <v>73</v>
      </c>
      <c r="E301" s="84" t="s">
        <v>49</v>
      </c>
      <c r="F301" s="10">
        <f>SUM(Ведомственная!G420)</f>
        <v>1561.6000000000001</v>
      </c>
      <c r="G301" s="10">
        <f>SUM(Ведомственная!H420)</f>
        <v>1000</v>
      </c>
      <c r="H301" s="10">
        <f>SUM(Ведомственная!I420)</f>
        <v>1000</v>
      </c>
    </row>
    <row r="302" spans="1:8" ht="31.5">
      <c r="A302" s="83" t="s">
        <v>47</v>
      </c>
      <c r="B302" s="32" t="s">
        <v>234</v>
      </c>
      <c r="C302" s="84" t="s">
        <v>86</v>
      </c>
      <c r="D302" s="84" t="s">
        <v>108</v>
      </c>
      <c r="E302" s="84" t="s">
        <v>163</v>
      </c>
      <c r="F302" s="10">
        <f>SUM(Ведомственная!G454)</f>
        <v>0</v>
      </c>
      <c r="G302" s="10">
        <f>SUM(Ведомственная!H454)</f>
        <v>0</v>
      </c>
      <c r="H302" s="10">
        <f>SUM(Ведомственная!I454)</f>
        <v>0</v>
      </c>
    </row>
    <row r="303" spans="1:8">
      <c r="A303" s="83" t="s">
        <v>21</v>
      </c>
      <c r="B303" s="32" t="s">
        <v>234</v>
      </c>
      <c r="C303" s="84" t="s">
        <v>91</v>
      </c>
      <c r="D303" s="84" t="s">
        <v>73</v>
      </c>
      <c r="E303" s="84" t="s">
        <v>49</v>
      </c>
      <c r="F303" s="10">
        <f>SUM(Ведомственная!G421)</f>
        <v>253.8</v>
      </c>
      <c r="G303" s="10">
        <f>SUM(Ведомственная!H421)</f>
        <v>253.8</v>
      </c>
      <c r="H303" s="10">
        <f>SUM(Ведомственная!I421)</f>
        <v>253.8</v>
      </c>
    </row>
    <row r="304" spans="1:8">
      <c r="A304" s="83" t="s">
        <v>761</v>
      </c>
      <c r="B304" s="32" t="s">
        <v>632</v>
      </c>
      <c r="C304" s="84"/>
      <c r="D304" s="84"/>
      <c r="E304" s="84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>
      <c r="A305" s="83" t="s">
        <v>986</v>
      </c>
      <c r="B305" s="32" t="s">
        <v>871</v>
      </c>
      <c r="C305" s="84"/>
      <c r="D305" s="84"/>
      <c r="E305" s="84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>
      <c r="A306" s="83" t="s">
        <v>47</v>
      </c>
      <c r="B306" s="32" t="s">
        <v>871</v>
      </c>
      <c r="C306" s="84" t="s">
        <v>86</v>
      </c>
      <c r="D306" s="84" t="s">
        <v>73</v>
      </c>
      <c r="E306" s="84" t="s">
        <v>163</v>
      </c>
      <c r="F306" s="10">
        <f>SUM(Ведомственная!G431)</f>
        <v>0</v>
      </c>
      <c r="G306" s="10">
        <f>SUM(Ведомственная!H431)</f>
        <v>0</v>
      </c>
      <c r="H306" s="10">
        <f>SUM(Ведомственная!I431)</f>
        <v>100955.6</v>
      </c>
    </row>
    <row r="307" spans="1:8" s="28" customFormat="1" ht="47.25">
      <c r="A307" s="24" t="s">
        <v>587</v>
      </c>
      <c r="B307" s="30" t="s">
        <v>212</v>
      </c>
      <c r="C307" s="30"/>
      <c r="D307" s="39"/>
      <c r="E307" s="39"/>
      <c r="F307" s="11">
        <f>SUM(F308)+F322</f>
        <v>32329.3</v>
      </c>
      <c r="G307" s="11">
        <f>SUM(G308)+G322</f>
        <v>6020</v>
      </c>
      <c r="H307" s="11">
        <f>SUM(H308)+H322</f>
        <v>6520</v>
      </c>
    </row>
    <row r="308" spans="1:8" ht="47.25">
      <c r="A308" s="83" t="s">
        <v>569</v>
      </c>
      <c r="B308" s="32" t="s">
        <v>213</v>
      </c>
      <c r="C308" s="32"/>
      <c r="D308" s="84"/>
      <c r="E308" s="84"/>
      <c r="F308" s="10">
        <f>SUM(F311)+F320</f>
        <v>31979.3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>
      <c r="A309" s="2" t="s">
        <v>386</v>
      </c>
      <c r="B309" s="32" t="s">
        <v>387</v>
      </c>
      <c r="C309" s="84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>
      <c r="A310" s="2" t="s">
        <v>260</v>
      </c>
      <c r="B310" s="32" t="s">
        <v>387</v>
      </c>
      <c r="C310" s="84" t="s">
        <v>238</v>
      </c>
      <c r="D310" s="84" t="s">
        <v>108</v>
      </c>
      <c r="E310" s="84" t="s">
        <v>29</v>
      </c>
      <c r="F310" s="10"/>
      <c r="G310" s="10"/>
      <c r="H310" s="10"/>
    </row>
    <row r="311" spans="1:8" ht="47.25">
      <c r="A311" s="83" t="s">
        <v>457</v>
      </c>
      <c r="B311" s="32" t="s">
        <v>214</v>
      </c>
      <c r="C311" s="32"/>
      <c r="D311" s="84"/>
      <c r="E311" s="84"/>
      <c r="F311" s="10">
        <f>SUM(F312:F319)</f>
        <v>31979.3</v>
      </c>
      <c r="G311" s="10">
        <f>SUM(G312:G319)</f>
        <v>6020</v>
      </c>
      <c r="H311" s="10">
        <f>SUM(H312:H319)</f>
        <v>6520</v>
      </c>
    </row>
    <row r="312" spans="1:8" ht="29.25" customHeight="1">
      <c r="A312" s="83" t="s">
        <v>47</v>
      </c>
      <c r="B312" s="32" t="s">
        <v>214</v>
      </c>
      <c r="C312" s="32">
        <v>200</v>
      </c>
      <c r="D312" s="84" t="s">
        <v>29</v>
      </c>
      <c r="E312" s="84">
        <v>13</v>
      </c>
      <c r="F312" s="10">
        <f>SUM(Ведомственная!G106)</f>
        <v>6152.1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>
      <c r="A313" s="83" t="s">
        <v>47</v>
      </c>
      <c r="B313" s="32" t="s">
        <v>214</v>
      </c>
      <c r="C313" s="32">
        <v>200</v>
      </c>
      <c r="D313" s="84" t="s">
        <v>12</v>
      </c>
      <c r="E313" s="84" t="s">
        <v>14</v>
      </c>
      <c r="F313" s="10">
        <f>SUM(Ведомственная!G188)</f>
        <v>15000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>
      <c r="A314" s="83" t="s">
        <v>47</v>
      </c>
      <c r="B314" s="32" t="s">
        <v>214</v>
      </c>
      <c r="C314" s="32">
        <v>200</v>
      </c>
      <c r="D314" s="84" t="s">
        <v>12</v>
      </c>
      <c r="E314" s="84" t="s">
        <v>23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>
      <c r="A315" s="83" t="s">
        <v>47</v>
      </c>
      <c r="B315" s="32" t="s">
        <v>214</v>
      </c>
      <c r="C315" s="32">
        <v>200</v>
      </c>
      <c r="D315" s="84" t="s">
        <v>163</v>
      </c>
      <c r="E315" s="84" t="s">
        <v>39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>
      <c r="A316" s="83" t="s">
        <v>47</v>
      </c>
      <c r="B316" s="32" t="s">
        <v>214</v>
      </c>
      <c r="C316" s="32">
        <v>200</v>
      </c>
      <c r="D316" s="84" t="s">
        <v>163</v>
      </c>
      <c r="E316" s="84" t="s">
        <v>49</v>
      </c>
      <c r="F316" s="10">
        <f>SUM(Ведомственная!G367)</f>
        <v>1840.2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>
      <c r="A317" s="2" t="s">
        <v>260</v>
      </c>
      <c r="B317" s="32" t="s">
        <v>214</v>
      </c>
      <c r="C317" s="32">
        <v>400</v>
      </c>
      <c r="D317" s="84" t="s">
        <v>163</v>
      </c>
      <c r="E317" s="84" t="s">
        <v>49</v>
      </c>
      <c r="F317" s="10">
        <f>SUM(Ведомственная!G368)</f>
        <v>5000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>
      <c r="A318" s="2" t="s">
        <v>260</v>
      </c>
      <c r="B318" s="32" t="s">
        <v>214</v>
      </c>
      <c r="C318" s="32">
        <v>400</v>
      </c>
      <c r="D318" s="84" t="s">
        <v>164</v>
      </c>
      <c r="E318" s="84" t="s">
        <v>29</v>
      </c>
      <c r="F318" s="10">
        <f>SUM(Ведомственная!G496)</f>
        <v>0</v>
      </c>
      <c r="G318" s="10"/>
      <c r="H318" s="10"/>
    </row>
    <row r="319" spans="1:8">
      <c r="A319" s="83" t="s">
        <v>21</v>
      </c>
      <c r="B319" s="32" t="s">
        <v>214</v>
      </c>
      <c r="C319" s="32">
        <v>800</v>
      </c>
      <c r="D319" s="84" t="s">
        <v>29</v>
      </c>
      <c r="E319" s="84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>
      <c r="A320" s="2" t="s">
        <v>985</v>
      </c>
      <c r="B320" s="5" t="s">
        <v>960</v>
      </c>
      <c r="C320" s="5"/>
      <c r="D320" s="84"/>
      <c r="E320" s="84"/>
      <c r="F320" s="10">
        <f>SUM(F321)</f>
        <v>0</v>
      </c>
      <c r="G320" s="10">
        <f t="shared" ref="G320:H320" si="38">SUM(G321)</f>
        <v>0</v>
      </c>
      <c r="H320" s="10">
        <f t="shared" si="38"/>
        <v>0</v>
      </c>
    </row>
    <row r="321" spans="1:8" ht="31.5">
      <c r="A321" s="2" t="s">
        <v>47</v>
      </c>
      <c r="B321" s="5" t="s">
        <v>960</v>
      </c>
      <c r="C321" s="5" t="s">
        <v>86</v>
      </c>
      <c r="D321" s="84" t="s">
        <v>163</v>
      </c>
      <c r="E321" s="84" t="s">
        <v>39</v>
      </c>
      <c r="F321" s="10">
        <f>SUM(Ведомственная!G297)</f>
        <v>0</v>
      </c>
      <c r="G321" s="10">
        <f>SUM(Ведомственная!H297)</f>
        <v>0</v>
      </c>
      <c r="H321" s="10">
        <f>SUM(Ведомственная!I297)</f>
        <v>0</v>
      </c>
    </row>
    <row r="322" spans="1:8" ht="31.5">
      <c r="A322" s="83" t="s">
        <v>570</v>
      </c>
      <c r="B322" s="32" t="s">
        <v>226</v>
      </c>
      <c r="C322" s="32"/>
      <c r="D322" s="84"/>
      <c r="E322" s="84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>
      <c r="A323" s="83" t="s">
        <v>457</v>
      </c>
      <c r="B323" s="32" t="s">
        <v>591</v>
      </c>
      <c r="C323" s="32"/>
      <c r="D323" s="84"/>
      <c r="E323" s="84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>
      <c r="A324" s="83" t="s">
        <v>47</v>
      </c>
      <c r="B324" s="32" t="s">
        <v>591</v>
      </c>
      <c r="C324" s="32">
        <v>200</v>
      </c>
      <c r="D324" s="84" t="s">
        <v>29</v>
      </c>
      <c r="E324" s="84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>
      <c r="A325" s="83" t="s">
        <v>21</v>
      </c>
      <c r="B325" s="32" t="s">
        <v>591</v>
      </c>
      <c r="C325" s="32">
        <v>800</v>
      </c>
      <c r="D325" s="84" t="s">
        <v>29</v>
      </c>
      <c r="E325" s="84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>
      <c r="A326" s="83" t="s">
        <v>21</v>
      </c>
      <c r="B326" s="32" t="s">
        <v>591</v>
      </c>
      <c r="C326" s="32">
        <v>800</v>
      </c>
      <c r="D326" s="84" t="s">
        <v>12</v>
      </c>
      <c r="E326" s="84" t="s">
        <v>14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80" customFormat="1" ht="29.25" hidden="1" customHeight="1">
      <c r="A327" s="76" t="s">
        <v>21</v>
      </c>
      <c r="B327" s="77" t="s">
        <v>591</v>
      </c>
      <c r="C327" s="77">
        <v>800</v>
      </c>
      <c r="D327" s="78" t="s">
        <v>163</v>
      </c>
      <c r="E327" s="78" t="s">
        <v>39</v>
      </c>
      <c r="F327" s="79">
        <f>SUM(Ведомственная!G300)</f>
        <v>0</v>
      </c>
      <c r="G327" s="79">
        <f>SUM(Ведомственная!H300)</f>
        <v>0</v>
      </c>
      <c r="H327" s="79">
        <f>SUM(Ведомственная!I300)</f>
        <v>0</v>
      </c>
    </row>
    <row r="328" spans="1:8" s="28" customFormat="1" ht="29.25" customHeight="1">
      <c r="A328" s="24" t="s">
        <v>922</v>
      </c>
      <c r="B328" s="30" t="s">
        <v>228</v>
      </c>
      <c r="C328" s="39"/>
      <c r="D328" s="39"/>
      <c r="E328" s="39"/>
      <c r="F328" s="11">
        <f>SUM(F329+F345)+F342</f>
        <v>563084</v>
      </c>
      <c r="G328" s="11">
        <f t="shared" ref="G328:H328" si="40">SUM(G329+G345)+G342</f>
        <v>121284.5</v>
      </c>
      <c r="H328" s="11">
        <f t="shared" si="40"/>
        <v>66478.600000000006</v>
      </c>
    </row>
    <row r="329" spans="1:8" ht="31.5">
      <c r="A329" s="83" t="s">
        <v>348</v>
      </c>
      <c r="B329" s="32" t="s">
        <v>230</v>
      </c>
      <c r="C329" s="84"/>
      <c r="D329" s="84"/>
      <c r="E329" s="84"/>
      <c r="F329" s="10">
        <f>SUM(F330)+F340</f>
        <v>494605.39999999997</v>
      </c>
      <c r="G329" s="10">
        <f t="shared" ref="G329:H329" si="41">SUM(G330)+G340</f>
        <v>55805.9</v>
      </c>
      <c r="H329" s="10">
        <f t="shared" si="41"/>
        <v>1000</v>
      </c>
    </row>
    <row r="330" spans="1:8" ht="31.5">
      <c r="A330" s="83" t="s">
        <v>753</v>
      </c>
      <c r="B330" s="32" t="s">
        <v>754</v>
      </c>
      <c r="C330" s="84"/>
      <c r="D330" s="84"/>
      <c r="E330" s="84"/>
      <c r="F330" s="10">
        <f>SUM(F333)+F335+F331</f>
        <v>486322.1</v>
      </c>
      <c r="G330" s="10">
        <f t="shared" ref="G330:H330" si="42">SUM(G333)+G335+G331</f>
        <v>55305.9</v>
      </c>
      <c r="H330" s="10">
        <f t="shared" si="42"/>
        <v>0</v>
      </c>
    </row>
    <row r="331" spans="1:8" ht="47.25">
      <c r="A331" s="83" t="s">
        <v>759</v>
      </c>
      <c r="B331" s="32" t="s">
        <v>758</v>
      </c>
      <c r="C331" s="84"/>
      <c r="D331" s="84"/>
      <c r="E331" s="84"/>
      <c r="F331" s="10">
        <f>SUM(F332)</f>
        <v>445478.6</v>
      </c>
      <c r="G331" s="10">
        <f t="shared" ref="G331:H331" si="43">SUM(G332)</f>
        <v>0</v>
      </c>
      <c r="H331" s="10">
        <f t="shared" si="43"/>
        <v>0</v>
      </c>
    </row>
    <row r="332" spans="1:8" ht="31.5">
      <c r="A332" s="2" t="s">
        <v>260</v>
      </c>
      <c r="B332" s="32" t="s">
        <v>758</v>
      </c>
      <c r="C332" s="84" t="s">
        <v>238</v>
      </c>
      <c r="D332" s="84"/>
      <c r="E332" s="84"/>
      <c r="F332" s="10">
        <f>SUM(Ведомственная!G269)</f>
        <v>445478.6</v>
      </c>
      <c r="G332" s="10">
        <f>SUM(Ведомственная!H269)</f>
        <v>0</v>
      </c>
      <c r="H332" s="10">
        <f>SUM(Ведомственная!I269)</f>
        <v>0</v>
      </c>
    </row>
    <row r="333" spans="1:8" ht="31.5" hidden="1">
      <c r="A333" s="83" t="s">
        <v>751</v>
      </c>
      <c r="B333" s="32" t="s">
        <v>752</v>
      </c>
      <c r="C333" s="84"/>
      <c r="D333" s="84"/>
      <c r="E333" s="84"/>
      <c r="F333" s="10">
        <f>SUM(F334)</f>
        <v>40357.699999999997</v>
      </c>
      <c r="G333" s="10">
        <f>SUM(G334)</f>
        <v>55245.599999999999</v>
      </c>
      <c r="H333" s="10">
        <f>SUM(H334)</f>
        <v>0</v>
      </c>
    </row>
    <row r="334" spans="1:8" ht="31.5" hidden="1">
      <c r="A334" s="2" t="s">
        <v>260</v>
      </c>
      <c r="B334" s="32" t="s">
        <v>752</v>
      </c>
      <c r="C334" s="84" t="s">
        <v>238</v>
      </c>
      <c r="D334" s="84" t="s">
        <v>163</v>
      </c>
      <c r="E334" s="84" t="s">
        <v>29</v>
      </c>
      <c r="F334" s="10">
        <f>SUM(Ведомственная!G271)</f>
        <v>40357.699999999997</v>
      </c>
      <c r="G334" s="10">
        <f>SUM(Ведомственная!H271)</f>
        <v>55245.599999999999</v>
      </c>
      <c r="H334" s="10">
        <f>SUM(Ведомственная!I271)</f>
        <v>0</v>
      </c>
    </row>
    <row r="335" spans="1:8" ht="31.5">
      <c r="A335" s="83" t="s">
        <v>780</v>
      </c>
      <c r="B335" s="32" t="s">
        <v>781</v>
      </c>
      <c r="C335" s="84"/>
      <c r="D335" s="84"/>
      <c r="E335" s="84"/>
      <c r="F335" s="10">
        <f>SUM(F336)</f>
        <v>485.79999999999995</v>
      </c>
      <c r="G335" s="10">
        <f>SUM(G336)</f>
        <v>60.3</v>
      </c>
      <c r="H335" s="10">
        <f>SUM(H336)</f>
        <v>0</v>
      </c>
    </row>
    <row r="336" spans="1:8" ht="31.5">
      <c r="A336" s="2" t="s">
        <v>260</v>
      </c>
      <c r="B336" s="32" t="s">
        <v>781</v>
      </c>
      <c r="C336" s="84" t="s">
        <v>238</v>
      </c>
      <c r="D336" s="84" t="s">
        <v>163</v>
      </c>
      <c r="E336" s="84" t="s">
        <v>29</v>
      </c>
      <c r="F336" s="10">
        <f>SUM(Ведомственная!G273)</f>
        <v>485.79999999999995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>
      <c r="A337" s="2" t="s">
        <v>349</v>
      </c>
      <c r="B337" s="84" t="s">
        <v>350</v>
      </c>
      <c r="C337" s="84"/>
      <c r="D337" s="84"/>
      <c r="E337" s="84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>
      <c r="A338" s="2" t="s">
        <v>260</v>
      </c>
      <c r="B338" s="84" t="s">
        <v>350</v>
      </c>
      <c r="C338" s="84" t="s">
        <v>238</v>
      </c>
      <c r="D338" s="84" t="s">
        <v>163</v>
      </c>
      <c r="E338" s="84" t="s">
        <v>163</v>
      </c>
      <c r="F338" s="10"/>
      <c r="G338" s="10"/>
      <c r="H338" s="10"/>
    </row>
    <row r="339" spans="1:8" ht="32.25" hidden="1" customHeight="1">
      <c r="A339" s="2" t="s">
        <v>260</v>
      </c>
      <c r="B339" s="32" t="s">
        <v>237</v>
      </c>
      <c r="C339" s="32">
        <v>400</v>
      </c>
      <c r="D339" s="84" t="s">
        <v>26</v>
      </c>
      <c r="E339" s="84" t="s">
        <v>73</v>
      </c>
      <c r="F339" s="10"/>
      <c r="G339" s="10"/>
      <c r="H339" s="10"/>
    </row>
    <row r="340" spans="1:8" ht="32.25" customHeight="1">
      <c r="A340" s="35" t="s">
        <v>30</v>
      </c>
      <c r="B340" s="84" t="s">
        <v>642</v>
      </c>
      <c r="C340" s="32"/>
      <c r="D340" s="84"/>
      <c r="E340" s="84"/>
      <c r="F340" s="10">
        <f>SUM(F341)</f>
        <v>8283.2999999999993</v>
      </c>
      <c r="G340" s="10">
        <f>SUM(G341)</f>
        <v>500</v>
      </c>
      <c r="H340" s="10">
        <f>SUM(H341)</f>
        <v>1000</v>
      </c>
    </row>
    <row r="341" spans="1:8" ht="32.25" customHeight="1">
      <c r="A341" s="2" t="s">
        <v>47</v>
      </c>
      <c r="B341" s="84" t="s">
        <v>642</v>
      </c>
      <c r="C341" s="32">
        <v>200</v>
      </c>
      <c r="D341" s="84" t="s">
        <v>163</v>
      </c>
      <c r="E341" s="84" t="s">
        <v>29</v>
      </c>
      <c r="F341" s="10">
        <f>SUM(Ведомственная!G410)</f>
        <v>8283.2999999999993</v>
      </c>
      <c r="G341" s="10">
        <f>SUM(Ведомственная!H410)</f>
        <v>500</v>
      </c>
      <c r="H341" s="10">
        <f>SUM(Ведомственная!I410)</f>
        <v>1000</v>
      </c>
    </row>
    <row r="342" spans="1:8" ht="157.5">
      <c r="A342" s="83" t="s">
        <v>917</v>
      </c>
      <c r="B342" s="32" t="s">
        <v>237</v>
      </c>
      <c r="C342" s="38"/>
      <c r="D342" s="84"/>
      <c r="E342" s="84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>
      <c r="A343" s="35" t="s">
        <v>30</v>
      </c>
      <c r="B343" s="32" t="s">
        <v>903</v>
      </c>
      <c r="C343" s="38"/>
      <c r="D343" s="84"/>
      <c r="E343" s="84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>
      <c r="A344" s="2" t="s">
        <v>260</v>
      </c>
      <c r="B344" s="32" t="s">
        <v>903</v>
      </c>
      <c r="C344" s="32">
        <v>400</v>
      </c>
      <c r="D344" s="84" t="s">
        <v>26</v>
      </c>
      <c r="E344" s="84" t="s">
        <v>73</v>
      </c>
      <c r="F344" s="10">
        <f>SUM(Ведомственная!G487)</f>
        <v>3000</v>
      </c>
      <c r="G344" s="10">
        <f>SUM(Ведомственная!H487)</f>
        <v>0</v>
      </c>
      <c r="H344" s="10">
        <f>SUM(Ведомственная!I487)</f>
        <v>0</v>
      </c>
    </row>
    <row r="345" spans="1:8" ht="63">
      <c r="A345" s="83" t="s">
        <v>344</v>
      </c>
      <c r="B345" s="32" t="s">
        <v>347</v>
      </c>
      <c r="C345" s="32"/>
      <c r="D345" s="84"/>
      <c r="E345" s="84"/>
      <c r="F345" s="10">
        <f>SUM(F346+F348)</f>
        <v>65478.6</v>
      </c>
      <c r="G345" s="10">
        <f>SUM(G346+G348)</f>
        <v>65478.6</v>
      </c>
      <c r="H345" s="10">
        <f>SUM(H346+H348)</f>
        <v>65478.6</v>
      </c>
    </row>
    <row r="346" spans="1:8">
      <c r="A346" s="2" t="s">
        <v>542</v>
      </c>
      <c r="B346" s="32" t="s">
        <v>510</v>
      </c>
      <c r="C346" s="32"/>
      <c r="D346" s="84"/>
      <c r="E346" s="84"/>
      <c r="F346" s="10">
        <f>SUM(F347)</f>
        <v>55977.7</v>
      </c>
      <c r="G346" s="10">
        <f>SUM(G347)</f>
        <v>55977.7</v>
      </c>
      <c r="H346" s="10">
        <f>SUM(H347)</f>
        <v>55977.7</v>
      </c>
    </row>
    <row r="347" spans="1:8" ht="31.5">
      <c r="A347" s="2" t="s">
        <v>260</v>
      </c>
      <c r="B347" s="32" t="s">
        <v>510</v>
      </c>
      <c r="C347" s="32">
        <v>400</v>
      </c>
      <c r="D347" s="84" t="s">
        <v>26</v>
      </c>
      <c r="E347" s="84" t="s">
        <v>12</v>
      </c>
      <c r="F347" s="10">
        <f>SUM(Ведомственная!G480)</f>
        <v>55977.7</v>
      </c>
      <c r="G347" s="10">
        <f>SUM(Ведомственная!H480)</f>
        <v>55977.7</v>
      </c>
      <c r="H347" s="10">
        <f>SUM(Ведомственная!I480)</f>
        <v>55977.7</v>
      </c>
    </row>
    <row r="348" spans="1:8" ht="47.25">
      <c r="A348" s="83" t="s">
        <v>239</v>
      </c>
      <c r="B348" s="84" t="s">
        <v>511</v>
      </c>
      <c r="C348" s="32"/>
      <c r="D348" s="84"/>
      <c r="E348" s="84"/>
      <c r="F348" s="10">
        <f>SUM(F349)</f>
        <v>9500.9</v>
      </c>
      <c r="G348" s="10">
        <f>SUM(G349)</f>
        <v>9500.9</v>
      </c>
      <c r="H348" s="10">
        <f>SUM(H349)</f>
        <v>9500.9</v>
      </c>
    </row>
    <row r="349" spans="1:8" ht="31.5">
      <c r="A349" s="2" t="s">
        <v>260</v>
      </c>
      <c r="B349" s="84" t="s">
        <v>511</v>
      </c>
      <c r="C349" s="84" t="s">
        <v>238</v>
      </c>
      <c r="D349" s="84" t="s">
        <v>26</v>
      </c>
      <c r="E349" s="84" t="s">
        <v>12</v>
      </c>
      <c r="F349" s="10">
        <f>SUM(Ведомственная!G482)</f>
        <v>9500.9</v>
      </c>
      <c r="G349" s="10">
        <f>SUM(Ведомственная!H482)</f>
        <v>9500.9</v>
      </c>
      <c r="H349" s="10">
        <f>SUM(Ведомственная!I482)</f>
        <v>9500.9</v>
      </c>
    </row>
    <row r="350" spans="1:8" s="28" customFormat="1" ht="31.5">
      <c r="A350" s="24" t="s">
        <v>595</v>
      </c>
      <c r="B350" s="39" t="s">
        <v>215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>
      <c r="A351" s="83" t="s">
        <v>898</v>
      </c>
      <c r="B351" s="84" t="s">
        <v>896</v>
      </c>
      <c r="C351" s="84"/>
      <c r="D351" s="84"/>
      <c r="E351" s="84"/>
      <c r="F351" s="10">
        <f>SUM(Ведомственная!G1037)</f>
        <v>80</v>
      </c>
      <c r="G351" s="10">
        <f>SUM(Ведомственная!H1037)</f>
        <v>40</v>
      </c>
      <c r="H351" s="10">
        <f>SUM(Ведомственная!I1037)</f>
        <v>40</v>
      </c>
    </row>
    <row r="352" spans="1:8">
      <c r="A352" s="83" t="s">
        <v>30</v>
      </c>
      <c r="B352" s="84" t="s">
        <v>897</v>
      </c>
      <c r="C352" s="84"/>
      <c r="D352" s="84"/>
      <c r="E352" s="84"/>
      <c r="F352" s="10">
        <f>SUM(Ведомственная!G1038)</f>
        <v>80</v>
      </c>
      <c r="G352" s="10">
        <f>SUM(Ведомственная!H1038)</f>
        <v>40</v>
      </c>
      <c r="H352" s="10">
        <f>SUM(Ведомственная!I1038)</f>
        <v>40</v>
      </c>
    </row>
    <row r="353" spans="1:8" ht="31.5">
      <c r="A353" s="83" t="s">
        <v>47</v>
      </c>
      <c r="B353" s="84" t="s">
        <v>897</v>
      </c>
      <c r="C353" s="84" t="s">
        <v>86</v>
      </c>
      <c r="D353" s="84" t="s">
        <v>108</v>
      </c>
      <c r="E353" s="84" t="s">
        <v>108</v>
      </c>
      <c r="F353" s="10">
        <f>SUM(Ведомственная!G1039)</f>
        <v>80</v>
      </c>
      <c r="G353" s="10">
        <f>SUM(Ведомственная!H1039)</f>
        <v>40</v>
      </c>
      <c r="H353" s="10">
        <f>SUM(Ведомственная!I1039)</f>
        <v>40</v>
      </c>
    </row>
    <row r="354" spans="1:8" ht="47.25">
      <c r="A354" s="83" t="s">
        <v>901</v>
      </c>
      <c r="B354" s="84" t="s">
        <v>899</v>
      </c>
      <c r="C354" s="84"/>
      <c r="D354" s="84"/>
      <c r="E354" s="84"/>
      <c r="F354" s="10">
        <f>SUM(Ведомственная!G1040)</f>
        <v>98</v>
      </c>
      <c r="G354" s="10">
        <f>SUM(Ведомственная!H1040)</f>
        <v>38</v>
      </c>
      <c r="H354" s="10">
        <f>SUM(Ведомственная!I1040)</f>
        <v>38</v>
      </c>
    </row>
    <row r="355" spans="1:8">
      <c r="A355" s="83" t="s">
        <v>30</v>
      </c>
      <c r="B355" s="84" t="s">
        <v>900</v>
      </c>
      <c r="C355" s="84"/>
      <c r="D355" s="84"/>
      <c r="E355" s="84"/>
      <c r="F355" s="10">
        <f>SUM(Ведомственная!G1041)</f>
        <v>98</v>
      </c>
      <c r="G355" s="10">
        <f>SUM(Ведомственная!H1041)</f>
        <v>38</v>
      </c>
      <c r="H355" s="10">
        <f>SUM(Ведомственная!I1041)</f>
        <v>38</v>
      </c>
    </row>
    <row r="356" spans="1:8" ht="31.5">
      <c r="A356" s="34" t="s">
        <v>47</v>
      </c>
      <c r="B356" s="84" t="s">
        <v>900</v>
      </c>
      <c r="C356" s="84" t="s">
        <v>86</v>
      </c>
      <c r="D356" s="84" t="s">
        <v>108</v>
      </c>
      <c r="E356" s="84" t="s">
        <v>108</v>
      </c>
      <c r="F356" s="10">
        <f>SUM(Ведомственная!G1042)</f>
        <v>98</v>
      </c>
      <c r="G356" s="10">
        <f>SUM(Ведомственная!H1042)</f>
        <v>38</v>
      </c>
      <c r="H356" s="10">
        <f>SUM(Ведомственная!I1042)</f>
        <v>38</v>
      </c>
    </row>
    <row r="357" spans="1:8" ht="63">
      <c r="A357" s="24" t="s">
        <v>650</v>
      </c>
      <c r="B357" s="39" t="s">
        <v>649</v>
      </c>
      <c r="C357" s="84"/>
      <c r="D357" s="84"/>
      <c r="E357" s="84"/>
      <c r="F357" s="11">
        <f>SUM(F358+F365)+F364+F369</f>
        <v>16168</v>
      </c>
      <c r="G357" s="11">
        <f>SUM(G358+G365)+G364+G369</f>
        <v>42600</v>
      </c>
      <c r="H357" s="11">
        <f>SUM(H358+H365)+H364+H369</f>
        <v>2016.7</v>
      </c>
    </row>
    <row r="358" spans="1:8">
      <c r="A358" s="83" t="s">
        <v>30</v>
      </c>
      <c r="B358" s="5" t="s">
        <v>651</v>
      </c>
      <c r="C358" s="84"/>
      <c r="D358" s="84"/>
      <c r="E358" s="84"/>
      <c r="F358" s="10">
        <f>SUM(F359+F361)</f>
        <v>13914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>
      <c r="A359" s="83" t="s">
        <v>123</v>
      </c>
      <c r="B359" s="5" t="s">
        <v>652</v>
      </c>
      <c r="C359" s="84"/>
      <c r="D359" s="84"/>
      <c r="E359" s="84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>
      <c r="A360" s="83" t="s">
        <v>47</v>
      </c>
      <c r="B360" s="5" t="s">
        <v>652</v>
      </c>
      <c r="C360" s="84" t="s">
        <v>86</v>
      </c>
      <c r="D360" s="84" t="s">
        <v>14</v>
      </c>
      <c r="E360" s="84" t="s">
        <v>29</v>
      </c>
      <c r="F360" s="10">
        <f>SUM(Ведомственная!G1204)</f>
        <v>0</v>
      </c>
      <c r="G360" s="10">
        <f>SUM(Ведомственная!H1204)</f>
        <v>0</v>
      </c>
      <c r="H360" s="10">
        <f>SUM(Ведомственная!I1204)</f>
        <v>0</v>
      </c>
    </row>
    <row r="361" spans="1:8" ht="63">
      <c r="A361" s="83" t="s">
        <v>866</v>
      </c>
      <c r="B361" s="5" t="s">
        <v>970</v>
      </c>
      <c r="C361" s="5"/>
      <c r="D361" s="84"/>
      <c r="E361" s="84"/>
      <c r="F361" s="10">
        <f>SUM(F362)</f>
        <v>13914</v>
      </c>
      <c r="G361" s="10">
        <f t="shared" ref="G361:H361" si="49">SUM(G362)</f>
        <v>42600</v>
      </c>
      <c r="H361" s="10">
        <f t="shared" si="49"/>
        <v>2016.7</v>
      </c>
    </row>
    <row r="362" spans="1:8" ht="31.5">
      <c r="A362" s="105" t="s">
        <v>116</v>
      </c>
      <c r="B362" s="5" t="s">
        <v>970</v>
      </c>
      <c r="C362" s="5" t="s">
        <v>117</v>
      </c>
      <c r="D362" s="84" t="s">
        <v>14</v>
      </c>
      <c r="E362" s="84" t="s">
        <v>29</v>
      </c>
      <c r="F362" s="10">
        <f>SUM(Ведомственная!G1206)</f>
        <v>13914</v>
      </c>
      <c r="G362" s="10">
        <f>SUM(Ведомственная!H1206)</f>
        <v>42600</v>
      </c>
      <c r="H362" s="10">
        <f>SUM(Ведомственная!I1206)</f>
        <v>2016.7</v>
      </c>
    </row>
    <row r="363" spans="1:8" ht="31.5">
      <c r="A363" s="83" t="s">
        <v>259</v>
      </c>
      <c r="B363" s="84" t="s">
        <v>964</v>
      </c>
      <c r="C363" s="5"/>
      <c r="D363" s="84"/>
      <c r="E363" s="84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>
      <c r="A364" s="83" t="s">
        <v>260</v>
      </c>
      <c r="B364" s="84" t="s">
        <v>964</v>
      </c>
      <c r="C364" s="5" t="s">
        <v>238</v>
      </c>
      <c r="D364" s="84" t="s">
        <v>14</v>
      </c>
      <c r="E364" s="84" t="s">
        <v>29</v>
      </c>
      <c r="F364" s="10">
        <f>SUM(Ведомственная!G466)</f>
        <v>1500</v>
      </c>
      <c r="G364" s="10">
        <f>SUM(Ведомственная!H466)</f>
        <v>0</v>
      </c>
      <c r="H364" s="10">
        <f>SUM(Ведомственная!I466)</f>
        <v>0</v>
      </c>
    </row>
    <row r="365" spans="1:8" hidden="1">
      <c r="A365" s="83" t="s">
        <v>145</v>
      </c>
      <c r="B365" s="5" t="s">
        <v>653</v>
      </c>
      <c r="C365" s="84"/>
      <c r="D365" s="84"/>
      <c r="E365" s="84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>
      <c r="A366" s="83" t="s">
        <v>251</v>
      </c>
      <c r="B366" s="5" t="s">
        <v>654</v>
      </c>
      <c r="C366" s="84"/>
      <c r="D366" s="84"/>
      <c r="E366" s="84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>
      <c r="A367" s="83" t="s">
        <v>136</v>
      </c>
      <c r="B367" s="5" t="s">
        <v>655</v>
      </c>
      <c r="C367" s="84"/>
      <c r="D367" s="84"/>
      <c r="E367" s="84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>
      <c r="A368" s="83" t="s">
        <v>116</v>
      </c>
      <c r="B368" s="5" t="s">
        <v>655</v>
      </c>
      <c r="C368" s="84" t="s">
        <v>117</v>
      </c>
      <c r="D368" s="84" t="s">
        <v>14</v>
      </c>
      <c r="E368" s="84" t="s">
        <v>29</v>
      </c>
      <c r="F368" s="10">
        <f>SUM(Ведомственная!G1210)</f>
        <v>0</v>
      </c>
      <c r="G368" s="10">
        <f>SUM(Ведомственная!H1210)</f>
        <v>0</v>
      </c>
      <c r="H368" s="10">
        <f>SUM(Ведомственная!I1210)</f>
        <v>0</v>
      </c>
    </row>
    <row r="369" spans="1:8">
      <c r="A369" s="83" t="s">
        <v>773</v>
      </c>
      <c r="B369" s="5" t="s">
        <v>972</v>
      </c>
      <c r="C369" s="84"/>
      <c r="D369" s="84"/>
      <c r="E369" s="84"/>
      <c r="F369" s="10">
        <f>SUM(F370)</f>
        <v>754</v>
      </c>
      <c r="G369" s="10">
        <f t="shared" ref="G369:H369" si="51">SUM(G370)</f>
        <v>0</v>
      </c>
      <c r="H369" s="10">
        <f t="shared" si="51"/>
        <v>0</v>
      </c>
    </row>
    <row r="370" spans="1:8">
      <c r="A370" s="83" t="s">
        <v>971</v>
      </c>
      <c r="B370" s="5" t="s">
        <v>973</v>
      </c>
      <c r="C370" s="84"/>
      <c r="D370" s="84"/>
      <c r="E370" s="84"/>
      <c r="F370" s="10">
        <f>SUM(F371)</f>
        <v>754</v>
      </c>
      <c r="G370" s="10">
        <f t="shared" ref="G370:H370" si="52">SUM(G371)</f>
        <v>0</v>
      </c>
      <c r="H370" s="10">
        <f t="shared" si="52"/>
        <v>0</v>
      </c>
    </row>
    <row r="371" spans="1:8" ht="31.5">
      <c r="A371" s="83" t="s">
        <v>116</v>
      </c>
      <c r="B371" s="5" t="s">
        <v>973</v>
      </c>
      <c r="C371" s="84" t="s">
        <v>117</v>
      </c>
      <c r="D371" s="84" t="s">
        <v>14</v>
      </c>
      <c r="E371" s="84" t="s">
        <v>29</v>
      </c>
      <c r="F371" s="10">
        <f>SUM(Ведомственная!G1213)</f>
        <v>754</v>
      </c>
      <c r="G371" s="10">
        <f>SUM(Ведомственная!H1213)</f>
        <v>0</v>
      </c>
      <c r="H371" s="10">
        <f>SUM(Ведомственная!I1213)</f>
        <v>0</v>
      </c>
    </row>
    <row r="372" spans="1:8" ht="47.25">
      <c r="A372" s="24" t="s">
        <v>596</v>
      </c>
      <c r="B372" s="39" t="s">
        <v>326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>
      <c r="A373" s="83" t="s">
        <v>30</v>
      </c>
      <c r="B373" s="84" t="s">
        <v>327</v>
      </c>
      <c r="C373" s="84"/>
      <c r="D373" s="84"/>
      <c r="E373" s="84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>
      <c r="A374" s="34" t="s">
        <v>147</v>
      </c>
      <c r="B374" s="84" t="s">
        <v>328</v>
      </c>
      <c r="C374" s="84"/>
      <c r="D374" s="84"/>
      <c r="E374" s="84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>
      <c r="A375" s="83" t="s">
        <v>47</v>
      </c>
      <c r="B375" s="84" t="s">
        <v>328</v>
      </c>
      <c r="C375" s="84" t="s">
        <v>86</v>
      </c>
      <c r="D375" s="84" t="s">
        <v>108</v>
      </c>
      <c r="E375" s="84" t="s">
        <v>108</v>
      </c>
      <c r="F375" s="10">
        <f>SUM(Ведомственная!G1045)</f>
        <v>178.5</v>
      </c>
      <c r="G375" s="10">
        <f>SUM(Ведомственная!H1045)</f>
        <v>78.5</v>
      </c>
      <c r="H375" s="10">
        <f>SUM(Ведомственная!I1045)</f>
        <v>78.5</v>
      </c>
    </row>
    <row r="376" spans="1:8" ht="31.5">
      <c r="A376" s="24" t="s">
        <v>605</v>
      </c>
      <c r="B376" s="25" t="s">
        <v>110</v>
      </c>
      <c r="C376" s="25"/>
      <c r="D376" s="25"/>
      <c r="E376" s="25"/>
      <c r="F376" s="27">
        <f>F377+F389+F393+F399+F404+F429+F474</f>
        <v>305400.2</v>
      </c>
      <c r="G376" s="27">
        <f>G377+G389+G393+G399+G404+G429+G474</f>
        <v>305778.90000000002</v>
      </c>
      <c r="H376" s="27">
        <f>H377+H389+H393+H399+H404+H429+H474</f>
        <v>289798.7</v>
      </c>
    </row>
    <row r="377" spans="1:8">
      <c r="A377" s="83" t="s">
        <v>120</v>
      </c>
      <c r="B377" s="5" t="s">
        <v>121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>
      <c r="A378" s="83" t="s">
        <v>24</v>
      </c>
      <c r="B378" s="5" t="s">
        <v>122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>
      <c r="A379" s="83" t="s">
        <v>123</v>
      </c>
      <c r="B379" s="5" t="s">
        <v>124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>
      <c r="A380" s="83" t="s">
        <v>116</v>
      </c>
      <c r="B380" s="5" t="s">
        <v>124</v>
      </c>
      <c r="C380" s="5" t="s">
        <v>117</v>
      </c>
      <c r="D380" s="5" t="s">
        <v>14</v>
      </c>
      <c r="E380" s="5" t="s">
        <v>29</v>
      </c>
      <c r="F380" s="8">
        <f>SUM(Ведомственная!G1218)</f>
        <v>50198.1</v>
      </c>
      <c r="G380" s="8">
        <f>SUM(Ведомственная!H1218)</f>
        <v>47198.1</v>
      </c>
      <c r="H380" s="8">
        <f>SUM(Ведомственная!I1218)</f>
        <v>46198.1</v>
      </c>
    </row>
    <row r="381" spans="1:8" hidden="1">
      <c r="A381" s="83" t="s">
        <v>145</v>
      </c>
      <c r="B381" s="5" t="s">
        <v>548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>
      <c r="A382" s="83" t="s">
        <v>319</v>
      </c>
      <c r="B382" s="5" t="s">
        <v>550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>
      <c r="A383" s="83" t="s">
        <v>116</v>
      </c>
      <c r="B383" s="5" t="s">
        <v>550</v>
      </c>
      <c r="C383" s="5" t="s">
        <v>117</v>
      </c>
      <c r="D383" s="5" t="s">
        <v>14</v>
      </c>
      <c r="E383" s="5" t="s">
        <v>29</v>
      </c>
      <c r="F383" s="8">
        <f>SUM(Ведомственная!G1222)</f>
        <v>0</v>
      </c>
      <c r="G383" s="8">
        <f>SUM(Ведомственная!H1222)</f>
        <v>0</v>
      </c>
      <c r="H383" s="8">
        <f>SUM(Ведомственная!I1222)</f>
        <v>0</v>
      </c>
    </row>
    <row r="384" spans="1:8" ht="31.5">
      <c r="A384" s="83" t="s">
        <v>40</v>
      </c>
      <c r="B384" s="5" t="s">
        <v>125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>
      <c r="A385" s="83" t="s">
        <v>123</v>
      </c>
      <c r="B385" s="5" t="s">
        <v>126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>
      <c r="A386" s="83" t="s">
        <v>46</v>
      </c>
      <c r="B386" s="5" t="s">
        <v>126</v>
      </c>
      <c r="C386" s="5" t="s">
        <v>84</v>
      </c>
      <c r="D386" s="5" t="s">
        <v>14</v>
      </c>
      <c r="E386" s="5" t="s">
        <v>29</v>
      </c>
      <c r="F386" s="8">
        <f>SUM(Ведомственная!G1225)</f>
        <v>20233</v>
      </c>
      <c r="G386" s="8">
        <f>SUM(Ведомственная!H1225)</f>
        <v>20668</v>
      </c>
      <c r="H386" s="8">
        <f>SUM(Ведомственная!I1225)</f>
        <v>20668</v>
      </c>
    </row>
    <row r="387" spans="1:8" ht="31.5">
      <c r="A387" s="83" t="s">
        <v>47</v>
      </c>
      <c r="B387" s="5" t="s">
        <v>126</v>
      </c>
      <c r="C387" s="5" t="s">
        <v>86</v>
      </c>
      <c r="D387" s="5" t="s">
        <v>14</v>
      </c>
      <c r="E387" s="5" t="s">
        <v>29</v>
      </c>
      <c r="F387" s="8">
        <f>SUM(Ведомственная!G1226)</f>
        <v>3257.3</v>
      </c>
      <c r="G387" s="8">
        <f>SUM(Ведомственная!H1226)</f>
        <v>2500</v>
      </c>
      <c r="H387" s="8">
        <f>SUM(Ведомственная!I1226)</f>
        <v>2500</v>
      </c>
    </row>
    <row r="388" spans="1:8">
      <c r="A388" s="83" t="s">
        <v>21</v>
      </c>
      <c r="B388" s="5" t="s">
        <v>126</v>
      </c>
      <c r="C388" s="5" t="s">
        <v>91</v>
      </c>
      <c r="D388" s="5" t="s">
        <v>14</v>
      </c>
      <c r="E388" s="5" t="s">
        <v>29</v>
      </c>
      <c r="F388" s="8">
        <f>SUM(Ведомственная!G1227)</f>
        <v>236.3</v>
      </c>
      <c r="G388" s="8">
        <f>SUM(Ведомственная!H1227)</f>
        <v>234.8</v>
      </c>
      <c r="H388" s="8">
        <f>SUM(Ведомственная!I1227)</f>
        <v>234.8</v>
      </c>
    </row>
    <row r="389" spans="1:8">
      <c r="A389" s="83" t="s">
        <v>111</v>
      </c>
      <c r="B389" s="5" t="s">
        <v>112</v>
      </c>
      <c r="C389" s="5"/>
      <c r="D389" s="5"/>
      <c r="E389" s="5"/>
      <c r="F389" s="8">
        <f t="shared" ref="F389:H391" si="56">F390</f>
        <v>103512.4</v>
      </c>
      <c r="G389" s="8">
        <f t="shared" si="56"/>
        <v>100145.4</v>
      </c>
      <c r="H389" s="8">
        <f t="shared" si="56"/>
        <v>100145.4</v>
      </c>
    </row>
    <row r="390" spans="1:8" ht="47.25">
      <c r="A390" s="83" t="s">
        <v>24</v>
      </c>
      <c r="B390" s="5" t="s">
        <v>113</v>
      </c>
      <c r="C390" s="5"/>
      <c r="D390" s="5"/>
      <c r="E390" s="5"/>
      <c r="F390" s="8">
        <f t="shared" si="56"/>
        <v>103512.4</v>
      </c>
      <c r="G390" s="8">
        <f t="shared" si="56"/>
        <v>100145.4</v>
      </c>
      <c r="H390" s="8">
        <f t="shared" si="56"/>
        <v>100145.4</v>
      </c>
    </row>
    <row r="391" spans="1:8">
      <c r="A391" s="83" t="s">
        <v>114</v>
      </c>
      <c r="B391" s="5" t="s">
        <v>115</v>
      </c>
      <c r="C391" s="5"/>
      <c r="D391" s="5"/>
      <c r="E391" s="5"/>
      <c r="F391" s="8">
        <f t="shared" si="56"/>
        <v>103512.4</v>
      </c>
      <c r="G391" s="8">
        <f t="shared" si="56"/>
        <v>100145.4</v>
      </c>
      <c r="H391" s="8">
        <f t="shared" si="56"/>
        <v>100145.4</v>
      </c>
    </row>
    <row r="392" spans="1:8" ht="31.5">
      <c r="A392" s="83" t="s">
        <v>116</v>
      </c>
      <c r="B392" s="5" t="s">
        <v>115</v>
      </c>
      <c r="C392" s="5" t="s">
        <v>117</v>
      </c>
      <c r="D392" s="5" t="s">
        <v>108</v>
      </c>
      <c r="E392" s="5" t="s">
        <v>49</v>
      </c>
      <c r="F392" s="8">
        <f>SUM(Ведомственная!G1162)</f>
        <v>103512.4</v>
      </c>
      <c r="G392" s="8">
        <f>SUM(Ведомственная!H1162)</f>
        <v>100145.4</v>
      </c>
      <c r="H392" s="8">
        <f>SUM(Ведомственная!I1162)</f>
        <v>100145.4</v>
      </c>
    </row>
    <row r="393" spans="1:8" ht="31.5">
      <c r="A393" s="83" t="s">
        <v>128</v>
      </c>
      <c r="B393" s="5" t="s">
        <v>129</v>
      </c>
      <c r="C393" s="5"/>
      <c r="D393" s="5"/>
      <c r="E393" s="5"/>
      <c r="F393" s="8">
        <f t="shared" ref="F393:H394" si="57">F394</f>
        <v>53559.1</v>
      </c>
      <c r="G393" s="8">
        <f t="shared" si="57"/>
        <v>54722.1</v>
      </c>
      <c r="H393" s="8">
        <f t="shared" si="57"/>
        <v>54222.1</v>
      </c>
    </row>
    <row r="394" spans="1:8" ht="31.5">
      <c r="A394" s="83" t="s">
        <v>40</v>
      </c>
      <c r="B394" s="5" t="s">
        <v>130</v>
      </c>
      <c r="C394" s="5"/>
      <c r="D394" s="5"/>
      <c r="E394" s="5"/>
      <c r="F394" s="8">
        <f t="shared" si="57"/>
        <v>53559.1</v>
      </c>
      <c r="G394" s="8">
        <f t="shared" si="57"/>
        <v>54722.1</v>
      </c>
      <c r="H394" s="8">
        <f t="shared" si="57"/>
        <v>54222.1</v>
      </c>
    </row>
    <row r="395" spans="1:8">
      <c r="A395" s="83" t="s">
        <v>131</v>
      </c>
      <c r="B395" s="5" t="s">
        <v>132</v>
      </c>
      <c r="C395" s="5"/>
      <c r="D395" s="5"/>
      <c r="E395" s="5"/>
      <c r="F395" s="8">
        <f>F396+F397+F398</f>
        <v>53559.1</v>
      </c>
      <c r="G395" s="8">
        <f>G396+G397+G398</f>
        <v>54722.1</v>
      </c>
      <c r="H395" s="8">
        <f>H396+H397+H398</f>
        <v>54222.1</v>
      </c>
    </row>
    <row r="396" spans="1:8" ht="63">
      <c r="A396" s="83" t="s">
        <v>46</v>
      </c>
      <c r="B396" s="5" t="s">
        <v>132</v>
      </c>
      <c r="C396" s="5" t="s">
        <v>84</v>
      </c>
      <c r="D396" s="5" t="s">
        <v>14</v>
      </c>
      <c r="E396" s="5" t="s">
        <v>29</v>
      </c>
      <c r="F396" s="8">
        <f>SUM(Ведомственная!G1231)</f>
        <v>47163.1</v>
      </c>
      <c r="G396" s="8">
        <f>SUM(Ведомственная!H1231)</f>
        <v>49502.400000000001</v>
      </c>
      <c r="H396" s="8">
        <f>SUM(Ведомственная!I1231)</f>
        <v>49502.400000000001</v>
      </c>
    </row>
    <row r="397" spans="1:8" ht="31.5">
      <c r="A397" s="83" t="s">
        <v>47</v>
      </c>
      <c r="B397" s="5" t="s">
        <v>132</v>
      </c>
      <c r="C397" s="5" t="s">
        <v>86</v>
      </c>
      <c r="D397" s="5" t="s">
        <v>14</v>
      </c>
      <c r="E397" s="5" t="s">
        <v>29</v>
      </c>
      <c r="F397" s="8">
        <f>SUM(Ведомственная!G1232)</f>
        <v>5951.3</v>
      </c>
      <c r="G397" s="8">
        <f>SUM(Ведомственная!H1232)</f>
        <v>4776.5</v>
      </c>
      <c r="H397" s="8">
        <f>SUM(Ведомственная!I1232)</f>
        <v>4276.5</v>
      </c>
    </row>
    <row r="398" spans="1:8">
      <c r="A398" s="83" t="s">
        <v>21</v>
      </c>
      <c r="B398" s="5" t="s">
        <v>132</v>
      </c>
      <c r="C398" s="5" t="s">
        <v>91</v>
      </c>
      <c r="D398" s="5" t="s">
        <v>14</v>
      </c>
      <c r="E398" s="5" t="s">
        <v>29</v>
      </c>
      <c r="F398" s="8">
        <f>SUM(Ведомственная!G1233)</f>
        <v>444.7</v>
      </c>
      <c r="G398" s="8">
        <f>SUM(Ведомственная!H1233)</f>
        <v>443.2</v>
      </c>
      <c r="H398" s="8">
        <f>SUM(Ведомственная!I1233)</f>
        <v>443.2</v>
      </c>
    </row>
    <row r="399" spans="1:8" ht="31.5">
      <c r="A399" s="83" t="s">
        <v>133</v>
      </c>
      <c r="B399" s="5" t="s">
        <v>134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>
      <c r="A400" s="83" t="s">
        <v>24</v>
      </c>
      <c r="B400" s="5" t="s">
        <v>135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>
      <c r="A401" s="83" t="s">
        <v>136</v>
      </c>
      <c r="B401" s="5" t="s">
        <v>137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>
      <c r="A402" s="83" t="s">
        <v>116</v>
      </c>
      <c r="B402" s="5" t="s">
        <v>137</v>
      </c>
      <c r="C402" s="5" t="s">
        <v>117</v>
      </c>
      <c r="D402" s="5" t="s">
        <v>14</v>
      </c>
      <c r="E402" s="5" t="s">
        <v>29</v>
      </c>
      <c r="F402" s="8">
        <f>SUM(Ведомственная!G1237)</f>
        <v>11429.7</v>
      </c>
      <c r="G402" s="8">
        <f>SUM(Ведомственная!H1237)</f>
        <v>10429.700000000001</v>
      </c>
      <c r="H402" s="8">
        <f>SUM(Ведомственная!I1237)</f>
        <v>10429.700000000001</v>
      </c>
    </row>
    <row r="403" spans="1:8" ht="31.5" hidden="1">
      <c r="A403" s="83" t="s">
        <v>67</v>
      </c>
      <c r="B403" s="5" t="s">
        <v>389</v>
      </c>
      <c r="C403" s="5" t="s">
        <v>117</v>
      </c>
      <c r="D403" s="5" t="s">
        <v>14</v>
      </c>
      <c r="E403" s="5" t="s">
        <v>12</v>
      </c>
      <c r="F403" s="8"/>
      <c r="G403" s="8"/>
      <c r="H403" s="8"/>
    </row>
    <row r="404" spans="1:8">
      <c r="A404" s="83" t="s">
        <v>148</v>
      </c>
      <c r="B404" s="5" t="s">
        <v>149</v>
      </c>
      <c r="C404" s="5"/>
      <c r="D404" s="5"/>
      <c r="E404" s="5"/>
      <c r="F404" s="8">
        <f>F405+F418</f>
        <v>5157.2</v>
      </c>
      <c r="G404" s="8">
        <f t="shared" ref="G404:H404" si="59">G405+G418</f>
        <v>500</v>
      </c>
      <c r="H404" s="8">
        <f t="shared" si="59"/>
        <v>500</v>
      </c>
    </row>
    <row r="405" spans="1:8">
      <c r="A405" s="83" t="s">
        <v>30</v>
      </c>
      <c r="B405" s="5" t="s">
        <v>392</v>
      </c>
      <c r="C405" s="5"/>
      <c r="D405" s="5"/>
      <c r="E405" s="5"/>
      <c r="F405" s="8">
        <f>SUM(F406+F408+F411+F415)+F413</f>
        <v>5157.2</v>
      </c>
      <c r="G405" s="8">
        <f t="shared" ref="G405:H405" si="60">SUM(G406+G408+G411+G415)+G413</f>
        <v>500</v>
      </c>
      <c r="H405" s="8">
        <f t="shared" si="60"/>
        <v>500</v>
      </c>
    </row>
    <row r="406" spans="1:8">
      <c r="A406" s="83" t="s">
        <v>114</v>
      </c>
      <c r="B406" s="5" t="s">
        <v>777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>
      <c r="A407" s="83" t="s">
        <v>116</v>
      </c>
      <c r="B407" s="5" t="s">
        <v>777</v>
      </c>
      <c r="C407" s="5" t="s">
        <v>117</v>
      </c>
      <c r="D407" s="5" t="s">
        <v>108</v>
      </c>
      <c r="E407" s="5" t="s">
        <v>49</v>
      </c>
      <c r="F407" s="8">
        <f>SUM(Ведомственная!G1166)</f>
        <v>250</v>
      </c>
      <c r="G407" s="8">
        <f>SUM(Ведомственная!H1166)</f>
        <v>0</v>
      </c>
      <c r="H407" s="8">
        <f>SUM(Ведомственная!I1166)</f>
        <v>0</v>
      </c>
    </row>
    <row r="408" spans="1:8">
      <c r="A408" s="83" t="s">
        <v>123</v>
      </c>
      <c r="B408" s="5" t="s">
        <v>842</v>
      </c>
      <c r="C408" s="5"/>
      <c r="D408" s="5"/>
      <c r="E408" s="5"/>
      <c r="F408" s="8">
        <f>F409+F410</f>
        <v>3880</v>
      </c>
      <c r="G408" s="8">
        <f>G409+G410</f>
        <v>500</v>
      </c>
      <c r="H408" s="8">
        <f>H409+H410</f>
        <v>500</v>
      </c>
    </row>
    <row r="409" spans="1:8" ht="31.5">
      <c r="A409" s="83" t="s">
        <v>47</v>
      </c>
      <c r="B409" s="5" t="s">
        <v>842</v>
      </c>
      <c r="C409" s="5" t="s">
        <v>86</v>
      </c>
      <c r="D409" s="5" t="s">
        <v>14</v>
      </c>
      <c r="E409" s="5" t="s">
        <v>12</v>
      </c>
      <c r="F409" s="8">
        <f>SUM(Ведомственная!G1291)</f>
        <v>1250</v>
      </c>
      <c r="G409" s="8">
        <f>SUM(Ведомственная!H1291)</f>
        <v>0</v>
      </c>
      <c r="H409" s="8">
        <f>SUM(Ведомственная!I1291)</f>
        <v>0</v>
      </c>
    </row>
    <row r="410" spans="1:8" ht="31.5">
      <c r="A410" s="83" t="s">
        <v>116</v>
      </c>
      <c r="B410" s="5" t="s">
        <v>842</v>
      </c>
      <c r="C410" s="5" t="s">
        <v>117</v>
      </c>
      <c r="D410" s="5" t="s">
        <v>14</v>
      </c>
      <c r="E410" s="5" t="s">
        <v>12</v>
      </c>
      <c r="F410" s="8">
        <f>SUM(Ведомственная!G1292)</f>
        <v>2630</v>
      </c>
      <c r="G410" s="8">
        <f>SUM(Ведомственная!H1292)</f>
        <v>500</v>
      </c>
      <c r="H410" s="8">
        <f>SUM(Ведомственная!I1292)</f>
        <v>500</v>
      </c>
    </row>
    <row r="411" spans="1:8">
      <c r="A411" s="83" t="s">
        <v>556</v>
      </c>
      <c r="B411" s="5" t="s">
        <v>843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>
      <c r="A412" s="83" t="s">
        <v>116</v>
      </c>
      <c r="B412" s="5" t="s">
        <v>843</v>
      </c>
      <c r="C412" s="5" t="s">
        <v>117</v>
      </c>
      <c r="D412" s="5" t="s">
        <v>14</v>
      </c>
      <c r="E412" s="5" t="s">
        <v>12</v>
      </c>
      <c r="F412" s="8">
        <f>SUM(Ведомственная!G1295)</f>
        <v>100</v>
      </c>
      <c r="G412" s="8">
        <f>SUM(Ведомственная!H1295)</f>
        <v>0</v>
      </c>
      <c r="H412" s="8">
        <f>SUM(Ведомственная!I1295)</f>
        <v>0</v>
      </c>
    </row>
    <row r="413" spans="1:8">
      <c r="A413" s="83" t="s">
        <v>131</v>
      </c>
      <c r="B413" s="5" t="s">
        <v>979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>
      <c r="A414" s="83" t="s">
        <v>47</v>
      </c>
      <c r="B414" s="5" t="s">
        <v>979</v>
      </c>
      <c r="C414" s="5" t="s">
        <v>86</v>
      </c>
      <c r="D414" s="5" t="s">
        <v>14</v>
      </c>
      <c r="E414" s="5" t="s">
        <v>12</v>
      </c>
      <c r="F414" s="8">
        <f>SUM(Ведомственная!G1297)</f>
        <v>45.7</v>
      </c>
      <c r="G414" s="8">
        <f>SUM(Ведомственная!H1297)</f>
        <v>0</v>
      </c>
      <c r="H414" s="8">
        <f>SUM(Ведомственная!I1297)</f>
        <v>0</v>
      </c>
    </row>
    <row r="415" spans="1:8">
      <c r="A415" s="83" t="s">
        <v>500</v>
      </c>
      <c r="B415" s="5" t="s">
        <v>844</v>
      </c>
      <c r="C415" s="61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>
      <c r="A416" s="83" t="s">
        <v>47</v>
      </c>
      <c r="B416" s="5" t="s">
        <v>844</v>
      </c>
      <c r="C416" s="5" t="s">
        <v>86</v>
      </c>
      <c r="D416" s="5" t="s">
        <v>14</v>
      </c>
      <c r="E416" s="5" t="s">
        <v>12</v>
      </c>
      <c r="F416" s="8">
        <f>SUM(Ведомственная!G1299)</f>
        <v>731.5</v>
      </c>
      <c r="G416" s="8">
        <f>SUM(Ведомственная!H1299)</f>
        <v>0</v>
      </c>
      <c r="H416" s="8">
        <f>SUM(Ведомственная!I1299)</f>
        <v>0</v>
      </c>
    </row>
    <row r="417" spans="1:8">
      <c r="A417" s="83" t="s">
        <v>37</v>
      </c>
      <c r="B417" s="5" t="s">
        <v>844</v>
      </c>
      <c r="C417" s="5" t="s">
        <v>94</v>
      </c>
      <c r="D417" s="5" t="s">
        <v>14</v>
      </c>
      <c r="E417" s="5" t="s">
        <v>12</v>
      </c>
      <c r="F417" s="8">
        <f>SUM(Ведомственная!G1300)</f>
        <v>150</v>
      </c>
      <c r="G417" s="8">
        <f>SUM(Ведомственная!H1300)</f>
        <v>0</v>
      </c>
      <c r="H417" s="8">
        <f>SUM(Ведомственная!I1300)</f>
        <v>0</v>
      </c>
    </row>
    <row r="418" spans="1:8" hidden="1">
      <c r="A418" s="83" t="s">
        <v>145</v>
      </c>
      <c r="B418" s="5" t="s">
        <v>498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>
      <c r="A419" s="83" t="s">
        <v>252</v>
      </c>
      <c r="B419" s="5" t="s">
        <v>804</v>
      </c>
      <c r="C419" s="61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>
      <c r="A420" s="83" t="s">
        <v>123</v>
      </c>
      <c r="B420" s="5" t="s">
        <v>805</v>
      </c>
      <c r="C420" s="61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>
      <c r="A421" s="83" t="s">
        <v>116</v>
      </c>
      <c r="B421" s="5" t="s">
        <v>805</v>
      </c>
      <c r="C421" s="5" t="s">
        <v>117</v>
      </c>
      <c r="D421" s="5" t="s">
        <v>14</v>
      </c>
      <c r="E421" s="5" t="s">
        <v>12</v>
      </c>
      <c r="F421" s="8">
        <f>SUM(Ведомственная!G1303)</f>
        <v>0</v>
      </c>
      <c r="G421" s="8">
        <f>SUM(Ведомственная!H1303)</f>
        <v>0</v>
      </c>
      <c r="H421" s="8">
        <f>SUM(Ведомственная!I1303)</f>
        <v>0</v>
      </c>
    </row>
    <row r="422" spans="1:8" hidden="1">
      <c r="A422" s="83" t="s">
        <v>556</v>
      </c>
      <c r="B422" s="5" t="s">
        <v>807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>
      <c r="A423" s="83" t="s">
        <v>116</v>
      </c>
      <c r="B423" s="5" t="s">
        <v>807</v>
      </c>
      <c r="C423" s="5" t="s">
        <v>117</v>
      </c>
      <c r="D423" s="5" t="s">
        <v>14</v>
      </c>
      <c r="E423" s="5" t="s">
        <v>12</v>
      </c>
      <c r="F423" s="8">
        <f>SUM(Ведомственная!G1305)</f>
        <v>0</v>
      </c>
      <c r="G423" s="8">
        <f>SUM(Ведомственная!H1305)</f>
        <v>0</v>
      </c>
      <c r="H423" s="8">
        <f>SUM(Ведомственная!I1305)</f>
        <v>0</v>
      </c>
    </row>
    <row r="424" spans="1:8" ht="31.5" hidden="1">
      <c r="A424" s="83" t="s">
        <v>319</v>
      </c>
      <c r="B424" s="5" t="s">
        <v>806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>
      <c r="A425" s="83" t="s">
        <v>123</v>
      </c>
      <c r="B425" s="5" t="s">
        <v>499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>
      <c r="A426" s="83" t="s">
        <v>116</v>
      </c>
      <c r="B426" s="5" t="s">
        <v>499</v>
      </c>
      <c r="C426" s="5" t="s">
        <v>117</v>
      </c>
      <c r="D426" s="5" t="s">
        <v>14</v>
      </c>
      <c r="E426" s="5" t="s">
        <v>12</v>
      </c>
      <c r="F426" s="8">
        <f>SUM(Ведомственная!G1308)</f>
        <v>0</v>
      </c>
      <c r="G426" s="8">
        <f>SUM(Ведомственная!H1308)</f>
        <v>0</v>
      </c>
      <c r="H426" s="8">
        <f>SUM(Ведомственная!I1308)</f>
        <v>0</v>
      </c>
    </row>
    <row r="427" spans="1:8" hidden="1">
      <c r="A427" s="83" t="s">
        <v>136</v>
      </c>
      <c r="B427" s="5" t="s">
        <v>557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>
      <c r="A428" s="83" t="s">
        <v>116</v>
      </c>
      <c r="B428" s="5" t="s">
        <v>557</v>
      </c>
      <c r="C428" s="5" t="s">
        <v>117</v>
      </c>
      <c r="D428" s="5" t="s">
        <v>14</v>
      </c>
      <c r="E428" s="5" t="s">
        <v>12</v>
      </c>
      <c r="F428" s="8">
        <f>SUM(Ведомственная!G1310)</f>
        <v>0</v>
      </c>
      <c r="G428" s="8">
        <f>SUM(Ведомственная!H1310)</f>
        <v>0</v>
      </c>
      <c r="H428" s="8">
        <f>SUM(Ведомственная!I1310)</f>
        <v>0</v>
      </c>
    </row>
    <row r="429" spans="1:8" ht="31.5">
      <c r="A429" s="83" t="s">
        <v>150</v>
      </c>
      <c r="B429" s="5" t="s">
        <v>151</v>
      </c>
      <c r="C429" s="5"/>
      <c r="D429" s="5"/>
      <c r="E429" s="5"/>
      <c r="F429" s="8">
        <f>SUM(F430+F445+F466)+F435+F441+F443+F471</f>
        <v>11127.7</v>
      </c>
      <c r="G429" s="8">
        <f t="shared" ref="G429:H429" si="72">SUM(G430+G445+G466)+G435+G441+G443+G471</f>
        <v>22235.5</v>
      </c>
      <c r="H429" s="8">
        <f t="shared" si="72"/>
        <v>7755.2999999999993</v>
      </c>
    </row>
    <row r="430" spans="1:8">
      <c r="A430" s="83" t="s">
        <v>30</v>
      </c>
      <c r="B430" s="5" t="s">
        <v>393</v>
      </c>
      <c r="C430" s="5"/>
      <c r="D430" s="5"/>
      <c r="E430" s="5"/>
      <c r="F430" s="8">
        <f>SUM(F431+F433+F439+F437)</f>
        <v>3785.3</v>
      </c>
      <c r="G430" s="8">
        <f t="shared" ref="G430:H430" si="73">SUM(G431+G433+G439+G437)</f>
        <v>4000</v>
      </c>
      <c r="H430" s="8">
        <f t="shared" si="73"/>
        <v>4000</v>
      </c>
    </row>
    <row r="431" spans="1:8">
      <c r="A431" s="83" t="s">
        <v>123</v>
      </c>
      <c r="B431" s="5" t="s">
        <v>394</v>
      </c>
      <c r="C431" s="5"/>
      <c r="D431" s="5"/>
      <c r="E431" s="5"/>
      <c r="F431" s="8">
        <f>F432</f>
        <v>312.3</v>
      </c>
      <c r="G431" s="8">
        <f>G432</f>
        <v>0</v>
      </c>
      <c r="H431" s="8">
        <f>H432</f>
        <v>0</v>
      </c>
    </row>
    <row r="432" spans="1:8" ht="31.5">
      <c r="A432" s="83" t="s">
        <v>47</v>
      </c>
      <c r="B432" s="5" t="s">
        <v>394</v>
      </c>
      <c r="C432" s="5" t="s">
        <v>86</v>
      </c>
      <c r="D432" s="5" t="s">
        <v>14</v>
      </c>
      <c r="E432" s="5" t="s">
        <v>29</v>
      </c>
      <c r="F432" s="8">
        <f>SUM(Ведомственная!G1241)</f>
        <v>312.3</v>
      </c>
      <c r="G432" s="8">
        <f>SUM(Ведомственная!H1241)</f>
        <v>0</v>
      </c>
      <c r="H432" s="8">
        <f>SUM(Ведомственная!I1241)</f>
        <v>0</v>
      </c>
    </row>
    <row r="433" spans="1:8">
      <c r="A433" s="83" t="s">
        <v>131</v>
      </c>
      <c r="B433" s="5" t="s">
        <v>395</v>
      </c>
      <c r="C433" s="5"/>
      <c r="D433" s="5"/>
      <c r="E433" s="5"/>
      <c r="F433" s="8">
        <f>SUM(F434)</f>
        <v>973</v>
      </c>
      <c r="G433" s="8">
        <f>SUM(G434)</f>
        <v>0</v>
      </c>
      <c r="H433" s="8">
        <f>SUM(H434)</f>
        <v>0</v>
      </c>
    </row>
    <row r="434" spans="1:8" ht="29.25" customHeight="1">
      <c r="A434" s="83" t="s">
        <v>47</v>
      </c>
      <c r="B434" s="5" t="s">
        <v>395</v>
      </c>
      <c r="C434" s="5" t="s">
        <v>86</v>
      </c>
      <c r="D434" s="5" t="s">
        <v>14</v>
      </c>
      <c r="E434" s="5" t="s">
        <v>29</v>
      </c>
      <c r="F434" s="8">
        <f>SUM(Ведомственная!G1243)</f>
        <v>973</v>
      </c>
      <c r="G434" s="8">
        <f>SUM(Ведомственная!H1243)</f>
        <v>0</v>
      </c>
      <c r="H434" s="8">
        <f>SUM(Ведомственная!I1243)</f>
        <v>0</v>
      </c>
    </row>
    <row r="435" spans="1:8" ht="29.25" hidden="1" customHeight="1">
      <c r="A435" s="83" t="s">
        <v>500</v>
      </c>
      <c r="B435" s="5" t="s">
        <v>884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>
      <c r="A436" s="83" t="s">
        <v>47</v>
      </c>
      <c r="B436" s="5" t="s">
        <v>884</v>
      </c>
      <c r="C436" s="5" t="s">
        <v>86</v>
      </c>
      <c r="D436" s="5" t="s">
        <v>14</v>
      </c>
      <c r="E436" s="5" t="s">
        <v>29</v>
      </c>
      <c r="F436" s="8">
        <f>SUM(Ведомственная!G1245)</f>
        <v>0</v>
      </c>
      <c r="G436" s="8">
        <f>SUM(Ведомственная!H1245)</f>
        <v>0</v>
      </c>
      <c r="H436" s="8">
        <f>SUM(Ведомственная!I1245)</f>
        <v>0</v>
      </c>
    </row>
    <row r="437" spans="1:8" ht="63">
      <c r="A437" s="83" t="s">
        <v>866</v>
      </c>
      <c r="B437" s="5" t="s">
        <v>867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>
      <c r="A438" s="110" t="s">
        <v>116</v>
      </c>
      <c r="B438" s="5" t="s">
        <v>867</v>
      </c>
      <c r="C438" s="5" t="s">
        <v>117</v>
      </c>
      <c r="D438" s="5" t="s">
        <v>14</v>
      </c>
      <c r="E438" s="5" t="s">
        <v>29</v>
      </c>
      <c r="F438" s="8">
        <f>SUM(Ведомственная!G1247)</f>
        <v>2500</v>
      </c>
      <c r="G438" s="8">
        <f>SUM(Ведомственная!H1247)</f>
        <v>0</v>
      </c>
      <c r="H438" s="8">
        <f>SUM(Ведомственная!I1247)</f>
        <v>0</v>
      </c>
    </row>
    <row r="439" spans="1:8" ht="63">
      <c r="A439" s="83" t="s">
        <v>968</v>
      </c>
      <c r="B439" s="5" t="s">
        <v>969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>
      <c r="A440" s="83" t="s">
        <v>116</v>
      </c>
      <c r="B440" s="5" t="s">
        <v>969</v>
      </c>
      <c r="C440" s="5" t="s">
        <v>117</v>
      </c>
      <c r="D440" s="5" t="s">
        <v>108</v>
      </c>
      <c r="E440" s="5" t="s">
        <v>49</v>
      </c>
      <c r="F440" s="8">
        <f>SUM(Ведомственная!G1170)</f>
        <v>0</v>
      </c>
      <c r="G440" s="8">
        <f>SUM(Ведомственная!H1170)</f>
        <v>4000</v>
      </c>
      <c r="H440" s="8">
        <f>SUM(Ведомственная!I1170)</f>
        <v>4000</v>
      </c>
    </row>
    <row r="441" spans="1:8" ht="47.25">
      <c r="A441" s="83" t="s">
        <v>974</v>
      </c>
      <c r="B441" s="5" t="s">
        <v>841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>
      <c r="A442" s="83" t="s">
        <v>47</v>
      </c>
      <c r="B442" s="5" t="s">
        <v>841</v>
      </c>
      <c r="C442" s="5" t="s">
        <v>86</v>
      </c>
      <c r="D442" s="5" t="s">
        <v>14</v>
      </c>
      <c r="E442" s="5" t="s">
        <v>29</v>
      </c>
      <c r="F442" s="8">
        <f>SUM(Ведомственная!G1249)</f>
        <v>3733.7</v>
      </c>
      <c r="G442" s="8">
        <f>SUM(Ведомственная!H1249)</f>
        <v>0</v>
      </c>
      <c r="H442" s="8">
        <f>SUM(Ведомственная!I1249)</f>
        <v>0</v>
      </c>
    </row>
    <row r="443" spans="1:8" ht="47.25">
      <c r="A443" s="83" t="s">
        <v>975</v>
      </c>
      <c r="B443" s="5" t="s">
        <v>976</v>
      </c>
      <c r="C443" s="5"/>
      <c r="D443" s="5"/>
      <c r="E443" s="5"/>
      <c r="F443" s="8">
        <f>SUM(F444)</f>
        <v>990.2</v>
      </c>
      <c r="G443" s="8">
        <f t="shared" ref="G443:H443" si="78">SUM(G444)</f>
        <v>898.9</v>
      </c>
      <c r="H443" s="8">
        <f t="shared" si="78"/>
        <v>898.9</v>
      </c>
    </row>
    <row r="444" spans="1:8" ht="31.5">
      <c r="A444" s="83" t="s">
        <v>47</v>
      </c>
      <c r="B444" s="5" t="s">
        <v>976</v>
      </c>
      <c r="C444" s="5" t="s">
        <v>86</v>
      </c>
      <c r="D444" s="5" t="s">
        <v>14</v>
      </c>
      <c r="E444" s="5" t="s">
        <v>29</v>
      </c>
      <c r="F444" s="8">
        <f>SUM(Ведомственная!G1251)</f>
        <v>990.2</v>
      </c>
      <c r="G444" s="8">
        <f>SUM(Ведомственная!H1251)</f>
        <v>898.9</v>
      </c>
      <c r="H444" s="8">
        <f>SUM(Ведомственная!I1251)</f>
        <v>898.9</v>
      </c>
    </row>
    <row r="445" spans="1:8">
      <c r="A445" s="83" t="s">
        <v>145</v>
      </c>
      <c r="B445" s="5" t="s">
        <v>152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>
      <c r="A446" s="83" t="s">
        <v>396</v>
      </c>
      <c r="B446" s="5" t="s">
        <v>397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>
      <c r="A447" s="83" t="s">
        <v>114</v>
      </c>
      <c r="B447" s="5" t="s">
        <v>398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>
      <c r="A448" s="83" t="s">
        <v>116</v>
      </c>
      <c r="B448" s="5" t="s">
        <v>398</v>
      </c>
      <c r="C448" s="5" t="s">
        <v>117</v>
      </c>
      <c r="D448" s="5" t="s">
        <v>108</v>
      </c>
      <c r="E448" s="5" t="s">
        <v>49</v>
      </c>
      <c r="F448" s="8">
        <f>SUM(Ведомственная!G1174)</f>
        <v>1647.4</v>
      </c>
      <c r="G448" s="8">
        <f>SUM(Ведомственная!H1174)</f>
        <v>0</v>
      </c>
      <c r="H448" s="8">
        <f>SUM(Ведомственная!I1174)</f>
        <v>0</v>
      </c>
    </row>
    <row r="449" spans="1:8" hidden="1">
      <c r="A449" s="83" t="s">
        <v>123</v>
      </c>
      <c r="B449" s="5" t="s">
        <v>411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>
      <c r="A450" s="83" t="s">
        <v>116</v>
      </c>
      <c r="B450" s="5" t="s">
        <v>411</v>
      </c>
      <c r="C450" s="5" t="s">
        <v>117</v>
      </c>
      <c r="D450" s="5" t="s">
        <v>14</v>
      </c>
      <c r="E450" s="5" t="s">
        <v>29</v>
      </c>
      <c r="F450" s="8">
        <f>SUM(Ведомственная!G1255)</f>
        <v>0</v>
      </c>
      <c r="G450" s="8">
        <f>SUM(Ведомственная!H1255)</f>
        <v>0</v>
      </c>
      <c r="H450" s="8">
        <f>SUM(Ведомственная!I1255)</f>
        <v>0</v>
      </c>
    </row>
    <row r="451" spans="1:8" ht="36.75" hidden="1" customHeight="1">
      <c r="A451" s="83" t="s">
        <v>116</v>
      </c>
      <c r="B451" s="5" t="s">
        <v>411</v>
      </c>
      <c r="C451" s="5" t="s">
        <v>117</v>
      </c>
      <c r="D451" s="5" t="s">
        <v>14</v>
      </c>
      <c r="E451" s="5" t="s">
        <v>12</v>
      </c>
      <c r="F451" s="8">
        <v>0</v>
      </c>
      <c r="G451" s="8">
        <v>0</v>
      </c>
      <c r="H451" s="8">
        <v>0</v>
      </c>
    </row>
    <row r="452" spans="1:8" ht="31.5" hidden="1">
      <c r="A452" s="83" t="s">
        <v>252</v>
      </c>
      <c r="B452" s="5" t="s">
        <v>412</v>
      </c>
      <c r="C452" s="5"/>
      <c r="D452" s="5"/>
      <c r="E452" s="5"/>
      <c r="F452" s="8">
        <f>F453+F455+F457</f>
        <v>0</v>
      </c>
      <c r="G452" s="8">
        <f t="shared" ref="G452:H452" si="79">G453+G455+G457</f>
        <v>0</v>
      </c>
      <c r="H452" s="8">
        <f t="shared" si="79"/>
        <v>0</v>
      </c>
    </row>
    <row r="453" spans="1:8" hidden="1">
      <c r="A453" s="83" t="s">
        <v>114</v>
      </c>
      <c r="B453" s="5" t="s">
        <v>413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>
      <c r="A454" s="83" t="s">
        <v>116</v>
      </c>
      <c r="B454" s="5" t="s">
        <v>413</v>
      </c>
      <c r="C454" s="5" t="s">
        <v>117</v>
      </c>
      <c r="D454" s="5" t="s">
        <v>108</v>
      </c>
      <c r="E454" s="5" t="s">
        <v>49</v>
      </c>
      <c r="F454" s="8">
        <f>SUM(Ведомственная!G1176)</f>
        <v>0</v>
      </c>
      <c r="G454" s="8">
        <f>SUM(Ведомственная!H1176)</f>
        <v>0</v>
      </c>
      <c r="H454" s="8">
        <f>SUM(Ведомственная!I1176)</f>
        <v>0</v>
      </c>
    </row>
    <row r="455" spans="1:8" hidden="1">
      <c r="A455" s="83" t="s">
        <v>123</v>
      </c>
      <c r="B455" s="5" t="s">
        <v>414</v>
      </c>
      <c r="C455" s="5"/>
      <c r="D455" s="5"/>
      <c r="E455" s="5"/>
      <c r="F455" s="8">
        <f>F456</f>
        <v>0</v>
      </c>
      <c r="G455" s="8">
        <f>G456</f>
        <v>0</v>
      </c>
      <c r="H455" s="8">
        <f>H456</f>
        <v>0</v>
      </c>
    </row>
    <row r="456" spans="1:8" ht="31.5" hidden="1">
      <c r="A456" s="83" t="s">
        <v>116</v>
      </c>
      <c r="B456" s="5" t="s">
        <v>414</v>
      </c>
      <c r="C456" s="5" t="s">
        <v>117</v>
      </c>
      <c r="D456" s="5" t="s">
        <v>14</v>
      </c>
      <c r="E456" s="5" t="s">
        <v>29</v>
      </c>
      <c r="F456" s="8">
        <f>SUM(Ведомственная!G1258)</f>
        <v>0</v>
      </c>
      <c r="G456" s="8">
        <f>SUM(Ведомственная!H1258)</f>
        <v>0</v>
      </c>
      <c r="H456" s="8">
        <f>SUM(Ведомственная!I1258)</f>
        <v>0</v>
      </c>
    </row>
    <row r="457" spans="1:8" hidden="1">
      <c r="A457" s="83" t="s">
        <v>556</v>
      </c>
      <c r="B457" s="5" t="s">
        <v>875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>
      <c r="A458" s="83" t="s">
        <v>116</v>
      </c>
      <c r="B458" s="5" t="s">
        <v>875</v>
      </c>
      <c r="C458" s="5" t="s">
        <v>117</v>
      </c>
      <c r="D458" s="5" t="s">
        <v>14</v>
      </c>
      <c r="E458" s="5" t="s">
        <v>29</v>
      </c>
      <c r="F458" s="8">
        <f>SUM(Ведомственная!G1260)</f>
        <v>0</v>
      </c>
      <c r="G458" s="8">
        <f>SUM(Ведомственная!H1260)</f>
        <v>0</v>
      </c>
      <c r="H458" s="8">
        <f>SUM(Ведомственная!I1260)</f>
        <v>0</v>
      </c>
    </row>
    <row r="459" spans="1:8" ht="31.5">
      <c r="A459" s="83" t="s">
        <v>319</v>
      </c>
      <c r="B459" s="5" t="s">
        <v>399</v>
      </c>
      <c r="C459" s="5"/>
      <c r="D459" s="5"/>
      <c r="E459" s="5"/>
      <c r="F459" s="8">
        <f>SUM(F460+F462+F464)</f>
        <v>844.09999999999991</v>
      </c>
      <c r="G459" s="8">
        <f>SUM(G460+G462+G464)</f>
        <v>0</v>
      </c>
      <c r="H459" s="8">
        <f>SUM(H460+H462+H464)</f>
        <v>0</v>
      </c>
    </row>
    <row r="460" spans="1:8">
      <c r="A460" s="83" t="s">
        <v>114</v>
      </c>
      <c r="B460" s="5" t="s">
        <v>400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>
      <c r="A461" s="83" t="s">
        <v>116</v>
      </c>
      <c r="B461" s="5" t="s">
        <v>400</v>
      </c>
      <c r="C461" s="5" t="s">
        <v>117</v>
      </c>
      <c r="D461" s="5" t="s">
        <v>108</v>
      </c>
      <c r="E461" s="5" t="s">
        <v>49</v>
      </c>
      <c r="F461" s="8">
        <f>SUM(Ведомственная!G1179)</f>
        <v>517.79999999999995</v>
      </c>
      <c r="G461" s="8">
        <f>SUM(Ведомственная!H1179)</f>
        <v>0</v>
      </c>
      <c r="H461" s="8">
        <f>SUM(Ведомственная!I1179)</f>
        <v>0</v>
      </c>
    </row>
    <row r="462" spans="1:8">
      <c r="A462" s="83" t="s">
        <v>123</v>
      </c>
      <c r="B462" s="5" t="s">
        <v>447</v>
      </c>
      <c r="C462" s="5"/>
      <c r="D462" s="5"/>
      <c r="E462" s="5"/>
      <c r="F462" s="8">
        <f>F463</f>
        <v>326.3</v>
      </c>
      <c r="G462" s="8">
        <f>G463</f>
        <v>0</v>
      </c>
      <c r="H462" s="8">
        <f>H463</f>
        <v>0</v>
      </c>
    </row>
    <row r="463" spans="1:8" ht="31.5">
      <c r="A463" s="83" t="s">
        <v>116</v>
      </c>
      <c r="B463" s="5" t="s">
        <v>447</v>
      </c>
      <c r="C463" s="5" t="s">
        <v>117</v>
      </c>
      <c r="D463" s="5" t="s">
        <v>14</v>
      </c>
      <c r="E463" s="5" t="s">
        <v>29</v>
      </c>
      <c r="F463" s="8">
        <f>SUM(Ведомственная!G1263)</f>
        <v>326.3</v>
      </c>
      <c r="G463" s="8">
        <f>SUM(Ведомственная!H1263)</f>
        <v>0</v>
      </c>
      <c r="H463" s="8">
        <f>SUM(Ведомственная!I1263)</f>
        <v>0</v>
      </c>
    </row>
    <row r="464" spans="1:8" hidden="1">
      <c r="A464" s="83" t="s">
        <v>136</v>
      </c>
      <c r="B464" s="5" t="s">
        <v>563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>
      <c r="A465" s="83" t="s">
        <v>116</v>
      </c>
      <c r="B465" s="5" t="s">
        <v>563</v>
      </c>
      <c r="C465" s="5" t="s">
        <v>117</v>
      </c>
      <c r="D465" s="5" t="s">
        <v>14</v>
      </c>
      <c r="E465" s="5" t="s">
        <v>29</v>
      </c>
      <c r="F465" s="8">
        <f>SUM(Ведомственная!G1265)</f>
        <v>0</v>
      </c>
      <c r="G465" s="8">
        <f>SUM(Ведомственная!H1265)</f>
        <v>0</v>
      </c>
      <c r="H465" s="8">
        <f>SUM(Ведомственная!I1265)</f>
        <v>0</v>
      </c>
    </row>
    <row r="466" spans="1:8">
      <c r="A466" s="83" t="s">
        <v>773</v>
      </c>
      <c r="B466" s="5" t="s">
        <v>541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17336.599999999999</v>
      </c>
      <c r="H466" s="8">
        <f t="shared" si="81"/>
        <v>2856.3999999999996</v>
      </c>
    </row>
    <row r="467" spans="1:8">
      <c r="A467" s="83" t="s">
        <v>895</v>
      </c>
      <c r="B467" s="5" t="s">
        <v>894</v>
      </c>
      <c r="C467" s="5"/>
      <c r="D467" s="5"/>
      <c r="E467" s="5"/>
      <c r="F467" s="8">
        <f>SUM(Ведомственная!G1267)</f>
        <v>0</v>
      </c>
      <c r="G467" s="8">
        <f>SUM(Ведомственная!H1267)</f>
        <v>4915.1000000000004</v>
      </c>
      <c r="H467" s="8">
        <f>SUM(Ведомственная!I1267)</f>
        <v>2856.3999999999996</v>
      </c>
    </row>
    <row r="468" spans="1:8" ht="31.5">
      <c r="A468" s="83" t="s">
        <v>116</v>
      </c>
      <c r="B468" s="5" t="s">
        <v>894</v>
      </c>
      <c r="C468" s="5" t="s">
        <v>117</v>
      </c>
      <c r="D468" s="5" t="s">
        <v>14</v>
      </c>
      <c r="E468" s="5" t="s">
        <v>29</v>
      </c>
      <c r="F468" s="8">
        <f>SUM(Ведомственная!G1269)</f>
        <v>0</v>
      </c>
      <c r="G468" s="8">
        <f>SUM(Ведомственная!H1269)</f>
        <v>0</v>
      </c>
      <c r="H468" s="8">
        <f>SUM(Ведомственная!I1269)</f>
        <v>2856.3999999999996</v>
      </c>
    </row>
    <row r="469" spans="1:8" ht="47.25">
      <c r="A469" s="108" t="s">
        <v>993</v>
      </c>
      <c r="B469" s="5" t="s">
        <v>656</v>
      </c>
      <c r="C469" s="5"/>
      <c r="D469" s="5"/>
      <c r="E469" s="5"/>
      <c r="F469" s="8">
        <f>SUM(F470)</f>
        <v>0</v>
      </c>
      <c r="G469" s="8">
        <f>SUM(G470)</f>
        <v>12421.5</v>
      </c>
      <c r="H469" s="8">
        <f>SUM(H470)</f>
        <v>0</v>
      </c>
    </row>
    <row r="470" spans="1:8" ht="31.5">
      <c r="A470" s="83" t="s">
        <v>116</v>
      </c>
      <c r="B470" s="5" t="s">
        <v>656</v>
      </c>
      <c r="C470" s="5" t="s">
        <v>117</v>
      </c>
      <c r="D470" s="5" t="s">
        <v>108</v>
      </c>
      <c r="E470" s="5" t="s">
        <v>49</v>
      </c>
      <c r="F470" s="8">
        <f>SUM(Ведомственная!G1182)</f>
        <v>0</v>
      </c>
      <c r="G470" s="8">
        <f>SUM(Ведомственная!H1182)</f>
        <v>12421.5</v>
      </c>
      <c r="H470" s="8">
        <f>SUM(Ведомственная!I1182)</f>
        <v>0</v>
      </c>
    </row>
    <row r="471" spans="1:8">
      <c r="A471" s="110" t="s">
        <v>1007</v>
      </c>
      <c r="B471" s="5" t="s">
        <v>1006</v>
      </c>
      <c r="C471" s="5"/>
      <c r="D471" s="5"/>
      <c r="E471" s="5"/>
      <c r="F471" s="8">
        <f>SUM(F472)</f>
        <v>127</v>
      </c>
      <c r="G471" s="8">
        <f t="shared" ref="G471:H471" si="82">SUM(G472)</f>
        <v>0</v>
      </c>
      <c r="H471" s="8">
        <f t="shared" si="82"/>
        <v>0</v>
      </c>
    </row>
    <row r="472" spans="1:8">
      <c r="A472" s="110" t="s">
        <v>1009</v>
      </c>
      <c r="B472" s="5" t="s">
        <v>1008</v>
      </c>
      <c r="C472" s="5"/>
      <c r="D472" s="5"/>
      <c r="E472" s="5"/>
      <c r="F472" s="8">
        <f>SUM(F473)</f>
        <v>127</v>
      </c>
      <c r="G472" s="8">
        <f t="shared" ref="G472:H472" si="83">SUM(G473)</f>
        <v>0</v>
      </c>
      <c r="H472" s="8">
        <f t="shared" si="83"/>
        <v>0</v>
      </c>
    </row>
    <row r="473" spans="1:8" ht="31.5">
      <c r="A473" s="110" t="s">
        <v>116</v>
      </c>
      <c r="B473" s="5" t="s">
        <v>1008</v>
      </c>
      <c r="C473" s="5" t="s">
        <v>117</v>
      </c>
      <c r="D473" s="5" t="s">
        <v>14</v>
      </c>
      <c r="E473" s="5" t="s">
        <v>29</v>
      </c>
      <c r="F473" s="8">
        <f>SUM(Ведомственная!G1272)</f>
        <v>127</v>
      </c>
      <c r="G473" s="8">
        <f>SUM(Ведомственная!H1272)</f>
        <v>0</v>
      </c>
      <c r="H473" s="8">
        <f>SUM(Ведомственная!I1272)</f>
        <v>0</v>
      </c>
    </row>
    <row r="474" spans="1:8" ht="31.5">
      <c r="A474" s="83" t="s">
        <v>547</v>
      </c>
      <c r="B474" s="5" t="s">
        <v>140</v>
      </c>
      <c r="C474" s="5"/>
      <c r="D474" s="5"/>
      <c r="E474" s="5"/>
      <c r="F474" s="8">
        <f>SUM(F475+F480+F483)+F478</f>
        <v>46689.399999999994</v>
      </c>
      <c r="G474" s="8">
        <f t="shared" ref="G474:H474" si="84">SUM(G475+G480+G483)+G478</f>
        <v>47145.299999999996</v>
      </c>
      <c r="H474" s="8">
        <f t="shared" si="84"/>
        <v>47145.299999999996</v>
      </c>
    </row>
    <row r="475" spans="1:8">
      <c r="A475" s="33" t="s">
        <v>75</v>
      </c>
      <c r="B475" s="58" t="s">
        <v>483</v>
      </c>
      <c r="C475" s="52"/>
      <c r="D475" s="5"/>
      <c r="E475" s="5"/>
      <c r="F475" s="54">
        <f>+F476+F477</f>
        <v>3613.4999999999995</v>
      </c>
      <c r="G475" s="54">
        <f>+G476+G477</f>
        <v>3635.1</v>
      </c>
      <c r="H475" s="54">
        <f>+H476+H477</f>
        <v>3635.1</v>
      </c>
    </row>
    <row r="476" spans="1:8" ht="63">
      <c r="A476" s="33" t="s">
        <v>46</v>
      </c>
      <c r="B476" s="58" t="s">
        <v>483</v>
      </c>
      <c r="C476" s="52" t="s">
        <v>84</v>
      </c>
      <c r="D476" s="5" t="s">
        <v>14</v>
      </c>
      <c r="E476" s="5" t="s">
        <v>12</v>
      </c>
      <c r="F476" s="54">
        <f>SUM(Ведомственная!G1324)</f>
        <v>3613.2999999999997</v>
      </c>
      <c r="G476" s="54">
        <f>SUM(Ведомственная!H1324)</f>
        <v>3634.9</v>
      </c>
      <c r="H476" s="54">
        <f>SUM(Ведомственная!I1324)</f>
        <v>3634.9</v>
      </c>
    </row>
    <row r="477" spans="1:8" ht="29.25" customHeight="1">
      <c r="A477" s="33" t="s">
        <v>47</v>
      </c>
      <c r="B477" s="58" t="s">
        <v>483</v>
      </c>
      <c r="C477" s="52" t="s">
        <v>86</v>
      </c>
      <c r="D477" s="5" t="s">
        <v>14</v>
      </c>
      <c r="E477" s="5" t="s">
        <v>12</v>
      </c>
      <c r="F477" s="54">
        <f>SUM(Ведомственная!G1325)</f>
        <v>0.2</v>
      </c>
      <c r="G477" s="54">
        <f>SUM(Ведомственная!H1325)</f>
        <v>0.2</v>
      </c>
      <c r="H477" s="54">
        <f>SUM(Ведомственная!I1325)</f>
        <v>0.2</v>
      </c>
    </row>
    <row r="478" spans="1:8" ht="29.25" customHeight="1">
      <c r="A478" s="33" t="s">
        <v>90</v>
      </c>
      <c r="B478" s="58" t="s">
        <v>1010</v>
      </c>
      <c r="C478" s="52"/>
      <c r="D478" s="5"/>
      <c r="E478" s="5"/>
      <c r="F478" s="54">
        <f>SUM(F479)</f>
        <v>1000</v>
      </c>
      <c r="G478" s="54">
        <f t="shared" ref="G478:H478" si="85">SUM(G479)</f>
        <v>0</v>
      </c>
      <c r="H478" s="54">
        <f t="shared" si="85"/>
        <v>0</v>
      </c>
    </row>
    <row r="479" spans="1:8" ht="29.25" customHeight="1">
      <c r="A479" s="33" t="s">
        <v>47</v>
      </c>
      <c r="B479" s="58" t="s">
        <v>1010</v>
      </c>
      <c r="C479" s="52" t="s">
        <v>86</v>
      </c>
      <c r="D479" s="5" t="s">
        <v>14</v>
      </c>
      <c r="E479" s="5" t="s">
        <v>12</v>
      </c>
      <c r="F479" s="54">
        <f>SUM(Ведомственная!G1327)</f>
        <v>1000</v>
      </c>
      <c r="G479" s="54">
        <f>SUM(Ведомственная!H1327)</f>
        <v>0</v>
      </c>
      <c r="H479" s="54">
        <f>SUM(Ведомственная!I1327)</f>
        <v>0</v>
      </c>
    </row>
    <row r="480" spans="1:8" ht="29.25" customHeight="1">
      <c r="A480" s="83" t="s">
        <v>93</v>
      </c>
      <c r="B480" s="58" t="s">
        <v>551</v>
      </c>
      <c r="C480" s="52"/>
      <c r="D480" s="5"/>
      <c r="E480" s="5"/>
      <c r="F480" s="54">
        <f>SUM(F481:F482)</f>
        <v>26.1</v>
      </c>
      <c r="G480" s="54">
        <f t="shared" ref="G480:H480" si="86">SUM(G481:G482)</f>
        <v>26.1</v>
      </c>
      <c r="H480" s="54">
        <f t="shared" si="86"/>
        <v>26.1</v>
      </c>
    </row>
    <row r="481" spans="1:8" ht="29.25" customHeight="1">
      <c r="A481" s="33" t="s">
        <v>47</v>
      </c>
      <c r="B481" s="58" t="s">
        <v>551</v>
      </c>
      <c r="C481" s="52" t="s">
        <v>86</v>
      </c>
      <c r="D481" s="5" t="s">
        <v>108</v>
      </c>
      <c r="E481" s="5" t="s">
        <v>163</v>
      </c>
      <c r="F481" s="54">
        <f>SUM(Ведомственная!G1187)</f>
        <v>0</v>
      </c>
      <c r="G481" s="54">
        <f>SUM(Ведомственная!H1187)</f>
        <v>0</v>
      </c>
      <c r="H481" s="54">
        <f>SUM(Ведомственная!I1187)</f>
        <v>0</v>
      </c>
    </row>
    <row r="482" spans="1:8" ht="29.25" customHeight="1">
      <c r="A482" s="33" t="s">
        <v>47</v>
      </c>
      <c r="B482" s="58" t="s">
        <v>551</v>
      </c>
      <c r="C482" s="52" t="s">
        <v>86</v>
      </c>
      <c r="D482" s="5" t="s">
        <v>14</v>
      </c>
      <c r="E482" s="5" t="s">
        <v>12</v>
      </c>
      <c r="F482" s="54">
        <f>SUM(Ведомственная!G1329)</f>
        <v>26.1</v>
      </c>
      <c r="G482" s="54">
        <f>SUM(Ведомственная!H1329)</f>
        <v>26.1</v>
      </c>
      <c r="H482" s="54">
        <f>SUM(Ведомственная!I1329)</f>
        <v>26.1</v>
      </c>
    </row>
    <row r="483" spans="1:8" ht="31.5">
      <c r="A483" s="83" t="s">
        <v>40</v>
      </c>
      <c r="B483" s="5" t="s">
        <v>141</v>
      </c>
      <c r="C483" s="5"/>
      <c r="D483" s="5"/>
      <c r="E483" s="5"/>
      <c r="F483" s="8">
        <f>F484</f>
        <v>42049.799999999996</v>
      </c>
      <c r="G483" s="8">
        <f>G484</f>
        <v>43484.1</v>
      </c>
      <c r="H483" s="8">
        <f>H484</f>
        <v>43484.1</v>
      </c>
    </row>
    <row r="484" spans="1:8">
      <c r="A484" s="83" t="s">
        <v>500</v>
      </c>
      <c r="B484" s="5" t="s">
        <v>142</v>
      </c>
      <c r="C484" s="5"/>
      <c r="D484" s="5"/>
      <c r="E484" s="5"/>
      <c r="F484" s="8">
        <f>F485+F486+F487</f>
        <v>42049.799999999996</v>
      </c>
      <c r="G484" s="8">
        <f>G485+G486+G487</f>
        <v>43484.1</v>
      </c>
      <c r="H484" s="8">
        <f>H485+H486+H487</f>
        <v>43484.1</v>
      </c>
    </row>
    <row r="485" spans="1:8" ht="63">
      <c r="A485" s="83" t="s">
        <v>127</v>
      </c>
      <c r="B485" s="5" t="s">
        <v>142</v>
      </c>
      <c r="C485" s="5" t="s">
        <v>84</v>
      </c>
      <c r="D485" s="5" t="s">
        <v>14</v>
      </c>
      <c r="E485" s="5" t="s">
        <v>12</v>
      </c>
      <c r="F485" s="8">
        <f>SUM(Ведомственная!G1332)</f>
        <v>39993.699999999997</v>
      </c>
      <c r="G485" s="8">
        <f>SUM(Ведомственная!H1332)</f>
        <v>42180.7</v>
      </c>
      <c r="H485" s="8">
        <f>SUM(Ведомственная!I1332)</f>
        <v>42180.7</v>
      </c>
    </row>
    <row r="486" spans="1:8" ht="31.5">
      <c r="A486" s="83" t="s">
        <v>47</v>
      </c>
      <c r="B486" s="5" t="s">
        <v>142</v>
      </c>
      <c r="C486" s="5" t="s">
        <v>86</v>
      </c>
      <c r="D486" s="5" t="s">
        <v>14</v>
      </c>
      <c r="E486" s="5" t="s">
        <v>12</v>
      </c>
      <c r="F486" s="8">
        <f>SUM(Ведомственная!G1333)</f>
        <v>2052.6999999999998</v>
      </c>
      <c r="G486" s="8">
        <f>SUM(Ведомственная!H1333)</f>
        <v>1300</v>
      </c>
      <c r="H486" s="8">
        <f>SUM(Ведомственная!I1333)</f>
        <v>1300</v>
      </c>
    </row>
    <row r="487" spans="1:8">
      <c r="A487" s="83" t="s">
        <v>21</v>
      </c>
      <c r="B487" s="5" t="s">
        <v>142</v>
      </c>
      <c r="C487" s="5" t="s">
        <v>91</v>
      </c>
      <c r="D487" s="5" t="s">
        <v>14</v>
      </c>
      <c r="E487" s="5" t="s">
        <v>12</v>
      </c>
      <c r="F487" s="8">
        <f>SUM(Ведомственная!G1334)</f>
        <v>3.4</v>
      </c>
      <c r="G487" s="8">
        <f>SUM(Ведомственная!H1334)</f>
        <v>3.4</v>
      </c>
      <c r="H487" s="8">
        <f>SUM(Ведомственная!I1334)</f>
        <v>3.4</v>
      </c>
    </row>
    <row r="488" spans="1:8" ht="31.5">
      <c r="A488" s="24" t="s">
        <v>931</v>
      </c>
      <c r="B488" s="25" t="s">
        <v>932</v>
      </c>
      <c r="C488" s="5"/>
      <c r="D488" s="5"/>
      <c r="E488" s="5"/>
      <c r="F488" s="8">
        <f>SUM(F489)</f>
        <v>500</v>
      </c>
      <c r="G488" s="8">
        <f t="shared" ref="G488:H489" si="87">SUM(G489)</f>
        <v>300</v>
      </c>
      <c r="H488" s="8">
        <f t="shared" si="87"/>
        <v>300</v>
      </c>
    </row>
    <row r="489" spans="1:8">
      <c r="A489" s="2" t="s">
        <v>30</v>
      </c>
      <c r="B489" s="32" t="s">
        <v>933</v>
      </c>
      <c r="C489" s="84"/>
      <c r="D489" s="5"/>
      <c r="E489" s="5"/>
      <c r="F489" s="8">
        <f>SUM(F490)</f>
        <v>500</v>
      </c>
      <c r="G489" s="8">
        <f t="shared" si="87"/>
        <v>300</v>
      </c>
      <c r="H489" s="8">
        <f t="shared" si="87"/>
        <v>300</v>
      </c>
    </row>
    <row r="490" spans="1:8" ht="31.5">
      <c r="A490" s="2" t="s">
        <v>47</v>
      </c>
      <c r="B490" s="32" t="s">
        <v>933</v>
      </c>
      <c r="C490" s="84" t="s">
        <v>86</v>
      </c>
      <c r="D490" s="5" t="s">
        <v>12</v>
      </c>
      <c r="E490" s="5" t="s">
        <v>23</v>
      </c>
      <c r="F490" s="8">
        <f>SUM(Ведомственная!G254)</f>
        <v>500</v>
      </c>
      <c r="G490" s="8">
        <f>SUM(Ведомственная!H254)</f>
        <v>300</v>
      </c>
      <c r="H490" s="8">
        <f>SUM(Ведомственная!I254)</f>
        <v>300</v>
      </c>
    </row>
    <row r="491" spans="1:8">
      <c r="A491" s="71" t="s">
        <v>624</v>
      </c>
      <c r="B491" s="73" t="s">
        <v>622</v>
      </c>
      <c r="C491" s="5"/>
      <c r="D491" s="5"/>
      <c r="E491" s="5"/>
      <c r="F491" s="27">
        <f>SUM(F492+F494)+F496+F498</f>
        <v>8385.5</v>
      </c>
      <c r="G491" s="27">
        <f t="shared" ref="G491:H491" si="88">SUM(G492+G494)+G496+G498</f>
        <v>8385.5</v>
      </c>
      <c r="H491" s="27">
        <f t="shared" si="88"/>
        <v>8385.5</v>
      </c>
    </row>
    <row r="492" spans="1:8">
      <c r="A492" s="35" t="s">
        <v>30</v>
      </c>
      <c r="B492" s="6" t="s">
        <v>623</v>
      </c>
      <c r="C492" s="5"/>
      <c r="D492" s="5"/>
      <c r="E492" s="5"/>
      <c r="F492" s="8">
        <f>SUM(F493)</f>
        <v>0</v>
      </c>
      <c r="G492" s="8">
        <f>SUM(G493)</f>
        <v>0</v>
      </c>
      <c r="H492" s="8">
        <f>SUM(H493)</f>
        <v>0</v>
      </c>
    </row>
    <row r="493" spans="1:8" ht="31.5">
      <c r="A493" s="35" t="s">
        <v>47</v>
      </c>
      <c r="B493" s="6" t="s">
        <v>623</v>
      </c>
      <c r="C493" s="5" t="s">
        <v>86</v>
      </c>
      <c r="D493" s="5" t="s">
        <v>163</v>
      </c>
      <c r="E493" s="5" t="s">
        <v>49</v>
      </c>
      <c r="F493" s="8">
        <f>SUM(Ведомственная!G371)</f>
        <v>0</v>
      </c>
      <c r="G493" s="8">
        <f>SUM(Ведомственная!H371)</f>
        <v>0</v>
      </c>
      <c r="H493" s="8">
        <f>SUM(Ведомственная!I371)</f>
        <v>0</v>
      </c>
    </row>
    <row r="494" spans="1:8" ht="47.25">
      <c r="A494" s="35" t="s">
        <v>24</v>
      </c>
      <c r="B494" s="6" t="s">
        <v>631</v>
      </c>
      <c r="C494" s="5"/>
      <c r="D494" s="5"/>
      <c r="E494" s="5"/>
      <c r="F494" s="8">
        <f>SUM(F495)</f>
        <v>8385.5</v>
      </c>
      <c r="G494" s="8">
        <f>SUM(G495)</f>
        <v>8385.5</v>
      </c>
      <c r="H494" s="8">
        <f>SUM(H495)</f>
        <v>8385.5</v>
      </c>
    </row>
    <row r="495" spans="1:8" ht="31.5">
      <c r="A495" s="35" t="s">
        <v>220</v>
      </c>
      <c r="B495" s="6" t="s">
        <v>631</v>
      </c>
      <c r="C495" s="5" t="s">
        <v>117</v>
      </c>
      <c r="D495" s="5" t="s">
        <v>163</v>
      </c>
      <c r="E495" s="5" t="s">
        <v>49</v>
      </c>
      <c r="F495" s="8">
        <f>SUM(Ведомственная!G373)</f>
        <v>8385.5</v>
      </c>
      <c r="G495" s="8">
        <f>SUM(Ведомственная!H373)</f>
        <v>8385.5</v>
      </c>
      <c r="H495" s="8">
        <f>SUM(Ведомственная!I373)</f>
        <v>8385.5</v>
      </c>
    </row>
    <row r="496" spans="1:8" ht="31.5" hidden="1">
      <c r="A496" s="35" t="s">
        <v>252</v>
      </c>
      <c r="B496" s="6" t="s">
        <v>640</v>
      </c>
      <c r="C496" s="5"/>
      <c r="D496" s="5"/>
      <c r="E496" s="5"/>
      <c r="F496" s="8">
        <f>SUM(F497)</f>
        <v>0</v>
      </c>
      <c r="G496" s="8">
        <f>SUM(G497)</f>
        <v>0</v>
      </c>
      <c r="H496" s="8">
        <f>SUM(H497)</f>
        <v>0</v>
      </c>
    </row>
    <row r="497" spans="1:8" ht="31.5" hidden="1">
      <c r="A497" s="35" t="s">
        <v>220</v>
      </c>
      <c r="B497" s="6" t="s">
        <v>640</v>
      </c>
      <c r="C497" s="5" t="s">
        <v>117</v>
      </c>
      <c r="D497" s="5" t="s">
        <v>163</v>
      </c>
      <c r="E497" s="5" t="s">
        <v>49</v>
      </c>
      <c r="F497" s="8">
        <f>SUM(Ведомственная!G375)</f>
        <v>0</v>
      </c>
      <c r="G497" s="8">
        <f>SUM(Ведомственная!H375)</f>
        <v>0</v>
      </c>
      <c r="H497" s="8">
        <f>SUM(Ведомственная!I375)</f>
        <v>0</v>
      </c>
    </row>
    <row r="498" spans="1:8" ht="31.5" hidden="1">
      <c r="A498" s="83" t="s">
        <v>253</v>
      </c>
      <c r="B498" s="6" t="s">
        <v>792</v>
      </c>
      <c r="C498" s="5"/>
      <c r="D498" s="5"/>
      <c r="E498" s="5"/>
      <c r="F498" s="8">
        <f>SUM(F499)</f>
        <v>0</v>
      </c>
      <c r="G498" s="8">
        <f t="shared" ref="G498:H498" si="89">SUM(G499)</f>
        <v>0</v>
      </c>
      <c r="H498" s="8">
        <f t="shared" si="89"/>
        <v>0</v>
      </c>
    </row>
    <row r="499" spans="1:8" ht="31.5" hidden="1">
      <c r="A499" s="35" t="s">
        <v>220</v>
      </c>
      <c r="B499" s="6" t="s">
        <v>792</v>
      </c>
      <c r="C499" s="5" t="s">
        <v>117</v>
      </c>
      <c r="D499" s="5" t="s">
        <v>163</v>
      </c>
      <c r="E499" s="5" t="s">
        <v>49</v>
      </c>
      <c r="F499" s="8">
        <f>SUM(Ведомственная!G377)</f>
        <v>0</v>
      </c>
      <c r="G499" s="8">
        <f>SUM(Ведомственная!H377)</f>
        <v>0</v>
      </c>
      <c r="H499" s="8">
        <f>SUM(Ведомственная!I377)</f>
        <v>0</v>
      </c>
    </row>
    <row r="500" spans="1:8">
      <c r="A500" s="71" t="s">
        <v>625</v>
      </c>
      <c r="B500" s="73" t="s">
        <v>629</v>
      </c>
      <c r="C500" s="5"/>
      <c r="D500" s="5"/>
      <c r="E500" s="5"/>
      <c r="F500" s="27">
        <f>SUM(F501)+F503+F505+F507</f>
        <v>31702.7</v>
      </c>
      <c r="G500" s="27">
        <f t="shared" ref="G500:H500" si="90">SUM(G501)+G503+G505+G507</f>
        <v>22593.5</v>
      </c>
      <c r="H500" s="27">
        <f t="shared" si="90"/>
        <v>27258.3</v>
      </c>
    </row>
    <row r="501" spans="1:8">
      <c r="A501" s="35" t="s">
        <v>30</v>
      </c>
      <c r="B501" s="6" t="s">
        <v>630</v>
      </c>
      <c r="C501" s="5"/>
      <c r="D501" s="5"/>
      <c r="E501" s="5"/>
      <c r="F501" s="8">
        <f>SUM(F502)</f>
        <v>10109.200000000001</v>
      </c>
      <c r="G501" s="8">
        <f>SUM(G502)</f>
        <v>2000</v>
      </c>
      <c r="H501" s="8">
        <f>SUM(H502)</f>
        <v>5664.8</v>
      </c>
    </row>
    <row r="502" spans="1:8" ht="31.5">
      <c r="A502" s="35" t="s">
        <v>47</v>
      </c>
      <c r="B502" s="6" t="s">
        <v>630</v>
      </c>
      <c r="C502" s="5" t="s">
        <v>86</v>
      </c>
      <c r="D502" s="5" t="s">
        <v>163</v>
      </c>
      <c r="E502" s="5" t="s">
        <v>49</v>
      </c>
      <c r="F502" s="8">
        <f>SUM(Ведомственная!G380)</f>
        <v>10109.200000000001</v>
      </c>
      <c r="G502" s="8">
        <f>SUM(Ведомственная!H380)</f>
        <v>2000</v>
      </c>
      <c r="H502" s="8">
        <f>SUM(Ведомственная!I380)</f>
        <v>5664.8</v>
      </c>
    </row>
    <row r="503" spans="1:8" ht="47.25">
      <c r="A503" s="35" t="s">
        <v>24</v>
      </c>
      <c r="B503" s="6" t="s">
        <v>639</v>
      </c>
      <c r="C503" s="5"/>
      <c r="D503" s="5"/>
      <c r="E503" s="5"/>
      <c r="F503" s="8">
        <f>SUM(F504)</f>
        <v>21293.5</v>
      </c>
      <c r="G503" s="8">
        <f>SUM(G504)</f>
        <v>20293.5</v>
      </c>
      <c r="H503" s="8">
        <f>SUM(H504)</f>
        <v>21293.5</v>
      </c>
    </row>
    <row r="504" spans="1:8" ht="31.5">
      <c r="A504" s="35" t="s">
        <v>220</v>
      </c>
      <c r="B504" s="6" t="s">
        <v>639</v>
      </c>
      <c r="C504" s="5" t="s">
        <v>117</v>
      </c>
      <c r="D504" s="5" t="s">
        <v>163</v>
      </c>
      <c r="E504" s="5" t="s">
        <v>49</v>
      </c>
      <c r="F504" s="8">
        <f>SUM(Ведомственная!G382)</f>
        <v>21293.5</v>
      </c>
      <c r="G504" s="8">
        <f>SUM(Ведомственная!H382)</f>
        <v>20293.5</v>
      </c>
      <c r="H504" s="8">
        <f>SUM(Ведомственная!I382)</f>
        <v>21293.5</v>
      </c>
    </row>
    <row r="505" spans="1:8" ht="31.5" hidden="1">
      <c r="A505" s="35" t="s">
        <v>252</v>
      </c>
      <c r="B505" s="6" t="s">
        <v>883</v>
      </c>
      <c r="C505" s="5"/>
      <c r="D505" s="5"/>
      <c r="E505" s="5"/>
      <c r="F505" s="8">
        <f>SUM(F506)</f>
        <v>0</v>
      </c>
      <c r="G505" s="8">
        <f t="shared" ref="G505:H505" si="91">SUM(G506)</f>
        <v>0</v>
      </c>
      <c r="H505" s="8">
        <f t="shared" si="91"/>
        <v>0</v>
      </c>
    </row>
    <row r="506" spans="1:8" ht="31.5" hidden="1">
      <c r="A506" s="35" t="s">
        <v>251</v>
      </c>
      <c r="B506" s="6" t="s">
        <v>883</v>
      </c>
      <c r="C506" s="5" t="s">
        <v>117</v>
      </c>
      <c r="D506" s="5" t="s">
        <v>163</v>
      </c>
      <c r="E506" s="5" t="s">
        <v>49</v>
      </c>
      <c r="F506" s="8">
        <f>SUM(Ведомственная!G384)</f>
        <v>0</v>
      </c>
      <c r="G506" s="8">
        <f>SUM(Ведомственная!H384)</f>
        <v>0</v>
      </c>
      <c r="H506" s="8">
        <f>SUM(Ведомственная!I384)</f>
        <v>0</v>
      </c>
    </row>
    <row r="507" spans="1:8" ht="31.5">
      <c r="A507" s="35" t="s">
        <v>795</v>
      </c>
      <c r="B507" s="6" t="s">
        <v>794</v>
      </c>
      <c r="C507" s="5"/>
      <c r="D507" s="5"/>
      <c r="E507" s="5"/>
      <c r="F507" s="8">
        <f>SUM(F508)</f>
        <v>300</v>
      </c>
      <c r="G507" s="8">
        <f t="shared" ref="G507:H507" si="92">SUM(G508)</f>
        <v>300</v>
      </c>
      <c r="H507" s="8">
        <f t="shared" si="92"/>
        <v>300</v>
      </c>
    </row>
    <row r="508" spans="1:8" ht="31.5">
      <c r="A508" s="35" t="s">
        <v>796</v>
      </c>
      <c r="B508" s="6" t="s">
        <v>793</v>
      </c>
      <c r="C508" s="5"/>
      <c r="D508" s="5"/>
      <c r="E508" s="5"/>
      <c r="F508" s="8">
        <f>SUM(F509)</f>
        <v>300</v>
      </c>
      <c r="G508" s="8">
        <f t="shared" ref="G508:H508" si="93">SUM(G509)</f>
        <v>300</v>
      </c>
      <c r="H508" s="8">
        <f t="shared" si="93"/>
        <v>300</v>
      </c>
    </row>
    <row r="509" spans="1:8" ht="31.5">
      <c r="A509" s="35" t="s">
        <v>47</v>
      </c>
      <c r="B509" s="6" t="s">
        <v>793</v>
      </c>
      <c r="C509" s="5" t="s">
        <v>86</v>
      </c>
      <c r="D509" s="5" t="s">
        <v>163</v>
      </c>
      <c r="E509" s="5" t="s">
        <v>49</v>
      </c>
      <c r="F509" s="8">
        <f>SUM(Ведомственная!G387)</f>
        <v>300</v>
      </c>
      <c r="G509" s="8">
        <f>SUM(Ведомственная!H387)</f>
        <v>300</v>
      </c>
      <c r="H509" s="8">
        <f>SUM(Ведомственная!I387)</f>
        <v>300</v>
      </c>
    </row>
    <row r="510" spans="1:8">
      <c r="A510" s="71" t="s">
        <v>626</v>
      </c>
      <c r="B510" s="73" t="s">
        <v>627</v>
      </c>
      <c r="C510" s="6"/>
      <c r="D510" s="5"/>
      <c r="E510" s="5"/>
      <c r="F510" s="27">
        <f t="shared" ref="F510:H511" si="94">SUM(F511)</f>
        <v>43659.3</v>
      </c>
      <c r="G510" s="27">
        <f t="shared" si="94"/>
        <v>35000</v>
      </c>
      <c r="H510" s="27">
        <f t="shared" si="94"/>
        <v>38332.1</v>
      </c>
    </row>
    <row r="511" spans="1:8">
      <c r="A511" s="35" t="s">
        <v>30</v>
      </c>
      <c r="B511" s="6" t="s">
        <v>628</v>
      </c>
      <c r="C511" s="6"/>
      <c r="D511" s="5"/>
      <c r="E511" s="5"/>
      <c r="F511" s="8">
        <f t="shared" si="94"/>
        <v>43659.3</v>
      </c>
      <c r="G511" s="8">
        <f t="shared" si="94"/>
        <v>35000</v>
      </c>
      <c r="H511" s="8">
        <f t="shared" si="94"/>
        <v>38332.1</v>
      </c>
    </row>
    <row r="512" spans="1:8" ht="31.5">
      <c r="A512" s="35" t="s">
        <v>47</v>
      </c>
      <c r="B512" s="6" t="s">
        <v>628</v>
      </c>
      <c r="C512" s="6" t="s">
        <v>86</v>
      </c>
      <c r="D512" s="5" t="s">
        <v>163</v>
      </c>
      <c r="E512" s="5" t="s">
        <v>49</v>
      </c>
      <c r="F512" s="8">
        <f>SUM(Ведомственная!G390)</f>
        <v>43659.3</v>
      </c>
      <c r="G512" s="8">
        <f>SUM(Ведомственная!H390)</f>
        <v>35000</v>
      </c>
      <c r="H512" s="8">
        <f>SUM(Ведомственная!I390)</f>
        <v>38332.1</v>
      </c>
    </row>
    <row r="513" spans="1:8" ht="47.25">
      <c r="A513" s="71" t="s">
        <v>620</v>
      </c>
      <c r="B513" s="73" t="s">
        <v>616</v>
      </c>
      <c r="C513" s="5"/>
      <c r="D513" s="5"/>
      <c r="E513" s="5"/>
      <c r="F513" s="27">
        <f>SUM(F514)+F516</f>
        <v>3458.7</v>
      </c>
      <c r="G513" s="27">
        <f t="shared" ref="G513:H513" si="95">SUM(G514)+G516</f>
        <v>3458.7</v>
      </c>
      <c r="H513" s="27">
        <f t="shared" si="95"/>
        <v>3458.7</v>
      </c>
    </row>
    <row r="514" spans="1:8">
      <c r="A514" s="83" t="s">
        <v>30</v>
      </c>
      <c r="B514" s="6" t="s">
        <v>617</v>
      </c>
      <c r="C514" s="5"/>
      <c r="D514" s="5"/>
      <c r="E514" s="5"/>
      <c r="F514" s="8">
        <f t="shared" ref="F514:H514" si="96">SUM(F515)</f>
        <v>3458.7</v>
      </c>
      <c r="G514" s="8">
        <f t="shared" si="96"/>
        <v>3458.7</v>
      </c>
      <c r="H514" s="8">
        <f t="shared" si="96"/>
        <v>3458.7</v>
      </c>
    </row>
    <row r="515" spans="1:8" ht="31.5">
      <c r="A515" s="83" t="s">
        <v>47</v>
      </c>
      <c r="B515" s="6" t="s">
        <v>617</v>
      </c>
      <c r="C515" s="5" t="s">
        <v>86</v>
      </c>
      <c r="D515" s="5" t="s">
        <v>163</v>
      </c>
      <c r="E515" s="5" t="s">
        <v>49</v>
      </c>
      <c r="F515" s="8">
        <f>SUM(Ведомственная!G303)</f>
        <v>3458.7</v>
      </c>
      <c r="G515" s="8">
        <f>SUM(Ведомственная!H303)</f>
        <v>3458.7</v>
      </c>
      <c r="H515" s="8">
        <f>SUM(Ведомственная!I303)</f>
        <v>3458.7</v>
      </c>
    </row>
    <row r="516" spans="1:8" ht="47.25" hidden="1">
      <c r="A516" s="35" t="s">
        <v>828</v>
      </c>
      <c r="B516" s="6" t="s">
        <v>829</v>
      </c>
      <c r="C516" s="6"/>
      <c r="D516" s="5"/>
      <c r="E516" s="5"/>
      <c r="F516" s="8">
        <f>SUM(F517)</f>
        <v>0</v>
      </c>
      <c r="G516" s="8">
        <f t="shared" ref="G516" si="97">SUM(G517)</f>
        <v>0</v>
      </c>
      <c r="H516" s="8">
        <f t="shared" ref="H516" si="98">SUM(H517)</f>
        <v>0</v>
      </c>
    </row>
    <row r="517" spans="1:8" ht="31.5" hidden="1">
      <c r="A517" s="35" t="s">
        <v>47</v>
      </c>
      <c r="B517" s="6" t="s">
        <v>829</v>
      </c>
      <c r="C517" s="6" t="s">
        <v>86</v>
      </c>
      <c r="D517" s="5"/>
      <c r="E517" s="5"/>
      <c r="F517" s="8">
        <f>SUM(Ведомственная!G305)</f>
        <v>0</v>
      </c>
      <c r="G517" s="8">
        <f>SUM(Ведомственная!H305)</f>
        <v>0</v>
      </c>
      <c r="H517" s="8">
        <f>SUM(Ведомственная!I305)</f>
        <v>0</v>
      </c>
    </row>
    <row r="518" spans="1:8" ht="47.25">
      <c r="A518" s="71" t="s">
        <v>621</v>
      </c>
      <c r="B518" s="73" t="s">
        <v>618</v>
      </c>
      <c r="C518" s="5"/>
      <c r="D518" s="5"/>
      <c r="E518" s="5"/>
      <c r="F518" s="27">
        <f t="shared" ref="F518:H519" si="99">SUM(F519)</f>
        <v>3539.7</v>
      </c>
      <c r="G518" s="27">
        <f t="shared" si="99"/>
        <v>3539.7</v>
      </c>
      <c r="H518" s="27">
        <f t="shared" si="99"/>
        <v>3539.7</v>
      </c>
    </row>
    <row r="519" spans="1:8">
      <c r="A519" s="83" t="s">
        <v>30</v>
      </c>
      <c r="B519" s="6" t="s">
        <v>619</v>
      </c>
      <c r="C519" s="5"/>
      <c r="D519" s="5"/>
      <c r="E519" s="5"/>
      <c r="F519" s="8">
        <f t="shared" si="99"/>
        <v>3539.7</v>
      </c>
      <c r="G519" s="8">
        <f t="shared" si="99"/>
        <v>3539.7</v>
      </c>
      <c r="H519" s="8">
        <f t="shared" si="99"/>
        <v>3539.7</v>
      </c>
    </row>
    <row r="520" spans="1:8" ht="31.5">
      <c r="A520" s="83" t="s">
        <v>47</v>
      </c>
      <c r="B520" s="6" t="s">
        <v>619</v>
      </c>
      <c r="C520" s="5" t="s">
        <v>86</v>
      </c>
      <c r="D520" s="5"/>
      <c r="E520" s="5"/>
      <c r="F520" s="8">
        <f>SUM(Ведомственная!G308)</f>
        <v>3539.7</v>
      </c>
      <c r="G520" s="8">
        <f>SUM(Ведомственная!H308)</f>
        <v>3539.7</v>
      </c>
      <c r="H520" s="8">
        <f>SUM(Ведомственная!I308)</f>
        <v>3539.7</v>
      </c>
    </row>
    <row r="521" spans="1:8" s="28" customFormat="1" ht="47.25">
      <c r="A521" s="70" t="s">
        <v>604</v>
      </c>
      <c r="B521" s="25" t="s">
        <v>456</v>
      </c>
      <c r="C521" s="25"/>
      <c r="D521" s="25"/>
      <c r="E521" s="25"/>
      <c r="F521" s="27">
        <f>SUM(F522+F524+F529)</f>
        <v>822804.8</v>
      </c>
      <c r="G521" s="27">
        <f t="shared" ref="G521:H521" si="100">SUM(G522+G524+G529)</f>
        <v>3500</v>
      </c>
      <c r="H521" s="27">
        <f t="shared" si="100"/>
        <v>0</v>
      </c>
    </row>
    <row r="522" spans="1:8" s="28" customFormat="1">
      <c r="A522" s="2" t="s">
        <v>765</v>
      </c>
      <c r="B522" s="32" t="s">
        <v>762</v>
      </c>
      <c r="C522" s="84"/>
      <c r="D522" s="25"/>
      <c r="E522" s="25"/>
      <c r="F522" s="8">
        <f>SUM(F523)</f>
        <v>815704.8</v>
      </c>
      <c r="G522" s="8">
        <f t="shared" ref="G522:H522" si="101">SUM(G523)</f>
        <v>0</v>
      </c>
      <c r="H522" s="8">
        <f t="shared" si="101"/>
        <v>0</v>
      </c>
    </row>
    <row r="523" spans="1:8" s="28" customFormat="1" ht="31.5">
      <c r="A523" s="2" t="s">
        <v>260</v>
      </c>
      <c r="B523" s="32" t="s">
        <v>762</v>
      </c>
      <c r="C523" s="84" t="s">
        <v>238</v>
      </c>
      <c r="D523" s="5" t="s">
        <v>108</v>
      </c>
      <c r="E523" s="5" t="s">
        <v>39</v>
      </c>
      <c r="F523" s="8">
        <f>SUM(Ведомственная!G436)</f>
        <v>815704.8</v>
      </c>
      <c r="G523" s="8">
        <f>SUM(Ведомственная!H436)</f>
        <v>0</v>
      </c>
      <c r="H523" s="8">
        <f>SUM(Ведомственная!I436)</f>
        <v>0</v>
      </c>
    </row>
    <row r="524" spans="1:8" s="28" customFormat="1">
      <c r="A524" s="83" t="s">
        <v>30</v>
      </c>
      <c r="B524" s="53" t="s">
        <v>543</v>
      </c>
      <c r="C524" s="5"/>
      <c r="D524" s="5"/>
      <c r="E524" s="5"/>
      <c r="F524" s="8">
        <f>SUM(F527)+F525</f>
        <v>100</v>
      </c>
      <c r="G524" s="8">
        <f t="shared" ref="G524:H524" si="102">SUM(G527)+G525</f>
        <v>0</v>
      </c>
      <c r="H524" s="8">
        <f t="shared" si="102"/>
        <v>0</v>
      </c>
    </row>
    <row r="525" spans="1:8" s="28" customFormat="1" ht="31.5" hidden="1">
      <c r="A525" s="83" t="s">
        <v>47</v>
      </c>
      <c r="B525" s="53" t="s">
        <v>801</v>
      </c>
      <c r="C525" s="5"/>
      <c r="D525" s="5"/>
      <c r="E525" s="5"/>
      <c r="F525" s="8">
        <f>SUM(F526)</f>
        <v>0</v>
      </c>
      <c r="G525" s="8">
        <f t="shared" ref="G525:H525" si="103">SUM(G526)</f>
        <v>0</v>
      </c>
      <c r="H525" s="8">
        <f t="shared" si="103"/>
        <v>0</v>
      </c>
    </row>
    <row r="526" spans="1:8" s="28" customFormat="1" ht="31.5" hidden="1">
      <c r="A526" s="33" t="s">
        <v>685</v>
      </c>
      <c r="B526" s="53" t="s">
        <v>684</v>
      </c>
      <c r="C526" s="5" t="s">
        <v>86</v>
      </c>
      <c r="D526" s="5" t="s">
        <v>108</v>
      </c>
      <c r="E526" s="5" t="s">
        <v>39</v>
      </c>
      <c r="F526" s="8">
        <f>SUM(Ведомственная!G928)</f>
        <v>0</v>
      </c>
      <c r="G526" s="8">
        <f>SUM(Ведомственная!H928)</f>
        <v>0</v>
      </c>
      <c r="H526" s="8">
        <f>SUM(Ведомственная!I928)</f>
        <v>0</v>
      </c>
    </row>
    <row r="527" spans="1:8" s="28" customFormat="1">
      <c r="A527" s="33" t="s">
        <v>323</v>
      </c>
      <c r="B527" s="53" t="s">
        <v>801</v>
      </c>
      <c r="C527" s="5"/>
      <c r="D527" s="5"/>
      <c r="E527" s="5"/>
      <c r="F527" s="8">
        <f t="shared" ref="F527:H527" si="104">SUM(F528)</f>
        <v>100</v>
      </c>
      <c r="G527" s="8">
        <f t="shared" si="104"/>
        <v>0</v>
      </c>
      <c r="H527" s="8">
        <f t="shared" si="104"/>
        <v>0</v>
      </c>
    </row>
    <row r="528" spans="1:8" s="28" customFormat="1" ht="31.5">
      <c r="A528" s="83" t="s">
        <v>47</v>
      </c>
      <c r="B528" s="53" t="s">
        <v>801</v>
      </c>
      <c r="C528" s="5" t="s">
        <v>86</v>
      </c>
      <c r="D528" s="5" t="s">
        <v>108</v>
      </c>
      <c r="E528" s="5" t="s">
        <v>39</v>
      </c>
      <c r="F528" s="8">
        <f>SUM(Ведомственная!G930)</f>
        <v>100</v>
      </c>
      <c r="G528" s="8">
        <f>SUM(Ведомственная!H930)</f>
        <v>0</v>
      </c>
      <c r="H528" s="8">
        <f>SUM(Ведомственная!I930)</f>
        <v>0</v>
      </c>
    </row>
    <row r="529" spans="1:8" s="28" customFormat="1" ht="31.5">
      <c r="A529" s="2" t="s">
        <v>259</v>
      </c>
      <c r="B529" s="32" t="s">
        <v>641</v>
      </c>
      <c r="C529" s="5"/>
      <c r="D529" s="5"/>
      <c r="E529" s="5"/>
      <c r="F529" s="8">
        <f>SUM(F530)</f>
        <v>7000</v>
      </c>
      <c r="G529" s="8">
        <f>SUM(G530)</f>
        <v>3500</v>
      </c>
      <c r="H529" s="8">
        <f>SUM(H530)</f>
        <v>0</v>
      </c>
    </row>
    <row r="530" spans="1:8" s="28" customFormat="1" ht="31.5">
      <c r="A530" s="2" t="s">
        <v>260</v>
      </c>
      <c r="B530" s="32" t="s">
        <v>641</v>
      </c>
      <c r="C530" s="5" t="s">
        <v>238</v>
      </c>
      <c r="D530" s="5" t="s">
        <v>108</v>
      </c>
      <c r="E530" s="5" t="s">
        <v>166</v>
      </c>
      <c r="F530" s="8">
        <f>SUM(Ведомственная!G461)</f>
        <v>7000</v>
      </c>
      <c r="G530" s="8">
        <f>SUM(Ведомственная!H461)</f>
        <v>3500</v>
      </c>
      <c r="H530" s="8">
        <f>SUM(Ведомственная!I461)</f>
        <v>0</v>
      </c>
    </row>
    <row r="531" spans="1:8" s="28" customFormat="1" ht="31.5">
      <c r="A531" s="24" t="s">
        <v>600</v>
      </c>
      <c r="B531" s="30" t="s">
        <v>310</v>
      </c>
      <c r="C531" s="25"/>
      <c r="D531" s="25"/>
      <c r="E531" s="25"/>
      <c r="F531" s="27">
        <f>SUM(F532+F643+F662+F683)</f>
        <v>2725280.9999999995</v>
      </c>
      <c r="G531" s="27">
        <f>SUM(G532+G643+G662+G683)</f>
        <v>2697776.1999999997</v>
      </c>
      <c r="H531" s="27">
        <f>SUM(H532+H643+H662+H683)</f>
        <v>2724185.6999999993</v>
      </c>
    </row>
    <row r="532" spans="1:8" s="28" customFormat="1" ht="47.25">
      <c r="A532" s="83" t="s">
        <v>686</v>
      </c>
      <c r="B532" s="32" t="s">
        <v>659</v>
      </c>
      <c r="C532" s="25"/>
      <c r="D532" s="25"/>
      <c r="E532" s="25"/>
      <c r="F532" s="8">
        <f>SUM(F533+F587+F598+F606+F636+F566)</f>
        <v>2624729.0999999996</v>
      </c>
      <c r="G532" s="8">
        <f t="shared" ref="G532:H532" si="105">SUM(G533+G587+G598+G606+G636+G566)</f>
        <v>2602693.4</v>
      </c>
      <c r="H532" s="8">
        <f t="shared" si="105"/>
        <v>2630133.6999999993</v>
      </c>
    </row>
    <row r="533" spans="1:8" s="28" customFormat="1">
      <c r="A533" s="83" t="s">
        <v>30</v>
      </c>
      <c r="B533" s="23" t="s">
        <v>660</v>
      </c>
      <c r="C533" s="23"/>
      <c r="D533" s="5"/>
      <c r="E533" s="5"/>
      <c r="F533" s="8">
        <f>SUM(F542)+F554+F534+F537+F570+F575+F546+F581+F558+F578+F563+F573+F560+F556+F551+F585+F583</f>
        <v>248127.30000000002</v>
      </c>
      <c r="G533" s="8">
        <f t="shared" ref="G533:H533" si="106">SUM(G542)+G554+G534+G537+G570+G575+G546+G581+G558+G578+G563+G573+G560+G556+G551+G585+G583</f>
        <v>243224.20000000004</v>
      </c>
      <c r="H533" s="8">
        <f t="shared" si="106"/>
        <v>255414.20000000004</v>
      </c>
    </row>
    <row r="534" spans="1:8" s="28" customFormat="1" ht="31.5">
      <c r="A534" s="34" t="s">
        <v>997</v>
      </c>
      <c r="B534" s="5" t="s">
        <v>707</v>
      </c>
      <c r="C534" s="84"/>
      <c r="D534" s="10"/>
      <c r="E534" s="5"/>
      <c r="F534" s="10">
        <f>SUM(F535:F536)</f>
        <v>2877.3</v>
      </c>
      <c r="G534" s="10">
        <f>SUM(G535:G536)</f>
        <v>2877.3</v>
      </c>
      <c r="H534" s="10">
        <f>SUM(H535:H536)</f>
        <v>2877.3</v>
      </c>
    </row>
    <row r="535" spans="1:8" s="28" customFormat="1" ht="31.5">
      <c r="A535" s="83" t="s">
        <v>47</v>
      </c>
      <c r="B535" s="23" t="s">
        <v>707</v>
      </c>
      <c r="C535" s="84" t="s">
        <v>86</v>
      </c>
      <c r="D535" s="5" t="s">
        <v>108</v>
      </c>
      <c r="E535" s="5" t="s">
        <v>49</v>
      </c>
      <c r="F535" s="10">
        <f>SUM(Ведомственная!G1050)</f>
        <v>2877.3</v>
      </c>
      <c r="G535" s="10">
        <f>SUM(Ведомственная!H1050)</f>
        <v>2877.3</v>
      </c>
      <c r="H535" s="10">
        <f>SUM(Ведомственная!I1050)</f>
        <v>2877.3</v>
      </c>
    </row>
    <row r="536" spans="1:8" s="28" customFormat="1" ht="31.5" hidden="1">
      <c r="A536" s="83" t="s">
        <v>220</v>
      </c>
      <c r="B536" s="23" t="s">
        <v>707</v>
      </c>
      <c r="C536" s="84" t="s">
        <v>117</v>
      </c>
      <c r="D536" s="5" t="s">
        <v>108</v>
      </c>
      <c r="E536" s="5" t="s">
        <v>49</v>
      </c>
      <c r="F536" s="10">
        <f>SUM(Ведомственная!G1051)</f>
        <v>0</v>
      </c>
      <c r="G536" s="10">
        <f>SUM(Ведомственная!H1051)</f>
        <v>0</v>
      </c>
      <c r="H536" s="10">
        <f>SUM(Ведомственная!I1051)</f>
        <v>0</v>
      </c>
    </row>
    <row r="537" spans="1:8" s="28" customFormat="1">
      <c r="A537" s="83" t="s">
        <v>314</v>
      </c>
      <c r="B537" s="32" t="s">
        <v>661</v>
      </c>
      <c r="C537" s="5"/>
      <c r="D537" s="8"/>
      <c r="E537" s="5"/>
      <c r="F537" s="8">
        <f>SUM(F538:F540)</f>
        <v>1936.7</v>
      </c>
      <c r="G537" s="8">
        <f>SUM(G538:G540)</f>
        <v>1936.7</v>
      </c>
      <c r="H537" s="8">
        <f>SUM(H538:H540)</f>
        <v>60</v>
      </c>
    </row>
    <row r="538" spans="1:8" s="28" customFormat="1" ht="63">
      <c r="A538" s="83" t="s">
        <v>46</v>
      </c>
      <c r="B538" s="32" t="s">
        <v>661</v>
      </c>
      <c r="C538" s="5" t="s">
        <v>86</v>
      </c>
      <c r="D538" s="5" t="s">
        <v>108</v>
      </c>
      <c r="E538" s="5" t="s">
        <v>29</v>
      </c>
      <c r="F538" s="8">
        <f>SUM(Ведомственная!G868)</f>
        <v>327.5</v>
      </c>
      <c r="G538" s="8">
        <f>SUM(Ведомственная!H868)</f>
        <v>327.5</v>
      </c>
      <c r="H538" s="8">
        <f>SUM(Ведомственная!I868)</f>
        <v>60</v>
      </c>
    </row>
    <row r="539" spans="1:8" s="28" customFormat="1" hidden="1">
      <c r="A539" s="83" t="s">
        <v>37</v>
      </c>
      <c r="B539" s="32" t="s">
        <v>661</v>
      </c>
      <c r="C539" s="5" t="s">
        <v>94</v>
      </c>
      <c r="D539" s="5" t="s">
        <v>108</v>
      </c>
      <c r="E539" s="5" t="s">
        <v>29</v>
      </c>
      <c r="F539" s="8">
        <f>SUM(Ведомственная!G869)</f>
        <v>0</v>
      </c>
      <c r="G539" s="8">
        <f>SUM(Ведомственная!H869)</f>
        <v>0</v>
      </c>
      <c r="H539" s="8">
        <f>SUM(Ведомственная!I869)</f>
        <v>0</v>
      </c>
    </row>
    <row r="540" spans="1:8" s="28" customFormat="1" ht="31.5">
      <c r="A540" s="83" t="s">
        <v>47</v>
      </c>
      <c r="B540" s="32" t="s">
        <v>661</v>
      </c>
      <c r="C540" s="5" t="s">
        <v>117</v>
      </c>
      <c r="D540" s="5" t="s">
        <v>108</v>
      </c>
      <c r="E540" s="5" t="s">
        <v>29</v>
      </c>
      <c r="F540" s="8">
        <f>SUM(Ведомственная!G870)</f>
        <v>1609.2</v>
      </c>
      <c r="G540" s="8">
        <f>SUM(Ведомственная!H870)</f>
        <v>1609.2</v>
      </c>
      <c r="H540" s="8">
        <f>SUM(Ведомственная!I870)</f>
        <v>0</v>
      </c>
    </row>
    <row r="541" spans="1:8" s="28" customFormat="1">
      <c r="A541" s="33" t="s">
        <v>323</v>
      </c>
      <c r="B541" s="7" t="s">
        <v>674</v>
      </c>
      <c r="C541" s="84"/>
      <c r="D541" s="5"/>
      <c r="E541" s="5"/>
      <c r="F541" s="10">
        <f>SUM(F542)</f>
        <v>13766.7</v>
      </c>
      <c r="G541" s="10">
        <f>SUM(G542)</f>
        <v>11516.7</v>
      </c>
      <c r="H541" s="10">
        <f>SUM(H542)</f>
        <v>16300</v>
      </c>
    </row>
    <row r="542" spans="1:8" s="28" customFormat="1" ht="31.5">
      <c r="A542" s="83" t="s">
        <v>220</v>
      </c>
      <c r="B542" s="7" t="s">
        <v>674</v>
      </c>
      <c r="C542" s="23">
        <v>600</v>
      </c>
      <c r="D542" s="5"/>
      <c r="E542" s="5"/>
      <c r="F542" s="8">
        <f>SUM(F543:F545)</f>
        <v>13766.7</v>
      </c>
      <c r="G542" s="8">
        <f>SUM(G543:G545)</f>
        <v>11516.7</v>
      </c>
      <c r="H542" s="8">
        <f>SUM(H543:H545)</f>
        <v>16300</v>
      </c>
    </row>
    <row r="543" spans="1:8" s="28" customFormat="1" ht="31.5">
      <c r="A543" s="83" t="s">
        <v>47</v>
      </c>
      <c r="B543" s="7" t="s">
        <v>674</v>
      </c>
      <c r="C543" s="23">
        <v>200</v>
      </c>
      <c r="D543" s="5" t="s">
        <v>108</v>
      </c>
      <c r="E543" s="5" t="s">
        <v>39</v>
      </c>
      <c r="F543" s="8">
        <f>SUM(Ведомственная!G935)</f>
        <v>10303.6</v>
      </c>
      <c r="G543" s="8">
        <f>SUM(Ведомственная!H935)</f>
        <v>4603.6000000000004</v>
      </c>
      <c r="H543" s="8">
        <f>SUM(Ведомственная!I935)</f>
        <v>2980</v>
      </c>
    </row>
    <row r="544" spans="1:8" s="28" customFormat="1">
      <c r="A544" s="83" t="s">
        <v>37</v>
      </c>
      <c r="B544" s="7" t="s">
        <v>674</v>
      </c>
      <c r="C544" s="23">
        <v>300</v>
      </c>
      <c r="D544" s="5" t="s">
        <v>108</v>
      </c>
      <c r="E544" s="5" t="s">
        <v>39</v>
      </c>
      <c r="F544" s="8">
        <f>SUM(Ведомственная!G936)</f>
        <v>220</v>
      </c>
      <c r="G544" s="8">
        <f>SUM(Ведомственная!H936)</f>
        <v>220</v>
      </c>
      <c r="H544" s="8">
        <f>SUM(Ведомственная!I936)</f>
        <v>220</v>
      </c>
    </row>
    <row r="545" spans="1:8" s="28" customFormat="1" ht="31.5">
      <c r="A545" s="83" t="s">
        <v>67</v>
      </c>
      <c r="B545" s="7" t="s">
        <v>674</v>
      </c>
      <c r="C545" s="23">
        <v>600</v>
      </c>
      <c r="D545" s="5" t="s">
        <v>108</v>
      </c>
      <c r="E545" s="5" t="s">
        <v>39</v>
      </c>
      <c r="F545" s="8">
        <f>SUM(Ведомственная!G937)</f>
        <v>3243.1</v>
      </c>
      <c r="G545" s="8">
        <f>SUM(Ведомственная!H937)</f>
        <v>6693.1</v>
      </c>
      <c r="H545" s="8">
        <f>SUM(Ведомственная!I937)</f>
        <v>13100</v>
      </c>
    </row>
    <row r="546" spans="1:8" s="28" customFormat="1" ht="47.25">
      <c r="A546" s="83" t="s">
        <v>687</v>
      </c>
      <c r="B546" s="23" t="s">
        <v>688</v>
      </c>
      <c r="C546" s="5"/>
      <c r="D546" s="5"/>
      <c r="E546" s="5"/>
      <c r="F546" s="8">
        <f>SUM(F547:F550)</f>
        <v>9353.6</v>
      </c>
      <c r="G546" s="8">
        <f t="shared" ref="G546:H546" si="107">SUM(G547:G550)</f>
        <v>9353.6</v>
      </c>
      <c r="H546" s="8">
        <f t="shared" si="107"/>
        <v>9353.6</v>
      </c>
    </row>
    <row r="547" spans="1:8" s="28" customFormat="1" ht="31.5">
      <c r="A547" s="83" t="s">
        <v>47</v>
      </c>
      <c r="B547" s="23" t="s">
        <v>688</v>
      </c>
      <c r="C547" s="5" t="s">
        <v>86</v>
      </c>
      <c r="D547" s="5" t="s">
        <v>108</v>
      </c>
      <c r="E547" s="5" t="s">
        <v>39</v>
      </c>
      <c r="F547" s="8">
        <f>SUM(Ведомственная!G939)</f>
        <v>3588.1</v>
      </c>
      <c r="G547" s="8">
        <f>SUM(Ведомственная!H939)</f>
        <v>3588.1</v>
      </c>
      <c r="H547" s="8">
        <f>SUM(Ведомственная!I939)</f>
        <v>3588.1</v>
      </c>
    </row>
    <row r="548" spans="1:8" s="28" customFormat="1">
      <c r="A548" s="83" t="s">
        <v>37</v>
      </c>
      <c r="B548" s="23" t="s">
        <v>688</v>
      </c>
      <c r="C548" s="5" t="s">
        <v>94</v>
      </c>
      <c r="D548" s="5" t="s">
        <v>26</v>
      </c>
      <c r="E548" s="5" t="s">
        <v>12</v>
      </c>
      <c r="F548" s="8">
        <f>SUM(Ведомственная!G1135)</f>
        <v>504.1</v>
      </c>
      <c r="G548" s="8">
        <f>SUM(Ведомственная!H1135)</f>
        <v>504.1</v>
      </c>
      <c r="H548" s="8">
        <f>SUM(Ведомственная!I1135)</f>
        <v>504.1</v>
      </c>
    </row>
    <row r="549" spans="1:8" s="28" customFormat="1" ht="31.5">
      <c r="A549" s="83" t="s">
        <v>220</v>
      </c>
      <c r="B549" s="23" t="s">
        <v>688</v>
      </c>
      <c r="C549" s="5" t="s">
        <v>117</v>
      </c>
      <c r="D549" s="5" t="s">
        <v>108</v>
      </c>
      <c r="E549" s="5" t="s">
        <v>39</v>
      </c>
      <c r="F549" s="8">
        <f>SUM(Ведомственная!G940)</f>
        <v>4891.3</v>
      </c>
      <c r="G549" s="8">
        <f>SUM(Ведомственная!H940)</f>
        <v>4891.3</v>
      </c>
      <c r="H549" s="8">
        <f>SUM(Ведомственная!I940)</f>
        <v>4891.3</v>
      </c>
    </row>
    <row r="550" spans="1:8" s="28" customFormat="1" ht="31.5">
      <c r="A550" s="83" t="s">
        <v>220</v>
      </c>
      <c r="B550" s="23" t="s">
        <v>688</v>
      </c>
      <c r="C550" s="5" t="s">
        <v>117</v>
      </c>
      <c r="D550" s="5" t="s">
        <v>26</v>
      </c>
      <c r="E550" s="5" t="s">
        <v>12</v>
      </c>
      <c r="F550" s="8">
        <f>SUM(Ведомственная!G1136)</f>
        <v>370.1</v>
      </c>
      <c r="G550" s="8">
        <f>SUM(Ведомственная!H1136)</f>
        <v>370.1</v>
      </c>
      <c r="H550" s="8">
        <f>SUM(Ведомственная!I1136)</f>
        <v>370.1</v>
      </c>
    </row>
    <row r="551" spans="1:8" s="28" customFormat="1">
      <c r="A551" s="83" t="s">
        <v>907</v>
      </c>
      <c r="B551" s="23" t="s">
        <v>906</v>
      </c>
      <c r="C551" s="5"/>
      <c r="D551" s="5"/>
      <c r="E551" s="5"/>
      <c r="F551" s="8">
        <f>SUM(F552:F553)</f>
        <v>1539.6999999999998</v>
      </c>
      <c r="G551" s="8">
        <f t="shared" ref="G551:H551" si="108">SUM(G552:G553)</f>
        <v>1539.6999999999998</v>
      </c>
      <c r="H551" s="8">
        <f t="shared" si="108"/>
        <v>1539.6999999999998</v>
      </c>
    </row>
    <row r="552" spans="1:8" s="28" customFormat="1" ht="31.5">
      <c r="A552" s="83" t="s">
        <v>47</v>
      </c>
      <c r="B552" s="23" t="s">
        <v>906</v>
      </c>
      <c r="C552" s="5" t="s">
        <v>86</v>
      </c>
      <c r="D552" s="5" t="s">
        <v>108</v>
      </c>
      <c r="E552" s="5" t="s">
        <v>39</v>
      </c>
      <c r="F552" s="8">
        <f>SUM(Ведомственная!G942)</f>
        <v>960.3</v>
      </c>
      <c r="G552" s="8">
        <f>SUM(Ведомственная!H942)</f>
        <v>960.3</v>
      </c>
      <c r="H552" s="8">
        <f>SUM(Ведомственная!I942)</f>
        <v>960.3</v>
      </c>
    </row>
    <row r="553" spans="1:8" s="28" customFormat="1" ht="31.5">
      <c r="A553" s="83" t="s">
        <v>220</v>
      </c>
      <c r="B553" s="23" t="s">
        <v>906</v>
      </c>
      <c r="C553" s="5" t="s">
        <v>117</v>
      </c>
      <c r="D553" s="5" t="s">
        <v>108</v>
      </c>
      <c r="E553" s="5" t="s">
        <v>39</v>
      </c>
      <c r="F553" s="8">
        <f>SUM(Ведомственная!G943)</f>
        <v>579.4</v>
      </c>
      <c r="G553" s="8">
        <f>SUM(Ведомственная!H943)</f>
        <v>579.4</v>
      </c>
      <c r="H553" s="8">
        <f>SUM(Ведомственная!I943)</f>
        <v>579.4</v>
      </c>
    </row>
    <row r="554" spans="1:8" s="28" customFormat="1">
      <c r="A554" s="83" t="s">
        <v>324</v>
      </c>
      <c r="B554" s="51" t="s">
        <v>675</v>
      </c>
      <c r="C554" s="5"/>
      <c r="D554" s="8"/>
      <c r="E554" s="5"/>
      <c r="F554" s="8">
        <f>F555</f>
        <v>2585.8000000000002</v>
      </c>
      <c r="G554" s="8">
        <f>G555</f>
        <v>3085.8</v>
      </c>
      <c r="H554" s="8">
        <f>H555</f>
        <v>3000</v>
      </c>
    </row>
    <row r="555" spans="1:8" s="28" customFormat="1" ht="31.5">
      <c r="A555" s="83" t="s">
        <v>220</v>
      </c>
      <c r="B555" s="51" t="s">
        <v>675</v>
      </c>
      <c r="C555" s="5" t="s">
        <v>117</v>
      </c>
      <c r="D555" s="5" t="s">
        <v>108</v>
      </c>
      <c r="E555" s="5" t="s">
        <v>49</v>
      </c>
      <c r="F555" s="8">
        <f>SUM(Ведомственная!G1013)</f>
        <v>2585.8000000000002</v>
      </c>
      <c r="G555" s="8">
        <f>SUM(Ведомственная!H1013)</f>
        <v>3085.8</v>
      </c>
      <c r="H555" s="8">
        <f>SUM(Ведомственная!I1013)</f>
        <v>3000</v>
      </c>
    </row>
    <row r="556" spans="1:8" s="28" customFormat="1" ht="31.5">
      <c r="A556" s="83" t="s">
        <v>564</v>
      </c>
      <c r="B556" s="51" t="s">
        <v>812</v>
      </c>
      <c r="C556" s="5"/>
      <c r="D556" s="5"/>
      <c r="E556" s="5"/>
      <c r="F556" s="8">
        <f>SUM(F557)</f>
        <v>696.5</v>
      </c>
      <c r="G556" s="8">
        <f t="shared" ref="G556:H556" si="109">SUM(G557)</f>
        <v>46.5</v>
      </c>
      <c r="H556" s="8">
        <f t="shared" si="109"/>
        <v>0</v>
      </c>
    </row>
    <row r="557" spans="1:8" s="28" customFormat="1" ht="31.5">
      <c r="A557" s="83" t="s">
        <v>47</v>
      </c>
      <c r="B557" s="51" t="s">
        <v>812</v>
      </c>
      <c r="C557" s="5" t="s">
        <v>86</v>
      </c>
      <c r="D557" s="5" t="s">
        <v>108</v>
      </c>
      <c r="E557" s="5" t="s">
        <v>39</v>
      </c>
      <c r="F557" s="8">
        <f>SUM(Ведомственная!G945)</f>
        <v>696.5</v>
      </c>
      <c r="G557" s="8">
        <f>SUM(Ведомственная!H945)</f>
        <v>46.5</v>
      </c>
      <c r="H557" s="8">
        <f>SUM(Ведомственная!I945)</f>
        <v>0</v>
      </c>
    </row>
    <row r="558" spans="1:8" s="28" customFormat="1" ht="31.5">
      <c r="A558" s="33" t="s">
        <v>545</v>
      </c>
      <c r="B558" s="57" t="s">
        <v>857</v>
      </c>
      <c r="C558" s="23"/>
      <c r="D558" s="5"/>
      <c r="E558" s="5"/>
      <c r="F558" s="8">
        <f>SUM(F559)</f>
        <v>2</v>
      </c>
      <c r="G558" s="8">
        <f t="shared" ref="G558:H558" si="110">SUM(G559)</f>
        <v>2</v>
      </c>
      <c r="H558" s="8">
        <f t="shared" si="110"/>
        <v>0</v>
      </c>
    </row>
    <row r="559" spans="1:8" s="28" customFormat="1" ht="31.5">
      <c r="A559" s="83" t="s">
        <v>47</v>
      </c>
      <c r="B559" s="57" t="s">
        <v>857</v>
      </c>
      <c r="C559" s="23">
        <v>200</v>
      </c>
      <c r="D559" s="5" t="s">
        <v>108</v>
      </c>
      <c r="E559" s="5" t="s">
        <v>166</v>
      </c>
      <c r="F559" s="8">
        <f>SUM(Ведомственная!G1082)</f>
        <v>2</v>
      </c>
      <c r="G559" s="8">
        <f>SUM(Ведомственная!H1082)</f>
        <v>2</v>
      </c>
      <c r="H559" s="8">
        <f>SUM(Ведомственная!I1082)</f>
        <v>0</v>
      </c>
    </row>
    <row r="560" spans="1:8" s="28" customFormat="1" ht="94.5">
      <c r="A560" s="83" t="s">
        <v>809</v>
      </c>
      <c r="B560" s="51" t="s">
        <v>808</v>
      </c>
      <c r="C560" s="5"/>
      <c r="D560" s="5"/>
      <c r="E560" s="5"/>
      <c r="F560" s="8">
        <f>SUM(F561:F562)</f>
        <v>78428.600000000006</v>
      </c>
      <c r="G560" s="8">
        <f t="shared" ref="G560:H560" si="111">SUM(G561:G562)</f>
        <v>78428.600000000006</v>
      </c>
      <c r="H560" s="8">
        <f t="shared" si="111"/>
        <v>85074.4</v>
      </c>
    </row>
    <row r="561" spans="1:8" s="28" customFormat="1" ht="63">
      <c r="A561" s="83" t="s">
        <v>46</v>
      </c>
      <c r="B561" s="51" t="s">
        <v>808</v>
      </c>
      <c r="C561" s="5" t="s">
        <v>84</v>
      </c>
      <c r="D561" s="5" t="s">
        <v>108</v>
      </c>
      <c r="E561" s="5" t="s">
        <v>39</v>
      </c>
      <c r="F561" s="8">
        <f>SUM(Ведомственная!G947)</f>
        <v>30342.400000000001</v>
      </c>
      <c r="G561" s="8">
        <f>SUM(Ведомственная!H947)</f>
        <v>30342.400000000001</v>
      </c>
      <c r="H561" s="8">
        <f>SUM(Ведомственная!I947)</f>
        <v>32915.300000000003</v>
      </c>
    </row>
    <row r="562" spans="1:8" s="28" customFormat="1" ht="31.5">
      <c r="A562" s="83" t="s">
        <v>220</v>
      </c>
      <c r="B562" s="51" t="s">
        <v>808</v>
      </c>
      <c r="C562" s="5" t="s">
        <v>117</v>
      </c>
      <c r="D562" s="5" t="s">
        <v>108</v>
      </c>
      <c r="E562" s="5" t="s">
        <v>39</v>
      </c>
      <c r="F562" s="8">
        <f>SUM(Ведомственная!G948)</f>
        <v>48086.2</v>
      </c>
      <c r="G562" s="8">
        <f>SUM(Ведомственная!H948)</f>
        <v>48086.2</v>
      </c>
      <c r="H562" s="8">
        <f>SUM(Ведомственная!I948)</f>
        <v>52159.1</v>
      </c>
    </row>
    <row r="563" spans="1:8" s="28" customFormat="1" ht="47.25">
      <c r="A563" s="81" t="s">
        <v>950</v>
      </c>
      <c r="B563" s="23" t="s">
        <v>853</v>
      </c>
      <c r="C563" s="5"/>
      <c r="D563" s="5"/>
      <c r="E563" s="5"/>
      <c r="F563" s="8">
        <f>SUM(F564:F565)</f>
        <v>104297.79999999999</v>
      </c>
      <c r="G563" s="8">
        <f t="shared" ref="G563:H563" si="112">SUM(G564:G565)</f>
        <v>98794.700000000012</v>
      </c>
      <c r="H563" s="8">
        <f t="shared" si="112"/>
        <v>101566.6</v>
      </c>
    </row>
    <row r="564" spans="1:8" s="28" customFormat="1" ht="31.5">
      <c r="A564" s="83" t="s">
        <v>47</v>
      </c>
      <c r="B564" s="23" t="s">
        <v>853</v>
      </c>
      <c r="C564" s="5" t="s">
        <v>86</v>
      </c>
      <c r="D564" s="5" t="s">
        <v>108</v>
      </c>
      <c r="E564" s="5" t="s">
        <v>39</v>
      </c>
      <c r="F564" s="8">
        <f>SUM(Ведомственная!G950)</f>
        <v>34466.6</v>
      </c>
      <c r="G564" s="8">
        <f>SUM(Ведомственная!H950)</f>
        <v>32648</v>
      </c>
      <c r="H564" s="8">
        <f>SUM(Ведомственная!I950)</f>
        <v>33564.1</v>
      </c>
    </row>
    <row r="565" spans="1:8" s="28" customFormat="1" ht="31.5">
      <c r="A565" s="83" t="s">
        <v>220</v>
      </c>
      <c r="B565" s="23" t="s">
        <v>853</v>
      </c>
      <c r="C565" s="5" t="s">
        <v>117</v>
      </c>
      <c r="D565" s="5" t="s">
        <v>108</v>
      </c>
      <c r="E565" s="5" t="s">
        <v>39</v>
      </c>
      <c r="F565" s="8">
        <f>SUM(Ведомственная!G951)</f>
        <v>69831.199999999997</v>
      </c>
      <c r="G565" s="8">
        <f>SUM(Ведомственная!H951)</f>
        <v>66146.700000000012</v>
      </c>
      <c r="H565" s="8">
        <f>SUM(Ведомственная!I951)</f>
        <v>68002.5</v>
      </c>
    </row>
    <row r="566" spans="1:8" s="28" customFormat="1">
      <c r="A566" s="83" t="s">
        <v>437</v>
      </c>
      <c r="B566" s="5" t="s">
        <v>708</v>
      </c>
      <c r="C566" s="5"/>
      <c r="D566" s="5"/>
      <c r="E566" s="5"/>
      <c r="F566" s="8">
        <f>SUM(F567:F569)</f>
        <v>24314.799999999999</v>
      </c>
      <c r="G566" s="8">
        <f t="shared" ref="G566:H566" si="113">SUM(G567:G569)</f>
        <v>24314.799999999999</v>
      </c>
      <c r="H566" s="8">
        <f t="shared" si="113"/>
        <v>24314.799999999999</v>
      </c>
    </row>
    <row r="567" spans="1:8" s="28" customFormat="1" ht="31.5">
      <c r="A567" s="83" t="s">
        <v>47</v>
      </c>
      <c r="B567" s="5" t="s">
        <v>708</v>
      </c>
      <c r="C567" s="84" t="s">
        <v>86</v>
      </c>
      <c r="D567" s="5" t="s">
        <v>108</v>
      </c>
      <c r="E567" s="5" t="s">
        <v>108</v>
      </c>
      <c r="F567" s="8">
        <f>SUM(Ведомственная!G1053)</f>
        <v>24314.799999999999</v>
      </c>
      <c r="G567" s="8">
        <f>SUM(Ведомственная!H1053)</f>
        <v>24314.799999999999</v>
      </c>
      <c r="H567" s="8">
        <f>SUM(Ведомственная!I1053)</f>
        <v>24314.799999999999</v>
      </c>
    </row>
    <row r="568" spans="1:8" s="28" customFormat="1" ht="31.5">
      <c r="A568" s="83" t="s">
        <v>220</v>
      </c>
      <c r="B568" s="5" t="s">
        <v>708</v>
      </c>
      <c r="C568" s="84" t="s">
        <v>117</v>
      </c>
      <c r="D568" s="5" t="s">
        <v>108</v>
      </c>
      <c r="E568" s="5" t="s">
        <v>108</v>
      </c>
      <c r="F568" s="8">
        <f>SUM(Ведомственная!G1054)</f>
        <v>0</v>
      </c>
      <c r="G568" s="8">
        <f>SUM(Ведомственная!H1054)</f>
        <v>0</v>
      </c>
      <c r="H568" s="8">
        <f>SUM(Ведомственная!I1054)</f>
        <v>0</v>
      </c>
    </row>
    <row r="569" spans="1:8" s="28" customFormat="1">
      <c r="A569" s="83" t="s">
        <v>21</v>
      </c>
      <c r="B569" s="5" t="s">
        <v>708</v>
      </c>
      <c r="C569" s="84" t="s">
        <v>91</v>
      </c>
      <c r="D569" s="5" t="s">
        <v>108</v>
      </c>
      <c r="E569" s="5" t="s">
        <v>108</v>
      </c>
      <c r="F569" s="8">
        <f>SUM(Ведомственная!G1055)</f>
        <v>0</v>
      </c>
      <c r="G569" s="8">
        <f>SUM(Ведомственная!H1055)</f>
        <v>0</v>
      </c>
      <c r="H569" s="8">
        <f>SUM(Ведомственная!I1055)</f>
        <v>0</v>
      </c>
    </row>
    <row r="570" spans="1:8" s="28" customFormat="1" ht="47.25">
      <c r="A570" s="83" t="s">
        <v>434</v>
      </c>
      <c r="B570" s="7" t="s">
        <v>689</v>
      </c>
      <c r="C570" s="23"/>
      <c r="D570" s="5"/>
      <c r="E570" s="5"/>
      <c r="F570" s="8">
        <f>SUM(F571:F572)</f>
        <v>6257.5</v>
      </c>
      <c r="G570" s="8">
        <f t="shared" ref="G570:H570" si="114">SUM(G571:G572)</f>
        <v>9257.5</v>
      </c>
      <c r="H570" s="8">
        <f t="shared" si="114"/>
        <v>9257.5</v>
      </c>
    </row>
    <row r="571" spans="1:8" s="28" customFormat="1" ht="31.5">
      <c r="A571" s="83" t="s">
        <v>47</v>
      </c>
      <c r="B571" s="7" t="s">
        <v>689</v>
      </c>
      <c r="C571" s="5" t="s">
        <v>86</v>
      </c>
      <c r="D571" s="5" t="s">
        <v>108</v>
      </c>
      <c r="E571" s="5" t="s">
        <v>39</v>
      </c>
      <c r="F571" s="8">
        <f>SUM(Ведомственная!G953)</f>
        <v>2768.3999999999996</v>
      </c>
      <c r="G571" s="8">
        <f>SUM(Ведомственная!H953)</f>
        <v>4298.7</v>
      </c>
      <c r="H571" s="8">
        <f>SUM(Ведомственная!I953)</f>
        <v>4298.7</v>
      </c>
    </row>
    <row r="572" spans="1:8" s="28" customFormat="1" ht="31.5">
      <c r="A572" s="83" t="s">
        <v>220</v>
      </c>
      <c r="B572" s="7" t="s">
        <v>689</v>
      </c>
      <c r="C572" s="5" t="s">
        <v>117</v>
      </c>
      <c r="D572" s="5" t="s">
        <v>108</v>
      </c>
      <c r="E572" s="5" t="s">
        <v>39</v>
      </c>
      <c r="F572" s="8">
        <f>SUM(Ведомственная!G954)</f>
        <v>3489.1</v>
      </c>
      <c r="G572" s="8">
        <f>SUM(Ведомственная!H954)</f>
        <v>4958.7999999999993</v>
      </c>
      <c r="H572" s="8">
        <f>SUM(Ведомственная!I954)</f>
        <v>4958.7999999999993</v>
      </c>
    </row>
    <row r="573" spans="1:8" s="28" customFormat="1" ht="47.25" hidden="1">
      <c r="A573" s="83" t="s">
        <v>803</v>
      </c>
      <c r="B573" s="7" t="s">
        <v>802</v>
      </c>
      <c r="C573" s="5"/>
      <c r="D573" s="5"/>
      <c r="E573" s="5"/>
      <c r="F573" s="8">
        <f>SUM(F574)</f>
        <v>0</v>
      </c>
      <c r="G573" s="8">
        <f t="shared" ref="G573:H573" si="115">SUM(G574)</f>
        <v>0</v>
      </c>
      <c r="H573" s="8">
        <f t="shared" si="115"/>
        <v>0</v>
      </c>
    </row>
    <row r="574" spans="1:8" s="28" customFormat="1" ht="31.5" hidden="1">
      <c r="A574" s="83" t="s">
        <v>47</v>
      </c>
      <c r="B574" s="7" t="s">
        <v>802</v>
      </c>
      <c r="C574" s="5" t="s">
        <v>86</v>
      </c>
      <c r="D574" s="5" t="s">
        <v>108</v>
      </c>
      <c r="E574" s="5" t="s">
        <v>39</v>
      </c>
      <c r="F574" s="8">
        <f>SUM(Ведомственная!G956)</f>
        <v>0</v>
      </c>
      <c r="G574" s="8"/>
      <c r="H574" s="8"/>
    </row>
    <row r="575" spans="1:8" s="28" customFormat="1" ht="47.25">
      <c r="A575" s="83" t="s">
        <v>870</v>
      </c>
      <c r="B575" s="23" t="s">
        <v>690</v>
      </c>
      <c r="C575" s="5"/>
      <c r="D575" s="5"/>
      <c r="E575" s="5"/>
      <c r="F575" s="8">
        <f>SUM(F576:F577)</f>
        <v>15389.800000000001</v>
      </c>
      <c r="G575" s="8">
        <f t="shared" ref="G575:H575" si="116">SUM(G576:G577)</f>
        <v>15389.800000000001</v>
      </c>
      <c r="H575" s="8">
        <f t="shared" si="116"/>
        <v>15389.800000000001</v>
      </c>
    </row>
    <row r="576" spans="1:8" s="28" customFormat="1" ht="31.5">
      <c r="A576" s="83" t="s">
        <v>47</v>
      </c>
      <c r="B576" s="23" t="s">
        <v>690</v>
      </c>
      <c r="C576" s="5" t="s">
        <v>86</v>
      </c>
      <c r="D576" s="5" t="s">
        <v>108</v>
      </c>
      <c r="E576" s="5" t="s">
        <v>39</v>
      </c>
      <c r="F576" s="8">
        <f>SUM(Ведомственная!G958)</f>
        <v>4973.1000000000004</v>
      </c>
      <c r="G576" s="8">
        <f>SUM(Ведомственная!H958)</f>
        <v>4973.1000000000004</v>
      </c>
      <c r="H576" s="8">
        <f>SUM(Ведомственная!I958)</f>
        <v>4973.1000000000004</v>
      </c>
    </row>
    <row r="577" spans="1:8" s="28" customFormat="1" ht="31.5">
      <c r="A577" s="83" t="s">
        <v>220</v>
      </c>
      <c r="B577" s="23" t="s">
        <v>690</v>
      </c>
      <c r="C577" s="5" t="s">
        <v>117</v>
      </c>
      <c r="D577" s="5" t="s">
        <v>108</v>
      </c>
      <c r="E577" s="5" t="s">
        <v>39</v>
      </c>
      <c r="F577" s="8">
        <f>SUM(Ведомственная!G959)</f>
        <v>10416.700000000001</v>
      </c>
      <c r="G577" s="8">
        <f>SUM(Ведомственная!H959)</f>
        <v>10416.700000000001</v>
      </c>
      <c r="H577" s="8">
        <f>SUM(Ведомственная!I959)</f>
        <v>10416.700000000001</v>
      </c>
    </row>
    <row r="578" spans="1:8" s="28" customFormat="1" ht="94.5">
      <c r="A578" s="83" t="s">
        <v>460</v>
      </c>
      <c r="B578" s="51" t="s">
        <v>949</v>
      </c>
      <c r="C578" s="5"/>
      <c r="D578" s="5"/>
      <c r="E578" s="5"/>
      <c r="F578" s="8">
        <f>SUM(F579:F580)</f>
        <v>2107.3000000000002</v>
      </c>
      <c r="G578" s="8">
        <f t="shared" ref="G578:H578" si="117">SUM(G579:G580)</f>
        <v>2107.3000000000002</v>
      </c>
      <c r="H578" s="8">
        <f t="shared" si="117"/>
        <v>2107.3000000000002</v>
      </c>
    </row>
    <row r="579" spans="1:8" s="28" customFormat="1" ht="31.5">
      <c r="A579" s="83" t="s">
        <v>220</v>
      </c>
      <c r="B579" s="51" t="s">
        <v>949</v>
      </c>
      <c r="C579" s="5" t="s">
        <v>117</v>
      </c>
      <c r="D579" s="5" t="s">
        <v>108</v>
      </c>
      <c r="E579" s="5" t="s">
        <v>29</v>
      </c>
      <c r="F579" s="8">
        <f>SUM(Ведомственная!G872)</f>
        <v>1407.3</v>
      </c>
      <c r="G579" s="8">
        <f>SUM(Ведомственная!H872)</f>
        <v>2107.3000000000002</v>
      </c>
      <c r="H579" s="8">
        <f>SUM(Ведомственная!I872)</f>
        <v>2107.3000000000002</v>
      </c>
    </row>
    <row r="580" spans="1:8" s="28" customFormat="1" ht="31.5">
      <c r="A580" s="83" t="s">
        <v>220</v>
      </c>
      <c r="B580" s="51" t="s">
        <v>949</v>
      </c>
      <c r="C580" s="5" t="s">
        <v>117</v>
      </c>
      <c r="D580" s="5" t="s">
        <v>108</v>
      </c>
      <c r="E580" s="5" t="s">
        <v>39</v>
      </c>
      <c r="F580" s="8">
        <f>SUM(Ведомственная!G961)</f>
        <v>700</v>
      </c>
      <c r="G580" s="8">
        <f>SUM(Ведомственная!H961)</f>
        <v>0</v>
      </c>
      <c r="H580" s="8">
        <f>SUM(Ведомственная!I961)</f>
        <v>0</v>
      </c>
    </row>
    <row r="581" spans="1:8" s="28" customFormat="1" ht="94.5">
      <c r="A581" s="108" t="s">
        <v>998</v>
      </c>
      <c r="B581" s="32" t="s">
        <v>757</v>
      </c>
      <c r="C581" s="5"/>
      <c r="D581" s="5"/>
      <c r="E581" s="5"/>
      <c r="F581" s="8">
        <f>SUM(F582)</f>
        <v>6832.8</v>
      </c>
      <c r="G581" s="8">
        <f t="shared" ref="G581:H581" si="118">SUM(G582)</f>
        <v>6832.8</v>
      </c>
      <c r="H581" s="8">
        <f t="shared" si="118"/>
        <v>6832.8</v>
      </c>
    </row>
    <row r="582" spans="1:8" s="28" customFormat="1">
      <c r="A582" s="83" t="s">
        <v>37</v>
      </c>
      <c r="B582" s="32" t="s">
        <v>757</v>
      </c>
      <c r="C582" s="5" t="s">
        <v>94</v>
      </c>
      <c r="D582" s="5" t="s">
        <v>26</v>
      </c>
      <c r="E582" s="5" t="s">
        <v>12</v>
      </c>
      <c r="F582" s="8">
        <f>SUM(Ведомственная!G1138)</f>
        <v>6832.8</v>
      </c>
      <c r="G582" s="8">
        <f>SUM(Ведомственная!H1138)</f>
        <v>6832.8</v>
      </c>
      <c r="H582" s="8">
        <f>SUM(Ведомственная!I1138)</f>
        <v>6832.8</v>
      </c>
    </row>
    <row r="583" spans="1:8" s="28" customFormat="1" ht="31.5">
      <c r="A583" s="83" t="s">
        <v>954</v>
      </c>
      <c r="B583" s="32" t="s">
        <v>955</v>
      </c>
      <c r="C583" s="5"/>
      <c r="D583" s="5"/>
      <c r="E583" s="5"/>
      <c r="F583" s="8">
        <f>SUM(F584)</f>
        <v>1221.5</v>
      </c>
      <c r="G583" s="8">
        <f t="shared" ref="G583:H583" si="119">SUM(G584)</f>
        <v>1221.5</v>
      </c>
      <c r="H583" s="8">
        <f t="shared" si="119"/>
        <v>1221.5</v>
      </c>
    </row>
    <row r="584" spans="1:8" s="28" customFormat="1">
      <c r="A584" s="83" t="s">
        <v>21</v>
      </c>
      <c r="B584" s="32" t="s">
        <v>955</v>
      </c>
      <c r="C584" s="5" t="s">
        <v>91</v>
      </c>
      <c r="D584" s="5" t="s">
        <v>108</v>
      </c>
      <c r="E584" s="5" t="s">
        <v>108</v>
      </c>
      <c r="F584" s="8">
        <f>SUM(Ведомственная!G1057)</f>
        <v>1221.5</v>
      </c>
      <c r="G584" s="8">
        <f>SUM(Ведомственная!H1057)</f>
        <v>1221.5</v>
      </c>
      <c r="H584" s="8">
        <f>SUM(Ведомственная!I1057)</f>
        <v>1221.5</v>
      </c>
    </row>
    <row r="585" spans="1:8" s="28" customFormat="1" ht="31.5">
      <c r="A585" s="83" t="s">
        <v>952</v>
      </c>
      <c r="B585" s="32" t="s">
        <v>953</v>
      </c>
      <c r="C585" s="5"/>
      <c r="D585" s="5"/>
      <c r="E585" s="5"/>
      <c r="F585" s="8">
        <f>SUM(F586)</f>
        <v>833.7</v>
      </c>
      <c r="G585" s="8">
        <f t="shared" ref="G585:H585" si="120">SUM(G586)</f>
        <v>833.7</v>
      </c>
      <c r="H585" s="8">
        <f t="shared" si="120"/>
        <v>833.7</v>
      </c>
    </row>
    <row r="586" spans="1:8" s="28" customFormat="1" ht="31.5">
      <c r="A586" s="83" t="s">
        <v>220</v>
      </c>
      <c r="B586" s="32" t="s">
        <v>953</v>
      </c>
      <c r="C586" s="5" t="s">
        <v>117</v>
      </c>
      <c r="D586" s="5" t="s">
        <v>108</v>
      </c>
      <c r="E586" s="5" t="s">
        <v>39</v>
      </c>
      <c r="F586" s="8">
        <f>SUM(Ведомственная!G963)</f>
        <v>833.7</v>
      </c>
      <c r="G586" s="8">
        <f>SUM(Ведомственная!H963)</f>
        <v>833.7</v>
      </c>
      <c r="H586" s="8">
        <f>SUM(Ведомственная!I963)</f>
        <v>833.7</v>
      </c>
    </row>
    <row r="587" spans="1:8" s="28" customFormat="1" ht="47.25">
      <c r="A587" s="83" t="s">
        <v>24</v>
      </c>
      <c r="B587" s="7" t="s">
        <v>670</v>
      </c>
      <c r="C587" s="5"/>
      <c r="D587" s="5"/>
      <c r="E587" s="5"/>
      <c r="F587" s="8">
        <f>F588+F594+F596+F590+F592</f>
        <v>1750657.6999999997</v>
      </c>
      <c r="G587" s="8">
        <f>G588+G594+G596+G590+G592</f>
        <v>1743718.3</v>
      </c>
      <c r="H587" s="8">
        <f>H588+H594+H596+H590+H592</f>
        <v>1741002.4</v>
      </c>
    </row>
    <row r="588" spans="1:8" s="28" customFormat="1" ht="78.75">
      <c r="A588" s="83" t="s">
        <v>381</v>
      </c>
      <c r="B588" s="51" t="s">
        <v>671</v>
      </c>
      <c r="C588" s="5"/>
      <c r="D588" s="5"/>
      <c r="E588" s="5"/>
      <c r="F588" s="8">
        <f>F589</f>
        <v>563843.69999999995</v>
      </c>
      <c r="G588" s="8">
        <f>G589</f>
        <v>563843.69999999995</v>
      </c>
      <c r="H588" s="8">
        <f>H589</f>
        <v>563843.69999999995</v>
      </c>
    </row>
    <row r="589" spans="1:8" s="28" customFormat="1" ht="31.5">
      <c r="A589" s="83" t="s">
        <v>116</v>
      </c>
      <c r="B589" s="51" t="s">
        <v>671</v>
      </c>
      <c r="C589" s="5" t="s">
        <v>117</v>
      </c>
      <c r="D589" s="5" t="s">
        <v>108</v>
      </c>
      <c r="E589" s="5" t="s">
        <v>39</v>
      </c>
      <c r="F589" s="8">
        <f>SUM(Ведомственная!G966)</f>
        <v>563843.69999999995</v>
      </c>
      <c r="G589" s="8">
        <f>SUM(Ведомственная!H966)</f>
        <v>563843.69999999995</v>
      </c>
      <c r="H589" s="8">
        <f>SUM(Ведомственная!I966)</f>
        <v>563843.69999999995</v>
      </c>
    </row>
    <row r="590" spans="1:8" s="28" customFormat="1" ht="47.25">
      <c r="A590" s="83" t="s">
        <v>379</v>
      </c>
      <c r="B590" s="7" t="s">
        <v>663</v>
      </c>
      <c r="C590" s="23"/>
      <c r="D590" s="5"/>
      <c r="E590" s="5"/>
      <c r="F590" s="8">
        <f>SUM(F591)</f>
        <v>562846.69999999995</v>
      </c>
      <c r="G590" s="8">
        <f>SUM(G591)</f>
        <v>562846.69999999995</v>
      </c>
      <c r="H590" s="8">
        <f>SUM(H591)</f>
        <v>562846.69999999995</v>
      </c>
    </row>
    <row r="591" spans="1:8" s="28" customFormat="1" ht="31.5">
      <c r="A591" s="83" t="s">
        <v>220</v>
      </c>
      <c r="B591" s="7" t="s">
        <v>663</v>
      </c>
      <c r="C591" s="5" t="s">
        <v>117</v>
      </c>
      <c r="D591" s="5" t="s">
        <v>108</v>
      </c>
      <c r="E591" s="5" t="s">
        <v>29</v>
      </c>
      <c r="F591" s="8">
        <f>SUM(Ведомственная!G875)</f>
        <v>562846.69999999995</v>
      </c>
      <c r="G591" s="8">
        <f>SUM(Ведомственная!H875)</f>
        <v>562846.69999999995</v>
      </c>
      <c r="H591" s="8">
        <f>SUM(Ведомственная!I875)</f>
        <v>562846.69999999995</v>
      </c>
    </row>
    <row r="592" spans="1:8" s="28" customFormat="1">
      <c r="A592" s="83" t="s">
        <v>314</v>
      </c>
      <c r="B592" s="32" t="s">
        <v>664</v>
      </c>
      <c r="C592" s="5"/>
      <c r="D592" s="5"/>
      <c r="E592" s="5"/>
      <c r="F592" s="8">
        <f>F593</f>
        <v>311191.40000000002</v>
      </c>
      <c r="G592" s="8">
        <f>G593</f>
        <v>307254.3</v>
      </c>
      <c r="H592" s="8">
        <f>H593</f>
        <v>305625.59999999998</v>
      </c>
    </row>
    <row r="593" spans="1:8" s="28" customFormat="1" ht="31.5">
      <c r="A593" s="83" t="s">
        <v>220</v>
      </c>
      <c r="B593" s="32" t="s">
        <v>664</v>
      </c>
      <c r="C593" s="5" t="s">
        <v>117</v>
      </c>
      <c r="D593" s="5" t="s">
        <v>108</v>
      </c>
      <c r="E593" s="5" t="s">
        <v>29</v>
      </c>
      <c r="F593" s="8">
        <f>SUM(Ведомственная!G877)</f>
        <v>311191.40000000002</v>
      </c>
      <c r="G593" s="8">
        <f>SUM(Ведомственная!H877)</f>
        <v>307254.3</v>
      </c>
      <c r="H593" s="8">
        <f>SUM(Ведомственная!I877)</f>
        <v>305625.59999999998</v>
      </c>
    </row>
    <row r="594" spans="1:8" s="28" customFormat="1">
      <c r="A594" s="83" t="s">
        <v>323</v>
      </c>
      <c r="B594" s="23" t="s">
        <v>672</v>
      </c>
      <c r="C594" s="5"/>
      <c r="D594" s="5"/>
      <c r="E594" s="5"/>
      <c r="F594" s="8">
        <f>F595</f>
        <v>197981.7</v>
      </c>
      <c r="G594" s="8">
        <f>G595</f>
        <v>195318.3</v>
      </c>
      <c r="H594" s="8">
        <f>H595</f>
        <v>194339.9</v>
      </c>
    </row>
    <row r="595" spans="1:8" s="28" customFormat="1" ht="31.5">
      <c r="A595" s="83" t="s">
        <v>220</v>
      </c>
      <c r="B595" s="23" t="s">
        <v>672</v>
      </c>
      <c r="C595" s="5" t="s">
        <v>117</v>
      </c>
      <c r="D595" s="5" t="s">
        <v>108</v>
      </c>
      <c r="E595" s="5" t="s">
        <v>39</v>
      </c>
      <c r="F595" s="8">
        <f>SUM(Ведомственная!G968)</f>
        <v>197981.7</v>
      </c>
      <c r="G595" s="8">
        <f>SUM(Ведомственная!H968)</f>
        <v>195318.3</v>
      </c>
      <c r="H595" s="8">
        <f>SUM(Ведомственная!I968)</f>
        <v>194339.9</v>
      </c>
    </row>
    <row r="596" spans="1:8" s="28" customFormat="1">
      <c r="A596" s="83" t="s">
        <v>324</v>
      </c>
      <c r="B596" s="51" t="s">
        <v>673</v>
      </c>
      <c r="C596" s="5"/>
      <c r="D596" s="5"/>
      <c r="E596" s="5"/>
      <c r="F596" s="8">
        <f>F597</f>
        <v>114794.2</v>
      </c>
      <c r="G596" s="8">
        <f>G597</f>
        <v>114455.3</v>
      </c>
      <c r="H596" s="8">
        <f>H597</f>
        <v>114346.5</v>
      </c>
    </row>
    <row r="597" spans="1:8" s="28" customFormat="1" ht="31.5">
      <c r="A597" s="83" t="s">
        <v>220</v>
      </c>
      <c r="B597" s="51" t="s">
        <v>673</v>
      </c>
      <c r="C597" s="5" t="s">
        <v>117</v>
      </c>
      <c r="D597" s="5" t="s">
        <v>108</v>
      </c>
      <c r="E597" s="5" t="s">
        <v>49</v>
      </c>
      <c r="F597" s="8">
        <f>SUM(Ведомственная!G1016)</f>
        <v>114794.2</v>
      </c>
      <c r="G597" s="8">
        <f>SUM(Ведомственная!H1016)</f>
        <v>114455.3</v>
      </c>
      <c r="H597" s="8">
        <f>SUM(Ведомственная!I1016)</f>
        <v>114346.5</v>
      </c>
    </row>
    <row r="598" spans="1:8" s="28" customFormat="1">
      <c r="A598" s="83" t="s">
        <v>145</v>
      </c>
      <c r="B598" s="32" t="s">
        <v>665</v>
      </c>
      <c r="C598" s="5"/>
      <c r="D598" s="5"/>
      <c r="E598" s="5"/>
      <c r="F598" s="8">
        <f>SUM(F599)</f>
        <v>3600</v>
      </c>
      <c r="G598" s="8">
        <f t="shared" ref="G598:H598" si="121">SUM(G599)</f>
        <v>0</v>
      </c>
      <c r="H598" s="8">
        <f t="shared" si="121"/>
        <v>0</v>
      </c>
    </row>
    <row r="599" spans="1:8" s="28" customFormat="1" ht="31.5">
      <c r="A599" s="83" t="s">
        <v>319</v>
      </c>
      <c r="B599" s="32" t="s">
        <v>800</v>
      </c>
      <c r="C599" s="5"/>
      <c r="D599" s="5"/>
      <c r="E599" s="5"/>
      <c r="F599" s="8">
        <f>SUM(F601)+F602+F604</f>
        <v>3600</v>
      </c>
      <c r="G599" s="8">
        <f t="shared" ref="G599:H599" si="122">SUM(G601)+G602+G604</f>
        <v>0</v>
      </c>
      <c r="H599" s="8">
        <f t="shared" si="122"/>
        <v>0</v>
      </c>
    </row>
    <row r="600" spans="1:8" s="28" customFormat="1">
      <c r="A600" s="83" t="s">
        <v>314</v>
      </c>
      <c r="B600" s="32" t="s">
        <v>666</v>
      </c>
      <c r="C600" s="5"/>
      <c r="D600" s="5"/>
      <c r="E600" s="5"/>
      <c r="F600" s="8">
        <f>SUM(F601)</f>
        <v>2700</v>
      </c>
      <c r="G600" s="8">
        <f t="shared" ref="G600:H600" si="123">SUM(G601)</f>
        <v>0</v>
      </c>
      <c r="H600" s="8">
        <f t="shared" si="123"/>
        <v>0</v>
      </c>
    </row>
    <row r="601" spans="1:8" s="28" customFormat="1" ht="31.5">
      <c r="A601" s="83" t="s">
        <v>220</v>
      </c>
      <c r="B601" s="32" t="s">
        <v>666</v>
      </c>
      <c r="C601" s="5" t="s">
        <v>117</v>
      </c>
      <c r="D601" s="5" t="s">
        <v>108</v>
      </c>
      <c r="E601" s="5" t="s">
        <v>29</v>
      </c>
      <c r="F601" s="8">
        <f>SUM(Ведомственная!G884)</f>
        <v>2700</v>
      </c>
      <c r="G601" s="8">
        <f>SUM(Ведомственная!H884)</f>
        <v>0</v>
      </c>
      <c r="H601" s="8">
        <f>SUM(Ведомственная!I884)</f>
        <v>0</v>
      </c>
    </row>
    <row r="602" spans="1:8" s="28" customFormat="1">
      <c r="A602" s="83" t="s">
        <v>323</v>
      </c>
      <c r="B602" s="23" t="s">
        <v>697</v>
      </c>
      <c r="C602" s="5"/>
      <c r="D602" s="5"/>
      <c r="E602" s="5"/>
      <c r="F602" s="8">
        <f>SUM(F603)</f>
        <v>800</v>
      </c>
      <c r="G602" s="8">
        <f t="shared" ref="G602:H602" si="124">SUM(G603)</f>
        <v>0</v>
      </c>
      <c r="H602" s="8">
        <f t="shared" si="124"/>
        <v>0</v>
      </c>
    </row>
    <row r="603" spans="1:8" s="28" customFormat="1" ht="31.5">
      <c r="A603" s="83" t="s">
        <v>220</v>
      </c>
      <c r="B603" s="23" t="s">
        <v>697</v>
      </c>
      <c r="C603" s="5" t="s">
        <v>117</v>
      </c>
      <c r="D603" s="5" t="s">
        <v>108</v>
      </c>
      <c r="E603" s="5" t="s">
        <v>39</v>
      </c>
      <c r="F603" s="8">
        <f>SUM(Ведомственная!G972)</f>
        <v>800</v>
      </c>
      <c r="G603" s="8">
        <f>SUM(Ведомственная!H972)</f>
        <v>0</v>
      </c>
      <c r="H603" s="8">
        <f>SUM(Ведомственная!I972)</f>
        <v>0</v>
      </c>
    </row>
    <row r="604" spans="1:8" s="28" customFormat="1">
      <c r="A604" s="83" t="s">
        <v>324</v>
      </c>
      <c r="B604" s="23" t="s">
        <v>813</v>
      </c>
      <c r="C604" s="5"/>
      <c r="D604" s="5"/>
      <c r="E604" s="5"/>
      <c r="F604" s="8">
        <f>SUM(F605)</f>
        <v>100</v>
      </c>
      <c r="G604" s="8">
        <f t="shared" ref="G604:H604" si="125">SUM(G605)</f>
        <v>0</v>
      </c>
      <c r="H604" s="8">
        <f t="shared" si="125"/>
        <v>0</v>
      </c>
    </row>
    <row r="605" spans="1:8" s="28" customFormat="1" ht="31.5">
      <c r="A605" s="83" t="s">
        <v>220</v>
      </c>
      <c r="B605" s="23" t="s">
        <v>813</v>
      </c>
      <c r="C605" s="5" t="s">
        <v>117</v>
      </c>
      <c r="D605" s="5" t="s">
        <v>108</v>
      </c>
      <c r="E605" s="5" t="s">
        <v>49</v>
      </c>
      <c r="F605" s="8">
        <f>SUM(Ведомственная!G1019)</f>
        <v>100</v>
      </c>
      <c r="G605" s="8">
        <f>SUM(Ведомственная!H1019)</f>
        <v>0</v>
      </c>
      <c r="H605" s="8">
        <f>SUM(Ведомственная!I1019)</f>
        <v>0</v>
      </c>
    </row>
    <row r="606" spans="1:8" s="28" customFormat="1" ht="31.5">
      <c r="A606" s="83" t="s">
        <v>40</v>
      </c>
      <c r="B606" s="7" t="s">
        <v>667</v>
      </c>
      <c r="C606" s="5"/>
      <c r="D606" s="5"/>
      <c r="E606" s="5"/>
      <c r="F606" s="8">
        <f>F610+F614+F625+F629+F607+F633+F617+F621</f>
        <v>595233</v>
      </c>
      <c r="G606" s="8">
        <f>G610+G614+G625+G629+G607+G633+G617+G621</f>
        <v>590218.5</v>
      </c>
      <c r="H606" s="8">
        <f>H610+H614+H625+H629+H607+H633+H617+H621</f>
        <v>588835</v>
      </c>
    </row>
    <row r="607" spans="1:8" s="28" customFormat="1" ht="63">
      <c r="A607" s="83" t="s">
        <v>382</v>
      </c>
      <c r="B607" s="7" t="s">
        <v>698</v>
      </c>
      <c r="C607" s="5"/>
      <c r="D607" s="10"/>
      <c r="E607" s="5"/>
      <c r="F607" s="10">
        <f>F608+F609</f>
        <v>4180</v>
      </c>
      <c r="G607" s="10">
        <f>G608+G609</f>
        <v>4180</v>
      </c>
      <c r="H607" s="10">
        <f>H608+H609</f>
        <v>4180</v>
      </c>
    </row>
    <row r="608" spans="1:8" s="28" customFormat="1" ht="63">
      <c r="A608" s="83" t="s">
        <v>46</v>
      </c>
      <c r="B608" s="7" t="s">
        <v>698</v>
      </c>
      <c r="C608" s="5" t="s">
        <v>84</v>
      </c>
      <c r="D608" s="5" t="s">
        <v>108</v>
      </c>
      <c r="E608" s="5" t="s">
        <v>166</v>
      </c>
      <c r="F608" s="10">
        <f>SUM(Ведомственная!G1085)</f>
        <v>3856.2</v>
      </c>
      <c r="G608" s="10">
        <f>SUM(Ведомственная!H1085)</f>
        <v>3856.2</v>
      </c>
      <c r="H608" s="10">
        <f>SUM(Ведомственная!I1085)</f>
        <v>3856.2</v>
      </c>
    </row>
    <row r="609" spans="1:8" s="28" customFormat="1" ht="31.5">
      <c r="A609" s="83" t="s">
        <v>47</v>
      </c>
      <c r="B609" s="7" t="s">
        <v>698</v>
      </c>
      <c r="C609" s="5" t="s">
        <v>86</v>
      </c>
      <c r="D609" s="5" t="s">
        <v>108</v>
      </c>
      <c r="E609" s="5" t="s">
        <v>166</v>
      </c>
      <c r="F609" s="10">
        <f>SUM(Ведомственная!G1086)</f>
        <v>323.8</v>
      </c>
      <c r="G609" s="10">
        <f>SUM(Ведомственная!H1086)</f>
        <v>323.8</v>
      </c>
      <c r="H609" s="10">
        <f>SUM(Ведомственная!I1086)</f>
        <v>323.8</v>
      </c>
    </row>
    <row r="610" spans="1:8" s="28" customFormat="1" ht="94.5">
      <c r="A610" s="83" t="s">
        <v>380</v>
      </c>
      <c r="B610" s="51" t="s">
        <v>691</v>
      </c>
      <c r="C610" s="5"/>
      <c r="D610" s="5"/>
      <c r="E610" s="5"/>
      <c r="F610" s="8">
        <f>F611+F612+F613</f>
        <v>46622.5</v>
      </c>
      <c r="G610" s="8">
        <f t="shared" ref="G610:H610" si="126">G611+G612+G613</f>
        <v>46708.200000000004</v>
      </c>
      <c r="H610" s="8">
        <f t="shared" si="126"/>
        <v>46350.3</v>
      </c>
    </row>
    <row r="611" spans="1:8" s="28" customFormat="1" ht="63">
      <c r="A611" s="2" t="s">
        <v>46</v>
      </c>
      <c r="B611" s="51" t="s">
        <v>691</v>
      </c>
      <c r="C611" s="5" t="s">
        <v>84</v>
      </c>
      <c r="D611" s="5" t="s">
        <v>108</v>
      </c>
      <c r="E611" s="5" t="s">
        <v>39</v>
      </c>
      <c r="F611" s="8">
        <f>SUM(Ведомственная!G975)</f>
        <v>44024.4</v>
      </c>
      <c r="G611" s="8">
        <f>SUM(Ведомственная!H975)</f>
        <v>44024.4</v>
      </c>
      <c r="H611" s="8">
        <f>SUM(Ведомственная!I975)</f>
        <v>44024.4</v>
      </c>
    </row>
    <row r="612" spans="1:8" s="28" customFormat="1" ht="31.5">
      <c r="A612" s="83" t="s">
        <v>47</v>
      </c>
      <c r="B612" s="51" t="s">
        <v>691</v>
      </c>
      <c r="C612" s="5" t="s">
        <v>86</v>
      </c>
      <c r="D612" s="5" t="s">
        <v>108</v>
      </c>
      <c r="E612" s="5" t="s">
        <v>39</v>
      </c>
      <c r="F612" s="8">
        <f>SUM(Ведомственная!G976)</f>
        <v>2068.1999999999998</v>
      </c>
      <c r="G612" s="8">
        <f>SUM(Ведомственная!H976)</f>
        <v>2153.9</v>
      </c>
      <c r="H612" s="8">
        <f>SUM(Ведомственная!I976)</f>
        <v>1796</v>
      </c>
    </row>
    <row r="613" spans="1:8" s="28" customFormat="1">
      <c r="A613" s="83" t="s">
        <v>37</v>
      </c>
      <c r="B613" s="51" t="s">
        <v>691</v>
      </c>
      <c r="C613" s="5" t="s">
        <v>94</v>
      </c>
      <c r="D613" s="5" t="s">
        <v>26</v>
      </c>
      <c r="E613" s="5" t="s">
        <v>12</v>
      </c>
      <c r="F613" s="8">
        <f>SUM(Ведомственная!G1141)</f>
        <v>529.9</v>
      </c>
      <c r="G613" s="8">
        <f>SUM(Ведомственная!H1141)</f>
        <v>529.9</v>
      </c>
      <c r="H613" s="8">
        <f>SUM(Ведомственная!I1141)</f>
        <v>529.9</v>
      </c>
    </row>
    <row r="614" spans="1:8" s="28" customFormat="1" ht="78.75">
      <c r="A614" s="83" t="s">
        <v>381</v>
      </c>
      <c r="B614" s="51" t="s">
        <v>692</v>
      </c>
      <c r="C614" s="5"/>
      <c r="D614" s="5"/>
      <c r="E614" s="5"/>
      <c r="F614" s="8">
        <f>F615+F616</f>
        <v>288663.8</v>
      </c>
      <c r="G614" s="8">
        <f>G615+G616</f>
        <v>288663.8</v>
      </c>
      <c r="H614" s="8">
        <f>H615+H616</f>
        <v>288663.8</v>
      </c>
    </row>
    <row r="615" spans="1:8" s="28" customFormat="1" ht="63">
      <c r="A615" s="83" t="s">
        <v>46</v>
      </c>
      <c r="B615" s="51" t="s">
        <v>692</v>
      </c>
      <c r="C615" s="5" t="s">
        <v>84</v>
      </c>
      <c r="D615" s="5" t="s">
        <v>108</v>
      </c>
      <c r="E615" s="5" t="s">
        <v>39</v>
      </c>
      <c r="F615" s="8">
        <f>SUM(Ведомственная!G978)</f>
        <v>285353.09999999998</v>
      </c>
      <c r="G615" s="8">
        <f>SUM(Ведомственная!H978)</f>
        <v>285353.09999999998</v>
      </c>
      <c r="H615" s="8">
        <f>SUM(Ведомственная!I978)</f>
        <v>285353.09999999998</v>
      </c>
    </row>
    <row r="616" spans="1:8" s="28" customFormat="1" ht="31.5">
      <c r="A616" s="83" t="s">
        <v>47</v>
      </c>
      <c r="B616" s="51" t="s">
        <v>692</v>
      </c>
      <c r="C616" s="5" t="s">
        <v>86</v>
      </c>
      <c r="D616" s="5" t="s">
        <v>108</v>
      </c>
      <c r="E616" s="5" t="s">
        <v>39</v>
      </c>
      <c r="F616" s="8">
        <f>SUM(Ведомственная!G979)</f>
        <v>3310.7</v>
      </c>
      <c r="G616" s="8">
        <f>SUM(Ведомственная!H979)</f>
        <v>3310.7</v>
      </c>
      <c r="H616" s="8">
        <f>SUM(Ведомственная!I979)</f>
        <v>3310.7</v>
      </c>
    </row>
    <row r="617" spans="1:8" s="28" customFormat="1" ht="47.25">
      <c r="A617" s="83" t="s">
        <v>379</v>
      </c>
      <c r="B617" s="7" t="s">
        <v>668</v>
      </c>
      <c r="C617" s="5"/>
      <c r="D617" s="8"/>
      <c r="E617" s="5"/>
      <c r="F617" s="8">
        <f>SUM(F618:F620)</f>
        <v>68714</v>
      </c>
      <c r="G617" s="8">
        <f t="shared" ref="G617:H617" si="127">SUM(G618:G620)</f>
        <v>68714</v>
      </c>
      <c r="H617" s="8">
        <f t="shared" si="127"/>
        <v>68714</v>
      </c>
    </row>
    <row r="618" spans="1:8" s="28" customFormat="1" ht="63">
      <c r="A618" s="83" t="s">
        <v>46</v>
      </c>
      <c r="B618" s="7" t="s">
        <v>668</v>
      </c>
      <c r="C618" s="5" t="s">
        <v>84</v>
      </c>
      <c r="D618" s="5" t="s">
        <v>108</v>
      </c>
      <c r="E618" s="5" t="s">
        <v>29</v>
      </c>
      <c r="F618" s="8">
        <f>SUM(Ведомственная!G887)</f>
        <v>67986.2</v>
      </c>
      <c r="G618" s="8">
        <f>SUM(Ведомственная!H887)</f>
        <v>67986.2</v>
      </c>
      <c r="H618" s="8">
        <f>SUM(Ведомственная!I887)</f>
        <v>67986.2</v>
      </c>
    </row>
    <row r="619" spans="1:8" s="28" customFormat="1" ht="31.5">
      <c r="A619" s="83" t="s">
        <v>47</v>
      </c>
      <c r="B619" s="7" t="s">
        <v>668</v>
      </c>
      <c r="C619" s="5" t="s">
        <v>86</v>
      </c>
      <c r="D619" s="5" t="s">
        <v>108</v>
      </c>
      <c r="E619" s="5" t="s">
        <v>29</v>
      </c>
      <c r="F619" s="8">
        <f>SUM(Ведомственная!G888)</f>
        <v>727.8</v>
      </c>
      <c r="G619" s="8">
        <f>SUM(Ведомственная!H888)</f>
        <v>727.8</v>
      </c>
      <c r="H619" s="8">
        <f>SUM(Ведомственная!I888)</f>
        <v>727.8</v>
      </c>
    </row>
    <row r="620" spans="1:8" s="28" customFormat="1">
      <c r="A620" s="83" t="s">
        <v>37</v>
      </c>
      <c r="B620" s="7" t="s">
        <v>668</v>
      </c>
      <c r="C620" s="5" t="s">
        <v>94</v>
      </c>
      <c r="D620" s="5" t="s">
        <v>108</v>
      </c>
      <c r="E620" s="5" t="s">
        <v>29</v>
      </c>
      <c r="F620" s="8">
        <f>SUM(Ведомственная!G889)</f>
        <v>0</v>
      </c>
      <c r="G620" s="8">
        <f>SUM(Ведомственная!H889)</f>
        <v>0</v>
      </c>
      <c r="H620" s="8">
        <f>SUM(Ведомственная!I889)</f>
        <v>0</v>
      </c>
    </row>
    <row r="621" spans="1:8" s="28" customFormat="1">
      <c r="A621" s="83" t="s">
        <v>314</v>
      </c>
      <c r="B621" s="32" t="s">
        <v>669</v>
      </c>
      <c r="C621" s="5"/>
      <c r="D621" s="8"/>
      <c r="E621" s="5"/>
      <c r="F621" s="8">
        <f>F622+F623+F624</f>
        <v>36032</v>
      </c>
      <c r="G621" s="8">
        <f>G622+G623+G624</f>
        <v>35292.100000000006</v>
      </c>
      <c r="H621" s="8">
        <f>H622+H623+H624</f>
        <v>35053.700000000004</v>
      </c>
    </row>
    <row r="622" spans="1:8" s="28" customFormat="1" ht="63">
      <c r="A622" s="2" t="s">
        <v>46</v>
      </c>
      <c r="B622" s="32" t="s">
        <v>669</v>
      </c>
      <c r="C622" s="5" t="s">
        <v>84</v>
      </c>
      <c r="D622" s="5" t="s">
        <v>108</v>
      </c>
      <c r="E622" s="5" t="s">
        <v>29</v>
      </c>
      <c r="F622" s="8">
        <f>SUM(Ведомственная!G891)</f>
        <v>17357</v>
      </c>
      <c r="G622" s="8">
        <f>SUM(Ведомственная!H891)</f>
        <v>17357</v>
      </c>
      <c r="H622" s="8">
        <f>SUM(Ведомственная!I891)</f>
        <v>17357</v>
      </c>
    </row>
    <row r="623" spans="1:8" s="28" customFormat="1" ht="31.5">
      <c r="A623" s="83" t="s">
        <v>47</v>
      </c>
      <c r="B623" s="32" t="s">
        <v>669</v>
      </c>
      <c r="C623" s="5" t="s">
        <v>86</v>
      </c>
      <c r="D623" s="5" t="s">
        <v>108</v>
      </c>
      <c r="E623" s="5" t="s">
        <v>29</v>
      </c>
      <c r="F623" s="8">
        <f>SUM(Ведомственная!G892)</f>
        <v>17988.2</v>
      </c>
      <c r="G623" s="8">
        <f>SUM(Ведомственная!H892)</f>
        <v>17248.3</v>
      </c>
      <c r="H623" s="8">
        <f>SUM(Ведомственная!I892)</f>
        <v>17009.900000000001</v>
      </c>
    </row>
    <row r="624" spans="1:8" s="28" customFormat="1">
      <c r="A624" s="83" t="s">
        <v>21</v>
      </c>
      <c r="B624" s="32" t="s">
        <v>669</v>
      </c>
      <c r="C624" s="5" t="s">
        <v>91</v>
      </c>
      <c r="D624" s="5" t="s">
        <v>108</v>
      </c>
      <c r="E624" s="5" t="s">
        <v>29</v>
      </c>
      <c r="F624" s="8">
        <f>SUM(Ведомственная!G893)</f>
        <v>686.8</v>
      </c>
      <c r="G624" s="8">
        <f>SUM(Ведомственная!H893)</f>
        <v>686.8</v>
      </c>
      <c r="H624" s="8">
        <f>SUM(Ведомственная!I893)</f>
        <v>686.8</v>
      </c>
    </row>
    <row r="625" spans="1:8" s="28" customFormat="1">
      <c r="A625" s="83" t="s">
        <v>323</v>
      </c>
      <c r="B625" s="32" t="s">
        <v>693</v>
      </c>
      <c r="C625" s="32"/>
      <c r="D625" s="5"/>
      <c r="E625" s="5"/>
      <c r="F625" s="8">
        <f>F626+F627+F628</f>
        <v>133122.80000000002</v>
      </c>
      <c r="G625" s="8">
        <f>G626+G627+G628</f>
        <v>129190</v>
      </c>
      <c r="H625" s="8">
        <f>H626+H627+H628</f>
        <v>128483.1</v>
      </c>
    </row>
    <row r="626" spans="1:8" s="28" customFormat="1" ht="63">
      <c r="A626" s="2" t="s">
        <v>46</v>
      </c>
      <c r="B626" s="32" t="s">
        <v>693</v>
      </c>
      <c r="C626" s="5" t="s">
        <v>84</v>
      </c>
      <c r="D626" s="5" t="s">
        <v>108</v>
      </c>
      <c r="E626" s="5" t="s">
        <v>39</v>
      </c>
      <c r="F626" s="8">
        <f>SUM(Ведомственная!G981)</f>
        <v>68033.600000000006</v>
      </c>
      <c r="G626" s="8">
        <f>SUM(Ведомственная!H981)</f>
        <v>68033.600000000006</v>
      </c>
      <c r="H626" s="8">
        <f>SUM(Ведомственная!I981)</f>
        <v>68033.600000000006</v>
      </c>
    </row>
    <row r="627" spans="1:8" s="28" customFormat="1" ht="31.5">
      <c r="A627" s="83" t="s">
        <v>47</v>
      </c>
      <c r="B627" s="32" t="s">
        <v>693</v>
      </c>
      <c r="C627" s="5" t="s">
        <v>86</v>
      </c>
      <c r="D627" s="5" t="s">
        <v>108</v>
      </c>
      <c r="E627" s="5" t="s">
        <v>39</v>
      </c>
      <c r="F627" s="8">
        <f>SUM(Ведомственная!G982)</f>
        <v>58372.200000000004</v>
      </c>
      <c r="G627" s="8">
        <f>SUM(Ведомственная!H982)</f>
        <v>54439.4</v>
      </c>
      <c r="H627" s="8">
        <f>SUM(Ведомственная!I982)</f>
        <v>53732.5</v>
      </c>
    </row>
    <row r="628" spans="1:8" s="28" customFormat="1">
      <c r="A628" s="83" t="s">
        <v>21</v>
      </c>
      <c r="B628" s="32" t="s">
        <v>693</v>
      </c>
      <c r="C628" s="5" t="s">
        <v>91</v>
      </c>
      <c r="D628" s="5" t="s">
        <v>108</v>
      </c>
      <c r="E628" s="5" t="s">
        <v>39</v>
      </c>
      <c r="F628" s="8">
        <f>SUM(Ведомственная!G983)</f>
        <v>6717</v>
      </c>
      <c r="G628" s="8">
        <f>SUM(Ведомственная!H983)</f>
        <v>6717</v>
      </c>
      <c r="H628" s="8">
        <f>SUM(Ведомственная!I983)</f>
        <v>6717</v>
      </c>
    </row>
    <row r="629" spans="1:8" s="28" customFormat="1" ht="31.5">
      <c r="A629" s="83" t="s">
        <v>564</v>
      </c>
      <c r="B629" s="23" t="s">
        <v>694</v>
      </c>
      <c r="C629" s="23"/>
      <c r="D629" s="5"/>
      <c r="E629" s="5"/>
      <c r="F629" s="8">
        <f>F630+F631+F632</f>
        <v>12940.8</v>
      </c>
      <c r="G629" s="8">
        <f>G630+G631+G632</f>
        <v>12530.2</v>
      </c>
      <c r="H629" s="8">
        <f>H630+H631+H632</f>
        <v>12451.2</v>
      </c>
    </row>
    <row r="630" spans="1:8" s="28" customFormat="1" ht="63">
      <c r="A630" s="2" t="s">
        <v>46</v>
      </c>
      <c r="B630" s="23" t="s">
        <v>694</v>
      </c>
      <c r="C630" s="23">
        <v>100</v>
      </c>
      <c r="D630" s="5" t="s">
        <v>108</v>
      </c>
      <c r="E630" s="5" t="s">
        <v>39</v>
      </c>
      <c r="F630" s="8">
        <f>SUM(Ведомственная!G985)</f>
        <v>6506.7999999999993</v>
      </c>
      <c r="G630" s="8">
        <f>SUM(Ведомственная!H985)</f>
        <v>6506.8</v>
      </c>
      <c r="H630" s="8">
        <f>SUM(Ведомственная!I985)</f>
        <v>6506.8</v>
      </c>
    </row>
    <row r="631" spans="1:8" s="28" customFormat="1" ht="31.5">
      <c r="A631" s="83" t="s">
        <v>47</v>
      </c>
      <c r="B631" s="23" t="s">
        <v>694</v>
      </c>
      <c r="C631" s="23">
        <v>200</v>
      </c>
      <c r="D631" s="5" t="s">
        <v>108</v>
      </c>
      <c r="E631" s="5" t="s">
        <v>39</v>
      </c>
      <c r="F631" s="8">
        <f>SUM(Ведомственная!G986)</f>
        <v>5520.2</v>
      </c>
      <c r="G631" s="8">
        <f>SUM(Ведомственная!H986)</f>
        <v>5109.6000000000004</v>
      </c>
      <c r="H631" s="8">
        <f>SUM(Ведомственная!I986)</f>
        <v>5030.6000000000004</v>
      </c>
    </row>
    <row r="632" spans="1:8" s="28" customFormat="1">
      <c r="A632" s="83" t="s">
        <v>21</v>
      </c>
      <c r="B632" s="23" t="s">
        <v>694</v>
      </c>
      <c r="C632" s="23">
        <v>800</v>
      </c>
      <c r="D632" s="5" t="s">
        <v>108</v>
      </c>
      <c r="E632" s="5" t="s">
        <v>39</v>
      </c>
      <c r="F632" s="8">
        <f>SUM(Ведомственная!G987)</f>
        <v>913.8</v>
      </c>
      <c r="G632" s="8">
        <f>SUM(Ведомственная!H987)</f>
        <v>913.8</v>
      </c>
      <c r="H632" s="8">
        <f>SUM(Ведомственная!I987)</f>
        <v>913.8</v>
      </c>
    </row>
    <row r="633" spans="1:8" s="28" customFormat="1" ht="31.5">
      <c r="A633" s="33" t="s">
        <v>545</v>
      </c>
      <c r="B633" s="57" t="s">
        <v>706</v>
      </c>
      <c r="C633" s="52"/>
      <c r="D633" s="54"/>
      <c r="E633" s="5"/>
      <c r="F633" s="54">
        <f>F634+F635</f>
        <v>4957.0999999999995</v>
      </c>
      <c r="G633" s="54">
        <f>G634+G635</f>
        <v>4940.2000000000007</v>
      </c>
      <c r="H633" s="54">
        <f>H634+H635</f>
        <v>4938.9000000000005</v>
      </c>
    </row>
    <row r="634" spans="1:8" s="28" customFormat="1" ht="63">
      <c r="A634" s="56" t="s">
        <v>46</v>
      </c>
      <c r="B634" s="57" t="s">
        <v>706</v>
      </c>
      <c r="C634" s="52" t="s">
        <v>84</v>
      </c>
      <c r="D634" s="5" t="s">
        <v>108</v>
      </c>
      <c r="E634" s="5" t="s">
        <v>166</v>
      </c>
      <c r="F634" s="54">
        <f>SUM(Ведомственная!G1088)</f>
        <v>4824.5999999999995</v>
      </c>
      <c r="G634" s="54">
        <f>SUM(Ведомственная!H1088)</f>
        <v>4824.6000000000004</v>
      </c>
      <c r="H634" s="54">
        <f>SUM(Ведомственная!I1088)</f>
        <v>4824.6000000000004</v>
      </c>
    </row>
    <row r="635" spans="1:8" s="28" customFormat="1" ht="31.5">
      <c r="A635" s="33" t="s">
        <v>47</v>
      </c>
      <c r="B635" s="57" t="s">
        <v>706</v>
      </c>
      <c r="C635" s="52" t="s">
        <v>86</v>
      </c>
      <c r="D635" s="5" t="s">
        <v>108</v>
      </c>
      <c r="E635" s="5" t="s">
        <v>166</v>
      </c>
      <c r="F635" s="54">
        <f>SUM(Ведомственная!G1089)</f>
        <v>132.5</v>
      </c>
      <c r="G635" s="54">
        <f>SUM(Ведомственная!H1089)</f>
        <v>115.6</v>
      </c>
      <c r="H635" s="54">
        <f>SUM(Ведомственная!I1089)</f>
        <v>114.3</v>
      </c>
    </row>
    <row r="636" spans="1:8" s="28" customFormat="1">
      <c r="A636" s="55" t="s">
        <v>771</v>
      </c>
      <c r="B636" s="7" t="s">
        <v>695</v>
      </c>
      <c r="C636" s="5"/>
      <c r="D636" s="5"/>
      <c r="E636" s="5"/>
      <c r="F636" s="8">
        <f>F641+F637+F639</f>
        <v>2796.3</v>
      </c>
      <c r="G636" s="8">
        <f t="shared" ref="G636:H636" si="128">G641+G637+G639</f>
        <v>1217.5999999999999</v>
      </c>
      <c r="H636" s="8">
        <f t="shared" si="128"/>
        <v>20567.3</v>
      </c>
    </row>
    <row r="637" spans="1:8" s="28" customFormat="1" ht="63">
      <c r="A637" s="83" t="s">
        <v>868</v>
      </c>
      <c r="B637" s="7" t="s">
        <v>756</v>
      </c>
      <c r="C637" s="5"/>
      <c r="D637" s="5"/>
      <c r="E637" s="5"/>
      <c r="F637" s="8">
        <f>SUM(F638)</f>
        <v>1578.7</v>
      </c>
      <c r="G637" s="8">
        <f t="shared" ref="G637:H637" si="129">SUM(G638)</f>
        <v>0</v>
      </c>
      <c r="H637" s="8">
        <f t="shared" si="129"/>
        <v>1510</v>
      </c>
    </row>
    <row r="638" spans="1:8" s="28" customFormat="1" ht="31.5">
      <c r="A638" s="83" t="s">
        <v>47</v>
      </c>
      <c r="B638" s="7" t="s">
        <v>756</v>
      </c>
      <c r="C638" s="5" t="s">
        <v>86</v>
      </c>
      <c r="D638" s="5" t="s">
        <v>108</v>
      </c>
      <c r="E638" s="5" t="s">
        <v>39</v>
      </c>
      <c r="F638" s="8">
        <f>SUM(Ведомственная!G990)</f>
        <v>1578.7</v>
      </c>
      <c r="G638" s="8">
        <f>SUM(Ведомственная!H990)</f>
        <v>0</v>
      </c>
      <c r="H638" s="8">
        <f>SUM(Ведомственная!I990)</f>
        <v>1510</v>
      </c>
    </row>
    <row r="639" spans="1:8" s="28" customFormat="1" ht="47.25">
      <c r="A639" s="83" t="s">
        <v>956</v>
      </c>
      <c r="B639" s="7" t="s">
        <v>957</v>
      </c>
      <c r="C639" s="5"/>
      <c r="D639" s="5"/>
      <c r="E639" s="5"/>
      <c r="F639" s="8">
        <f>SUM(F640)</f>
        <v>0</v>
      </c>
      <c r="G639" s="8">
        <f t="shared" ref="G639:H639" si="130">SUM(G640)</f>
        <v>0</v>
      </c>
      <c r="H639" s="8">
        <f t="shared" si="130"/>
        <v>17839.7</v>
      </c>
    </row>
    <row r="640" spans="1:8" s="28" customFormat="1" ht="31.5">
      <c r="A640" s="83" t="s">
        <v>47</v>
      </c>
      <c r="B640" s="7" t="s">
        <v>957</v>
      </c>
      <c r="C640" s="5" t="s">
        <v>86</v>
      </c>
      <c r="D640" s="5" t="s">
        <v>108</v>
      </c>
      <c r="E640" s="5" t="s">
        <v>39</v>
      </c>
      <c r="F640" s="8">
        <f>SUM(Ведомственная!G992)</f>
        <v>0</v>
      </c>
      <c r="G640" s="8">
        <f>SUM(Ведомственная!H992)</f>
        <v>0</v>
      </c>
      <c r="H640" s="8">
        <f>SUM(Ведомственная!I992)</f>
        <v>17839.7</v>
      </c>
    </row>
    <row r="641" spans="1:8" s="28" customFormat="1" ht="47.25">
      <c r="A641" s="83" t="s">
        <v>466</v>
      </c>
      <c r="B641" s="7" t="s">
        <v>696</v>
      </c>
      <c r="C641" s="5"/>
      <c r="D641" s="5"/>
      <c r="E641" s="5"/>
      <c r="F641" s="8">
        <f t="shared" ref="F641:H641" si="131">F642</f>
        <v>1217.5999999999999</v>
      </c>
      <c r="G641" s="8">
        <f t="shared" si="131"/>
        <v>1217.5999999999999</v>
      </c>
      <c r="H641" s="8">
        <f t="shared" si="131"/>
        <v>1217.5999999999999</v>
      </c>
    </row>
    <row r="642" spans="1:8" s="28" customFormat="1" ht="31.5">
      <c r="A642" s="83" t="s">
        <v>220</v>
      </c>
      <c r="B642" s="7" t="s">
        <v>696</v>
      </c>
      <c r="C642" s="5" t="s">
        <v>117</v>
      </c>
      <c r="D642" s="5" t="s">
        <v>108</v>
      </c>
      <c r="E642" s="5" t="s">
        <v>39</v>
      </c>
      <c r="F642" s="8">
        <f>SUM(Ведомственная!G994)</f>
        <v>1217.5999999999999</v>
      </c>
      <c r="G642" s="8">
        <f>SUM(Ведомственная!H994)</f>
        <v>1217.5999999999999</v>
      </c>
      <c r="H642" s="8">
        <f>SUM(Ведомственная!I994)</f>
        <v>1217.5999999999999</v>
      </c>
    </row>
    <row r="643" spans="1:8" s="28" customFormat="1" ht="31.5">
      <c r="A643" s="83" t="s">
        <v>488</v>
      </c>
      <c r="B643" s="5" t="s">
        <v>329</v>
      </c>
      <c r="C643" s="5"/>
      <c r="D643" s="8"/>
      <c r="E643" s="5"/>
      <c r="F643" s="8">
        <f>F644+F654+F657</f>
        <v>4196</v>
      </c>
      <c r="G643" s="8">
        <f>G644+G654+G657</f>
        <v>4196</v>
      </c>
      <c r="H643" s="8">
        <f>H644+H654+H657</f>
        <v>4196</v>
      </c>
    </row>
    <row r="644" spans="1:8" s="28" customFormat="1">
      <c r="A644" s="83" t="s">
        <v>30</v>
      </c>
      <c r="B644" s="5" t="s">
        <v>330</v>
      </c>
      <c r="C644" s="5"/>
      <c r="D644" s="8"/>
      <c r="E644" s="5"/>
      <c r="F644" s="8">
        <f>F650+F645</f>
        <v>3932</v>
      </c>
      <c r="G644" s="8">
        <f>G650+G645</f>
        <v>3932</v>
      </c>
      <c r="H644" s="8">
        <f>H650+H645</f>
        <v>3932</v>
      </c>
    </row>
    <row r="645" spans="1:8" s="28" customFormat="1">
      <c r="A645" s="83" t="s">
        <v>464</v>
      </c>
      <c r="B645" s="7" t="s">
        <v>465</v>
      </c>
      <c r="C645" s="5"/>
      <c r="D645" s="8"/>
      <c r="E645" s="5"/>
      <c r="F645" s="8">
        <f>SUM(F646:F649)</f>
        <v>532</v>
      </c>
      <c r="G645" s="8">
        <f>SUM(G646:G649)</f>
        <v>532</v>
      </c>
      <c r="H645" s="8">
        <f>SUM(H646:H649)</f>
        <v>532</v>
      </c>
    </row>
    <row r="646" spans="1:8" s="28" customFormat="1" ht="63" hidden="1">
      <c r="A646" s="2" t="s">
        <v>46</v>
      </c>
      <c r="B646" s="7" t="s">
        <v>465</v>
      </c>
      <c r="C646" s="5" t="s">
        <v>84</v>
      </c>
      <c r="D646" s="5" t="s">
        <v>108</v>
      </c>
      <c r="E646" s="5" t="s">
        <v>108</v>
      </c>
      <c r="F646" s="8">
        <f>SUM(Ведомственная!G1061)</f>
        <v>0</v>
      </c>
      <c r="G646" s="8">
        <f>SUM(Ведомственная!H1061)</f>
        <v>0</v>
      </c>
      <c r="H646" s="8">
        <f>SUM(Ведомственная!I1061)</f>
        <v>0</v>
      </c>
    </row>
    <row r="647" spans="1:8" s="28" customFormat="1" ht="31.5">
      <c r="A647" s="83" t="s">
        <v>47</v>
      </c>
      <c r="B647" s="7" t="s">
        <v>465</v>
      </c>
      <c r="C647" s="5" t="s">
        <v>86</v>
      </c>
      <c r="D647" s="5" t="s">
        <v>108</v>
      </c>
      <c r="E647" s="5" t="s">
        <v>108</v>
      </c>
      <c r="F647" s="8">
        <f>SUM(Ведомственная!G1062)</f>
        <v>492</v>
      </c>
      <c r="G647" s="8">
        <f>SUM(Ведомственная!H1062)</f>
        <v>492</v>
      </c>
      <c r="H647" s="8">
        <f>SUM(Ведомственная!I1062)</f>
        <v>492</v>
      </c>
    </row>
    <row r="648" spans="1:8" s="28" customFormat="1">
      <c r="A648" s="83" t="s">
        <v>37</v>
      </c>
      <c r="B648" s="7" t="s">
        <v>465</v>
      </c>
      <c r="C648" s="5" t="s">
        <v>94</v>
      </c>
      <c r="D648" s="5" t="s">
        <v>108</v>
      </c>
      <c r="E648" s="5" t="s">
        <v>108</v>
      </c>
      <c r="F648" s="8">
        <f>SUM(Ведомственная!G1063)</f>
        <v>40</v>
      </c>
      <c r="G648" s="8">
        <f>SUM(Ведомственная!H1063)</f>
        <v>40</v>
      </c>
      <c r="H648" s="8">
        <f>SUM(Ведомственная!I1063)</f>
        <v>40</v>
      </c>
    </row>
    <row r="649" spans="1:8" s="28" customFormat="1" ht="31.5" hidden="1">
      <c r="A649" s="83" t="s">
        <v>220</v>
      </c>
      <c r="B649" s="7" t="s">
        <v>465</v>
      </c>
      <c r="C649" s="5" t="s">
        <v>117</v>
      </c>
      <c r="D649" s="5" t="s">
        <v>108</v>
      </c>
      <c r="E649" s="5" t="s">
        <v>108</v>
      </c>
      <c r="F649" s="8">
        <f>SUM(Ведомственная!G1064)</f>
        <v>0</v>
      </c>
      <c r="G649" s="8">
        <f>SUM(Ведомственная!H1064)</f>
        <v>0</v>
      </c>
      <c r="H649" s="8">
        <f>SUM(Ведомственная!I1064)</f>
        <v>0</v>
      </c>
    </row>
    <row r="650" spans="1:8" s="28" customFormat="1" ht="31.5">
      <c r="A650" s="83" t="s">
        <v>331</v>
      </c>
      <c r="B650" s="5" t="s">
        <v>332</v>
      </c>
      <c r="C650" s="5"/>
      <c r="D650" s="8"/>
      <c r="E650" s="5"/>
      <c r="F650" s="8">
        <f>SUM(F651:F653)</f>
        <v>3400</v>
      </c>
      <c r="G650" s="8">
        <f>SUM(G651:G653)</f>
        <v>3400</v>
      </c>
      <c r="H650" s="8">
        <f>SUM(H651:H653)</f>
        <v>3400</v>
      </c>
    </row>
    <row r="651" spans="1:8" s="28" customFormat="1" ht="63">
      <c r="A651" s="2" t="s">
        <v>46</v>
      </c>
      <c r="B651" s="5" t="s">
        <v>332</v>
      </c>
      <c r="C651" s="5" t="s">
        <v>84</v>
      </c>
      <c r="D651" s="5" t="s">
        <v>108</v>
      </c>
      <c r="E651" s="5" t="s">
        <v>108</v>
      </c>
      <c r="F651" s="8">
        <f>SUM(Ведомственная!G578)+Ведомственная!G1066+Ведомственная!G1193</f>
        <v>3000</v>
      </c>
      <c r="G651" s="8">
        <f>SUM(Ведомственная!H578)+Ведомственная!H1066</f>
        <v>3000</v>
      </c>
      <c r="H651" s="8">
        <f>SUM(Ведомственная!I578)+Ведомственная!I1066</f>
        <v>3000</v>
      </c>
    </row>
    <row r="652" spans="1:8" s="28" customFormat="1" ht="31.5">
      <c r="A652" s="83" t="s">
        <v>47</v>
      </c>
      <c r="B652" s="5" t="s">
        <v>332</v>
      </c>
      <c r="C652" s="5" t="s">
        <v>86</v>
      </c>
      <c r="D652" s="5" t="s">
        <v>108</v>
      </c>
      <c r="E652" s="5" t="s">
        <v>108</v>
      </c>
      <c r="F652" s="8">
        <f>SUM(Ведомственная!G1067)+Ведомственная!G579+Ведомственная!G1194</f>
        <v>400</v>
      </c>
      <c r="G652" s="8">
        <f>SUM(Ведомственная!H1067)+Ведомственная!H579</f>
        <v>400</v>
      </c>
      <c r="H652" s="8">
        <f>SUM(Ведомственная!I1067)+Ведомственная!I579</f>
        <v>400</v>
      </c>
    </row>
    <row r="653" spans="1:8" s="28" customFormat="1" ht="31.5" hidden="1">
      <c r="A653" s="83" t="s">
        <v>220</v>
      </c>
      <c r="B653" s="5" t="s">
        <v>332</v>
      </c>
      <c r="C653" s="5" t="s">
        <v>117</v>
      </c>
      <c r="D653" s="5" t="s">
        <v>108</v>
      </c>
      <c r="E653" s="5" t="s">
        <v>108</v>
      </c>
      <c r="F653" s="8">
        <f>SUM(Ведомственная!G767)+Ведомственная!G1195+Ведомственная!G1068</f>
        <v>0</v>
      </c>
      <c r="G653" s="8">
        <f>SUM(Ведомственная!H767)+Ведомственная!H1195+Ведомственная!H1068</f>
        <v>0</v>
      </c>
      <c r="H653" s="8">
        <f>SUM(Ведомственная!I767)+Ведомственная!I1195+Ведомственная!I1068</f>
        <v>0</v>
      </c>
    </row>
    <row r="654" spans="1:8" s="28" customFormat="1" ht="31.5" hidden="1">
      <c r="A654" s="83" t="s">
        <v>40</v>
      </c>
      <c r="B654" s="32" t="s">
        <v>333</v>
      </c>
      <c r="C654" s="5"/>
      <c r="D654" s="8"/>
      <c r="E654" s="5"/>
      <c r="F654" s="8">
        <f>SUM(F655)</f>
        <v>0</v>
      </c>
      <c r="G654" s="8">
        <f>SUM(G655)</f>
        <v>0</v>
      </c>
      <c r="H654" s="8">
        <f>SUM(H655)</f>
        <v>0</v>
      </c>
    </row>
    <row r="655" spans="1:8" s="28" customFormat="1" ht="31.5" hidden="1">
      <c r="A655" s="83" t="s">
        <v>334</v>
      </c>
      <c r="B655" s="32" t="s">
        <v>335</v>
      </c>
      <c r="C655" s="5"/>
      <c r="D655" s="8"/>
      <c r="E655" s="5"/>
      <c r="F655" s="8">
        <f>F656</f>
        <v>0</v>
      </c>
      <c r="G655" s="8">
        <f>G656</f>
        <v>0</v>
      </c>
      <c r="H655" s="8">
        <f>H656</f>
        <v>0</v>
      </c>
    </row>
    <row r="656" spans="1:8" s="28" customFormat="1" ht="63" hidden="1">
      <c r="A656" s="2" t="s">
        <v>46</v>
      </c>
      <c r="B656" s="32" t="s">
        <v>335</v>
      </c>
      <c r="C656" s="5" t="s">
        <v>84</v>
      </c>
      <c r="D656" s="5" t="s">
        <v>108</v>
      </c>
      <c r="E656" s="5" t="s">
        <v>108</v>
      </c>
      <c r="F656" s="8">
        <f>SUM(Ведомственная!G1071)</f>
        <v>0</v>
      </c>
      <c r="G656" s="8">
        <f>SUM(Ведомственная!H1071)</f>
        <v>0</v>
      </c>
      <c r="H656" s="8">
        <f>SUM(Ведомственная!I1071)</f>
        <v>0</v>
      </c>
    </row>
    <row r="657" spans="1:8" s="28" customFormat="1">
      <c r="A657" s="83" t="s">
        <v>776</v>
      </c>
      <c r="B657" s="5" t="s">
        <v>774</v>
      </c>
      <c r="C657" s="5"/>
      <c r="D657" s="8"/>
      <c r="E657" s="5"/>
      <c r="F657" s="8">
        <f>F658</f>
        <v>264</v>
      </c>
      <c r="G657" s="8">
        <f>G658</f>
        <v>264</v>
      </c>
      <c r="H657" s="8">
        <f>H658</f>
        <v>264</v>
      </c>
    </row>
    <row r="658" spans="1:8" s="28" customFormat="1">
      <c r="A658" s="83" t="s">
        <v>464</v>
      </c>
      <c r="B658" s="5" t="s">
        <v>775</v>
      </c>
      <c r="C658" s="5"/>
      <c r="D658" s="8"/>
      <c r="E658" s="5"/>
      <c r="F658" s="8">
        <f>SUM(F659:F661)</f>
        <v>264</v>
      </c>
      <c r="G658" s="8">
        <f>SUM(G659:G661)</f>
        <v>264</v>
      </c>
      <c r="H658" s="8">
        <f>SUM(H659:H661)</f>
        <v>264</v>
      </c>
    </row>
    <row r="659" spans="1:8" s="28" customFormat="1" ht="63" hidden="1">
      <c r="A659" s="2" t="s">
        <v>46</v>
      </c>
      <c r="B659" s="5" t="s">
        <v>775</v>
      </c>
      <c r="C659" s="5" t="s">
        <v>84</v>
      </c>
      <c r="D659" s="5" t="s">
        <v>108</v>
      </c>
      <c r="E659" s="5" t="s">
        <v>108</v>
      </c>
      <c r="F659" s="8">
        <f>SUM(Ведомственная!G1074)</f>
        <v>0</v>
      </c>
      <c r="G659" s="8">
        <f>SUM(Ведомственная!H1074)</f>
        <v>0</v>
      </c>
      <c r="H659" s="8">
        <f>SUM(Ведомственная!I1074)</f>
        <v>0</v>
      </c>
    </row>
    <row r="660" spans="1:8" s="28" customFormat="1" ht="31.5">
      <c r="A660" s="83" t="s">
        <v>47</v>
      </c>
      <c r="B660" s="5" t="s">
        <v>775</v>
      </c>
      <c r="C660" s="5" t="s">
        <v>86</v>
      </c>
      <c r="D660" s="5" t="s">
        <v>108</v>
      </c>
      <c r="E660" s="5" t="s">
        <v>108</v>
      </c>
      <c r="F660" s="8">
        <f>SUM(Ведомственная!G1075)</f>
        <v>214</v>
      </c>
      <c r="G660" s="8">
        <f>SUM(Ведомственная!H1075)</f>
        <v>214</v>
      </c>
      <c r="H660" s="8">
        <f>SUM(Ведомственная!I1075)</f>
        <v>214</v>
      </c>
    </row>
    <row r="661" spans="1:8" s="28" customFormat="1">
      <c r="A661" s="83" t="s">
        <v>37</v>
      </c>
      <c r="B661" s="5" t="s">
        <v>775</v>
      </c>
      <c r="C661" s="5" t="s">
        <v>94</v>
      </c>
      <c r="D661" s="5" t="s">
        <v>108</v>
      </c>
      <c r="E661" s="5" t="s">
        <v>108</v>
      </c>
      <c r="F661" s="8">
        <f>SUM(Ведомственная!G1076)</f>
        <v>50</v>
      </c>
      <c r="G661" s="8">
        <f>SUM(Ведомственная!H1076)</f>
        <v>50</v>
      </c>
      <c r="H661" s="8">
        <f>SUM(Ведомственная!I1076)</f>
        <v>50</v>
      </c>
    </row>
    <row r="662" spans="1:8" s="28" customFormat="1" ht="47.25">
      <c r="A662" s="83" t="s">
        <v>603</v>
      </c>
      <c r="B662" s="32" t="s">
        <v>321</v>
      </c>
      <c r="C662" s="5"/>
      <c r="D662" s="5"/>
      <c r="E662" s="5"/>
      <c r="F662" s="8">
        <f>F663+F674</f>
        <v>33695.300000000003</v>
      </c>
      <c r="G662" s="8">
        <f t="shared" ref="G662:H662" si="132">G663+G674</f>
        <v>29245.3</v>
      </c>
      <c r="H662" s="8">
        <f t="shared" si="132"/>
        <v>29245.3</v>
      </c>
    </row>
    <row r="663" spans="1:8" s="28" customFormat="1">
      <c r="A663" s="83" t="s">
        <v>30</v>
      </c>
      <c r="B663" s="32" t="s">
        <v>322</v>
      </c>
      <c r="C663" s="5"/>
      <c r="D663" s="5"/>
      <c r="E663" s="5"/>
      <c r="F663" s="8">
        <f>SUM(F664+F665+F666+F667+F668+F669+F670+F672)</f>
        <v>27368.9</v>
      </c>
      <c r="G663" s="8">
        <f t="shared" ref="G663:H663" si="133">SUM(G664+G665+G666+G667+G668+G669+G670+G672)</f>
        <v>23688.799999999999</v>
      </c>
      <c r="H663" s="8">
        <f t="shared" si="133"/>
        <v>23451</v>
      </c>
    </row>
    <row r="664" spans="1:8" s="28" customFormat="1" ht="31.5">
      <c r="A664" s="83" t="s">
        <v>47</v>
      </c>
      <c r="B664" s="32" t="s">
        <v>322</v>
      </c>
      <c r="C664" s="5" t="s">
        <v>86</v>
      </c>
      <c r="D664" s="5" t="s">
        <v>108</v>
      </c>
      <c r="E664" s="5" t="s">
        <v>29</v>
      </c>
      <c r="F664" s="8">
        <f>SUM(Ведомственная!G911)</f>
        <v>2353</v>
      </c>
      <c r="G664" s="8">
        <f>SUM(Ведомственная!H911)</f>
        <v>2300</v>
      </c>
      <c r="H664" s="8">
        <f>SUM(Ведомственная!I911)</f>
        <v>2300</v>
      </c>
    </row>
    <row r="665" spans="1:8" s="28" customFormat="1" ht="31.5">
      <c r="A665" s="83" t="s">
        <v>47</v>
      </c>
      <c r="B665" s="32" t="s">
        <v>322</v>
      </c>
      <c r="C665" s="5" t="s">
        <v>86</v>
      </c>
      <c r="D665" s="5" t="s">
        <v>108</v>
      </c>
      <c r="E665" s="5" t="s">
        <v>39</v>
      </c>
      <c r="F665" s="8">
        <f>SUM(Ведомственная!G997)</f>
        <v>8850</v>
      </c>
      <c r="G665" s="8">
        <f>SUM(Ведомственная!H997)</f>
        <v>8500</v>
      </c>
      <c r="H665" s="8">
        <f>SUM(Ведомственная!I997)</f>
        <v>8500</v>
      </c>
    </row>
    <row r="666" spans="1:8" s="28" customFormat="1" ht="31.5">
      <c r="A666" s="83" t="s">
        <v>47</v>
      </c>
      <c r="B666" s="32" t="s">
        <v>322</v>
      </c>
      <c r="C666" s="5" t="s">
        <v>86</v>
      </c>
      <c r="D666" s="5" t="s">
        <v>108</v>
      </c>
      <c r="E666" s="5" t="s">
        <v>166</v>
      </c>
      <c r="F666" s="8">
        <f>SUM(Ведомственная!G1092)</f>
        <v>0</v>
      </c>
      <c r="G666" s="8">
        <f>SUM(Ведомственная!H1092)</f>
        <v>0</v>
      </c>
      <c r="H666" s="8">
        <f>SUM(Ведомственная!I1092)</f>
        <v>0</v>
      </c>
    </row>
    <row r="667" spans="1:8" s="28" customFormat="1" ht="31.5">
      <c r="A667" s="83" t="s">
        <v>220</v>
      </c>
      <c r="B667" s="32" t="s">
        <v>322</v>
      </c>
      <c r="C667" s="5" t="s">
        <v>117</v>
      </c>
      <c r="D667" s="5" t="s">
        <v>108</v>
      </c>
      <c r="E667" s="5" t="s">
        <v>29</v>
      </c>
      <c r="F667" s="8">
        <f>SUM(Ведомственная!G912)</f>
        <v>5347</v>
      </c>
      <c r="G667" s="8">
        <f>SUM(Ведомственная!H912)</f>
        <v>4750</v>
      </c>
      <c r="H667" s="8">
        <f>SUM(Ведомственная!I912)</f>
        <v>4750</v>
      </c>
    </row>
    <row r="668" spans="1:8" s="28" customFormat="1" ht="31.5">
      <c r="A668" s="83" t="s">
        <v>220</v>
      </c>
      <c r="B668" s="32" t="s">
        <v>322</v>
      </c>
      <c r="C668" s="5" t="s">
        <v>117</v>
      </c>
      <c r="D668" s="5" t="s">
        <v>108</v>
      </c>
      <c r="E668" s="5" t="s">
        <v>39</v>
      </c>
      <c r="F668" s="8">
        <f>SUM(Ведомственная!G998)</f>
        <v>7450</v>
      </c>
      <c r="G668" s="8">
        <f>SUM(Ведомственная!H998)</f>
        <v>6950</v>
      </c>
      <c r="H668" s="8">
        <f>SUM(Ведомственная!I998)</f>
        <v>6950</v>
      </c>
    </row>
    <row r="669" spans="1:8" s="28" customFormat="1" ht="31.5" hidden="1">
      <c r="A669" s="83" t="s">
        <v>220</v>
      </c>
      <c r="B669" s="32" t="s">
        <v>322</v>
      </c>
      <c r="C669" s="5" t="s">
        <v>117</v>
      </c>
      <c r="D669" s="5" t="s">
        <v>108</v>
      </c>
      <c r="E669" s="5" t="s">
        <v>49</v>
      </c>
      <c r="F669" s="8">
        <f>SUM(Ведомственная!G1022)</f>
        <v>0</v>
      </c>
      <c r="G669" s="8">
        <f>SUM(Ведомственная!H1022)</f>
        <v>0</v>
      </c>
      <c r="H669" s="8">
        <f>SUM(Ведомственная!I1022)</f>
        <v>0</v>
      </c>
    </row>
    <row r="670" spans="1:8" s="28" customFormat="1" ht="31.5">
      <c r="A670" s="83" t="s">
        <v>699</v>
      </c>
      <c r="B670" s="32" t="s">
        <v>700</v>
      </c>
      <c r="C670" s="5"/>
      <c r="D670" s="5"/>
      <c r="E670" s="5"/>
      <c r="F670" s="8">
        <f>SUM(F671)</f>
        <v>533.4</v>
      </c>
      <c r="G670" s="8">
        <f t="shared" ref="G670:H670" si="134">SUM(G671)</f>
        <v>1188.8</v>
      </c>
      <c r="H670" s="8">
        <f t="shared" si="134"/>
        <v>951</v>
      </c>
    </row>
    <row r="671" spans="1:8" s="28" customFormat="1" ht="31.5">
      <c r="A671" s="83" t="s">
        <v>47</v>
      </c>
      <c r="B671" s="32" t="s">
        <v>700</v>
      </c>
      <c r="C671" s="5" t="s">
        <v>86</v>
      </c>
      <c r="D671" s="5" t="s">
        <v>108</v>
      </c>
      <c r="E671" s="5" t="s">
        <v>39</v>
      </c>
      <c r="F671" s="8">
        <f>SUM(Ведомственная!G1000)</f>
        <v>533.4</v>
      </c>
      <c r="G671" s="8">
        <f>SUM(Ведомственная!H1000)</f>
        <v>1188.8</v>
      </c>
      <c r="H671" s="8">
        <f>SUM(Ведомственная!I1000)</f>
        <v>951</v>
      </c>
    </row>
    <row r="672" spans="1:8" s="28" customFormat="1" ht="31.5">
      <c r="A672" s="83" t="s">
        <v>678</v>
      </c>
      <c r="B672" s="32" t="s">
        <v>683</v>
      </c>
      <c r="C672" s="5"/>
      <c r="D672" s="5"/>
      <c r="E672" s="5"/>
      <c r="F672" s="8">
        <f>SUM(F673)</f>
        <v>2835.5</v>
      </c>
      <c r="G672" s="8">
        <f t="shared" ref="G672:H672" si="135">SUM(G673)</f>
        <v>0</v>
      </c>
      <c r="H672" s="8">
        <f t="shared" si="135"/>
        <v>0</v>
      </c>
    </row>
    <row r="673" spans="1:8" s="28" customFormat="1" ht="31.5">
      <c r="A673" s="83" t="s">
        <v>47</v>
      </c>
      <c r="B673" s="32" t="s">
        <v>683</v>
      </c>
      <c r="C673" s="5" t="s">
        <v>86</v>
      </c>
      <c r="D673" s="5" t="s">
        <v>108</v>
      </c>
      <c r="E673" s="5" t="s">
        <v>29</v>
      </c>
      <c r="F673" s="8">
        <f>SUM(Ведомственная!G914)</f>
        <v>2835.5</v>
      </c>
      <c r="G673" s="8">
        <f>SUM(Ведомственная!H914)</f>
        <v>0</v>
      </c>
      <c r="H673" s="8">
        <f>SUM(Ведомственная!I914)</f>
        <v>0</v>
      </c>
    </row>
    <row r="674" spans="1:8" s="28" customFormat="1">
      <c r="A674" s="83" t="s">
        <v>145</v>
      </c>
      <c r="B674" s="23" t="s">
        <v>677</v>
      </c>
      <c r="C674" s="23"/>
      <c r="D674" s="5"/>
      <c r="E674" s="5"/>
      <c r="F674" s="8">
        <f>SUM(F675+F680)</f>
        <v>6326.4</v>
      </c>
      <c r="G674" s="8">
        <f t="shared" ref="G674:H674" si="136">SUM(G675+G680)</f>
        <v>5556.5</v>
      </c>
      <c r="H674" s="8">
        <f t="shared" si="136"/>
        <v>5794.3</v>
      </c>
    </row>
    <row r="675" spans="1:8" s="28" customFormat="1" ht="31.5">
      <c r="A675" s="83" t="s">
        <v>679</v>
      </c>
      <c r="B675" s="23" t="s">
        <v>702</v>
      </c>
      <c r="C675" s="23"/>
      <c r="D675" s="5"/>
      <c r="E675" s="5"/>
      <c r="F675" s="8">
        <f>SUM(F678)+F676</f>
        <v>5721</v>
      </c>
      <c r="G675" s="8">
        <f t="shared" ref="G675:H675" si="137">SUM(G678)+G676</f>
        <v>5556.5</v>
      </c>
      <c r="H675" s="8">
        <f t="shared" si="137"/>
        <v>5556.5</v>
      </c>
    </row>
    <row r="676" spans="1:8" s="28" customFormat="1" ht="31.5" hidden="1">
      <c r="A676" s="33" t="s">
        <v>704</v>
      </c>
      <c r="B676" s="32" t="s">
        <v>705</v>
      </c>
      <c r="C676" s="52"/>
      <c r="D676" s="5"/>
      <c r="E676" s="5"/>
      <c r="F676" s="8">
        <f>SUM(F677)</f>
        <v>0</v>
      </c>
      <c r="G676" s="8">
        <f t="shared" ref="G676:H676" si="138">SUM(G677)</f>
        <v>0</v>
      </c>
      <c r="H676" s="8">
        <f t="shared" si="138"/>
        <v>0</v>
      </c>
    </row>
    <row r="677" spans="1:8" s="28" customFormat="1" ht="31.5" hidden="1">
      <c r="A677" s="83" t="s">
        <v>220</v>
      </c>
      <c r="B677" s="32" t="s">
        <v>705</v>
      </c>
      <c r="C677" s="52" t="s">
        <v>117</v>
      </c>
      <c r="D677" s="5" t="s">
        <v>108</v>
      </c>
      <c r="E677" s="5" t="s">
        <v>49</v>
      </c>
      <c r="F677" s="8">
        <f>SUM(Ведомственная!G1026)</f>
        <v>0</v>
      </c>
      <c r="G677" s="8">
        <f>SUM(Ведомственная!H1026)</f>
        <v>0</v>
      </c>
      <c r="H677" s="8">
        <f>SUM(Ведомственная!I1026)</f>
        <v>0</v>
      </c>
    </row>
    <row r="678" spans="1:8" s="28" customFormat="1" ht="31.5">
      <c r="A678" s="83" t="s">
        <v>678</v>
      </c>
      <c r="B678" s="32" t="s">
        <v>680</v>
      </c>
      <c r="C678" s="5"/>
      <c r="D678" s="5"/>
      <c r="E678" s="5"/>
      <c r="F678" s="8">
        <f>SUM(F679)</f>
        <v>5721</v>
      </c>
      <c r="G678" s="8">
        <f t="shared" ref="G678:H678" si="139">SUM(G679)</f>
        <v>5556.5</v>
      </c>
      <c r="H678" s="8">
        <f t="shared" si="139"/>
        <v>5556.5</v>
      </c>
    </row>
    <row r="679" spans="1:8" s="28" customFormat="1" ht="31.5">
      <c r="A679" s="83" t="s">
        <v>220</v>
      </c>
      <c r="B679" s="32" t="s">
        <v>680</v>
      </c>
      <c r="C679" s="5" t="s">
        <v>117</v>
      </c>
      <c r="D679" s="5" t="s">
        <v>108</v>
      </c>
      <c r="E679" s="5" t="s">
        <v>29</v>
      </c>
      <c r="F679" s="8">
        <f>SUM(Ведомственная!G918)</f>
        <v>5721</v>
      </c>
      <c r="G679" s="8">
        <f>SUM(Ведомственная!H918)</f>
        <v>5556.5</v>
      </c>
      <c r="H679" s="8">
        <f>SUM(Ведомственная!I918)</f>
        <v>5556.5</v>
      </c>
    </row>
    <row r="680" spans="1:8" s="28" customFormat="1" ht="31.5">
      <c r="A680" s="83" t="s">
        <v>251</v>
      </c>
      <c r="B680" s="32" t="s">
        <v>703</v>
      </c>
      <c r="C680" s="5"/>
      <c r="D680" s="5"/>
      <c r="E680" s="5"/>
      <c r="F680" s="8">
        <f>SUM(F681)</f>
        <v>605.4</v>
      </c>
      <c r="G680" s="8">
        <f t="shared" ref="G680:H680" si="140">SUM(G681)</f>
        <v>0</v>
      </c>
      <c r="H680" s="8">
        <f t="shared" si="140"/>
        <v>237.8</v>
      </c>
    </row>
    <row r="681" spans="1:8" s="28" customFormat="1" ht="31.5">
      <c r="A681" s="83" t="s">
        <v>699</v>
      </c>
      <c r="B681" s="32" t="s">
        <v>701</v>
      </c>
      <c r="C681" s="5"/>
      <c r="D681" s="5"/>
      <c r="E681" s="5"/>
      <c r="F681" s="8">
        <f>SUM(F682)</f>
        <v>605.4</v>
      </c>
      <c r="G681" s="8">
        <f t="shared" ref="G681:H681" si="141">SUM(G682)</f>
        <v>0</v>
      </c>
      <c r="H681" s="8">
        <f t="shared" si="141"/>
        <v>237.8</v>
      </c>
    </row>
    <row r="682" spans="1:8" s="28" customFormat="1" ht="31.5">
      <c r="A682" s="83" t="s">
        <v>220</v>
      </c>
      <c r="B682" s="32" t="s">
        <v>701</v>
      </c>
      <c r="C682" s="5" t="s">
        <v>117</v>
      </c>
      <c r="D682" s="5" t="s">
        <v>108</v>
      </c>
      <c r="E682" s="5" t="s">
        <v>39</v>
      </c>
      <c r="F682" s="8">
        <f>SUM(Ведомственная!G1004)</f>
        <v>605.4</v>
      </c>
      <c r="G682" s="8">
        <f>SUM(Ведомственная!H1004)</f>
        <v>0</v>
      </c>
      <c r="H682" s="8">
        <f>SUM(Ведомственная!I1004)</f>
        <v>237.8</v>
      </c>
    </row>
    <row r="683" spans="1:8" s="28" customFormat="1" ht="47.25">
      <c r="A683" s="83" t="s">
        <v>764</v>
      </c>
      <c r="B683" s="51" t="s">
        <v>336</v>
      </c>
      <c r="C683" s="5"/>
      <c r="D683" s="8"/>
      <c r="E683" s="25"/>
      <c r="F683" s="8">
        <f>SUM(F701+F684+F690+F692)+F696+F687</f>
        <v>62660.600000000006</v>
      </c>
      <c r="G683" s="8">
        <f t="shared" ref="G683:H683" si="142">SUM(G701+G684+G690+G692)+G696+G687</f>
        <v>61641.500000000007</v>
      </c>
      <c r="H683" s="8">
        <f t="shared" si="142"/>
        <v>60610.700000000012</v>
      </c>
    </row>
    <row r="684" spans="1:8" s="28" customFormat="1">
      <c r="A684" s="33" t="s">
        <v>75</v>
      </c>
      <c r="B684" s="58" t="s">
        <v>485</v>
      </c>
      <c r="C684" s="52"/>
      <c r="D684" s="54"/>
      <c r="E684" s="25"/>
      <c r="F684" s="54">
        <f>+F685+F686</f>
        <v>14945.900000000001</v>
      </c>
      <c r="G684" s="54">
        <f>+G685+G686</f>
        <v>14945.900000000001</v>
      </c>
      <c r="H684" s="54">
        <f>+H685+H686</f>
        <v>14945.900000000001</v>
      </c>
    </row>
    <row r="685" spans="1:8" s="28" customFormat="1" ht="63">
      <c r="A685" s="33" t="s">
        <v>46</v>
      </c>
      <c r="B685" s="58" t="s">
        <v>485</v>
      </c>
      <c r="C685" s="52" t="s">
        <v>84</v>
      </c>
      <c r="D685" s="5" t="s">
        <v>108</v>
      </c>
      <c r="E685" s="5" t="s">
        <v>166</v>
      </c>
      <c r="F685" s="54">
        <f>SUM(Ведомственная!G1095)</f>
        <v>14945.7</v>
      </c>
      <c r="G685" s="54">
        <f>SUM(Ведомственная!H1095)</f>
        <v>14945.7</v>
      </c>
      <c r="H685" s="54">
        <f>SUM(Ведомственная!I1095)</f>
        <v>14945.7</v>
      </c>
    </row>
    <row r="686" spans="1:8" s="28" customFormat="1" ht="31.5">
      <c r="A686" s="33" t="s">
        <v>47</v>
      </c>
      <c r="B686" s="58" t="s">
        <v>485</v>
      </c>
      <c r="C686" s="52" t="s">
        <v>86</v>
      </c>
      <c r="D686" s="5" t="s">
        <v>108</v>
      </c>
      <c r="E686" s="5" t="s">
        <v>166</v>
      </c>
      <c r="F686" s="54">
        <f>SUM(Ведомственная!G1096)</f>
        <v>0.2</v>
      </c>
      <c r="G686" s="54">
        <f>SUM(Ведомственная!H1096)</f>
        <v>0.2</v>
      </c>
      <c r="H686" s="54">
        <f>SUM(Ведомственная!I1096)</f>
        <v>0.2</v>
      </c>
    </row>
    <row r="687" spans="1:8" s="28" customFormat="1">
      <c r="A687" s="33" t="s">
        <v>90</v>
      </c>
      <c r="B687" s="58" t="s">
        <v>709</v>
      </c>
      <c r="C687" s="52"/>
      <c r="D687" s="5"/>
      <c r="E687" s="5"/>
      <c r="F687" s="54">
        <f>SUM(F688)+F689</f>
        <v>401.3</v>
      </c>
      <c r="G687" s="54">
        <f t="shared" ref="G687:H687" si="143">SUM(G688)+G689</f>
        <v>401.3</v>
      </c>
      <c r="H687" s="54">
        <f t="shared" si="143"/>
        <v>401.3</v>
      </c>
    </row>
    <row r="688" spans="1:8" s="28" customFormat="1" ht="31.5">
      <c r="A688" s="33" t="s">
        <v>47</v>
      </c>
      <c r="B688" s="58" t="s">
        <v>709</v>
      </c>
      <c r="C688" s="52" t="s">
        <v>86</v>
      </c>
      <c r="D688" s="5" t="s">
        <v>108</v>
      </c>
      <c r="E688" s="5" t="s">
        <v>166</v>
      </c>
      <c r="F688" s="54">
        <f>SUM(Ведомственная!G1098)</f>
        <v>399.7</v>
      </c>
      <c r="G688" s="54">
        <f>SUM(Ведомственная!H1098)</f>
        <v>399.7</v>
      </c>
      <c r="H688" s="54">
        <f>SUM(Ведомственная!I1098)</f>
        <v>399.7</v>
      </c>
    </row>
    <row r="689" spans="1:8" s="28" customFormat="1">
      <c r="A689" s="83" t="s">
        <v>21</v>
      </c>
      <c r="B689" s="58" t="s">
        <v>709</v>
      </c>
      <c r="C689" s="52" t="s">
        <v>91</v>
      </c>
      <c r="D689" s="5" t="s">
        <v>108</v>
      </c>
      <c r="E689" s="5" t="s">
        <v>166</v>
      </c>
      <c r="F689" s="54">
        <f>SUM(Ведомственная!G1099)</f>
        <v>1.6</v>
      </c>
      <c r="G689" s="54">
        <f>SUM(Ведомственная!H1099)</f>
        <v>1.6</v>
      </c>
      <c r="H689" s="54">
        <f>SUM(Ведомственная!I1099)</f>
        <v>1.6</v>
      </c>
    </row>
    <row r="690" spans="1:8" s="28" customFormat="1" ht="31.5">
      <c r="A690" s="33" t="s">
        <v>92</v>
      </c>
      <c r="B690" s="58" t="s">
        <v>558</v>
      </c>
      <c r="C690" s="52"/>
      <c r="D690" s="5"/>
      <c r="E690" s="5"/>
      <c r="F690" s="54">
        <f>SUM(F691)</f>
        <v>791.1</v>
      </c>
      <c r="G690" s="54">
        <f>SUM(G691)</f>
        <v>791.1</v>
      </c>
      <c r="H690" s="54">
        <f>SUM(H691)</f>
        <v>773.1</v>
      </c>
    </row>
    <row r="691" spans="1:8" s="28" customFormat="1" ht="31.5">
      <c r="A691" s="33" t="s">
        <v>47</v>
      </c>
      <c r="B691" s="58" t="s">
        <v>558</v>
      </c>
      <c r="C691" s="52" t="s">
        <v>86</v>
      </c>
      <c r="D691" s="5" t="s">
        <v>108</v>
      </c>
      <c r="E691" s="5" t="s">
        <v>166</v>
      </c>
      <c r="F691" s="54">
        <f>SUM(Ведомственная!G1101)</f>
        <v>791.1</v>
      </c>
      <c r="G691" s="54">
        <f>SUM(Ведомственная!H1101)</f>
        <v>791.1</v>
      </c>
      <c r="H691" s="54">
        <f>SUM(Ведомственная!I1101)</f>
        <v>773.1</v>
      </c>
    </row>
    <row r="692" spans="1:8" s="28" customFormat="1" ht="31.5">
      <c r="A692" s="33" t="s">
        <v>496</v>
      </c>
      <c r="B692" s="58" t="s">
        <v>497</v>
      </c>
      <c r="C692" s="52"/>
      <c r="D692" s="54"/>
      <c r="E692" s="25"/>
      <c r="F692" s="54">
        <f>SUM(F693:F695)</f>
        <v>699.5</v>
      </c>
      <c r="G692" s="54">
        <f t="shared" ref="G692:H692" si="144">SUM(G693:G695)</f>
        <v>527.4</v>
      </c>
      <c r="H692" s="54">
        <f t="shared" si="144"/>
        <v>511.79999999999995</v>
      </c>
    </row>
    <row r="693" spans="1:8" s="28" customFormat="1" ht="31.5">
      <c r="A693" s="33" t="s">
        <v>47</v>
      </c>
      <c r="B693" s="58" t="s">
        <v>497</v>
      </c>
      <c r="C693" s="52" t="s">
        <v>86</v>
      </c>
      <c r="D693" s="5" t="s">
        <v>108</v>
      </c>
      <c r="E693" s="5" t="s">
        <v>163</v>
      </c>
      <c r="F693" s="54">
        <f>SUM(Ведомственная!G1031)</f>
        <v>0</v>
      </c>
      <c r="G693" s="54">
        <f>SUM(Ведомственная!H1031)</f>
        <v>0</v>
      </c>
      <c r="H693" s="54">
        <f>SUM(Ведомственная!I1031)</f>
        <v>0</v>
      </c>
    </row>
    <row r="694" spans="1:8" s="28" customFormat="1" ht="31.5">
      <c r="A694" s="33" t="s">
        <v>47</v>
      </c>
      <c r="B694" s="58" t="s">
        <v>497</v>
      </c>
      <c r="C694" s="52" t="s">
        <v>86</v>
      </c>
      <c r="D694" s="5" t="s">
        <v>108</v>
      </c>
      <c r="E694" s="5" t="s">
        <v>166</v>
      </c>
      <c r="F694" s="54">
        <f>SUM(Ведомственная!G1103)</f>
        <v>626.4</v>
      </c>
      <c r="G694" s="54">
        <f>SUM(Ведомственная!H1103)</f>
        <v>454.3</v>
      </c>
      <c r="H694" s="54">
        <f>SUM(Ведомственная!I1103)</f>
        <v>438.7</v>
      </c>
    </row>
    <row r="695" spans="1:8" s="28" customFormat="1">
      <c r="A695" s="83" t="s">
        <v>21</v>
      </c>
      <c r="B695" s="58" t="s">
        <v>497</v>
      </c>
      <c r="C695" s="52" t="s">
        <v>91</v>
      </c>
      <c r="D695" s="5" t="s">
        <v>108</v>
      </c>
      <c r="E695" s="5" t="s">
        <v>166</v>
      </c>
      <c r="F695" s="54">
        <f>SUM(Ведомственная!G1104)</f>
        <v>73.099999999999994</v>
      </c>
      <c r="G695" s="54">
        <f>SUM(Ведомственная!H1104)</f>
        <v>73.099999999999994</v>
      </c>
      <c r="H695" s="54">
        <f>SUM(Ведомственная!I1104)</f>
        <v>73.099999999999994</v>
      </c>
    </row>
    <row r="696" spans="1:8" s="28" customFormat="1">
      <c r="A696" s="83" t="s">
        <v>30</v>
      </c>
      <c r="B696" s="23" t="s">
        <v>710</v>
      </c>
      <c r="C696" s="23"/>
      <c r="D696" s="5"/>
      <c r="E696" s="5"/>
      <c r="F696" s="54">
        <f>SUM(F699)+F697</f>
        <v>122.3</v>
      </c>
      <c r="G696" s="54">
        <f t="shared" ref="G696:H696" si="145">SUM(G699)+G697</f>
        <v>122.3</v>
      </c>
      <c r="H696" s="54">
        <f t="shared" si="145"/>
        <v>60</v>
      </c>
    </row>
    <row r="697" spans="1:8" s="28" customFormat="1" ht="31.5">
      <c r="A697" s="33" t="s">
        <v>496</v>
      </c>
      <c r="B697" s="23" t="s">
        <v>859</v>
      </c>
      <c r="C697" s="23"/>
      <c r="D697" s="8"/>
      <c r="E697" s="25"/>
      <c r="F697" s="8">
        <f>SUM(F698)</f>
        <v>74</v>
      </c>
      <c r="G697" s="8">
        <f t="shared" ref="G697:H697" si="146">SUM(G698)</f>
        <v>74</v>
      </c>
      <c r="H697" s="8">
        <f t="shared" si="146"/>
        <v>60</v>
      </c>
    </row>
    <row r="698" spans="1:8" s="28" customFormat="1" ht="31.5">
      <c r="A698" s="33" t="s">
        <v>47</v>
      </c>
      <c r="B698" s="23" t="s">
        <v>859</v>
      </c>
      <c r="C698" s="23">
        <v>200</v>
      </c>
      <c r="D698" s="8"/>
      <c r="E698" s="25"/>
      <c r="F698" s="8">
        <f>SUM(Ведомственная!G1107)</f>
        <v>74</v>
      </c>
      <c r="G698" s="8">
        <f>SUM(Ведомственная!H1107)</f>
        <v>74</v>
      </c>
      <c r="H698" s="8">
        <f>SUM(Ведомственная!I1107)</f>
        <v>60</v>
      </c>
    </row>
    <row r="699" spans="1:8" s="28" customFormat="1" ht="31.5">
      <c r="A699" s="34" t="s">
        <v>711</v>
      </c>
      <c r="B699" s="5" t="s">
        <v>676</v>
      </c>
      <c r="C699" s="84"/>
      <c r="D699" s="5"/>
      <c r="E699" s="5"/>
      <c r="F699" s="54">
        <f>SUM(F700)</f>
        <v>48.3</v>
      </c>
      <c r="G699" s="54">
        <f t="shared" ref="G699:H699" si="147">SUM(G700)</f>
        <v>48.3</v>
      </c>
      <c r="H699" s="54">
        <f t="shared" si="147"/>
        <v>0</v>
      </c>
    </row>
    <row r="700" spans="1:8" s="28" customFormat="1" ht="31.5">
      <c r="A700" s="83" t="s">
        <v>47</v>
      </c>
      <c r="B700" s="5" t="s">
        <v>676</v>
      </c>
      <c r="C700" s="84" t="s">
        <v>86</v>
      </c>
      <c r="D700" s="5" t="s">
        <v>108</v>
      </c>
      <c r="E700" s="5" t="s">
        <v>166</v>
      </c>
      <c r="F700" s="54">
        <f>SUM(Ведомственная!G1109)</f>
        <v>48.3</v>
      </c>
      <c r="G700" s="54">
        <f>SUM(Ведомственная!H1109)</f>
        <v>48.3</v>
      </c>
      <c r="H700" s="54">
        <f>SUM(Ведомственная!I1109)</f>
        <v>0</v>
      </c>
    </row>
    <row r="701" spans="1:8" s="28" customFormat="1" ht="31.5">
      <c r="A701" s="83" t="s">
        <v>40</v>
      </c>
      <c r="B701" s="23" t="s">
        <v>337</v>
      </c>
      <c r="C701" s="5"/>
      <c r="D701" s="8"/>
      <c r="E701" s="25"/>
      <c r="F701" s="8">
        <f>SUM(F702)</f>
        <v>45700.5</v>
      </c>
      <c r="G701" s="8">
        <f>SUM(G702)</f>
        <v>44853.5</v>
      </c>
      <c r="H701" s="8">
        <f>SUM(H702)</f>
        <v>43918.600000000006</v>
      </c>
    </row>
    <row r="702" spans="1:8" s="28" customFormat="1" ht="31.5">
      <c r="A702" s="34" t="s">
        <v>711</v>
      </c>
      <c r="B702" s="23" t="s">
        <v>338</v>
      </c>
      <c r="C702" s="5"/>
      <c r="D702" s="8"/>
      <c r="E702" s="25"/>
      <c r="F702" s="8">
        <f>SUM(F703:F707)</f>
        <v>45700.5</v>
      </c>
      <c r="G702" s="8">
        <f t="shared" ref="G702:H702" si="148">SUM(G703:G707)</f>
        <v>44853.5</v>
      </c>
      <c r="H702" s="8">
        <f t="shared" si="148"/>
        <v>43918.600000000006</v>
      </c>
    </row>
    <row r="703" spans="1:8" s="28" customFormat="1" ht="63">
      <c r="A703" s="2" t="s">
        <v>46</v>
      </c>
      <c r="B703" s="23" t="s">
        <v>338</v>
      </c>
      <c r="C703" s="5" t="s">
        <v>84</v>
      </c>
      <c r="D703" s="5" t="s">
        <v>108</v>
      </c>
      <c r="E703" s="5" t="s">
        <v>166</v>
      </c>
      <c r="F703" s="8">
        <f>SUM(Ведомственная!G1112)</f>
        <v>37469.199999999997</v>
      </c>
      <c r="G703" s="8">
        <f>SUM(Ведомственная!H1112)</f>
        <v>37469.199999999997</v>
      </c>
      <c r="H703" s="8">
        <f>SUM(Ведомственная!I1112)</f>
        <v>37469.199999999997</v>
      </c>
    </row>
    <row r="704" spans="1:8" s="28" customFormat="1" ht="63">
      <c r="A704" s="2" t="s">
        <v>46</v>
      </c>
      <c r="B704" s="23" t="s">
        <v>338</v>
      </c>
      <c r="C704" s="5" t="s">
        <v>84</v>
      </c>
      <c r="D704" s="5" t="s">
        <v>164</v>
      </c>
      <c r="E704" s="5" t="s">
        <v>163</v>
      </c>
      <c r="F704" s="8">
        <f>SUM(Ведомственная!G1154)</f>
        <v>2853.8</v>
      </c>
      <c r="G704" s="8">
        <f>SUM(Ведомственная!H1154)</f>
        <v>2853.8</v>
      </c>
      <c r="H704" s="8">
        <f>SUM(Ведомственная!I1154)</f>
        <v>2853.8</v>
      </c>
    </row>
    <row r="705" spans="1:8" s="28" customFormat="1" ht="31.5">
      <c r="A705" s="83" t="s">
        <v>47</v>
      </c>
      <c r="B705" s="23" t="s">
        <v>338</v>
      </c>
      <c r="C705" s="5" t="s">
        <v>86</v>
      </c>
      <c r="D705" s="5" t="s">
        <v>108</v>
      </c>
      <c r="E705" s="5" t="s">
        <v>163</v>
      </c>
      <c r="F705" s="8">
        <f>SUM(Ведомственная!G1034)</f>
        <v>50</v>
      </c>
      <c r="G705" s="8">
        <f>SUM(Ведомственная!H1034)</f>
        <v>50</v>
      </c>
      <c r="H705" s="8">
        <f>SUM(Ведомственная!I1034)</f>
        <v>50</v>
      </c>
    </row>
    <row r="706" spans="1:8" s="28" customFormat="1" ht="31.5">
      <c r="A706" s="83" t="s">
        <v>47</v>
      </c>
      <c r="B706" s="23" t="s">
        <v>338</v>
      </c>
      <c r="C706" s="5" t="s">
        <v>86</v>
      </c>
      <c r="D706" s="5" t="s">
        <v>108</v>
      </c>
      <c r="E706" s="5" t="s">
        <v>166</v>
      </c>
      <c r="F706" s="8">
        <f>SUM(Ведомственная!G1113)</f>
        <v>5158.7</v>
      </c>
      <c r="G706" s="8">
        <f>SUM(Ведомственная!H1113)</f>
        <v>4311.7</v>
      </c>
      <c r="H706" s="8">
        <f>SUM(Ведомственная!I1113)</f>
        <v>3376.8</v>
      </c>
    </row>
    <row r="707" spans="1:8" s="28" customFormat="1">
      <c r="A707" s="83" t="s">
        <v>21</v>
      </c>
      <c r="B707" s="23" t="s">
        <v>338</v>
      </c>
      <c r="C707" s="5" t="s">
        <v>91</v>
      </c>
      <c r="D707" s="5" t="s">
        <v>108</v>
      </c>
      <c r="E707" s="5" t="s">
        <v>166</v>
      </c>
      <c r="F707" s="8">
        <f>SUM(Ведомственная!G1114)</f>
        <v>168.8</v>
      </c>
      <c r="G707" s="8">
        <f>SUM(Ведомственная!H1114)</f>
        <v>168.8</v>
      </c>
      <c r="H707" s="8">
        <f>SUM(Ведомственная!I1114)</f>
        <v>168.8</v>
      </c>
    </row>
    <row r="708" spans="1:8" s="28" customFormat="1" ht="31.5">
      <c r="A708" s="24" t="s">
        <v>599</v>
      </c>
      <c r="B708" s="25" t="s">
        <v>247</v>
      </c>
      <c r="C708" s="25"/>
      <c r="D708" s="25"/>
      <c r="E708" s="25"/>
      <c r="F708" s="27">
        <f>SUM(F709+F721)+F781</f>
        <v>340437.8</v>
      </c>
      <c r="G708" s="27">
        <f t="shared" ref="G708:H708" si="149">SUM(G709+G721)+G781</f>
        <v>284703.3</v>
      </c>
      <c r="H708" s="27">
        <f t="shared" si="149"/>
        <v>399924.1</v>
      </c>
    </row>
    <row r="709" spans="1:8" s="28" customFormat="1" ht="31.5">
      <c r="A709" s="83" t="s">
        <v>299</v>
      </c>
      <c r="B709" s="32" t="s">
        <v>248</v>
      </c>
      <c r="C709" s="32"/>
      <c r="D709" s="25"/>
      <c r="E709" s="25"/>
      <c r="F709" s="10">
        <f>SUM(F710+F713+F716+F718)</f>
        <v>8508.7000000000007</v>
      </c>
      <c r="G709" s="10">
        <f>SUM(G710+G713+G716+G718)</f>
        <v>8234.4000000000015</v>
      </c>
      <c r="H709" s="10">
        <f>SUM(H710+H713+H716+H718)</f>
        <v>8434.4000000000015</v>
      </c>
    </row>
    <row r="710" spans="1:8" s="28" customFormat="1">
      <c r="A710" s="83" t="s">
        <v>75</v>
      </c>
      <c r="B710" s="32" t="s">
        <v>479</v>
      </c>
      <c r="C710" s="32"/>
      <c r="D710" s="25"/>
      <c r="E710" s="25"/>
      <c r="F710" s="10">
        <f>F711+F712</f>
        <v>6711.8</v>
      </c>
      <c r="G710" s="10">
        <f>G711+G712</f>
        <v>6951.8</v>
      </c>
      <c r="H710" s="10">
        <f>H711+H712</f>
        <v>6951.8</v>
      </c>
    </row>
    <row r="711" spans="1:8" s="28" customFormat="1" ht="63">
      <c r="A711" s="83" t="s">
        <v>46</v>
      </c>
      <c r="B711" s="32" t="s">
        <v>479</v>
      </c>
      <c r="C711" s="32">
        <v>100</v>
      </c>
      <c r="D711" s="5" t="s">
        <v>164</v>
      </c>
      <c r="E711" s="5" t="s">
        <v>163</v>
      </c>
      <c r="F711" s="10">
        <f>SUM(Ведомственная!G851)</f>
        <v>6711.6</v>
      </c>
      <c r="G711" s="10">
        <f>SUM(Ведомственная!H851)</f>
        <v>6951.6</v>
      </c>
      <c r="H711" s="10">
        <f>SUM(Ведомственная!I851)</f>
        <v>6951.6</v>
      </c>
    </row>
    <row r="712" spans="1:8" s="28" customFormat="1" ht="31.5">
      <c r="A712" s="83" t="s">
        <v>47</v>
      </c>
      <c r="B712" s="32" t="s">
        <v>479</v>
      </c>
      <c r="C712" s="43">
        <v>200</v>
      </c>
      <c r="D712" s="5" t="s">
        <v>164</v>
      </c>
      <c r="E712" s="5" t="s">
        <v>163</v>
      </c>
      <c r="F712" s="10">
        <f>SUM(Ведомственная!G852)</f>
        <v>0.2</v>
      </c>
      <c r="G712" s="10">
        <f>SUM(Ведомственная!H852)</f>
        <v>0.2</v>
      </c>
      <c r="H712" s="10">
        <f>SUM(Ведомственная!I852)</f>
        <v>0.2</v>
      </c>
    </row>
    <row r="713" spans="1:8" s="28" customFormat="1">
      <c r="A713" s="83" t="s">
        <v>90</v>
      </c>
      <c r="B713" s="32" t="s">
        <v>480</v>
      </c>
      <c r="C713" s="43"/>
      <c r="D713" s="25"/>
      <c r="E713" s="25"/>
      <c r="F713" s="44">
        <f>F714+F715</f>
        <v>286.3</v>
      </c>
      <c r="G713" s="44">
        <f>G714+G715</f>
        <v>250.1</v>
      </c>
      <c r="H713" s="44">
        <f>H714+H715</f>
        <v>250.1</v>
      </c>
    </row>
    <row r="714" spans="1:8" s="28" customFormat="1" ht="31.5">
      <c r="A714" s="83" t="s">
        <v>47</v>
      </c>
      <c r="B714" s="32" t="s">
        <v>480</v>
      </c>
      <c r="C714" s="32">
        <v>200</v>
      </c>
      <c r="D714" s="5" t="s">
        <v>164</v>
      </c>
      <c r="E714" s="5" t="s">
        <v>163</v>
      </c>
      <c r="F714" s="10">
        <f>SUM(Ведомственная!G854)</f>
        <v>215</v>
      </c>
      <c r="G714" s="10">
        <f>SUM(Ведомственная!H854)</f>
        <v>200</v>
      </c>
      <c r="H714" s="10">
        <f>SUM(Ведомственная!I854)</f>
        <v>200</v>
      </c>
    </row>
    <row r="715" spans="1:8" s="28" customFormat="1">
      <c r="A715" s="83" t="s">
        <v>21</v>
      </c>
      <c r="B715" s="32" t="s">
        <v>480</v>
      </c>
      <c r="C715" s="32">
        <v>800</v>
      </c>
      <c r="D715" s="5" t="s">
        <v>164</v>
      </c>
      <c r="E715" s="5" t="s">
        <v>163</v>
      </c>
      <c r="F715" s="10">
        <f>SUM(Ведомственная!G855)</f>
        <v>71.3</v>
      </c>
      <c r="G715" s="10">
        <f>SUM(Ведомственная!H855)</f>
        <v>50.099999999999994</v>
      </c>
      <c r="H715" s="10">
        <f>SUM(Ведомственная!I855)</f>
        <v>50.099999999999994</v>
      </c>
    </row>
    <row r="716" spans="1:8" s="28" customFormat="1" ht="31.5">
      <c r="A716" s="83" t="s">
        <v>92</v>
      </c>
      <c r="B716" s="32" t="s">
        <v>481</v>
      </c>
      <c r="C716" s="32"/>
      <c r="D716" s="25"/>
      <c r="E716" s="25"/>
      <c r="F716" s="10">
        <f>F717</f>
        <v>535.1</v>
      </c>
      <c r="G716" s="10">
        <f>G717</f>
        <v>400</v>
      </c>
      <c r="H716" s="10">
        <f>H717</f>
        <v>400</v>
      </c>
    </row>
    <row r="717" spans="1:8" ht="31.5">
      <c r="A717" s="83" t="s">
        <v>47</v>
      </c>
      <c r="B717" s="32" t="s">
        <v>481</v>
      </c>
      <c r="C717" s="32">
        <v>200</v>
      </c>
      <c r="D717" s="5" t="s">
        <v>164</v>
      </c>
      <c r="E717" s="5" t="s">
        <v>163</v>
      </c>
      <c r="F717" s="10">
        <f>SUM(Ведомственная!G857)</f>
        <v>535.1</v>
      </c>
      <c r="G717" s="10">
        <f>SUM(Ведомственная!H857)</f>
        <v>400</v>
      </c>
      <c r="H717" s="10">
        <f>SUM(Ведомственная!I857)</f>
        <v>400</v>
      </c>
    </row>
    <row r="718" spans="1:8" ht="31.5">
      <c r="A718" s="83" t="s">
        <v>93</v>
      </c>
      <c r="B718" s="32" t="s">
        <v>482</v>
      </c>
      <c r="C718" s="32"/>
      <c r="D718" s="5"/>
      <c r="E718" s="5"/>
      <c r="F718" s="10">
        <f>F719+F720</f>
        <v>975.5</v>
      </c>
      <c r="G718" s="10">
        <f>G719+G720</f>
        <v>632.5</v>
      </c>
      <c r="H718" s="10">
        <f>H719+H720</f>
        <v>832.5</v>
      </c>
    </row>
    <row r="719" spans="1:8" ht="31.5">
      <c r="A719" s="83" t="s">
        <v>47</v>
      </c>
      <c r="B719" s="32" t="s">
        <v>482</v>
      </c>
      <c r="C719" s="32">
        <v>200</v>
      </c>
      <c r="D719" s="5" t="s">
        <v>164</v>
      </c>
      <c r="E719" s="5" t="s">
        <v>163</v>
      </c>
      <c r="F719" s="10">
        <f>SUM(Ведомственная!G859)</f>
        <v>943</v>
      </c>
      <c r="G719" s="10">
        <f>SUM(Ведомственная!H859)</f>
        <v>600</v>
      </c>
      <c r="H719" s="10">
        <f>SUM(Ведомственная!I859)</f>
        <v>800</v>
      </c>
    </row>
    <row r="720" spans="1:8">
      <c r="A720" s="83" t="s">
        <v>21</v>
      </c>
      <c r="B720" s="32" t="s">
        <v>482</v>
      </c>
      <c r="C720" s="32">
        <v>800</v>
      </c>
      <c r="D720" s="5" t="s">
        <v>164</v>
      </c>
      <c r="E720" s="5" t="s">
        <v>163</v>
      </c>
      <c r="F720" s="10">
        <f>SUM(Ведомственная!G860)</f>
        <v>32.5</v>
      </c>
      <c r="G720" s="10">
        <f>SUM(Ведомственная!H860)</f>
        <v>32.5</v>
      </c>
      <c r="H720" s="10">
        <f>SUM(Ведомственная!I860)</f>
        <v>32.5</v>
      </c>
    </row>
    <row r="721" spans="1:8" ht="94.5">
      <c r="A721" s="83" t="s">
        <v>918</v>
      </c>
      <c r="B721" s="23" t="s">
        <v>250</v>
      </c>
      <c r="C721" s="5"/>
      <c r="D721" s="5"/>
      <c r="E721" s="5"/>
      <c r="F721" s="8">
        <f>F743+F746+F722+F753+F758</f>
        <v>216115.29999999996</v>
      </c>
      <c r="G721" s="8">
        <f>G743+G746+G722+G753+G758</f>
        <v>209438.9</v>
      </c>
      <c r="H721" s="8">
        <f>H743+H746+H722+H753+H758</f>
        <v>211129.4</v>
      </c>
    </row>
    <row r="722" spans="1:8">
      <c r="A722" s="83" t="s">
        <v>30</v>
      </c>
      <c r="B722" s="5" t="s">
        <v>713</v>
      </c>
      <c r="C722" s="5"/>
      <c r="D722" s="5"/>
      <c r="E722" s="5"/>
      <c r="F722" s="8">
        <f>SUM(F723+F725+F727+F729+F731+F733+F736+F738)</f>
        <v>16501.800000000003</v>
      </c>
      <c r="G722" s="8">
        <f t="shared" ref="G722:H722" si="150">SUM(G723+G725+G727+G729+G731+G733+G736+G738)</f>
        <v>15510.9</v>
      </c>
      <c r="H722" s="8">
        <f t="shared" si="150"/>
        <v>15310.9</v>
      </c>
    </row>
    <row r="723" spans="1:8" ht="47.25">
      <c r="A723" s="83" t="s">
        <v>861</v>
      </c>
      <c r="B723" s="5" t="s">
        <v>863</v>
      </c>
      <c r="C723" s="5"/>
      <c r="D723" s="5"/>
      <c r="E723" s="5"/>
      <c r="F723" s="8">
        <f>SUM(F724)</f>
        <v>423.3</v>
      </c>
      <c r="G723" s="8">
        <f>SUM(G724)</f>
        <v>423</v>
      </c>
      <c r="H723" s="8">
        <f>SUM(H724)</f>
        <v>423</v>
      </c>
    </row>
    <row r="724" spans="1:8" ht="31.5">
      <c r="A724" s="83" t="s">
        <v>47</v>
      </c>
      <c r="B724" s="5" t="s">
        <v>863</v>
      </c>
      <c r="C724" s="5" t="s">
        <v>86</v>
      </c>
      <c r="D724" s="5" t="s">
        <v>164</v>
      </c>
      <c r="E724" s="5" t="s">
        <v>39</v>
      </c>
      <c r="F724" s="8">
        <f>SUM(Ведомственная!G829)</f>
        <v>423.3</v>
      </c>
      <c r="G724" s="8">
        <f>SUM(Ведомственная!H829)</f>
        <v>423</v>
      </c>
      <c r="H724" s="8">
        <f>SUM(Ведомственная!I829)</f>
        <v>423</v>
      </c>
    </row>
    <row r="725" spans="1:8" ht="47.25">
      <c r="A725" s="83" t="s">
        <v>862</v>
      </c>
      <c r="B725" s="5" t="s">
        <v>850</v>
      </c>
      <c r="C725" s="5"/>
      <c r="D725" s="5"/>
      <c r="E725" s="5"/>
      <c r="F725" s="8">
        <f>SUM(F726)</f>
        <v>529.19999999999993</v>
      </c>
      <c r="G725" s="8">
        <f t="shared" ref="G725:H725" si="151">SUM(G726)</f>
        <v>528.79999999999995</v>
      </c>
      <c r="H725" s="8">
        <f t="shared" si="151"/>
        <v>528.79999999999995</v>
      </c>
    </row>
    <row r="726" spans="1:8" ht="31.5">
      <c r="A726" s="83" t="s">
        <v>47</v>
      </c>
      <c r="B726" s="5" t="s">
        <v>850</v>
      </c>
      <c r="C726" s="5" t="s">
        <v>86</v>
      </c>
      <c r="D726" s="5" t="s">
        <v>164</v>
      </c>
      <c r="E726" s="5" t="s">
        <v>39</v>
      </c>
      <c r="F726" s="8">
        <f>SUM(Ведомственная!G827)</f>
        <v>529.19999999999993</v>
      </c>
      <c r="G726" s="8">
        <f>SUM(Ведомственная!H827)</f>
        <v>528.79999999999995</v>
      </c>
      <c r="H726" s="8">
        <f>SUM(Ведомственная!I827)</f>
        <v>528.79999999999995</v>
      </c>
    </row>
    <row r="727" spans="1:8" ht="31.5">
      <c r="A727" s="83" t="s">
        <v>727</v>
      </c>
      <c r="B727" s="5" t="s">
        <v>845</v>
      </c>
      <c r="C727" s="5"/>
      <c r="D727" s="5"/>
      <c r="E727" s="5"/>
      <c r="F727" s="8">
        <f>SUM(F728)</f>
        <v>3020</v>
      </c>
      <c r="G727" s="8">
        <f t="shared" ref="G727:H727" si="152">SUM(G728)</f>
        <v>3003</v>
      </c>
      <c r="H727" s="8">
        <f t="shared" si="152"/>
        <v>3003</v>
      </c>
    </row>
    <row r="728" spans="1:8" ht="31.5">
      <c r="A728" s="83" t="s">
        <v>220</v>
      </c>
      <c r="B728" s="5" t="s">
        <v>845</v>
      </c>
      <c r="C728" s="5" t="s">
        <v>117</v>
      </c>
      <c r="D728" s="5" t="s">
        <v>164</v>
      </c>
      <c r="E728" s="5" t="s">
        <v>39</v>
      </c>
      <c r="F728" s="8">
        <f>SUM(Ведомственная!G819)</f>
        <v>3020</v>
      </c>
      <c r="G728" s="8">
        <f>SUM(Ведомственная!H819)</f>
        <v>3003</v>
      </c>
      <c r="H728" s="8">
        <f>SUM(Ведомственная!I819)</f>
        <v>3003</v>
      </c>
    </row>
    <row r="729" spans="1:8" ht="47.25">
      <c r="A729" s="108" t="s">
        <v>999</v>
      </c>
      <c r="B729" s="5" t="s">
        <v>720</v>
      </c>
      <c r="C729" s="5"/>
      <c r="D729" s="5"/>
      <c r="E729" s="5"/>
      <c r="F729" s="8">
        <f>SUM(F730)</f>
        <v>2259.3000000000002</v>
      </c>
      <c r="G729" s="8">
        <f>SUM(G730)</f>
        <v>1586.5</v>
      </c>
      <c r="H729" s="8">
        <f>SUM(H730)</f>
        <v>1586.5</v>
      </c>
    </row>
    <row r="730" spans="1:8" ht="31.5">
      <c r="A730" s="83" t="s">
        <v>220</v>
      </c>
      <c r="B730" s="5" t="s">
        <v>720</v>
      </c>
      <c r="C730" s="5" t="s">
        <v>117</v>
      </c>
      <c r="D730" s="5" t="s">
        <v>164</v>
      </c>
      <c r="E730" s="5" t="s">
        <v>39</v>
      </c>
      <c r="F730" s="8">
        <f>SUM(Ведомственная!G821)</f>
        <v>2259.3000000000002</v>
      </c>
      <c r="G730" s="8">
        <f>SUM(Ведомственная!H821)</f>
        <v>1586.5</v>
      </c>
      <c r="H730" s="8">
        <f>SUM(Ведомственная!I821)</f>
        <v>1586.5</v>
      </c>
    </row>
    <row r="731" spans="1:8" ht="47.25">
      <c r="A731" s="83" t="s">
        <v>995</v>
      </c>
      <c r="B731" s="5" t="s">
        <v>721</v>
      </c>
      <c r="C731" s="5"/>
      <c r="D731" s="5"/>
      <c r="E731" s="5"/>
      <c r="F731" s="8">
        <f>SUM(F732)</f>
        <v>529.19999999999993</v>
      </c>
      <c r="G731" s="8">
        <f>SUM(G732)</f>
        <v>528.79999999999995</v>
      </c>
      <c r="H731" s="8">
        <f>SUM(H732)</f>
        <v>528.79999999999995</v>
      </c>
    </row>
    <row r="732" spans="1:8" ht="31.5">
      <c r="A732" s="83" t="s">
        <v>47</v>
      </c>
      <c r="B732" s="5" t="s">
        <v>721</v>
      </c>
      <c r="C732" s="5" t="s">
        <v>86</v>
      </c>
      <c r="D732" s="5" t="s">
        <v>164</v>
      </c>
      <c r="E732" s="5" t="s">
        <v>39</v>
      </c>
      <c r="F732" s="8">
        <f>SUM(Ведомственная!G823)</f>
        <v>529.19999999999993</v>
      </c>
      <c r="G732" s="8">
        <f>SUM(Ведомственная!H823)</f>
        <v>528.79999999999995</v>
      </c>
      <c r="H732" s="8">
        <f>SUM(Ведомственная!I823)</f>
        <v>528.79999999999995</v>
      </c>
    </row>
    <row r="733" spans="1:8" ht="31.5">
      <c r="A733" s="83" t="s">
        <v>848</v>
      </c>
      <c r="B733" s="50" t="s">
        <v>731</v>
      </c>
      <c r="C733" s="5"/>
      <c r="D733" s="5"/>
      <c r="E733" s="5"/>
      <c r="F733" s="8">
        <f>SUM(F734:F735)</f>
        <v>3358.7</v>
      </c>
      <c r="G733" s="8">
        <f t="shared" ref="G733:H733" si="153">SUM(G734:G735)</f>
        <v>3358.7</v>
      </c>
      <c r="H733" s="8">
        <f t="shared" si="153"/>
        <v>3358.7</v>
      </c>
    </row>
    <row r="734" spans="1:8" ht="31.5">
      <c r="A734" s="83" t="s">
        <v>47</v>
      </c>
      <c r="B734" s="50" t="s">
        <v>731</v>
      </c>
      <c r="C734" s="5" t="s">
        <v>86</v>
      </c>
      <c r="D734" s="5" t="s">
        <v>164</v>
      </c>
      <c r="E734" s="5" t="s">
        <v>39</v>
      </c>
      <c r="F734" s="8">
        <f>SUM(Ведомственная!G839)</f>
        <v>373</v>
      </c>
      <c r="G734" s="8">
        <f>SUM(Ведомственная!H839)</f>
        <v>373</v>
      </c>
      <c r="H734" s="8">
        <f>SUM(Ведомственная!I839)</f>
        <v>373</v>
      </c>
    </row>
    <row r="735" spans="1:8" ht="31.5">
      <c r="A735" s="83" t="s">
        <v>220</v>
      </c>
      <c r="B735" s="50" t="s">
        <v>731</v>
      </c>
      <c r="C735" s="5" t="s">
        <v>117</v>
      </c>
      <c r="D735" s="5" t="s">
        <v>164</v>
      </c>
      <c r="E735" s="5" t="s">
        <v>49</v>
      </c>
      <c r="F735" s="8">
        <f>SUM(Ведомственная!G840)</f>
        <v>2985.7</v>
      </c>
      <c r="G735" s="8">
        <f>SUM(Ведомственная!H840)</f>
        <v>2985.7</v>
      </c>
      <c r="H735" s="8">
        <f>SUM(Ведомственная!I840)</f>
        <v>2985.7</v>
      </c>
    </row>
    <row r="736" spans="1:8" hidden="1">
      <c r="A736" s="83"/>
      <c r="B736" s="5" t="s">
        <v>847</v>
      </c>
      <c r="C736" s="5"/>
      <c r="D736" s="5"/>
      <c r="E736" s="5"/>
      <c r="F736" s="8">
        <f>SUM(F737)</f>
        <v>0</v>
      </c>
      <c r="G736" s="8">
        <f t="shared" ref="G736:H736" si="154">SUM(G737)</f>
        <v>0</v>
      </c>
      <c r="H736" s="8">
        <f t="shared" si="154"/>
        <v>0</v>
      </c>
    </row>
    <row r="737" spans="1:8" hidden="1">
      <c r="A737" s="83"/>
      <c r="B737" s="5" t="s">
        <v>847</v>
      </c>
      <c r="C737" s="5" t="s">
        <v>86</v>
      </c>
      <c r="D737" s="5"/>
      <c r="E737" s="5"/>
      <c r="F737" s="8">
        <f>SUM(Ведомственная!G825)</f>
        <v>0</v>
      </c>
      <c r="G737" s="8">
        <f>SUM(Ведомственная!H825)</f>
        <v>0</v>
      </c>
      <c r="H737" s="8">
        <f>SUM(Ведомственная!I825)</f>
        <v>0</v>
      </c>
    </row>
    <row r="738" spans="1:8">
      <c r="A738" s="83" t="s">
        <v>249</v>
      </c>
      <c r="B738" s="5" t="s">
        <v>714</v>
      </c>
      <c r="C738" s="5"/>
      <c r="D738" s="5"/>
      <c r="E738" s="5"/>
      <c r="F738" s="8">
        <f>SUM(F739:F742)</f>
        <v>6382.1</v>
      </c>
      <c r="G738" s="8">
        <f t="shared" ref="G738:H738" si="155">SUM(G739:G742)</f>
        <v>6082.1</v>
      </c>
      <c r="H738" s="8">
        <f t="shared" si="155"/>
        <v>5882.1</v>
      </c>
    </row>
    <row r="739" spans="1:8" ht="63">
      <c r="A739" s="83" t="s">
        <v>46</v>
      </c>
      <c r="B739" s="5" t="s">
        <v>714</v>
      </c>
      <c r="C739" s="5" t="s">
        <v>84</v>
      </c>
      <c r="D739" s="5" t="s">
        <v>164</v>
      </c>
      <c r="E739" s="5" t="s">
        <v>29</v>
      </c>
      <c r="F739" s="8">
        <f>SUM(Ведомственная!G781)</f>
        <v>2884</v>
      </c>
      <c r="G739" s="8">
        <f>SUM(Ведомственная!H781)</f>
        <v>2884</v>
      </c>
      <c r="H739" s="8">
        <f>SUM(Ведомственная!I781)</f>
        <v>2884</v>
      </c>
    </row>
    <row r="740" spans="1:8" ht="31.5">
      <c r="A740" s="83" t="s">
        <v>47</v>
      </c>
      <c r="B740" s="5" t="s">
        <v>714</v>
      </c>
      <c r="C740" s="5" t="s">
        <v>86</v>
      </c>
      <c r="D740" s="5" t="s">
        <v>164</v>
      </c>
      <c r="E740" s="5" t="s">
        <v>29</v>
      </c>
      <c r="F740" s="8">
        <f>SUM(Ведомственная!G782)</f>
        <v>3191.1</v>
      </c>
      <c r="G740" s="8">
        <f>SUM(Ведомственная!H782)</f>
        <v>2891.1</v>
      </c>
      <c r="H740" s="8">
        <f>SUM(Ведомственная!I782)</f>
        <v>2691.1</v>
      </c>
    </row>
    <row r="741" spans="1:8">
      <c r="A741" s="83" t="s">
        <v>37</v>
      </c>
      <c r="B741" s="5" t="s">
        <v>714</v>
      </c>
      <c r="C741" s="5" t="s">
        <v>94</v>
      </c>
      <c r="D741" s="5" t="s">
        <v>164</v>
      </c>
      <c r="E741" s="5" t="s">
        <v>29</v>
      </c>
      <c r="F741" s="8">
        <f>SUM(Ведомственная!G783)</f>
        <v>277</v>
      </c>
      <c r="G741" s="8">
        <f>SUM(Ведомственная!H783)</f>
        <v>277</v>
      </c>
      <c r="H741" s="8">
        <f>SUM(Ведомственная!I783)</f>
        <v>277</v>
      </c>
    </row>
    <row r="742" spans="1:8" ht="31.5">
      <c r="A742" s="83" t="s">
        <v>220</v>
      </c>
      <c r="B742" s="5" t="s">
        <v>714</v>
      </c>
      <c r="C742" s="5" t="s">
        <v>117</v>
      </c>
      <c r="D742" s="5" t="s">
        <v>164</v>
      </c>
      <c r="E742" s="5" t="s">
        <v>29</v>
      </c>
      <c r="F742" s="8">
        <f>SUM(Ведомственная!G784)</f>
        <v>30</v>
      </c>
      <c r="G742" s="8">
        <f>SUM(Ведомственная!H784)</f>
        <v>30</v>
      </c>
      <c r="H742" s="8">
        <f>SUM(Ведомственная!I784)</f>
        <v>30</v>
      </c>
    </row>
    <row r="743" spans="1:8" ht="47.25">
      <c r="A743" s="108" t="s">
        <v>24</v>
      </c>
      <c r="B743" s="23" t="s">
        <v>300</v>
      </c>
      <c r="C743" s="5"/>
      <c r="D743" s="5"/>
      <c r="E743" s="5"/>
      <c r="F743" s="8">
        <f t="shared" ref="F743:H744" si="156">F744</f>
        <v>177903.4</v>
      </c>
      <c r="G743" s="8">
        <f t="shared" si="156"/>
        <v>173239.9</v>
      </c>
      <c r="H743" s="8">
        <f t="shared" si="156"/>
        <v>173269.9</v>
      </c>
    </row>
    <row r="744" spans="1:8">
      <c r="A744" s="83" t="s">
        <v>249</v>
      </c>
      <c r="B744" s="23" t="s">
        <v>301</v>
      </c>
      <c r="C744" s="5"/>
      <c r="D744" s="5"/>
      <c r="E744" s="5"/>
      <c r="F744" s="8">
        <f t="shared" si="156"/>
        <v>177903.4</v>
      </c>
      <c r="G744" s="8">
        <f t="shared" si="156"/>
        <v>173239.9</v>
      </c>
      <c r="H744" s="8">
        <f t="shared" si="156"/>
        <v>173269.9</v>
      </c>
    </row>
    <row r="745" spans="1:8" ht="31.5">
      <c r="A745" s="83" t="s">
        <v>67</v>
      </c>
      <c r="B745" s="23" t="s">
        <v>301</v>
      </c>
      <c r="C745" s="5" t="s">
        <v>117</v>
      </c>
      <c r="D745" s="5" t="s">
        <v>164</v>
      </c>
      <c r="E745" s="5" t="s">
        <v>29</v>
      </c>
      <c r="F745" s="8">
        <f>SUM(Ведомственная!G787)</f>
        <v>177903.4</v>
      </c>
      <c r="G745" s="8">
        <f>SUM(Ведомственная!H787)</f>
        <v>173239.9</v>
      </c>
      <c r="H745" s="8">
        <f>SUM(Ведомственная!I787)</f>
        <v>173269.9</v>
      </c>
    </row>
    <row r="746" spans="1:8">
      <c r="A746" s="83" t="s">
        <v>145</v>
      </c>
      <c r="B746" s="23" t="s">
        <v>440</v>
      </c>
      <c r="C746" s="5"/>
      <c r="D746" s="5"/>
      <c r="E746" s="5"/>
      <c r="F746" s="8">
        <f>F750+F747</f>
        <v>2055.4</v>
      </c>
      <c r="G746" s="8">
        <f>G750+G747</f>
        <v>592.1</v>
      </c>
      <c r="H746" s="8">
        <f>H750+H747</f>
        <v>792.1</v>
      </c>
    </row>
    <row r="747" spans="1:8" ht="31.5">
      <c r="A747" s="83" t="s">
        <v>252</v>
      </c>
      <c r="B747" s="23" t="s">
        <v>441</v>
      </c>
      <c r="C747" s="5"/>
      <c r="D747" s="5"/>
      <c r="E747" s="5"/>
      <c r="F747" s="8">
        <f t="shared" ref="F747:H748" si="157">F748</f>
        <v>640</v>
      </c>
      <c r="G747" s="8">
        <f t="shared" si="157"/>
        <v>400</v>
      </c>
      <c r="H747" s="8">
        <f t="shared" si="157"/>
        <v>600</v>
      </c>
    </row>
    <row r="748" spans="1:8">
      <c r="A748" s="83" t="s">
        <v>249</v>
      </c>
      <c r="B748" s="23" t="s">
        <v>442</v>
      </c>
      <c r="C748" s="5"/>
      <c r="D748" s="5"/>
      <c r="E748" s="5"/>
      <c r="F748" s="8">
        <f t="shared" si="157"/>
        <v>640</v>
      </c>
      <c r="G748" s="8">
        <f t="shared" si="157"/>
        <v>400</v>
      </c>
      <c r="H748" s="8">
        <f t="shared" si="157"/>
        <v>600</v>
      </c>
    </row>
    <row r="749" spans="1:8" ht="31.5">
      <c r="A749" s="83" t="s">
        <v>220</v>
      </c>
      <c r="B749" s="23" t="s">
        <v>442</v>
      </c>
      <c r="C749" s="5" t="s">
        <v>117</v>
      </c>
      <c r="D749" s="5" t="s">
        <v>164</v>
      </c>
      <c r="E749" s="5" t="s">
        <v>29</v>
      </c>
      <c r="F749" s="8">
        <f>SUM(Ведомственная!G791)</f>
        <v>640</v>
      </c>
      <c r="G749" s="8">
        <f>SUM(Ведомственная!H791)</f>
        <v>400</v>
      </c>
      <c r="H749" s="8">
        <f>SUM(Ведомственная!I791)</f>
        <v>600</v>
      </c>
    </row>
    <row r="750" spans="1:8" ht="31.5">
      <c r="A750" s="83" t="s">
        <v>253</v>
      </c>
      <c r="B750" s="5" t="s">
        <v>458</v>
      </c>
      <c r="C750" s="5"/>
      <c r="D750" s="5"/>
      <c r="E750" s="5"/>
      <c r="F750" s="8">
        <f t="shared" ref="F750:H751" si="158">F751</f>
        <v>1415.4</v>
      </c>
      <c r="G750" s="8">
        <f t="shared" si="158"/>
        <v>192.1</v>
      </c>
      <c r="H750" s="8">
        <f t="shared" si="158"/>
        <v>192.1</v>
      </c>
    </row>
    <row r="751" spans="1:8">
      <c r="A751" s="83" t="s">
        <v>249</v>
      </c>
      <c r="B751" s="5" t="s">
        <v>459</v>
      </c>
      <c r="C751" s="5"/>
      <c r="D751" s="5"/>
      <c r="E751" s="5"/>
      <c r="F751" s="8">
        <f t="shared" si="158"/>
        <v>1415.4</v>
      </c>
      <c r="G751" s="8">
        <f t="shared" si="158"/>
        <v>192.1</v>
      </c>
      <c r="H751" s="8">
        <f t="shared" si="158"/>
        <v>192.1</v>
      </c>
    </row>
    <row r="752" spans="1:8" ht="31.5">
      <c r="A752" s="83" t="s">
        <v>67</v>
      </c>
      <c r="B752" s="5" t="s">
        <v>459</v>
      </c>
      <c r="C752" s="5" t="s">
        <v>117</v>
      </c>
      <c r="D752" s="5" t="s">
        <v>164</v>
      </c>
      <c r="E752" s="5" t="s">
        <v>29</v>
      </c>
      <c r="F752" s="8">
        <f>SUM(Ведомственная!G794)</f>
        <v>1415.4</v>
      </c>
      <c r="G752" s="8">
        <f>SUM(Ведомственная!H794)</f>
        <v>192.1</v>
      </c>
      <c r="H752" s="8">
        <f>SUM(Ведомственная!I794)</f>
        <v>192.1</v>
      </c>
    </row>
    <row r="753" spans="1:8" ht="31.5">
      <c r="A753" s="83" t="s">
        <v>40</v>
      </c>
      <c r="B753" s="5" t="s">
        <v>715</v>
      </c>
      <c r="C753" s="5"/>
      <c r="D753" s="5"/>
      <c r="E753" s="5"/>
      <c r="F753" s="8">
        <f>SUM(F754)</f>
        <v>8829.9</v>
      </c>
      <c r="G753" s="8">
        <f t="shared" ref="G753:H753" si="159">SUM(G754)</f>
        <v>9043.6</v>
      </c>
      <c r="H753" s="8">
        <f t="shared" si="159"/>
        <v>9043.6</v>
      </c>
    </row>
    <row r="754" spans="1:8">
      <c r="A754" s="83" t="s">
        <v>249</v>
      </c>
      <c r="B754" s="5" t="s">
        <v>716</v>
      </c>
      <c r="C754" s="5"/>
      <c r="D754" s="5"/>
      <c r="E754" s="5"/>
      <c r="F754" s="8">
        <f>SUM(F755:F757)</f>
        <v>8829.9</v>
      </c>
      <c r="G754" s="8">
        <f t="shared" ref="G754:H754" si="160">SUM(G755:G757)</f>
        <v>9043.6</v>
      </c>
      <c r="H754" s="8">
        <f t="shared" si="160"/>
        <v>9043.6</v>
      </c>
    </row>
    <row r="755" spans="1:8" ht="63">
      <c r="A755" s="83" t="s">
        <v>46</v>
      </c>
      <c r="B755" s="5" t="s">
        <v>716</v>
      </c>
      <c r="C755" s="5" t="s">
        <v>84</v>
      </c>
      <c r="D755" s="5" t="s">
        <v>164</v>
      </c>
      <c r="E755" s="5" t="s">
        <v>29</v>
      </c>
      <c r="F755" s="8">
        <f>SUM(Ведомственная!G797)</f>
        <v>7762.6</v>
      </c>
      <c r="G755" s="8">
        <f>SUM(Ведомственная!H797)</f>
        <v>8122.6</v>
      </c>
      <c r="H755" s="8">
        <f>SUM(Ведомственная!I797)</f>
        <v>8122.6</v>
      </c>
    </row>
    <row r="756" spans="1:8" ht="31.5">
      <c r="A756" s="83" t="s">
        <v>47</v>
      </c>
      <c r="B756" s="5" t="s">
        <v>716</v>
      </c>
      <c r="C756" s="5" t="s">
        <v>86</v>
      </c>
      <c r="D756" s="5" t="s">
        <v>164</v>
      </c>
      <c r="E756" s="5" t="s">
        <v>29</v>
      </c>
      <c r="F756" s="8">
        <f>SUM(Ведомственная!G798)</f>
        <v>946.3</v>
      </c>
      <c r="G756" s="8">
        <f>SUM(Ведомственная!H798)</f>
        <v>800</v>
      </c>
      <c r="H756" s="8">
        <f>SUM(Ведомственная!I798)</f>
        <v>800</v>
      </c>
    </row>
    <row r="757" spans="1:8">
      <c r="A757" s="83" t="s">
        <v>21</v>
      </c>
      <c r="B757" s="5" t="s">
        <v>716</v>
      </c>
      <c r="C757" s="5" t="s">
        <v>91</v>
      </c>
      <c r="D757" s="5" t="s">
        <v>164</v>
      </c>
      <c r="E757" s="5" t="s">
        <v>29</v>
      </c>
      <c r="F757" s="8">
        <f>SUM(Ведомственная!G799)</f>
        <v>121</v>
      </c>
      <c r="G757" s="8">
        <f>SUM(Ведомственная!H799)</f>
        <v>121</v>
      </c>
      <c r="H757" s="8">
        <f>SUM(Ведомственная!I799)</f>
        <v>121</v>
      </c>
    </row>
    <row r="758" spans="1:8" ht="78.75">
      <c r="A758" s="83" t="s">
        <v>937</v>
      </c>
      <c r="B758" s="50" t="s">
        <v>732</v>
      </c>
      <c r="C758" s="5"/>
      <c r="D758" s="5"/>
      <c r="E758" s="5"/>
      <c r="F758" s="8">
        <f>SUM(F759)+F779</f>
        <v>10824.8</v>
      </c>
      <c r="G758" s="8">
        <f t="shared" ref="G758:H758" si="161">SUM(G759)+G779</f>
        <v>11052.400000000001</v>
      </c>
      <c r="H758" s="8">
        <f t="shared" si="161"/>
        <v>12712.900000000001</v>
      </c>
    </row>
    <row r="759" spans="1:8" ht="47.25">
      <c r="A759" s="37" t="s">
        <v>996</v>
      </c>
      <c r="B759" s="50" t="s">
        <v>733</v>
      </c>
      <c r="C759" s="5"/>
      <c r="D759" s="5"/>
      <c r="E759" s="5"/>
      <c r="F759" s="8">
        <f>SUM(F760:F761)</f>
        <v>3504.4</v>
      </c>
      <c r="G759" s="8">
        <f t="shared" ref="G759:H759" si="162">SUM(G760:G761)</f>
        <v>3355.8</v>
      </c>
      <c r="H759" s="8">
        <f t="shared" si="162"/>
        <v>3781.8</v>
      </c>
    </row>
    <row r="760" spans="1:8" ht="31.5">
      <c r="A760" s="83" t="s">
        <v>220</v>
      </c>
      <c r="B760" s="50" t="s">
        <v>733</v>
      </c>
      <c r="C760" s="5" t="s">
        <v>117</v>
      </c>
      <c r="D760" s="5" t="s">
        <v>164</v>
      </c>
      <c r="E760" s="5" t="s">
        <v>49</v>
      </c>
      <c r="F760" s="8">
        <f>SUM(Ведомственная!G843)</f>
        <v>3504.4</v>
      </c>
      <c r="G760" s="8">
        <f>SUM(Ведомственная!H843)</f>
        <v>3355.8</v>
      </c>
      <c r="H760" s="8">
        <f>SUM(Ведомственная!I843)</f>
        <v>3781.8</v>
      </c>
    </row>
    <row r="761" spans="1:8">
      <c r="A761" s="83" t="s">
        <v>21</v>
      </c>
      <c r="B761" s="50" t="s">
        <v>733</v>
      </c>
      <c r="C761" s="5" t="s">
        <v>91</v>
      </c>
      <c r="D761" s="5" t="s">
        <v>164</v>
      </c>
      <c r="E761" s="5" t="s">
        <v>49</v>
      </c>
      <c r="F761" s="8">
        <f>SUM(Ведомственная!G844)</f>
        <v>0</v>
      </c>
      <c r="G761" s="8">
        <f>SUM(Ведомственная!H844)</f>
        <v>0</v>
      </c>
      <c r="H761" s="8">
        <f>SUM(Ведомственная!I844)</f>
        <v>0</v>
      </c>
    </row>
    <row r="762" spans="1:8" ht="63" hidden="1">
      <c r="A762" s="48" t="s">
        <v>719</v>
      </c>
      <c r="B762" s="5" t="s">
        <v>722</v>
      </c>
      <c r="C762" s="5"/>
      <c r="D762" s="5"/>
      <c r="E762" s="5"/>
      <c r="F762" s="8" t="e">
        <f>SUM(F763+F765)</f>
        <v>#REF!</v>
      </c>
      <c r="G762" s="8" t="e">
        <f t="shared" ref="G762:H762" si="163">SUM(G763+G765)</f>
        <v>#REF!</v>
      </c>
      <c r="H762" s="8" t="e">
        <f t="shared" si="163"/>
        <v>#REF!</v>
      </c>
    </row>
    <row r="763" spans="1:8" ht="47.25" hidden="1">
      <c r="A763" s="83" t="s">
        <v>723</v>
      </c>
      <c r="B763" s="5" t="s">
        <v>724</v>
      </c>
      <c r="C763" s="5"/>
      <c r="D763" s="5"/>
      <c r="E763" s="5"/>
      <c r="F763" s="8" t="e">
        <f>SUM(F764)</f>
        <v>#REF!</v>
      </c>
      <c r="G763" s="8" t="e">
        <f>SUM(G764)</f>
        <v>#REF!</v>
      </c>
      <c r="H763" s="8" t="e">
        <f>SUM(H764)</f>
        <v>#REF!</v>
      </c>
    </row>
    <row r="764" spans="1:8" ht="31.5" hidden="1">
      <c r="A764" s="83" t="s">
        <v>220</v>
      </c>
      <c r="B764" s="5" t="s">
        <v>724</v>
      </c>
      <c r="C764" s="5" t="s">
        <v>117</v>
      </c>
      <c r="D764" s="5" t="s">
        <v>164</v>
      </c>
      <c r="E764" s="5" t="s">
        <v>39</v>
      </c>
      <c r="F764" s="8" t="e">
        <f>SUM(Ведомственная!#REF!)</f>
        <v>#REF!</v>
      </c>
      <c r="G764" s="8" t="e">
        <f>SUM(Ведомственная!#REF!)</f>
        <v>#REF!</v>
      </c>
      <c r="H764" s="8" t="e">
        <f>SUM(Ведомственная!#REF!)</f>
        <v>#REF!</v>
      </c>
    </row>
    <row r="765" spans="1:8" ht="31.5" hidden="1">
      <c r="A765" s="83" t="s">
        <v>727</v>
      </c>
      <c r="B765" s="5" t="s">
        <v>734</v>
      </c>
      <c r="C765" s="5"/>
      <c r="D765" s="5"/>
      <c r="E765" s="5"/>
      <c r="F765" s="8" t="e">
        <f>SUM(F766)</f>
        <v>#REF!</v>
      </c>
      <c r="G765" s="8" t="e">
        <f t="shared" ref="G765:H765" si="164">SUM(G766)</f>
        <v>#REF!</v>
      </c>
      <c r="H765" s="8" t="e">
        <f t="shared" si="164"/>
        <v>#REF!</v>
      </c>
    </row>
    <row r="766" spans="1:8" ht="31.5" hidden="1">
      <c r="A766" s="83" t="s">
        <v>47</v>
      </c>
      <c r="B766" s="5" t="s">
        <v>734</v>
      </c>
      <c r="C766" s="5" t="s">
        <v>86</v>
      </c>
      <c r="D766" s="5" t="s">
        <v>164</v>
      </c>
      <c r="E766" s="5" t="s">
        <v>39</v>
      </c>
      <c r="F766" s="8" t="e">
        <f>SUM(Ведомственная!#REF!)</f>
        <v>#REF!</v>
      </c>
      <c r="G766" s="8" t="e">
        <f>SUM(Ведомственная!#REF!)</f>
        <v>#REF!</v>
      </c>
      <c r="H766" s="8" t="e">
        <f>SUM(Ведомственная!#REF!)</f>
        <v>#REF!</v>
      </c>
    </row>
    <row r="767" spans="1:8" ht="63" hidden="1">
      <c r="A767" s="83" t="s">
        <v>725</v>
      </c>
      <c r="B767" s="50" t="s">
        <v>726</v>
      </c>
      <c r="C767" s="5"/>
      <c r="D767" s="5"/>
      <c r="E767" s="5"/>
      <c r="F767" s="8" t="e">
        <f>SUM(F768)</f>
        <v>#REF!</v>
      </c>
      <c r="G767" s="8" t="e">
        <f>SUM(G768)</f>
        <v>#REF!</v>
      </c>
      <c r="H767" s="8" t="e">
        <f>SUM(H768)</f>
        <v>#REF!</v>
      </c>
    </row>
    <row r="768" spans="1:8" ht="31.5" hidden="1">
      <c r="A768" s="83" t="s">
        <v>220</v>
      </c>
      <c r="B768" s="50" t="s">
        <v>726</v>
      </c>
      <c r="C768" s="5" t="s">
        <v>117</v>
      </c>
      <c r="D768" s="5" t="s">
        <v>164</v>
      </c>
      <c r="E768" s="5" t="s">
        <v>39</v>
      </c>
      <c r="F768" s="8" t="e">
        <f>SUM(Ведомственная!#REF!)</f>
        <v>#REF!</v>
      </c>
      <c r="G768" s="8" t="e">
        <f>SUM(Ведомственная!#REF!)</f>
        <v>#REF!</v>
      </c>
      <c r="H768" s="8" t="e">
        <f>SUM(Ведомственная!#REF!)</f>
        <v>#REF!</v>
      </c>
    </row>
    <row r="769" spans="1:8" ht="31.5" hidden="1">
      <c r="A769" s="83" t="s">
        <v>728</v>
      </c>
      <c r="B769" s="50" t="s">
        <v>736</v>
      </c>
      <c r="C769" s="5"/>
      <c r="D769" s="5"/>
      <c r="E769" s="5"/>
      <c r="F769" s="8" t="e">
        <f>SUM(F770)</f>
        <v>#REF!</v>
      </c>
      <c r="G769" s="8" t="e">
        <f t="shared" ref="G769:H769" si="165">SUM(G770)</f>
        <v>#REF!</v>
      </c>
      <c r="H769" s="8" t="e">
        <f t="shared" si="165"/>
        <v>#REF!</v>
      </c>
    </row>
    <row r="770" spans="1:8" ht="31.5" hidden="1">
      <c r="A770" s="83" t="s">
        <v>220</v>
      </c>
      <c r="B770" s="50" t="s">
        <v>736</v>
      </c>
      <c r="C770" s="5" t="s">
        <v>86</v>
      </c>
      <c r="D770" s="5" t="s">
        <v>164</v>
      </c>
      <c r="E770" s="5" t="s">
        <v>39</v>
      </c>
      <c r="F770" s="8" t="e">
        <f>SUM(Ведомственная!#REF!)</f>
        <v>#REF!</v>
      </c>
      <c r="G770" s="8" t="e">
        <f>SUM(Ведомственная!#REF!)</f>
        <v>#REF!</v>
      </c>
      <c r="H770" s="8" t="e">
        <f>SUM(Ведомственная!#REF!)</f>
        <v>#REF!</v>
      </c>
    </row>
    <row r="771" spans="1:8" hidden="1">
      <c r="A771" s="83" t="s">
        <v>249</v>
      </c>
      <c r="B771" s="5" t="s">
        <v>718</v>
      </c>
      <c r="C771" s="5"/>
      <c r="D771" s="5"/>
      <c r="E771" s="5"/>
      <c r="F771" s="8" t="e">
        <f>SUM(F772:F773)</f>
        <v>#REF!</v>
      </c>
      <c r="G771" s="8" t="e">
        <f t="shared" ref="G771:H771" si="166">SUM(G772:G773)</f>
        <v>#REF!</v>
      </c>
      <c r="H771" s="8" t="e">
        <f t="shared" si="166"/>
        <v>#REF!</v>
      </c>
    </row>
    <row r="772" spans="1:8" ht="31.5" hidden="1">
      <c r="A772" s="83" t="s">
        <v>47</v>
      </c>
      <c r="B772" s="5" t="s">
        <v>718</v>
      </c>
      <c r="C772" s="5" t="s">
        <v>86</v>
      </c>
      <c r="D772" s="5" t="s">
        <v>164</v>
      </c>
      <c r="E772" s="5" t="s">
        <v>29</v>
      </c>
      <c r="F772" s="8">
        <f>SUM(Ведомственная!G803)</f>
        <v>100</v>
      </c>
      <c r="G772" s="8">
        <f>SUM(Ведомственная!H803)</f>
        <v>100</v>
      </c>
      <c r="H772" s="8">
        <f>SUM(Ведомственная!I803)</f>
        <v>0</v>
      </c>
    </row>
    <row r="773" spans="1:8" ht="31.5" hidden="1">
      <c r="A773" s="83" t="s">
        <v>47</v>
      </c>
      <c r="B773" s="5" t="s">
        <v>718</v>
      </c>
      <c r="C773" s="5" t="s">
        <v>86</v>
      </c>
      <c r="D773" s="5" t="s">
        <v>164</v>
      </c>
      <c r="E773" s="5" t="s">
        <v>39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47.25" hidden="1">
      <c r="A774" s="83" t="s">
        <v>729</v>
      </c>
      <c r="B774" s="5" t="s">
        <v>735</v>
      </c>
      <c r="C774" s="5"/>
      <c r="D774" s="5"/>
      <c r="E774" s="5"/>
      <c r="F774" s="8" t="e">
        <f>SUM(F775)+F776</f>
        <v>#REF!</v>
      </c>
      <c r="G774" s="8" t="e">
        <f t="shared" ref="G774:H774" si="167">SUM(G775)+G776</f>
        <v>#REF!</v>
      </c>
      <c r="H774" s="8" t="e">
        <f t="shared" si="167"/>
        <v>#REF!</v>
      </c>
    </row>
    <row r="775" spans="1:8" ht="31.5" hidden="1">
      <c r="A775" s="83" t="s">
        <v>47</v>
      </c>
      <c r="B775" s="5" t="s">
        <v>735</v>
      </c>
      <c r="C775" s="5" t="s">
        <v>86</v>
      </c>
      <c r="D775" s="5" t="s">
        <v>164</v>
      </c>
      <c r="E775" s="5" t="s">
        <v>39</v>
      </c>
      <c r="F775" s="8" t="e">
        <f>SUM(Ведомственная!#REF!)</f>
        <v>#REF!</v>
      </c>
      <c r="G775" s="8" t="e">
        <f>SUM(Ведомственная!#REF!)</f>
        <v>#REF!</v>
      </c>
      <c r="H775" s="8" t="e">
        <f>SUM(Ведомственная!#REF!)</f>
        <v>#REF!</v>
      </c>
    </row>
    <row r="776" spans="1:8" ht="31.5" hidden="1">
      <c r="A776" s="83" t="s">
        <v>220</v>
      </c>
      <c r="B776" s="5" t="s">
        <v>735</v>
      </c>
      <c r="C776" s="5" t="s">
        <v>117</v>
      </c>
      <c r="D776" s="5" t="s">
        <v>164</v>
      </c>
      <c r="E776" s="5" t="s">
        <v>39</v>
      </c>
      <c r="F776" s="8" t="e">
        <f>SUM(Ведомственная!#REF!)</f>
        <v>#REF!</v>
      </c>
      <c r="G776" s="8" t="e">
        <f>SUM(Ведомственная!#REF!)</f>
        <v>#REF!</v>
      </c>
      <c r="H776" s="8" t="e">
        <f>SUM(Ведомственная!#REF!)</f>
        <v>#REF!</v>
      </c>
    </row>
    <row r="777" spans="1:8" ht="47.25" hidden="1">
      <c r="A777" s="83" t="s">
        <v>769</v>
      </c>
      <c r="B777" s="5" t="s">
        <v>768</v>
      </c>
      <c r="C777" s="5"/>
      <c r="D777" s="5"/>
      <c r="E777" s="5"/>
      <c r="F777" s="8" t="e">
        <f>SUM(F778)</f>
        <v>#REF!</v>
      </c>
      <c r="G777" s="8" t="e">
        <f t="shared" ref="G777:H777" si="168">SUM(G778)</f>
        <v>#REF!</v>
      </c>
      <c r="H777" s="8" t="e">
        <f t="shared" si="168"/>
        <v>#REF!</v>
      </c>
    </row>
    <row r="778" spans="1:8" ht="31.5" hidden="1">
      <c r="A778" s="83" t="s">
        <v>47</v>
      </c>
      <c r="B778" s="5" t="s">
        <v>768</v>
      </c>
      <c r="C778" s="5" t="s">
        <v>86</v>
      </c>
      <c r="D778" s="5" t="s">
        <v>164</v>
      </c>
      <c r="E778" s="5" t="s">
        <v>39</v>
      </c>
      <c r="F778" s="8" t="e">
        <f>SUM(Ведомственная!#REF!)</f>
        <v>#REF!</v>
      </c>
      <c r="G778" s="8" t="e">
        <f>SUM(Ведомственная!#REF!)</f>
        <v>#REF!</v>
      </c>
      <c r="H778" s="8" t="e">
        <f>SUM(Ведомственная!#REF!)</f>
        <v>#REF!</v>
      </c>
    </row>
    <row r="779" spans="1:8" ht="47.25">
      <c r="A779" s="83" t="s">
        <v>948</v>
      </c>
      <c r="B779" s="50" t="s">
        <v>947</v>
      </c>
      <c r="C779" s="5"/>
      <c r="D779" s="5"/>
      <c r="E779" s="5"/>
      <c r="F779" s="8">
        <f>SUM(F780)</f>
        <v>7320.4</v>
      </c>
      <c r="G779" s="8">
        <f t="shared" ref="G779:H779" si="169">SUM(G780)</f>
        <v>7696.6</v>
      </c>
      <c r="H779" s="8">
        <f t="shared" si="169"/>
        <v>8931.1</v>
      </c>
    </row>
    <row r="780" spans="1:8" ht="31.5">
      <c r="A780" s="83" t="s">
        <v>220</v>
      </c>
      <c r="B780" s="50" t="s">
        <v>947</v>
      </c>
      <c r="C780" s="5" t="s">
        <v>117</v>
      </c>
      <c r="D780" s="5" t="s">
        <v>164</v>
      </c>
      <c r="E780" s="5" t="s">
        <v>49</v>
      </c>
      <c r="F780" s="8">
        <f>SUM(Ведомственная!G846)</f>
        <v>7320.4</v>
      </c>
      <c r="G780" s="8">
        <f>SUM(Ведомственная!H846)</f>
        <v>7696.6</v>
      </c>
      <c r="H780" s="8">
        <f>SUM(Ведомственная!I846)</f>
        <v>8931.1</v>
      </c>
    </row>
    <row r="781" spans="1:8" ht="31.5">
      <c r="A781" s="83" t="s">
        <v>255</v>
      </c>
      <c r="B781" s="50" t="s">
        <v>254</v>
      </c>
      <c r="C781" s="5"/>
      <c r="D781" s="5"/>
      <c r="E781" s="5"/>
      <c r="F781" s="8">
        <f>SUM(F787+F791)+F782</f>
        <v>115813.8</v>
      </c>
      <c r="G781" s="8">
        <f>SUM(G787+G791)+G782</f>
        <v>67030</v>
      </c>
      <c r="H781" s="8">
        <f>SUM(H787+H791)+H782</f>
        <v>180360.3</v>
      </c>
    </row>
    <row r="782" spans="1:8">
      <c r="A782" s="83" t="s">
        <v>30</v>
      </c>
      <c r="B782" s="5" t="s">
        <v>717</v>
      </c>
      <c r="C782" s="5"/>
      <c r="D782" s="5"/>
      <c r="E782" s="5"/>
      <c r="F782" s="8">
        <f>SUM(F785)+F783</f>
        <v>100</v>
      </c>
      <c r="G782" s="8">
        <f t="shared" ref="G782:H782" si="170">SUM(G785)+G783</f>
        <v>30130</v>
      </c>
      <c r="H782" s="8">
        <f t="shared" si="170"/>
        <v>0</v>
      </c>
    </row>
    <row r="783" spans="1:8" ht="47.25">
      <c r="A783" s="109" t="s">
        <v>1004</v>
      </c>
      <c r="B783" s="5" t="s">
        <v>724</v>
      </c>
      <c r="C783" s="5"/>
      <c r="D783" s="5"/>
      <c r="E783" s="5"/>
      <c r="F783" s="8">
        <f>SUM(F784)</f>
        <v>0</v>
      </c>
      <c r="G783" s="8">
        <f t="shared" ref="G783:H783" si="171">SUM(G784)</f>
        <v>30030</v>
      </c>
      <c r="H783" s="8">
        <f t="shared" si="171"/>
        <v>0</v>
      </c>
    </row>
    <row r="784" spans="1:8" ht="31.5">
      <c r="A784" s="109" t="s">
        <v>220</v>
      </c>
      <c r="B784" s="5" t="s">
        <v>724</v>
      </c>
      <c r="C784" s="5" t="s">
        <v>117</v>
      </c>
      <c r="D784" s="5" t="s">
        <v>164</v>
      </c>
      <c r="E784" s="5" t="s">
        <v>39</v>
      </c>
      <c r="F784" s="8">
        <f>SUM(Ведомственная!G833)</f>
        <v>0</v>
      </c>
      <c r="G784" s="8">
        <f>SUM(Ведомственная!H833)</f>
        <v>30030</v>
      </c>
      <c r="H784" s="8">
        <f>SUM(Ведомственная!I833)</f>
        <v>0</v>
      </c>
    </row>
    <row r="785" spans="1:8">
      <c r="A785" s="83" t="s">
        <v>249</v>
      </c>
      <c r="B785" s="5" t="s">
        <v>718</v>
      </c>
      <c r="C785" s="5"/>
      <c r="D785" s="5"/>
      <c r="E785" s="5"/>
      <c r="F785" s="8">
        <f>SUM(F786)</f>
        <v>100</v>
      </c>
      <c r="G785" s="8">
        <f t="shared" ref="G785:H785" si="172">SUM(G786)</f>
        <v>100</v>
      </c>
      <c r="H785" s="8">
        <f t="shared" si="172"/>
        <v>0</v>
      </c>
    </row>
    <row r="786" spans="1:8" ht="31.5">
      <c r="A786" s="83" t="s">
        <v>47</v>
      </c>
      <c r="B786" s="5" t="s">
        <v>718</v>
      </c>
      <c r="C786" s="5" t="s">
        <v>86</v>
      </c>
      <c r="D786" s="5" t="s">
        <v>164</v>
      </c>
      <c r="E786" s="5" t="s">
        <v>29</v>
      </c>
      <c r="F786" s="8">
        <f>SUM(Ведомственная!G803)</f>
        <v>100</v>
      </c>
      <c r="G786" s="8">
        <f>SUM(Ведомственная!H803)</f>
        <v>100</v>
      </c>
      <c r="H786" s="8">
        <f>SUM(Ведомственная!I803)</f>
        <v>0</v>
      </c>
    </row>
    <row r="787" spans="1:8" ht="31.5">
      <c r="A787" s="2" t="s">
        <v>349</v>
      </c>
      <c r="B787" s="32" t="s">
        <v>296</v>
      </c>
      <c r="C787" s="32"/>
      <c r="D787" s="5"/>
      <c r="E787" s="5"/>
      <c r="F787" s="8">
        <f>SUM(F789)+F788</f>
        <v>115000</v>
      </c>
      <c r="G787" s="8">
        <f t="shared" ref="G787:H787" si="173">SUM(G789)+G788</f>
        <v>35000</v>
      </c>
      <c r="H787" s="8">
        <f t="shared" si="173"/>
        <v>180360.3</v>
      </c>
    </row>
    <row r="788" spans="1:8" ht="31.5">
      <c r="A788" s="2" t="s">
        <v>260</v>
      </c>
      <c r="B788" s="32" t="s">
        <v>296</v>
      </c>
      <c r="C788" s="32">
        <v>400</v>
      </c>
      <c r="D788" s="5" t="s">
        <v>164</v>
      </c>
      <c r="E788" s="5" t="s">
        <v>29</v>
      </c>
      <c r="F788" s="8">
        <f>SUM(Ведомственная!G500)</f>
        <v>5500</v>
      </c>
      <c r="G788" s="8"/>
      <c r="H788" s="8"/>
    </row>
    <row r="789" spans="1:8">
      <c r="A789" s="2" t="s">
        <v>966</v>
      </c>
      <c r="B789" s="32" t="s">
        <v>965</v>
      </c>
      <c r="C789" s="32"/>
      <c r="D789" s="5"/>
      <c r="E789" s="5"/>
      <c r="F789" s="8">
        <f>SUM(F790)</f>
        <v>109500</v>
      </c>
      <c r="G789" s="8">
        <f t="shared" ref="G789:H789" si="174">SUM(G790)</f>
        <v>35000</v>
      </c>
      <c r="H789" s="8">
        <f t="shared" si="174"/>
        <v>180360.3</v>
      </c>
    </row>
    <row r="790" spans="1:8" ht="31.5">
      <c r="A790" s="2" t="s">
        <v>260</v>
      </c>
      <c r="B790" s="32" t="s">
        <v>965</v>
      </c>
      <c r="C790" s="32">
        <v>400</v>
      </c>
      <c r="D790" s="5" t="s">
        <v>164</v>
      </c>
      <c r="E790" s="5" t="s">
        <v>29</v>
      </c>
      <c r="F790" s="8">
        <f>SUM(Ведомственная!G502)</f>
        <v>109500</v>
      </c>
      <c r="G790" s="8">
        <f>SUM(Ведомственная!H502)</f>
        <v>35000</v>
      </c>
      <c r="H790" s="8">
        <f>SUM(Ведомственная!I502)</f>
        <v>180360.3</v>
      </c>
    </row>
    <row r="791" spans="1:8">
      <c r="A791" s="83" t="s">
        <v>145</v>
      </c>
      <c r="B791" s="5" t="s">
        <v>302</v>
      </c>
      <c r="C791" s="5"/>
      <c r="D791" s="5"/>
      <c r="E791" s="5"/>
      <c r="F791" s="8">
        <f>SUM(F792+F798)+F795</f>
        <v>713.8</v>
      </c>
      <c r="G791" s="8">
        <f t="shared" ref="G791:H791" si="175">SUM(G792+G798)+G795</f>
        <v>1900</v>
      </c>
      <c r="H791" s="8">
        <f t="shared" si="175"/>
        <v>0</v>
      </c>
    </row>
    <row r="792" spans="1:8" ht="31.5">
      <c r="A792" s="83" t="s">
        <v>251</v>
      </c>
      <c r="B792" s="5" t="s">
        <v>303</v>
      </c>
      <c r="C792" s="5"/>
      <c r="D792" s="5"/>
      <c r="E792" s="5"/>
      <c r="F792" s="8">
        <f t="shared" ref="F792:H793" si="176">F793</f>
        <v>0</v>
      </c>
      <c r="G792" s="8">
        <f t="shared" si="176"/>
        <v>1400</v>
      </c>
      <c r="H792" s="8">
        <f t="shared" si="176"/>
        <v>0</v>
      </c>
    </row>
    <row r="793" spans="1:8">
      <c r="A793" s="83" t="s">
        <v>249</v>
      </c>
      <c r="B793" s="5" t="s">
        <v>304</v>
      </c>
      <c r="C793" s="5"/>
      <c r="D793" s="5"/>
      <c r="E793" s="5"/>
      <c r="F793" s="8">
        <f t="shared" si="176"/>
        <v>0</v>
      </c>
      <c r="G793" s="8">
        <f t="shared" si="176"/>
        <v>1400</v>
      </c>
      <c r="H793" s="8">
        <f t="shared" si="176"/>
        <v>0</v>
      </c>
    </row>
    <row r="794" spans="1:8" ht="31.5">
      <c r="A794" s="83" t="s">
        <v>220</v>
      </c>
      <c r="B794" s="5" t="s">
        <v>304</v>
      </c>
      <c r="C794" s="5" t="s">
        <v>117</v>
      </c>
      <c r="D794" s="5" t="s">
        <v>164</v>
      </c>
      <c r="E794" s="5" t="s">
        <v>29</v>
      </c>
      <c r="F794" s="8">
        <f>SUM(Ведомственная!G807)</f>
        <v>0</v>
      </c>
      <c r="G794" s="8">
        <f>SUM(Ведомственная!H807)</f>
        <v>1400</v>
      </c>
      <c r="H794" s="8">
        <f>SUM(Ведомственная!I807)</f>
        <v>0</v>
      </c>
    </row>
    <row r="795" spans="1:8" ht="31.5" hidden="1">
      <c r="A795" s="83" t="s">
        <v>252</v>
      </c>
      <c r="B795" s="5" t="s">
        <v>305</v>
      </c>
      <c r="C795" s="5"/>
      <c r="D795" s="5"/>
      <c r="E795" s="5"/>
      <c r="F795" s="8">
        <f>SUM(F796)</f>
        <v>0</v>
      </c>
      <c r="G795" s="8">
        <f t="shared" ref="G795:H795" si="177">SUM(G796)</f>
        <v>0</v>
      </c>
      <c r="H795" s="8">
        <f t="shared" si="177"/>
        <v>0</v>
      </c>
    </row>
    <row r="796" spans="1:8" hidden="1">
      <c r="A796" s="83" t="s">
        <v>249</v>
      </c>
      <c r="B796" s="5" t="s">
        <v>306</v>
      </c>
      <c r="C796" s="5"/>
      <c r="D796" s="5"/>
      <c r="E796" s="5"/>
      <c r="F796" s="8">
        <f>SUM(F797)</f>
        <v>0</v>
      </c>
      <c r="G796" s="8">
        <f t="shared" ref="G796:H796" si="178">SUM(G797)</f>
        <v>0</v>
      </c>
      <c r="H796" s="8">
        <f t="shared" si="178"/>
        <v>0</v>
      </c>
    </row>
    <row r="797" spans="1:8" ht="31.5" hidden="1">
      <c r="A797" s="83" t="s">
        <v>220</v>
      </c>
      <c r="B797" s="5" t="s">
        <v>306</v>
      </c>
      <c r="C797" s="5" t="s">
        <v>117</v>
      </c>
      <c r="D797" s="5" t="s">
        <v>164</v>
      </c>
      <c r="E797" s="5" t="s">
        <v>39</v>
      </c>
      <c r="F797" s="8">
        <f>SUM(Ведомственная!G810)</f>
        <v>0</v>
      </c>
      <c r="G797" s="8">
        <f>SUM(Ведомственная!H810)</f>
        <v>0</v>
      </c>
      <c r="H797" s="8">
        <f>SUM(Ведомственная!I810)</f>
        <v>0</v>
      </c>
    </row>
    <row r="798" spans="1:8" ht="31.5">
      <c r="A798" s="83" t="s">
        <v>253</v>
      </c>
      <c r="B798" s="5" t="s">
        <v>307</v>
      </c>
      <c r="C798" s="5"/>
      <c r="D798" s="5"/>
      <c r="E798" s="5"/>
      <c r="F798" s="8">
        <f t="shared" ref="F798:H798" si="179">F799</f>
        <v>713.8</v>
      </c>
      <c r="G798" s="8">
        <f t="shared" si="179"/>
        <v>500</v>
      </c>
      <c r="H798" s="8">
        <f t="shared" si="179"/>
        <v>0</v>
      </c>
    </row>
    <row r="799" spans="1:8">
      <c r="A799" s="83" t="s">
        <v>249</v>
      </c>
      <c r="B799" s="5" t="s">
        <v>308</v>
      </c>
      <c r="C799" s="5"/>
      <c r="D799" s="5"/>
      <c r="E799" s="5"/>
      <c r="F799" s="8">
        <f>SUM(F800)</f>
        <v>713.8</v>
      </c>
      <c r="G799" s="8">
        <f t="shared" ref="G799:H799" si="180">SUM(G800)</f>
        <v>500</v>
      </c>
      <c r="H799" s="8">
        <f t="shared" si="180"/>
        <v>0</v>
      </c>
    </row>
    <row r="800" spans="1:8" ht="31.5">
      <c r="A800" s="83" t="s">
        <v>220</v>
      </c>
      <c r="B800" s="5" t="s">
        <v>308</v>
      </c>
      <c r="C800" s="5" t="s">
        <v>117</v>
      </c>
      <c r="D800" s="5" t="s">
        <v>164</v>
      </c>
      <c r="E800" s="5" t="s">
        <v>29</v>
      </c>
      <c r="F800" s="8">
        <f>SUM(Ведомственная!G813)</f>
        <v>713.8</v>
      </c>
      <c r="G800" s="8">
        <f>SUM(Ведомственная!H813)</f>
        <v>500</v>
      </c>
      <c r="H800" s="8">
        <f>SUM(Ведомственная!I813)</f>
        <v>0</v>
      </c>
    </row>
    <row r="801" spans="1:8" s="28" customFormat="1" ht="31.5">
      <c r="A801" s="24" t="s">
        <v>598</v>
      </c>
      <c r="B801" s="30" t="s">
        <v>15</v>
      </c>
      <c r="C801" s="30"/>
      <c r="D801" s="39"/>
      <c r="E801" s="39"/>
      <c r="F801" s="11">
        <f>SUM(F802+F832+F837+F846)</f>
        <v>26797.600000000002</v>
      </c>
      <c r="G801" s="11">
        <f>SUM(G802+G832+G837+G846)</f>
        <v>25290.800000000003</v>
      </c>
      <c r="H801" s="11">
        <f>SUM(H802+H832+H837+H846)</f>
        <v>26939.9</v>
      </c>
    </row>
    <row r="802" spans="1:8" ht="47.25">
      <c r="A802" s="83" t="s">
        <v>77</v>
      </c>
      <c r="B802" s="32" t="s">
        <v>16</v>
      </c>
      <c r="C802" s="32"/>
      <c r="D802" s="84"/>
      <c r="E802" s="84"/>
      <c r="F802" s="10">
        <f>F820+F803+F823</f>
        <v>18727.900000000001</v>
      </c>
      <c r="G802" s="10">
        <f>G820+G803+G823</f>
        <v>17727.900000000001</v>
      </c>
      <c r="H802" s="10">
        <f>H820+H803+H823</f>
        <v>17727.900000000001</v>
      </c>
    </row>
    <row r="803" spans="1:8">
      <c r="A803" s="83" t="s">
        <v>30</v>
      </c>
      <c r="B803" s="32" t="s">
        <v>31</v>
      </c>
      <c r="C803" s="32"/>
      <c r="D803" s="84"/>
      <c r="E803" s="84"/>
      <c r="F803" s="10">
        <f>SUM(F804+F807+F816)</f>
        <v>18727.900000000001</v>
      </c>
      <c r="G803" s="10">
        <f>SUM(G804+G807+G816)</f>
        <v>17727.900000000001</v>
      </c>
      <c r="H803" s="10">
        <f>SUM(H804+H807+H816)</f>
        <v>17727.900000000001</v>
      </c>
    </row>
    <row r="804" spans="1:8">
      <c r="A804" s="83" t="s">
        <v>33</v>
      </c>
      <c r="B804" s="32" t="s">
        <v>34</v>
      </c>
      <c r="C804" s="32"/>
      <c r="D804" s="84"/>
      <c r="E804" s="84"/>
      <c r="F804" s="10">
        <f t="shared" ref="F804:H805" si="181">F805</f>
        <v>13476</v>
      </c>
      <c r="G804" s="10">
        <f t="shared" si="181"/>
        <v>12476</v>
      </c>
      <c r="H804" s="10">
        <f t="shared" si="181"/>
        <v>12476</v>
      </c>
    </row>
    <row r="805" spans="1:8" ht="31.5">
      <c r="A805" s="83" t="s">
        <v>35</v>
      </c>
      <c r="B805" s="32" t="s">
        <v>36</v>
      </c>
      <c r="C805" s="32"/>
      <c r="D805" s="84"/>
      <c r="E805" s="84"/>
      <c r="F805" s="10">
        <f t="shared" si="181"/>
        <v>13476</v>
      </c>
      <c r="G805" s="10">
        <f t="shared" si="181"/>
        <v>12476</v>
      </c>
      <c r="H805" s="10">
        <f t="shared" si="181"/>
        <v>12476</v>
      </c>
    </row>
    <row r="806" spans="1:8">
      <c r="A806" s="83" t="s">
        <v>37</v>
      </c>
      <c r="B806" s="32" t="s">
        <v>36</v>
      </c>
      <c r="C806" s="32">
        <v>300</v>
      </c>
      <c r="D806" s="84" t="s">
        <v>26</v>
      </c>
      <c r="E806" s="84" t="s">
        <v>29</v>
      </c>
      <c r="F806" s="10">
        <f>SUM(Ведомственная!G587)</f>
        <v>13476</v>
      </c>
      <c r="G806" s="10">
        <f>SUM(Ведомственная!H587)</f>
        <v>12476</v>
      </c>
      <c r="H806" s="10">
        <f>SUM(Ведомственная!I587)</f>
        <v>12476</v>
      </c>
    </row>
    <row r="807" spans="1:8">
      <c r="A807" s="83" t="s">
        <v>50</v>
      </c>
      <c r="B807" s="32" t="s">
        <v>51</v>
      </c>
      <c r="C807" s="32"/>
      <c r="D807" s="84"/>
      <c r="E807" s="84"/>
      <c r="F807" s="10">
        <f>F808+F810+F812+F814</f>
        <v>4134</v>
      </c>
      <c r="G807" s="10">
        <f t="shared" ref="G807:H807" si="182">G808+G810+G812+G814</f>
        <v>4134</v>
      </c>
      <c r="H807" s="10">
        <f t="shared" si="182"/>
        <v>4134</v>
      </c>
    </row>
    <row r="808" spans="1:8">
      <c r="A808" s="83" t="s">
        <v>52</v>
      </c>
      <c r="B808" s="32" t="s">
        <v>53</v>
      </c>
      <c r="C808" s="32"/>
      <c r="D808" s="84"/>
      <c r="E808" s="84"/>
      <c r="F808" s="10">
        <f>F809</f>
        <v>1400</v>
      </c>
      <c r="G808" s="10">
        <f>G809</f>
        <v>1330.7</v>
      </c>
      <c r="H808" s="10">
        <f>H809</f>
        <v>1259</v>
      </c>
    </row>
    <row r="809" spans="1:8">
      <c r="A809" s="83" t="s">
        <v>37</v>
      </c>
      <c r="B809" s="32" t="s">
        <v>53</v>
      </c>
      <c r="C809" s="32">
        <v>300</v>
      </c>
      <c r="D809" s="84" t="s">
        <v>26</v>
      </c>
      <c r="E809" s="84" t="s">
        <v>49</v>
      </c>
      <c r="F809" s="10">
        <f>SUM(Ведомственная!G658)</f>
        <v>1400</v>
      </c>
      <c r="G809" s="10">
        <f>SUM(Ведомственная!H658)</f>
        <v>1330.7</v>
      </c>
      <c r="H809" s="10">
        <f>SUM(Ведомственная!I658)</f>
        <v>1259</v>
      </c>
    </row>
    <row r="810" spans="1:8" ht="31.5">
      <c r="A810" s="83" t="s">
        <v>54</v>
      </c>
      <c r="B810" s="32" t="s">
        <v>55</v>
      </c>
      <c r="C810" s="32"/>
      <c r="D810" s="84"/>
      <c r="E810" s="84"/>
      <c r="F810" s="10">
        <f>F811</f>
        <v>1924</v>
      </c>
      <c r="G810" s="10">
        <f>G811</f>
        <v>1993.3</v>
      </c>
      <c r="H810" s="10">
        <f>H811</f>
        <v>2065</v>
      </c>
    </row>
    <row r="811" spans="1:8">
      <c r="A811" s="83" t="s">
        <v>37</v>
      </c>
      <c r="B811" s="32" t="s">
        <v>55</v>
      </c>
      <c r="C811" s="32">
        <v>300</v>
      </c>
      <c r="D811" s="84" t="s">
        <v>26</v>
      </c>
      <c r="E811" s="84" t="s">
        <v>49</v>
      </c>
      <c r="F811" s="10">
        <f>SUM(Ведомственная!G660)</f>
        <v>1924</v>
      </c>
      <c r="G811" s="10">
        <f>SUM(Ведомственная!H660)</f>
        <v>1993.3</v>
      </c>
      <c r="H811" s="10">
        <f>SUM(Ведомственная!I660)</f>
        <v>2065</v>
      </c>
    </row>
    <row r="812" spans="1:8" ht="47.25">
      <c r="A812" s="83" t="s">
        <v>438</v>
      </c>
      <c r="B812" s="5" t="s">
        <v>439</v>
      </c>
      <c r="C812" s="84"/>
      <c r="D812" s="84"/>
      <c r="E812" s="84"/>
      <c r="F812" s="10">
        <f>F813</f>
        <v>810</v>
      </c>
      <c r="G812" s="10">
        <f>G813</f>
        <v>810</v>
      </c>
      <c r="H812" s="10">
        <f>H813</f>
        <v>810</v>
      </c>
    </row>
    <row r="813" spans="1:8">
      <c r="A813" s="83" t="s">
        <v>37</v>
      </c>
      <c r="B813" s="5" t="s">
        <v>439</v>
      </c>
      <c r="C813" s="84" t="s">
        <v>94</v>
      </c>
      <c r="D813" s="84" t="s">
        <v>26</v>
      </c>
      <c r="E813" s="84" t="s">
        <v>49</v>
      </c>
      <c r="F813" s="8">
        <f>SUM(Ведомственная!G662)</f>
        <v>810</v>
      </c>
      <c r="G813" s="8">
        <f>SUM(Ведомственная!H662)</f>
        <v>810</v>
      </c>
      <c r="H813" s="8">
        <f>SUM(Ведомственная!I662)</f>
        <v>810</v>
      </c>
    </row>
    <row r="814" spans="1:8" ht="31.5">
      <c r="A814" s="83" t="s">
        <v>811</v>
      </c>
      <c r="B814" s="5" t="s">
        <v>810</v>
      </c>
      <c r="C814" s="84"/>
      <c r="D814" s="84"/>
      <c r="E814" s="84"/>
      <c r="F814" s="8">
        <f>SUM(F815)</f>
        <v>0</v>
      </c>
      <c r="G814" s="8">
        <f t="shared" ref="G814:H814" si="183">SUM(G815)</f>
        <v>0</v>
      </c>
      <c r="H814" s="8">
        <f t="shared" si="183"/>
        <v>0</v>
      </c>
    </row>
    <row r="815" spans="1:8">
      <c r="A815" s="83" t="s">
        <v>37</v>
      </c>
      <c r="B815" s="5" t="s">
        <v>810</v>
      </c>
      <c r="C815" s="84" t="s">
        <v>94</v>
      </c>
      <c r="D815" s="84" t="s">
        <v>26</v>
      </c>
      <c r="E815" s="84" t="s">
        <v>49</v>
      </c>
      <c r="F815" s="8">
        <f>SUM(Ведомственная!G664)</f>
        <v>0</v>
      </c>
      <c r="G815" s="8">
        <f>SUM(Ведомственная!H664)</f>
        <v>0</v>
      </c>
      <c r="H815" s="8">
        <f>SUM(Ведомственная!I664)</f>
        <v>0</v>
      </c>
    </row>
    <row r="816" spans="1:8" ht="31.5">
      <c r="A816" s="83" t="s">
        <v>56</v>
      </c>
      <c r="B816" s="32" t="s">
        <v>57</v>
      </c>
      <c r="C816" s="32"/>
      <c r="D816" s="84"/>
      <c r="E816" s="84"/>
      <c r="F816" s="10">
        <f>F817</f>
        <v>1117.9000000000001</v>
      </c>
      <c r="G816" s="10">
        <f>G817</f>
        <v>1117.9000000000001</v>
      </c>
      <c r="H816" s="10">
        <f>H817</f>
        <v>1117.9000000000001</v>
      </c>
    </row>
    <row r="817" spans="1:8">
      <c r="A817" s="83" t="s">
        <v>58</v>
      </c>
      <c r="B817" s="32" t="s">
        <v>59</v>
      </c>
      <c r="C817" s="32"/>
      <c r="D817" s="84"/>
      <c r="E817" s="84"/>
      <c r="F817" s="10">
        <f>F818+F819</f>
        <v>1117.9000000000001</v>
      </c>
      <c r="G817" s="10">
        <f>G818+G819</f>
        <v>1117.9000000000001</v>
      </c>
      <c r="H817" s="10">
        <f>H818+H819</f>
        <v>1117.9000000000001</v>
      </c>
    </row>
    <row r="818" spans="1:8" ht="31.5">
      <c r="A818" s="83" t="s">
        <v>47</v>
      </c>
      <c r="B818" s="32" t="s">
        <v>59</v>
      </c>
      <c r="C818" s="32">
        <v>200</v>
      </c>
      <c r="D818" s="84" t="s">
        <v>26</v>
      </c>
      <c r="E818" s="84" t="s">
        <v>49</v>
      </c>
      <c r="F818" s="10">
        <f>SUM(Ведомственная!G667)</f>
        <v>373.9</v>
      </c>
      <c r="G818" s="10">
        <f>SUM(Ведомственная!H667)</f>
        <v>373.9</v>
      </c>
      <c r="H818" s="10">
        <f>SUM(Ведомственная!I667)</f>
        <v>373.9</v>
      </c>
    </row>
    <row r="819" spans="1:8">
      <c r="A819" s="83" t="s">
        <v>37</v>
      </c>
      <c r="B819" s="32" t="s">
        <v>59</v>
      </c>
      <c r="C819" s="32">
        <v>300</v>
      </c>
      <c r="D819" s="84" t="s">
        <v>26</v>
      </c>
      <c r="E819" s="84" t="s">
        <v>49</v>
      </c>
      <c r="F819" s="10">
        <f>SUM(Ведомственная!G668)</f>
        <v>744</v>
      </c>
      <c r="G819" s="10">
        <f>SUM(Ведомственная!H668)</f>
        <v>744</v>
      </c>
      <c r="H819" s="10">
        <f>SUM(Ведомственная!I668)</f>
        <v>744</v>
      </c>
    </row>
    <row r="820" spans="1:8" ht="47.25" hidden="1">
      <c r="A820" s="83" t="s">
        <v>17</v>
      </c>
      <c r="B820" s="32" t="s">
        <v>18</v>
      </c>
      <c r="C820" s="32"/>
      <c r="D820" s="84"/>
      <c r="E820" s="84"/>
      <c r="F820" s="10">
        <f>SUM(F821)</f>
        <v>0</v>
      </c>
      <c r="G820" s="10">
        <f>SUM(G821)</f>
        <v>0</v>
      </c>
      <c r="H820" s="10">
        <f>SUM(H821)</f>
        <v>0</v>
      </c>
    </row>
    <row r="821" spans="1:8" hidden="1">
      <c r="A821" s="83" t="s">
        <v>19</v>
      </c>
      <c r="B821" s="32" t="s">
        <v>20</v>
      </c>
      <c r="C821" s="32"/>
      <c r="D821" s="84"/>
      <c r="E821" s="84"/>
      <c r="F821" s="10">
        <f>F822</f>
        <v>0</v>
      </c>
      <c r="G821" s="10">
        <f>G822</f>
        <v>0</v>
      </c>
      <c r="H821" s="10">
        <f>H822</f>
        <v>0</v>
      </c>
    </row>
    <row r="822" spans="1:8" hidden="1">
      <c r="A822" s="83" t="s">
        <v>21</v>
      </c>
      <c r="B822" s="32" t="s">
        <v>20</v>
      </c>
      <c r="C822" s="32">
        <v>800</v>
      </c>
      <c r="D822" s="84" t="s">
        <v>12</v>
      </c>
      <c r="E822" s="84" t="s">
        <v>14</v>
      </c>
      <c r="F822" s="10">
        <v>0</v>
      </c>
      <c r="G822" s="10">
        <v>0</v>
      </c>
      <c r="H822" s="10">
        <v>0</v>
      </c>
    </row>
    <row r="823" spans="1:8" ht="31.5" hidden="1">
      <c r="A823" s="83" t="s">
        <v>40</v>
      </c>
      <c r="B823" s="32" t="s">
        <v>41</v>
      </c>
      <c r="C823" s="32"/>
      <c r="D823" s="84"/>
      <c r="E823" s="84"/>
      <c r="F823" s="10">
        <f>SUM(F824)+F829</f>
        <v>0</v>
      </c>
      <c r="G823" s="10">
        <f>SUM(G824)+G829</f>
        <v>0</v>
      </c>
      <c r="H823" s="10">
        <f>SUM(H824)+H829</f>
        <v>0</v>
      </c>
    </row>
    <row r="824" spans="1:8" hidden="1">
      <c r="A824" s="83" t="s">
        <v>42</v>
      </c>
      <c r="B824" s="32" t="s">
        <v>43</v>
      </c>
      <c r="C824" s="32"/>
      <c r="D824" s="84"/>
      <c r="E824" s="84"/>
      <c r="F824" s="10">
        <f>F825</f>
        <v>0</v>
      </c>
      <c r="G824" s="10">
        <f>G825</f>
        <v>0</v>
      </c>
      <c r="H824" s="10">
        <f>H825</f>
        <v>0</v>
      </c>
    </row>
    <row r="825" spans="1:8" ht="47.25" hidden="1">
      <c r="A825" s="83" t="s">
        <v>44</v>
      </c>
      <c r="B825" s="32" t="s">
        <v>45</v>
      </c>
      <c r="C825" s="32"/>
      <c r="D825" s="84"/>
      <c r="E825" s="84"/>
      <c r="F825" s="10">
        <f>F826+F827+F828</f>
        <v>0</v>
      </c>
      <c r="G825" s="10">
        <f t="shared" ref="G825:H825" si="184">G826+G827+G828</f>
        <v>0</v>
      </c>
      <c r="H825" s="10">
        <f t="shared" si="184"/>
        <v>0</v>
      </c>
    </row>
    <row r="826" spans="1:8" ht="63" hidden="1">
      <c r="A826" s="83" t="s">
        <v>46</v>
      </c>
      <c r="B826" s="32" t="s">
        <v>45</v>
      </c>
      <c r="C826" s="32">
        <v>100</v>
      </c>
      <c r="D826" s="84" t="s">
        <v>26</v>
      </c>
      <c r="E826" s="84" t="s">
        <v>39</v>
      </c>
      <c r="F826" s="10">
        <f>SUM(Ведомственная!G601)</f>
        <v>0</v>
      </c>
      <c r="G826" s="10">
        <f>SUM(Ведомственная!H601)</f>
        <v>0</v>
      </c>
      <c r="H826" s="10">
        <f>SUM(Ведомственная!I601)</f>
        <v>0</v>
      </c>
    </row>
    <row r="827" spans="1:8" ht="29.25" hidden="1" customHeight="1">
      <c r="A827" s="83" t="s">
        <v>47</v>
      </c>
      <c r="B827" s="32" t="s">
        <v>45</v>
      </c>
      <c r="C827" s="32">
        <v>200</v>
      </c>
      <c r="D827" s="84" t="s">
        <v>26</v>
      </c>
      <c r="E827" s="84" t="s">
        <v>39</v>
      </c>
      <c r="F827" s="10">
        <f>SUM(Ведомственная!G602)</f>
        <v>0</v>
      </c>
      <c r="G827" s="10">
        <f>SUM(Ведомственная!H602)</f>
        <v>0</v>
      </c>
      <c r="H827" s="10">
        <f>SUM(Ведомственная!I602)</f>
        <v>0</v>
      </c>
    </row>
    <row r="828" spans="1:8" ht="29.25" hidden="1" customHeight="1">
      <c r="A828" s="83" t="s">
        <v>21</v>
      </c>
      <c r="B828" s="32" t="s">
        <v>45</v>
      </c>
      <c r="C828" s="32">
        <v>800</v>
      </c>
      <c r="D828" s="84" t="s">
        <v>26</v>
      </c>
      <c r="E828" s="84" t="s">
        <v>39</v>
      </c>
      <c r="F828" s="10">
        <f>SUM(Ведомственная!G603)</f>
        <v>0</v>
      </c>
      <c r="G828" s="10">
        <f>SUM(Ведомственная!H603)</f>
        <v>0</v>
      </c>
      <c r="H828" s="10">
        <f>SUM(Ведомственная!I603)</f>
        <v>0</v>
      </c>
    </row>
    <row r="829" spans="1:8" hidden="1">
      <c r="A829" s="83" t="s">
        <v>555</v>
      </c>
      <c r="B829" s="32" t="s">
        <v>554</v>
      </c>
      <c r="C829" s="32"/>
      <c r="D829" s="84"/>
      <c r="E829" s="84"/>
      <c r="F829" s="10">
        <f>SUM(F831)</f>
        <v>0</v>
      </c>
      <c r="G829" s="10">
        <f>SUM(G831)</f>
        <v>0</v>
      </c>
      <c r="H829" s="10">
        <f>SUM(H831)</f>
        <v>0</v>
      </c>
    </row>
    <row r="830" spans="1:8" ht="47.25" hidden="1">
      <c r="A830" s="83" t="s">
        <v>562</v>
      </c>
      <c r="B830" s="32" t="s">
        <v>561</v>
      </c>
      <c r="C830" s="32"/>
      <c r="D830" s="84"/>
      <c r="E830" s="84"/>
      <c r="F830" s="10">
        <f>SUM(F831)</f>
        <v>0</v>
      </c>
      <c r="G830" s="10">
        <f>SUM(G831)</f>
        <v>0</v>
      </c>
      <c r="H830" s="10">
        <f>SUM(H831)</f>
        <v>0</v>
      </c>
    </row>
    <row r="831" spans="1:8" ht="31.5" hidden="1">
      <c r="A831" s="83" t="s">
        <v>47</v>
      </c>
      <c r="B831" s="32" t="s">
        <v>561</v>
      </c>
      <c r="C831" s="32">
        <v>200</v>
      </c>
      <c r="D831" s="84" t="s">
        <v>26</v>
      </c>
      <c r="E831" s="84" t="s">
        <v>12</v>
      </c>
      <c r="F831" s="10">
        <f>SUM(Ведомственная!G721)</f>
        <v>0</v>
      </c>
      <c r="G831" s="10">
        <f>SUM(Ведомственная!H721)</f>
        <v>0</v>
      </c>
      <c r="H831" s="10">
        <f>SUM(Ведомственная!I721)</f>
        <v>0</v>
      </c>
    </row>
    <row r="832" spans="1:8">
      <c r="A832" s="83" t="s">
        <v>78</v>
      </c>
      <c r="B832" s="32" t="s">
        <v>60</v>
      </c>
      <c r="C832" s="32"/>
      <c r="D832" s="84"/>
      <c r="E832" s="84"/>
      <c r="F832" s="10">
        <f t="shared" ref="F832:H833" si="185">F833</f>
        <v>272.5</v>
      </c>
      <c r="G832" s="10">
        <f t="shared" si="185"/>
        <v>272.5</v>
      </c>
      <c r="H832" s="10">
        <f t="shared" si="185"/>
        <v>272.5</v>
      </c>
    </row>
    <row r="833" spans="1:8">
      <c r="A833" s="83" t="s">
        <v>30</v>
      </c>
      <c r="B833" s="32" t="s">
        <v>61</v>
      </c>
      <c r="C833" s="32"/>
      <c r="D833" s="84"/>
      <c r="E833" s="84"/>
      <c r="F833" s="10">
        <f t="shared" si="185"/>
        <v>272.5</v>
      </c>
      <c r="G833" s="10">
        <f t="shared" si="185"/>
        <v>272.5</v>
      </c>
      <c r="H833" s="10">
        <f t="shared" si="185"/>
        <v>272.5</v>
      </c>
    </row>
    <row r="834" spans="1:8">
      <c r="A834" s="83" t="s">
        <v>32</v>
      </c>
      <c r="B834" s="32" t="s">
        <v>62</v>
      </c>
      <c r="C834" s="32"/>
      <c r="D834" s="84"/>
      <c r="E834" s="84"/>
      <c r="F834" s="10">
        <f>F835+F836</f>
        <v>272.5</v>
      </c>
      <c r="G834" s="10">
        <f>G835+G836</f>
        <v>272.5</v>
      </c>
      <c r="H834" s="10">
        <f>H835+H836</f>
        <v>272.5</v>
      </c>
    </row>
    <row r="835" spans="1:8" ht="27.75" customHeight="1">
      <c r="A835" s="83" t="s">
        <v>47</v>
      </c>
      <c r="B835" s="32" t="s">
        <v>62</v>
      </c>
      <c r="C835" s="32">
        <v>200</v>
      </c>
      <c r="D835" s="84" t="s">
        <v>26</v>
      </c>
      <c r="E835" s="84" t="s">
        <v>49</v>
      </c>
      <c r="F835" s="10">
        <f>SUM(Ведомственная!G672)</f>
        <v>272.5</v>
      </c>
      <c r="G835" s="10">
        <f>SUM(Ведомственная!H672)</f>
        <v>272.5</v>
      </c>
      <c r="H835" s="10">
        <f>SUM(Ведомственная!I672)</f>
        <v>272.5</v>
      </c>
    </row>
    <row r="836" spans="1:8" hidden="1">
      <c r="A836" s="83" t="s">
        <v>37</v>
      </c>
      <c r="B836" s="32" t="s">
        <v>62</v>
      </c>
      <c r="C836" s="32">
        <v>300</v>
      </c>
      <c r="D836" s="84" t="s">
        <v>26</v>
      </c>
      <c r="E836" s="84" t="s">
        <v>49</v>
      </c>
      <c r="F836" s="10"/>
      <c r="G836" s="10"/>
      <c r="H836" s="10"/>
    </row>
    <row r="837" spans="1:8">
      <c r="A837" s="83" t="s">
        <v>79</v>
      </c>
      <c r="B837" s="32" t="s">
        <v>63</v>
      </c>
      <c r="C837" s="32"/>
      <c r="D837" s="84"/>
      <c r="E837" s="84"/>
      <c r="F837" s="10">
        <f>SUM(F838)</f>
        <v>269</v>
      </c>
      <c r="G837" s="10">
        <f>SUM(G838)</f>
        <v>589</v>
      </c>
      <c r="H837" s="10">
        <f>SUM(H838)</f>
        <v>2239</v>
      </c>
    </row>
    <row r="838" spans="1:8">
      <c r="A838" s="83" t="s">
        <v>30</v>
      </c>
      <c r="B838" s="32" t="s">
        <v>401</v>
      </c>
      <c r="C838" s="32"/>
      <c r="D838" s="38"/>
      <c r="E838" s="38"/>
      <c r="F838" s="10">
        <f>SUM(F843)+F841+F839</f>
        <v>269</v>
      </c>
      <c r="G838" s="10">
        <f t="shared" ref="G838:H838" si="186">SUM(G843)+G841+G839</f>
        <v>589</v>
      </c>
      <c r="H838" s="10">
        <f t="shared" si="186"/>
        <v>2239</v>
      </c>
    </row>
    <row r="839" spans="1:8" ht="47.25">
      <c r="A839" s="83" t="s">
        <v>852</v>
      </c>
      <c r="B839" s="32" t="s">
        <v>658</v>
      </c>
      <c r="C839" s="32"/>
      <c r="D839" s="38"/>
      <c r="E839" s="38"/>
      <c r="F839" s="10">
        <f>SUM(F840)</f>
        <v>0</v>
      </c>
      <c r="G839" s="10">
        <f>SUM(G840)</f>
        <v>350</v>
      </c>
      <c r="H839" s="10">
        <f>SUM(H840)</f>
        <v>0</v>
      </c>
    </row>
    <row r="840" spans="1:8" ht="31.5">
      <c r="A840" s="83" t="s">
        <v>47</v>
      </c>
      <c r="B840" s="32" t="s">
        <v>658</v>
      </c>
      <c r="C840" s="32">
        <v>200</v>
      </c>
      <c r="D840" s="84" t="s">
        <v>26</v>
      </c>
      <c r="E840" s="84" t="s">
        <v>73</v>
      </c>
      <c r="F840" s="10">
        <f>SUM(Ведомственная!G748)</f>
        <v>0</v>
      </c>
      <c r="G840" s="10">
        <f>SUM(Ведомственная!H748)</f>
        <v>350</v>
      </c>
      <c r="H840" s="10">
        <f>SUM(Ведомственная!I748)</f>
        <v>0</v>
      </c>
    </row>
    <row r="841" spans="1:8" ht="63">
      <c r="A841" s="83" t="s">
        <v>946</v>
      </c>
      <c r="B841" s="32" t="s">
        <v>945</v>
      </c>
      <c r="C841" s="32"/>
      <c r="D841" s="38"/>
      <c r="E841" s="38"/>
      <c r="F841" s="10">
        <f>SUM(F842)</f>
        <v>0</v>
      </c>
      <c r="G841" s="10">
        <f t="shared" ref="G841:H841" si="187">SUM(G842)</f>
        <v>0</v>
      </c>
      <c r="H841" s="10">
        <f t="shared" si="187"/>
        <v>2000</v>
      </c>
    </row>
    <row r="842" spans="1:8" ht="31.5">
      <c r="A842" s="83" t="s">
        <v>47</v>
      </c>
      <c r="B842" s="32" t="s">
        <v>945</v>
      </c>
      <c r="C842" s="32">
        <v>200</v>
      </c>
      <c r="D842" s="84" t="s">
        <v>26</v>
      </c>
      <c r="E842" s="84" t="s">
        <v>73</v>
      </c>
      <c r="F842" s="10">
        <f>SUM(Ведомственная!G746)</f>
        <v>0</v>
      </c>
      <c r="G842" s="10">
        <f>SUM(Ведомственная!H746)</f>
        <v>0</v>
      </c>
      <c r="H842" s="10">
        <f>SUM(Ведомственная!I746)</f>
        <v>2000</v>
      </c>
    </row>
    <row r="843" spans="1:8">
      <c r="A843" s="83" t="s">
        <v>32</v>
      </c>
      <c r="B843" s="32" t="s">
        <v>402</v>
      </c>
      <c r="C843" s="32"/>
      <c r="D843" s="38"/>
      <c r="E843" s="38"/>
      <c r="F843" s="10">
        <f>SUM(F844:F845)</f>
        <v>269</v>
      </c>
      <c r="G843" s="10">
        <f t="shared" ref="G843:H843" si="188">SUM(G844:G845)</f>
        <v>239</v>
      </c>
      <c r="H843" s="10">
        <f t="shared" si="188"/>
        <v>239</v>
      </c>
    </row>
    <row r="844" spans="1:8" ht="31.5">
      <c r="A844" s="83" t="s">
        <v>220</v>
      </c>
      <c r="B844" s="32" t="s">
        <v>402</v>
      </c>
      <c r="C844" s="32">
        <v>600</v>
      </c>
      <c r="D844" s="84" t="s">
        <v>108</v>
      </c>
      <c r="E844" s="84" t="s">
        <v>29</v>
      </c>
      <c r="F844" s="10">
        <f>SUM(Ведомственная!G923)</f>
        <v>30</v>
      </c>
      <c r="G844" s="10">
        <f>SUM(Ведомственная!H923)</f>
        <v>0</v>
      </c>
      <c r="H844" s="10">
        <f>SUM(Ведомственная!I923)</f>
        <v>0</v>
      </c>
    </row>
    <row r="845" spans="1:8" ht="29.25" customHeight="1">
      <c r="A845" s="83" t="s">
        <v>47</v>
      </c>
      <c r="B845" s="32" t="s">
        <v>402</v>
      </c>
      <c r="C845" s="32">
        <v>200</v>
      </c>
      <c r="D845" s="84" t="s">
        <v>26</v>
      </c>
      <c r="E845" s="84" t="s">
        <v>49</v>
      </c>
      <c r="F845" s="10">
        <f>SUM(Ведомственная!G1277)+Ведомственная!G677</f>
        <v>239</v>
      </c>
      <c r="G845" s="10">
        <f>SUM(Ведомственная!H1277)+Ведомственная!H677</f>
        <v>239</v>
      </c>
      <c r="H845" s="10">
        <f>SUM(Ведомственная!I1277)+Ведомственная!I677</f>
        <v>239</v>
      </c>
    </row>
    <row r="846" spans="1:8" ht="47.25">
      <c r="A846" s="83" t="s">
        <v>606</v>
      </c>
      <c r="B846" s="32" t="s">
        <v>74</v>
      </c>
      <c r="C846" s="32"/>
      <c r="D846" s="84"/>
      <c r="E846" s="84"/>
      <c r="F846" s="10">
        <f>SUM(F847+F850+F852+F854)</f>
        <v>7528.2</v>
      </c>
      <c r="G846" s="10">
        <f t="shared" ref="G846:H846" si="189">SUM(G847+G850+G852+G854)</f>
        <v>6701.4</v>
      </c>
      <c r="H846" s="10">
        <f t="shared" si="189"/>
        <v>6700.5</v>
      </c>
    </row>
    <row r="847" spans="1:8">
      <c r="A847" s="83" t="s">
        <v>75</v>
      </c>
      <c r="B847" s="32" t="s">
        <v>76</v>
      </c>
      <c r="C847" s="32"/>
      <c r="D847" s="84"/>
      <c r="E847" s="84"/>
      <c r="F847" s="10">
        <f>F848+F849</f>
        <v>4895.2</v>
      </c>
      <c r="G847" s="10">
        <f t="shared" ref="G847:H847" si="190">G848+G849</f>
        <v>4895.2</v>
      </c>
      <c r="H847" s="10">
        <f t="shared" si="190"/>
        <v>4895.2</v>
      </c>
    </row>
    <row r="848" spans="1:8" ht="63">
      <c r="A848" s="83" t="s">
        <v>46</v>
      </c>
      <c r="B848" s="32" t="s">
        <v>76</v>
      </c>
      <c r="C848" s="32">
        <v>100</v>
      </c>
      <c r="D848" s="84" t="s">
        <v>26</v>
      </c>
      <c r="E848" s="84" t="s">
        <v>73</v>
      </c>
      <c r="F848" s="10">
        <f>SUM(Ведомственная!G751)</f>
        <v>4888.2</v>
      </c>
      <c r="G848" s="10">
        <f>SUM(Ведомственная!H751)</f>
        <v>4888.2</v>
      </c>
      <c r="H848" s="10">
        <f>SUM(Ведомственная!I751)</f>
        <v>4888.2</v>
      </c>
    </row>
    <row r="849" spans="1:8" ht="31.5">
      <c r="A849" s="83" t="s">
        <v>47</v>
      </c>
      <c r="B849" s="32" t="s">
        <v>76</v>
      </c>
      <c r="C849" s="32">
        <v>200</v>
      </c>
      <c r="D849" s="84" t="s">
        <v>26</v>
      </c>
      <c r="E849" s="84" t="s">
        <v>73</v>
      </c>
      <c r="F849" s="10">
        <f>SUM(Ведомственная!G752)</f>
        <v>7</v>
      </c>
      <c r="G849" s="10">
        <f>SUM(Ведомственная!H752)</f>
        <v>7</v>
      </c>
      <c r="H849" s="10">
        <f>SUM(Ведомственная!I752)</f>
        <v>7</v>
      </c>
    </row>
    <row r="850" spans="1:8" ht="20.25" customHeight="1">
      <c r="A850" s="83" t="s">
        <v>90</v>
      </c>
      <c r="B850" s="32" t="s">
        <v>476</v>
      </c>
      <c r="C850" s="43"/>
      <c r="D850" s="84"/>
      <c r="E850" s="84"/>
      <c r="F850" s="10">
        <f>F851</f>
        <v>535</v>
      </c>
      <c r="G850" s="10">
        <f>G851</f>
        <v>400</v>
      </c>
      <c r="H850" s="10">
        <f>H851</f>
        <v>400</v>
      </c>
    </row>
    <row r="851" spans="1:8" ht="31.5">
      <c r="A851" s="83" t="s">
        <v>47</v>
      </c>
      <c r="B851" s="32" t="s">
        <v>476</v>
      </c>
      <c r="C851" s="32">
        <v>200</v>
      </c>
      <c r="D851" s="84" t="s">
        <v>26</v>
      </c>
      <c r="E851" s="84" t="s">
        <v>73</v>
      </c>
      <c r="F851" s="10">
        <f>SUM(Ведомственная!G754)</f>
        <v>535</v>
      </c>
      <c r="G851" s="10">
        <f>SUM(Ведомственная!H754)</f>
        <v>400</v>
      </c>
      <c r="H851" s="10">
        <f>SUM(Ведомственная!I754)</f>
        <v>400</v>
      </c>
    </row>
    <row r="852" spans="1:8" ht="31.5">
      <c r="A852" s="83" t="s">
        <v>92</v>
      </c>
      <c r="B852" s="32" t="s">
        <v>477</v>
      </c>
      <c r="C852" s="32"/>
      <c r="D852" s="84"/>
      <c r="E852" s="84"/>
      <c r="F852" s="10">
        <f>F853</f>
        <v>948.1</v>
      </c>
      <c r="G852" s="10">
        <f>G853</f>
        <v>700</v>
      </c>
      <c r="H852" s="10">
        <f>H853</f>
        <v>700</v>
      </c>
    </row>
    <row r="853" spans="1:8" ht="31.5">
      <c r="A853" s="83" t="s">
        <v>47</v>
      </c>
      <c r="B853" s="32" t="s">
        <v>477</v>
      </c>
      <c r="C853" s="32">
        <v>200</v>
      </c>
      <c r="D853" s="84" t="s">
        <v>26</v>
      </c>
      <c r="E853" s="84" t="s">
        <v>73</v>
      </c>
      <c r="F853" s="10">
        <f>SUM(Ведомственная!G756)</f>
        <v>948.1</v>
      </c>
      <c r="G853" s="10">
        <f>SUM(Ведомственная!H756)</f>
        <v>700</v>
      </c>
      <c r="H853" s="10">
        <f>SUM(Ведомственная!I756)</f>
        <v>700</v>
      </c>
    </row>
    <row r="854" spans="1:8" ht="31.5">
      <c r="A854" s="83" t="s">
        <v>93</v>
      </c>
      <c r="B854" s="32" t="s">
        <v>478</v>
      </c>
      <c r="C854" s="32"/>
      <c r="D854" s="84"/>
      <c r="E854" s="84"/>
      <c r="F854" s="10">
        <f>F856+F857+F855</f>
        <v>1149.8999999999999</v>
      </c>
      <c r="G854" s="10">
        <f t="shared" ref="G854:H854" si="191">G856+G857+G855</f>
        <v>706.2</v>
      </c>
      <c r="H854" s="10">
        <f t="shared" si="191"/>
        <v>705.3</v>
      </c>
    </row>
    <row r="855" spans="1:8" ht="31.5" hidden="1">
      <c r="A855" s="83" t="s">
        <v>47</v>
      </c>
      <c r="B855" s="32" t="s">
        <v>478</v>
      </c>
      <c r="C855" s="32">
        <v>200</v>
      </c>
      <c r="D855" s="84" t="s">
        <v>108</v>
      </c>
      <c r="E855" s="84" t="s">
        <v>163</v>
      </c>
      <c r="F855" s="10">
        <f>SUM(Ведомственная!G572)</f>
        <v>0</v>
      </c>
      <c r="G855" s="10">
        <f>SUM(Ведомственная!H572)</f>
        <v>0</v>
      </c>
      <c r="H855" s="10">
        <f>SUM(Ведомственная!I572)</f>
        <v>0</v>
      </c>
    </row>
    <row r="856" spans="1:8" ht="31.5">
      <c r="A856" s="83" t="s">
        <v>47</v>
      </c>
      <c r="B856" s="32" t="s">
        <v>478</v>
      </c>
      <c r="C856" s="32">
        <v>200</v>
      </c>
      <c r="D856" s="84" t="s">
        <v>26</v>
      </c>
      <c r="E856" s="84" t="s">
        <v>73</v>
      </c>
      <c r="F856" s="10">
        <f>SUM(Ведомственная!G758)</f>
        <v>1042.8</v>
      </c>
      <c r="G856" s="10">
        <f>SUM(Ведомственная!H758)</f>
        <v>600</v>
      </c>
      <c r="H856" s="10">
        <f>SUM(Ведомственная!I758)</f>
        <v>600</v>
      </c>
    </row>
    <row r="857" spans="1:8">
      <c r="A857" s="83" t="s">
        <v>21</v>
      </c>
      <c r="B857" s="32" t="s">
        <v>478</v>
      </c>
      <c r="C857" s="32">
        <v>800</v>
      </c>
      <c r="D857" s="84" t="s">
        <v>26</v>
      </c>
      <c r="E857" s="84" t="s">
        <v>73</v>
      </c>
      <c r="F857" s="10">
        <f>SUM(Ведомственная!G759)</f>
        <v>107.1</v>
      </c>
      <c r="G857" s="10">
        <f>SUM(Ведомственная!H759)</f>
        <v>106.2</v>
      </c>
      <c r="H857" s="10">
        <f>SUM(Ведомственная!I759)</f>
        <v>105.3</v>
      </c>
    </row>
    <row r="858" spans="1:8" s="28" customFormat="1" ht="63">
      <c r="A858" s="24" t="s">
        <v>601</v>
      </c>
      <c r="B858" s="30" t="s">
        <v>68</v>
      </c>
      <c r="C858" s="30"/>
      <c r="D858" s="39"/>
      <c r="E858" s="39"/>
      <c r="F858" s="11">
        <f>F859</f>
        <v>3850</v>
      </c>
      <c r="G858" s="11">
        <f>G859</f>
        <v>3850</v>
      </c>
      <c r="H858" s="11">
        <f>H859</f>
        <v>3850</v>
      </c>
    </row>
    <row r="859" spans="1:8">
      <c r="A859" s="83" t="s">
        <v>30</v>
      </c>
      <c r="B859" s="32" t="s">
        <v>69</v>
      </c>
      <c r="C859" s="32"/>
      <c r="D859" s="84"/>
      <c r="E859" s="84"/>
      <c r="F859" s="10">
        <f>SUM(F860)</f>
        <v>3850</v>
      </c>
      <c r="G859" s="10">
        <f>SUM(G860)</f>
        <v>3850</v>
      </c>
      <c r="H859" s="10">
        <f>SUM(H860)</f>
        <v>3850</v>
      </c>
    </row>
    <row r="860" spans="1:8" ht="31.5">
      <c r="A860" s="83" t="s">
        <v>70</v>
      </c>
      <c r="B860" s="32" t="s">
        <v>71</v>
      </c>
      <c r="C860" s="32"/>
      <c r="D860" s="84"/>
      <c r="E860" s="84"/>
      <c r="F860" s="10">
        <f>F861</f>
        <v>3850</v>
      </c>
      <c r="G860" s="10">
        <f>G861</f>
        <v>3850</v>
      </c>
      <c r="H860" s="10">
        <f>H861</f>
        <v>3850</v>
      </c>
    </row>
    <row r="861" spans="1:8" ht="31.5">
      <c r="A861" s="83" t="s">
        <v>47</v>
      </c>
      <c r="B861" s="32" t="s">
        <v>71</v>
      </c>
      <c r="C861" s="32">
        <v>200</v>
      </c>
      <c r="D861" s="84" t="s">
        <v>26</v>
      </c>
      <c r="E861" s="84" t="s">
        <v>49</v>
      </c>
      <c r="F861" s="10">
        <f>SUM(Ведомственная!G685)</f>
        <v>3850</v>
      </c>
      <c r="G861" s="10">
        <f>SUM(Ведомственная!H685)</f>
        <v>3850</v>
      </c>
      <c r="H861" s="10">
        <f>SUM(Ведомственная!I685)</f>
        <v>3850</v>
      </c>
    </row>
    <row r="862" spans="1:8" s="28" customFormat="1" ht="31.5">
      <c r="A862" s="24" t="s">
        <v>929</v>
      </c>
      <c r="B862" s="30" t="s">
        <v>216</v>
      </c>
      <c r="C862" s="30"/>
      <c r="D862" s="39"/>
      <c r="E862" s="39"/>
      <c r="F862" s="11">
        <f>SUM(F863)</f>
        <v>414.4</v>
      </c>
      <c r="G862" s="11">
        <f t="shared" ref="G862:H862" si="192">SUM(G863)</f>
        <v>250</v>
      </c>
      <c r="H862" s="11">
        <f t="shared" si="192"/>
        <v>250</v>
      </c>
    </row>
    <row r="863" spans="1:8" ht="31.5">
      <c r="A863" s="83" t="s">
        <v>93</v>
      </c>
      <c r="B863" s="32" t="s">
        <v>514</v>
      </c>
      <c r="C863" s="32"/>
      <c r="D863" s="84"/>
      <c r="E863" s="84"/>
      <c r="F863" s="10">
        <f>SUM(F864:F865)</f>
        <v>414.4</v>
      </c>
      <c r="G863" s="10">
        <f>SUM(G864:G865)</f>
        <v>250</v>
      </c>
      <c r="H863" s="10">
        <f>SUM(H864:H865)</f>
        <v>250</v>
      </c>
    </row>
    <row r="864" spans="1:8" ht="31.5">
      <c r="A864" s="83" t="s">
        <v>47</v>
      </c>
      <c r="B864" s="32" t="s">
        <v>514</v>
      </c>
      <c r="C864" s="32">
        <v>200</v>
      </c>
      <c r="D864" s="84" t="s">
        <v>29</v>
      </c>
      <c r="E864" s="84">
        <v>13</v>
      </c>
      <c r="F864" s="10">
        <f>SUM(Ведомственная!G114)</f>
        <v>264.39999999999998</v>
      </c>
      <c r="G864" s="10">
        <f>SUM(Ведомственная!H114)</f>
        <v>100</v>
      </c>
      <c r="H864" s="10">
        <f>SUM(Ведомственная!I114)</f>
        <v>100</v>
      </c>
    </row>
    <row r="865" spans="1:8" ht="25.5" customHeight="1">
      <c r="A865" s="83" t="s">
        <v>37</v>
      </c>
      <c r="B865" s="32" t="s">
        <v>514</v>
      </c>
      <c r="C865" s="32">
        <v>300</v>
      </c>
      <c r="D865" s="84" t="s">
        <v>29</v>
      </c>
      <c r="E865" s="84">
        <v>13</v>
      </c>
      <c r="F865" s="10">
        <f>SUM(Ведомственная!G115)</f>
        <v>150</v>
      </c>
      <c r="G865" s="10">
        <f>SUM(Ведомственная!H115)</f>
        <v>150</v>
      </c>
      <c r="H865" s="10">
        <f>SUM(Ведомственная!I115)</f>
        <v>150</v>
      </c>
    </row>
    <row r="866" spans="1:8" s="28" customFormat="1" ht="47.25">
      <c r="A866" s="24" t="s">
        <v>567</v>
      </c>
      <c r="B866" s="30" t="s">
        <v>188</v>
      </c>
      <c r="C866" s="30"/>
      <c r="D866" s="39"/>
      <c r="E866" s="39"/>
      <c r="F866" s="11">
        <f>SUM(F869+F872+F875+F877)+F867</f>
        <v>38895.1</v>
      </c>
      <c r="G866" s="11">
        <f t="shared" ref="G866:H866" si="193">SUM(G869+G872+G875+G877)+G867</f>
        <v>36759.199999999997</v>
      </c>
      <c r="H866" s="11">
        <f t="shared" si="193"/>
        <v>40295.1</v>
      </c>
    </row>
    <row r="867" spans="1:8" s="28" customFormat="1" hidden="1">
      <c r="A867" s="83" t="s">
        <v>819</v>
      </c>
      <c r="B867" s="32" t="s">
        <v>820</v>
      </c>
      <c r="C867" s="32"/>
      <c r="D867" s="84"/>
      <c r="E867" s="84"/>
      <c r="F867" s="10">
        <f>SUM(F868)</f>
        <v>0</v>
      </c>
      <c r="G867" s="10">
        <f t="shared" ref="G867:H867" si="194">SUM(G868)</f>
        <v>0</v>
      </c>
      <c r="H867" s="10">
        <f t="shared" si="194"/>
        <v>0</v>
      </c>
    </row>
    <row r="868" spans="1:8" s="28" customFormat="1" hidden="1">
      <c r="A868" s="83" t="s">
        <v>821</v>
      </c>
      <c r="B868" s="32" t="s">
        <v>820</v>
      </c>
      <c r="C868" s="32">
        <v>700</v>
      </c>
      <c r="D868" s="84" t="s">
        <v>89</v>
      </c>
      <c r="E868" s="84" t="s">
        <v>29</v>
      </c>
      <c r="F868" s="10">
        <f>SUM(Ведомственная!G561)</f>
        <v>0</v>
      </c>
      <c r="G868" s="10">
        <f>SUM(Ведомственная!H561)</f>
        <v>0</v>
      </c>
      <c r="H868" s="10">
        <f>SUM(Ведомственная!I561)</f>
        <v>0</v>
      </c>
    </row>
    <row r="869" spans="1:8">
      <c r="A869" s="83" t="s">
        <v>75</v>
      </c>
      <c r="B869" s="84" t="s">
        <v>189</v>
      </c>
      <c r="C869" s="84"/>
      <c r="D869" s="84"/>
      <c r="E869" s="84"/>
      <c r="F869" s="10">
        <f>SUM(F870:F871)</f>
        <v>30288.799999999999</v>
      </c>
      <c r="G869" s="10">
        <f>SUM(G870:G871)</f>
        <v>30288.799999999999</v>
      </c>
      <c r="H869" s="10">
        <f>SUM(H870:H871)</f>
        <v>30288.799999999999</v>
      </c>
    </row>
    <row r="870" spans="1:8" ht="63">
      <c r="A870" s="83" t="s">
        <v>46</v>
      </c>
      <c r="B870" s="84" t="s">
        <v>189</v>
      </c>
      <c r="C870" s="84" t="s">
        <v>84</v>
      </c>
      <c r="D870" s="84" t="s">
        <v>29</v>
      </c>
      <c r="E870" s="84" t="s">
        <v>73</v>
      </c>
      <c r="F870" s="10">
        <f>SUM(Ведомственная!G529)</f>
        <v>30282.1</v>
      </c>
      <c r="G870" s="10">
        <f>SUM(Ведомственная!H529)</f>
        <v>30282.1</v>
      </c>
      <c r="H870" s="10">
        <f>SUM(Ведомственная!I529)</f>
        <v>30282.1</v>
      </c>
    </row>
    <row r="871" spans="1:8" ht="31.5">
      <c r="A871" s="83" t="s">
        <v>47</v>
      </c>
      <c r="B871" s="84" t="s">
        <v>189</v>
      </c>
      <c r="C871" s="84" t="s">
        <v>86</v>
      </c>
      <c r="D871" s="84" t="s">
        <v>29</v>
      </c>
      <c r="E871" s="84" t="s">
        <v>73</v>
      </c>
      <c r="F871" s="10">
        <f>SUM(Ведомственная!G530)</f>
        <v>6.7</v>
      </c>
      <c r="G871" s="10">
        <f>SUM(Ведомственная!H530)</f>
        <v>6.7</v>
      </c>
      <c r="H871" s="10">
        <f>SUM(Ведомственная!I530)</f>
        <v>6.7</v>
      </c>
    </row>
    <row r="872" spans="1:8">
      <c r="A872" s="83" t="s">
        <v>90</v>
      </c>
      <c r="B872" s="32" t="s">
        <v>191</v>
      </c>
      <c r="C872" s="32"/>
      <c r="D872" s="84"/>
      <c r="E872" s="84"/>
      <c r="F872" s="10">
        <f>SUM(F873:F874)</f>
        <v>211.3</v>
      </c>
      <c r="G872" s="10">
        <f>SUM(G873:G874)</f>
        <v>211.3</v>
      </c>
      <c r="H872" s="10">
        <f>SUM(H873:H874)</f>
        <v>211.3</v>
      </c>
    </row>
    <row r="873" spans="1:8" ht="31.5">
      <c r="A873" s="83" t="s">
        <v>47</v>
      </c>
      <c r="B873" s="32" t="s">
        <v>191</v>
      </c>
      <c r="C873" s="32">
        <v>200</v>
      </c>
      <c r="D873" s="84" t="s">
        <v>29</v>
      </c>
      <c r="E873" s="84" t="s">
        <v>89</v>
      </c>
      <c r="F873" s="10">
        <f>SUM(Ведомственная!G538)</f>
        <v>209.9</v>
      </c>
      <c r="G873" s="10">
        <f>SUM(Ведомственная!H538)</f>
        <v>209.9</v>
      </c>
      <c r="H873" s="10">
        <f>SUM(Ведомственная!I538)</f>
        <v>209.9</v>
      </c>
    </row>
    <row r="874" spans="1:8">
      <c r="A874" s="83" t="s">
        <v>21</v>
      </c>
      <c r="B874" s="32" t="s">
        <v>191</v>
      </c>
      <c r="C874" s="32">
        <v>800</v>
      </c>
      <c r="D874" s="84" t="s">
        <v>29</v>
      </c>
      <c r="E874" s="84" t="s">
        <v>89</v>
      </c>
      <c r="F874" s="10">
        <f>SUM(Ведомственная!G539)</f>
        <v>1.4</v>
      </c>
      <c r="G874" s="10">
        <f>SUM(Ведомственная!H539)</f>
        <v>1.4</v>
      </c>
      <c r="H874" s="10">
        <f>SUM(Ведомственная!I539)</f>
        <v>1.4</v>
      </c>
    </row>
    <row r="875" spans="1:8" ht="31.5">
      <c r="A875" s="83" t="s">
        <v>92</v>
      </c>
      <c r="B875" s="32" t="s">
        <v>192</v>
      </c>
      <c r="C875" s="32"/>
      <c r="D875" s="84"/>
      <c r="E875" s="84"/>
      <c r="F875" s="10">
        <f>SUM(F876)</f>
        <v>258.2</v>
      </c>
      <c r="G875" s="10">
        <f>SUM(G876)</f>
        <v>258.2</v>
      </c>
      <c r="H875" s="10">
        <f>SUM(H876)</f>
        <v>258.2</v>
      </c>
    </row>
    <row r="876" spans="1:8" ht="31.5">
      <c r="A876" s="83" t="s">
        <v>47</v>
      </c>
      <c r="B876" s="32" t="s">
        <v>192</v>
      </c>
      <c r="C876" s="32">
        <v>200</v>
      </c>
      <c r="D876" s="84" t="s">
        <v>29</v>
      </c>
      <c r="E876" s="84" t="s">
        <v>89</v>
      </c>
      <c r="F876" s="10">
        <f>SUM(Ведомственная!G541)</f>
        <v>258.2</v>
      </c>
      <c r="G876" s="10">
        <f>SUM(Ведомственная!H541)</f>
        <v>258.2</v>
      </c>
      <c r="H876" s="10">
        <f>SUM(Ведомственная!I541)</f>
        <v>258.2</v>
      </c>
    </row>
    <row r="877" spans="1:8" ht="31.5">
      <c r="A877" s="83" t="s">
        <v>93</v>
      </c>
      <c r="B877" s="32" t="s">
        <v>193</v>
      </c>
      <c r="C877" s="32"/>
      <c r="D877" s="84"/>
      <c r="E877" s="84"/>
      <c r="F877" s="10">
        <f>SUM(F878:F880)</f>
        <v>8136.7999999999993</v>
      </c>
      <c r="G877" s="10">
        <f>SUM(G878:G880)</f>
        <v>6000.9</v>
      </c>
      <c r="H877" s="10">
        <f>SUM(H878:H880)</f>
        <v>9536.7999999999993</v>
      </c>
    </row>
    <row r="878" spans="1:8" ht="31.5">
      <c r="A878" s="83" t="s">
        <v>47</v>
      </c>
      <c r="B878" s="32" t="s">
        <v>193</v>
      </c>
      <c r="C878" s="32">
        <v>200</v>
      </c>
      <c r="D878" s="84" t="s">
        <v>29</v>
      </c>
      <c r="E878" s="84" t="s">
        <v>89</v>
      </c>
      <c r="F878" s="10">
        <f>SUM(Ведомственная!G543)</f>
        <v>8036.7999999999993</v>
      </c>
      <c r="G878" s="10">
        <f>SUM(Ведомственная!H543)</f>
        <v>6000.9</v>
      </c>
      <c r="H878" s="10">
        <f>SUM(Ведомственная!I543)</f>
        <v>9536.7999999999993</v>
      </c>
    </row>
    <row r="879" spans="1:8" ht="31.5">
      <c r="A879" s="83" t="s">
        <v>47</v>
      </c>
      <c r="B879" s="32" t="s">
        <v>193</v>
      </c>
      <c r="C879" s="32">
        <v>200</v>
      </c>
      <c r="D879" s="84" t="s">
        <v>108</v>
      </c>
      <c r="E879" s="84" t="s">
        <v>163</v>
      </c>
      <c r="F879" s="10">
        <f>SUM(Ведомственная!G551)</f>
        <v>100</v>
      </c>
      <c r="G879" s="10">
        <f>SUM(Ведомственная!H551)</f>
        <v>0</v>
      </c>
      <c r="H879" s="10">
        <f>SUM(Ведомственная!I551)</f>
        <v>0</v>
      </c>
    </row>
    <row r="880" spans="1:8" ht="23.25" hidden="1" customHeight="1">
      <c r="A880" s="83" t="s">
        <v>21</v>
      </c>
      <c r="B880" s="32" t="s">
        <v>193</v>
      </c>
      <c r="C880" s="32">
        <v>800</v>
      </c>
      <c r="D880" s="84" t="s">
        <v>29</v>
      </c>
      <c r="E880" s="84" t="s">
        <v>89</v>
      </c>
      <c r="F880" s="10">
        <f>SUM(Ведомственная!G544)</f>
        <v>0</v>
      </c>
      <c r="G880" s="10">
        <f>SUM(Ведомственная!H544)</f>
        <v>0</v>
      </c>
      <c r="H880" s="10">
        <f>SUM(Ведомственная!I544)</f>
        <v>0</v>
      </c>
    </row>
    <row r="881" spans="1:8" s="28" customFormat="1" ht="31.5">
      <c r="A881" s="24" t="s">
        <v>921</v>
      </c>
      <c r="B881" s="30" t="s">
        <v>217</v>
      </c>
      <c r="C881" s="30"/>
      <c r="D881" s="39"/>
      <c r="E881" s="39"/>
      <c r="F881" s="11">
        <f>SUM(F882)</f>
        <v>290</v>
      </c>
      <c r="G881" s="11">
        <f>SUM(G882)</f>
        <v>100</v>
      </c>
      <c r="H881" s="11">
        <f>SUM(H882)</f>
        <v>100</v>
      </c>
    </row>
    <row r="882" spans="1:8">
      <c r="A882" s="83" t="s">
        <v>30</v>
      </c>
      <c r="B882" s="32" t="s">
        <v>609</v>
      </c>
      <c r="C882" s="32"/>
      <c r="D882" s="84"/>
      <c r="E882" s="84"/>
      <c r="F882" s="10">
        <f>SUM(Ведомственная!G117)</f>
        <v>290</v>
      </c>
      <c r="G882" s="10">
        <f>SUM(Ведомственная!H117)</f>
        <v>100</v>
      </c>
      <c r="H882" s="10">
        <f>SUM(Ведомственная!I117)</f>
        <v>100</v>
      </c>
    </row>
    <row r="883" spans="1:8" ht="31.5">
      <c r="A883" s="83" t="s">
        <v>47</v>
      </c>
      <c r="B883" s="32" t="s">
        <v>217</v>
      </c>
      <c r="C883" s="32">
        <v>200</v>
      </c>
      <c r="D883" s="84" t="s">
        <v>29</v>
      </c>
      <c r="E883" s="84">
        <v>13</v>
      </c>
      <c r="F883" s="10">
        <f>SUM(Ведомственная!G118)</f>
        <v>290</v>
      </c>
      <c r="G883" s="10">
        <f>SUM(Ведомственная!H118)</f>
        <v>100</v>
      </c>
      <c r="H883" s="10">
        <f>SUM(Ведомственная!I118)</f>
        <v>100</v>
      </c>
    </row>
    <row r="884" spans="1:8" s="28" customFormat="1" ht="47.25">
      <c r="A884" s="24" t="s">
        <v>607</v>
      </c>
      <c r="B884" s="30" t="s">
        <v>218</v>
      </c>
      <c r="C884" s="30"/>
      <c r="D884" s="39"/>
      <c r="E884" s="39"/>
      <c r="F884" s="11">
        <f>SUM(F885+F887)+F889</f>
        <v>5624.4</v>
      </c>
      <c r="G884" s="11">
        <f>SUM(G885+G887)+G889</f>
        <v>5436.4</v>
      </c>
      <c r="H884" s="11">
        <f>SUM(H885+H887)+H889</f>
        <v>5436.4</v>
      </c>
    </row>
    <row r="885" spans="1:8" ht="47.25">
      <c r="A885" s="83" t="s">
        <v>343</v>
      </c>
      <c r="B885" s="32" t="s">
        <v>509</v>
      </c>
      <c r="C885" s="32"/>
      <c r="D885" s="84"/>
      <c r="E885" s="84"/>
      <c r="F885" s="10">
        <f>SUM(F886)</f>
        <v>236.4</v>
      </c>
      <c r="G885" s="10">
        <f>SUM(G886)</f>
        <v>236.4</v>
      </c>
      <c r="H885" s="10">
        <f>SUM(H886)</f>
        <v>236.4</v>
      </c>
    </row>
    <row r="886" spans="1:8" ht="31.5">
      <c r="A886" s="83" t="s">
        <v>220</v>
      </c>
      <c r="B886" s="32" t="s">
        <v>509</v>
      </c>
      <c r="C886" s="32">
        <v>600</v>
      </c>
      <c r="D886" s="84" t="s">
        <v>29</v>
      </c>
      <c r="E886" s="84">
        <v>13</v>
      </c>
      <c r="F886" s="10">
        <f>SUM(Ведомственная!G121)</f>
        <v>236.4</v>
      </c>
      <c r="G886" s="10">
        <f>SUM(Ведомственная!H121)</f>
        <v>236.4</v>
      </c>
      <c r="H886" s="10">
        <f>SUM(Ведомственная!I121)</f>
        <v>236.4</v>
      </c>
    </row>
    <row r="887" spans="1:8" ht="47.25">
      <c r="A887" s="83" t="s">
        <v>24</v>
      </c>
      <c r="B887" s="32" t="s">
        <v>219</v>
      </c>
      <c r="C887" s="32"/>
      <c r="D887" s="84"/>
      <c r="E887" s="84"/>
      <c r="F887" s="10">
        <f>SUM(F888)</f>
        <v>5388</v>
      </c>
      <c r="G887" s="10">
        <f>SUM(G888)</f>
        <v>5200</v>
      </c>
      <c r="H887" s="10">
        <f>SUM(H888)</f>
        <v>5200</v>
      </c>
    </row>
    <row r="888" spans="1:8" ht="31.5">
      <c r="A888" s="83" t="s">
        <v>220</v>
      </c>
      <c r="B888" s="32" t="s">
        <v>219</v>
      </c>
      <c r="C888" s="32">
        <v>600</v>
      </c>
      <c r="D888" s="84" t="s">
        <v>29</v>
      </c>
      <c r="E888" s="84">
        <v>13</v>
      </c>
      <c r="F888" s="10">
        <f>SUM(Ведомственная!G123)</f>
        <v>5388</v>
      </c>
      <c r="G888" s="10">
        <f>SUM(Ведомственная!H123)</f>
        <v>5200</v>
      </c>
      <c r="H888" s="10">
        <f>SUM(Ведомственная!I123)</f>
        <v>5200</v>
      </c>
    </row>
    <row r="889" spans="1:8" hidden="1">
      <c r="A889" s="83" t="s">
        <v>145</v>
      </c>
      <c r="B889" s="32" t="s">
        <v>423</v>
      </c>
      <c r="C889" s="84"/>
      <c r="D889" s="84"/>
      <c r="E889" s="32"/>
      <c r="F889" s="10">
        <f t="shared" ref="F889:H890" si="195">SUM(F890)</f>
        <v>0</v>
      </c>
      <c r="G889" s="10">
        <f t="shared" si="195"/>
        <v>0</v>
      </c>
      <c r="H889" s="10">
        <f t="shared" si="195"/>
        <v>0</v>
      </c>
    </row>
    <row r="890" spans="1:8" ht="31.5" hidden="1">
      <c r="A890" s="83" t="s">
        <v>396</v>
      </c>
      <c r="B890" s="32" t="s">
        <v>424</v>
      </c>
      <c r="C890" s="84"/>
      <c r="D890" s="84"/>
      <c r="E890" s="32"/>
      <c r="F890" s="10">
        <f t="shared" si="195"/>
        <v>0</v>
      </c>
      <c r="G890" s="10">
        <f t="shared" si="195"/>
        <v>0</v>
      </c>
      <c r="H890" s="10">
        <f t="shared" si="195"/>
        <v>0</v>
      </c>
    </row>
    <row r="891" spans="1:8" ht="31.5" hidden="1">
      <c r="A891" s="83" t="s">
        <v>220</v>
      </c>
      <c r="B891" s="32" t="s">
        <v>424</v>
      </c>
      <c r="C891" s="32">
        <v>600</v>
      </c>
      <c r="D891" s="84" t="s">
        <v>29</v>
      </c>
      <c r="E891" s="84">
        <v>13</v>
      </c>
      <c r="F891" s="10"/>
      <c r="G891" s="10"/>
      <c r="H891" s="10"/>
    </row>
    <row r="892" spans="1:8" s="28" customFormat="1" ht="47.25">
      <c r="A892" s="24" t="s">
        <v>597</v>
      </c>
      <c r="B892" s="30" t="s">
        <v>416</v>
      </c>
      <c r="C892" s="30"/>
      <c r="D892" s="39"/>
      <c r="E892" s="39"/>
      <c r="F892" s="11">
        <f>SUM(F893)</f>
        <v>4000</v>
      </c>
      <c r="G892" s="11">
        <f t="shared" ref="G892:H892" si="196">SUM(G893)</f>
        <v>4000</v>
      </c>
      <c r="H892" s="11">
        <f t="shared" si="196"/>
        <v>4000</v>
      </c>
    </row>
    <row r="893" spans="1:8" ht="63">
      <c r="A893" s="83" t="s">
        <v>941</v>
      </c>
      <c r="B893" s="32" t="s">
        <v>419</v>
      </c>
      <c r="C893" s="32"/>
      <c r="D893" s="84"/>
      <c r="E893" s="84"/>
      <c r="F893" s="10">
        <f>SUM(F894)</f>
        <v>4000</v>
      </c>
      <c r="G893" s="10">
        <f>SUM(G894)</f>
        <v>4000</v>
      </c>
      <c r="H893" s="10">
        <f>SUM(H894)</f>
        <v>4000</v>
      </c>
    </row>
    <row r="894" spans="1:8">
      <c r="A894" s="83" t="s">
        <v>37</v>
      </c>
      <c r="B894" s="32" t="s">
        <v>419</v>
      </c>
      <c r="C894" s="32">
        <v>300</v>
      </c>
      <c r="D894" s="84" t="s">
        <v>26</v>
      </c>
      <c r="E894" s="84" t="s">
        <v>49</v>
      </c>
      <c r="F894" s="10">
        <f>SUM(Ведомственная!G690)</f>
        <v>4000</v>
      </c>
      <c r="G894" s="10">
        <f>SUM(Ведомственная!H690)</f>
        <v>4000</v>
      </c>
      <c r="H894" s="10">
        <f>SUM(Ведомственная!I690)</f>
        <v>4000</v>
      </c>
    </row>
    <row r="895" spans="1:8" ht="47.25">
      <c r="A895" s="24" t="s">
        <v>854</v>
      </c>
      <c r="B895" s="30" t="s">
        <v>855</v>
      </c>
      <c r="C895" s="5"/>
      <c r="D895" s="84"/>
      <c r="E895" s="84"/>
      <c r="F895" s="11">
        <f>SUM(F896)</f>
        <v>70</v>
      </c>
      <c r="G895" s="11">
        <f t="shared" ref="G895:H895" si="197">SUM(G896)</f>
        <v>70</v>
      </c>
      <c r="H895" s="11">
        <f t="shared" si="197"/>
        <v>70</v>
      </c>
    </row>
    <row r="896" spans="1:8">
      <c r="A896" s="83" t="s">
        <v>30</v>
      </c>
      <c r="B896" s="32" t="s">
        <v>856</v>
      </c>
      <c r="C896" s="5"/>
      <c r="D896" s="84"/>
      <c r="E896" s="84"/>
      <c r="F896" s="10">
        <f>SUM(F897)</f>
        <v>70</v>
      </c>
      <c r="G896" s="10">
        <f t="shared" ref="G896:H896" si="198">SUM(G897)</f>
        <v>70</v>
      </c>
      <c r="H896" s="10">
        <f t="shared" si="198"/>
        <v>70</v>
      </c>
    </row>
    <row r="897" spans="1:8" ht="31.5">
      <c r="A897" s="83" t="s">
        <v>47</v>
      </c>
      <c r="B897" s="32" t="s">
        <v>856</v>
      </c>
      <c r="C897" s="5" t="s">
        <v>86</v>
      </c>
      <c r="D897" s="84" t="s">
        <v>108</v>
      </c>
      <c r="E897" s="84" t="s">
        <v>39</v>
      </c>
      <c r="F897" s="10">
        <f>SUM(Ведомственная!G1007)</f>
        <v>70</v>
      </c>
      <c r="G897" s="10">
        <f>SUM(Ведомственная!H1007)</f>
        <v>70</v>
      </c>
      <c r="H897" s="10">
        <f>SUM(Ведомственная!I1007)</f>
        <v>70</v>
      </c>
    </row>
    <row r="898" spans="1:8" s="28" customFormat="1" ht="47.25">
      <c r="A898" s="24" t="s">
        <v>740</v>
      </c>
      <c r="B898" s="30" t="s">
        <v>473</v>
      </c>
      <c r="C898" s="39"/>
      <c r="D898" s="39"/>
      <c r="E898" s="39"/>
      <c r="F898" s="11">
        <f t="shared" ref="F898:H900" si="199">SUM(F899)</f>
        <v>1348</v>
      </c>
      <c r="G898" s="11">
        <f t="shared" si="199"/>
        <v>1348</v>
      </c>
      <c r="H898" s="11">
        <f t="shared" si="199"/>
        <v>1348</v>
      </c>
    </row>
    <row r="899" spans="1:8" ht="31.5">
      <c r="A899" s="83" t="s">
        <v>64</v>
      </c>
      <c r="B899" s="32" t="s">
        <v>474</v>
      </c>
      <c r="C899" s="84"/>
      <c r="D899" s="84"/>
      <c r="E899" s="84"/>
      <c r="F899" s="10">
        <f>SUM(F900)</f>
        <v>1348</v>
      </c>
      <c r="G899" s="10">
        <f t="shared" si="199"/>
        <v>1348</v>
      </c>
      <c r="H899" s="10">
        <f t="shared" si="199"/>
        <v>1348</v>
      </c>
    </row>
    <row r="900" spans="1:8">
      <c r="A900" s="83" t="s">
        <v>32</v>
      </c>
      <c r="B900" s="32" t="s">
        <v>475</v>
      </c>
      <c r="C900" s="84"/>
      <c r="D900" s="84"/>
      <c r="E900" s="84"/>
      <c r="F900" s="10">
        <f t="shared" si="199"/>
        <v>1348</v>
      </c>
      <c r="G900" s="10">
        <f t="shared" si="199"/>
        <v>1348</v>
      </c>
      <c r="H900" s="10">
        <f t="shared" si="199"/>
        <v>1348</v>
      </c>
    </row>
    <row r="901" spans="1:8" ht="38.25" customHeight="1">
      <c r="A901" s="83" t="s">
        <v>220</v>
      </c>
      <c r="B901" s="32" t="s">
        <v>475</v>
      </c>
      <c r="C901" s="84" t="s">
        <v>117</v>
      </c>
      <c r="D901" s="84" t="s">
        <v>26</v>
      </c>
      <c r="E901" s="84" t="s">
        <v>49</v>
      </c>
      <c r="F901" s="10">
        <f>SUM(Ведомственная!G694)+Ведомственная!G774</f>
        <v>1348</v>
      </c>
      <c r="G901" s="10">
        <f>SUM(Ведомственная!H694)+Ведомственная!H774</f>
        <v>1348</v>
      </c>
      <c r="H901" s="10">
        <f>SUM(Ведомственная!I694)+Ведомственная!I774</f>
        <v>1348</v>
      </c>
    </row>
    <row r="902" spans="1:8" ht="47.25">
      <c r="A902" s="24" t="s">
        <v>778</v>
      </c>
      <c r="B902" s="30" t="s">
        <v>643</v>
      </c>
      <c r="C902" s="39"/>
      <c r="D902" s="39"/>
      <c r="E902" s="39"/>
      <c r="F902" s="11">
        <f>SUM(F905)+F903</f>
        <v>200</v>
      </c>
      <c r="G902" s="11">
        <f t="shared" ref="G902:H902" si="200">SUM(G905)+G903</f>
        <v>200</v>
      </c>
      <c r="H902" s="11">
        <f t="shared" si="200"/>
        <v>200</v>
      </c>
    </row>
    <row r="903" spans="1:8" ht="31.5" hidden="1">
      <c r="A903" s="83" t="s">
        <v>788</v>
      </c>
      <c r="B903" s="32" t="s">
        <v>786</v>
      </c>
      <c r="C903" s="84"/>
      <c r="D903" s="84"/>
      <c r="E903" s="84"/>
      <c r="F903" s="10">
        <f>SUM(F904)</f>
        <v>0</v>
      </c>
      <c r="G903" s="10">
        <f t="shared" ref="G903:H903" si="201">SUM(G904)</f>
        <v>0</v>
      </c>
      <c r="H903" s="10">
        <f t="shared" si="201"/>
        <v>0</v>
      </c>
    </row>
    <row r="904" spans="1:8" ht="31.5" hidden="1">
      <c r="A904" s="83" t="s">
        <v>220</v>
      </c>
      <c r="B904" s="32" t="s">
        <v>786</v>
      </c>
      <c r="C904" s="84" t="s">
        <v>117</v>
      </c>
      <c r="D904" s="84" t="s">
        <v>12</v>
      </c>
      <c r="E904" s="84" t="s">
        <v>23</v>
      </c>
      <c r="F904" s="10">
        <f>SUM(Ведомственная!G257)</f>
        <v>0</v>
      </c>
      <c r="G904" s="10"/>
      <c r="H904" s="10"/>
    </row>
    <row r="905" spans="1:8" ht="47.25">
      <c r="A905" s="83" t="s">
        <v>779</v>
      </c>
      <c r="B905" s="32" t="s">
        <v>787</v>
      </c>
      <c r="C905" s="84"/>
      <c r="D905" s="84"/>
      <c r="E905" s="84"/>
      <c r="F905" s="10">
        <f t="shared" ref="F905:H905" si="202">SUM(F906)</f>
        <v>200</v>
      </c>
      <c r="G905" s="10">
        <f t="shared" si="202"/>
        <v>200</v>
      </c>
      <c r="H905" s="10">
        <f t="shared" si="202"/>
        <v>200</v>
      </c>
    </row>
    <row r="906" spans="1:8" ht="31.5">
      <c r="A906" s="35" t="s">
        <v>220</v>
      </c>
      <c r="B906" s="32" t="s">
        <v>787</v>
      </c>
      <c r="C906" s="84" t="s">
        <v>117</v>
      </c>
      <c r="D906" s="84" t="s">
        <v>12</v>
      </c>
      <c r="E906" s="84" t="s">
        <v>23</v>
      </c>
      <c r="F906" s="10">
        <f>SUM(Ведомственная!G259)</f>
        <v>200</v>
      </c>
      <c r="G906" s="10">
        <f>SUM(Ведомственная!H259)</f>
        <v>200</v>
      </c>
      <c r="H906" s="10">
        <f>SUM(Ведомственная!I259)</f>
        <v>200</v>
      </c>
    </row>
    <row r="907" spans="1:8" ht="31.5">
      <c r="A907" s="70" t="s">
        <v>637</v>
      </c>
      <c r="B907" s="30" t="s">
        <v>635</v>
      </c>
      <c r="C907" s="39"/>
      <c r="D907" s="39"/>
      <c r="E907" s="39"/>
      <c r="F907" s="11">
        <f>SUM(F908)</f>
        <v>9702.7999999999993</v>
      </c>
      <c r="G907" s="11">
        <f t="shared" ref="G907:H907" si="203">SUM(G908)</f>
        <v>3000</v>
      </c>
      <c r="H907" s="11">
        <f t="shared" si="203"/>
        <v>3000</v>
      </c>
    </row>
    <row r="908" spans="1:8" ht="31.5">
      <c r="A908" s="83" t="s">
        <v>93</v>
      </c>
      <c r="B908" s="32" t="s">
        <v>636</v>
      </c>
      <c r="C908" s="84"/>
      <c r="D908" s="84"/>
      <c r="E908" s="84"/>
      <c r="F908" s="10">
        <f>SUM(F909:F910)</f>
        <v>9702.7999999999993</v>
      </c>
      <c r="G908" s="10">
        <f t="shared" ref="G908:H908" si="204">SUM(G909:G910)</f>
        <v>3000</v>
      </c>
      <c r="H908" s="10">
        <f t="shared" si="204"/>
        <v>3000</v>
      </c>
    </row>
    <row r="909" spans="1:8" ht="31.5">
      <c r="A909" s="2" t="s">
        <v>47</v>
      </c>
      <c r="B909" s="32" t="s">
        <v>636</v>
      </c>
      <c r="C909" s="84" t="s">
        <v>86</v>
      </c>
      <c r="D909" s="84" t="s">
        <v>29</v>
      </c>
      <c r="E909" s="84" t="s">
        <v>89</v>
      </c>
      <c r="F909" s="10">
        <f>SUM(Ведомственная!G129)</f>
        <v>9702.7999999999993</v>
      </c>
      <c r="G909" s="10">
        <f>SUM(Ведомственная!H129)</f>
        <v>3000</v>
      </c>
      <c r="H909" s="10">
        <f>SUM(Ведомственная!I129)</f>
        <v>3000</v>
      </c>
    </row>
    <row r="910" spans="1:8" ht="31.5" hidden="1">
      <c r="A910" s="83" t="s">
        <v>47</v>
      </c>
      <c r="B910" s="32" t="s">
        <v>636</v>
      </c>
      <c r="C910" s="32">
        <v>200</v>
      </c>
      <c r="D910" s="84" t="s">
        <v>108</v>
      </c>
      <c r="E910" s="84" t="s">
        <v>163</v>
      </c>
      <c r="F910" s="10">
        <f>SUM(Ведомственная!G455)</f>
        <v>0</v>
      </c>
      <c r="G910" s="10">
        <f>SUM(Ведомственная!H455)</f>
        <v>0</v>
      </c>
      <c r="H910" s="10">
        <f>SUM(Ведомственная!I455)</f>
        <v>0</v>
      </c>
    </row>
    <row r="911" spans="1:8" ht="47.25">
      <c r="A911" s="24" t="s">
        <v>925</v>
      </c>
      <c r="B911" s="30" t="s">
        <v>926</v>
      </c>
      <c r="C911" s="32"/>
      <c r="D911" s="84"/>
      <c r="E911" s="84"/>
      <c r="F911" s="11">
        <f>SUM(F912+F915)</f>
        <v>3972.5</v>
      </c>
      <c r="G911" s="11">
        <f t="shared" ref="G911:H911" si="205">SUM(G912+G915)</f>
        <v>3972.5</v>
      </c>
      <c r="H911" s="11">
        <f t="shared" si="205"/>
        <v>3972.5</v>
      </c>
    </row>
    <row r="912" spans="1:8" ht="31.5">
      <c r="A912" s="83" t="s">
        <v>506</v>
      </c>
      <c r="B912" s="32" t="s">
        <v>927</v>
      </c>
      <c r="C912" s="32"/>
      <c r="D912" s="84"/>
      <c r="E912" s="84"/>
      <c r="F912" s="10">
        <f>SUM(F913+F914)</f>
        <v>3972.5</v>
      </c>
      <c r="G912" s="10">
        <f>SUM(G913+G914)</f>
        <v>3972.5</v>
      </c>
      <c r="H912" s="10">
        <f>SUM(H913+H914)</f>
        <v>3972.5</v>
      </c>
    </row>
    <row r="913" spans="1:8" ht="63">
      <c r="A913" s="2" t="s">
        <v>46</v>
      </c>
      <c r="B913" s="32" t="s">
        <v>927</v>
      </c>
      <c r="C913" s="32">
        <v>100</v>
      </c>
      <c r="D913" s="84" t="s">
        <v>29</v>
      </c>
      <c r="E913" s="84" t="s">
        <v>12</v>
      </c>
      <c r="F913" s="10">
        <f>SUM(Ведомственная!G73)</f>
        <v>3320</v>
      </c>
      <c r="G913" s="10">
        <f>SUM(Ведомственная!H73)</f>
        <v>3320</v>
      </c>
      <c r="H913" s="10">
        <f>SUM(Ведомственная!I73)</f>
        <v>3320</v>
      </c>
    </row>
    <row r="914" spans="1:8" ht="31.5">
      <c r="A914" s="83" t="s">
        <v>47</v>
      </c>
      <c r="B914" s="32" t="s">
        <v>927</v>
      </c>
      <c r="C914" s="32">
        <v>200</v>
      </c>
      <c r="D914" s="84" t="s">
        <v>29</v>
      </c>
      <c r="E914" s="84" t="s">
        <v>12</v>
      </c>
      <c r="F914" s="10">
        <f>SUM(Ведомственная!G74)</f>
        <v>652.5</v>
      </c>
      <c r="G914" s="10">
        <f>SUM(Ведомственная!H74)</f>
        <v>652.5</v>
      </c>
      <c r="H914" s="10">
        <f>SUM(Ведомственная!I74)</f>
        <v>652.5</v>
      </c>
    </row>
    <row r="915" spans="1:8" ht="31.5" hidden="1">
      <c r="A915" s="83" t="s">
        <v>93</v>
      </c>
      <c r="B915" s="32" t="s">
        <v>928</v>
      </c>
      <c r="C915" s="32"/>
      <c r="D915" s="84"/>
      <c r="E915" s="84"/>
      <c r="F915" s="10">
        <f>SUM(F916:F917)</f>
        <v>0</v>
      </c>
      <c r="G915" s="10">
        <f>SUM(G916:G917)</f>
        <v>0</v>
      </c>
      <c r="H915" s="10">
        <f>SUM(H916:H917)</f>
        <v>0</v>
      </c>
    </row>
    <row r="916" spans="1:8" ht="31.5" hidden="1">
      <c r="A916" s="83" t="s">
        <v>47</v>
      </c>
      <c r="B916" s="32" t="s">
        <v>928</v>
      </c>
      <c r="C916" s="32">
        <v>200</v>
      </c>
      <c r="D916" s="84" t="s">
        <v>29</v>
      </c>
      <c r="E916" s="84">
        <v>13</v>
      </c>
      <c r="F916" s="10">
        <f>SUM(Ведомственная!G132)</f>
        <v>0</v>
      </c>
      <c r="G916" s="10">
        <f>SUM(Ведомственная!H132)</f>
        <v>0</v>
      </c>
      <c r="H916" s="10">
        <f>SUM(Ведомственная!I132)</f>
        <v>0</v>
      </c>
    </row>
    <row r="917" spans="1:8" hidden="1">
      <c r="A917" s="83" t="s">
        <v>37</v>
      </c>
      <c r="B917" s="32" t="s">
        <v>928</v>
      </c>
      <c r="C917" s="32">
        <v>300</v>
      </c>
      <c r="D917" s="84" t="s">
        <v>29</v>
      </c>
      <c r="E917" s="84">
        <v>13</v>
      </c>
      <c r="F917" s="10">
        <f>SUM(Ведомственная!G133)</f>
        <v>0</v>
      </c>
      <c r="G917" s="10">
        <f>SUM(Ведомственная!H133)</f>
        <v>0</v>
      </c>
      <c r="H917" s="10">
        <f>SUM(Ведомственная!I133)</f>
        <v>0</v>
      </c>
    </row>
    <row r="918" spans="1:8" s="28" customFormat="1" ht="25.5" customHeight="1">
      <c r="A918" s="24" t="s">
        <v>185</v>
      </c>
      <c r="B918" s="25" t="s">
        <v>186</v>
      </c>
      <c r="C918" s="25"/>
      <c r="D918" s="25"/>
      <c r="E918" s="25"/>
      <c r="F918" s="27">
        <f>SUM(F919+F949+F923+F952+F960+F927+F931+F934+F936+F939+F941+F943)+F958+F954+F925+F963+F921</f>
        <v>42786.400000000009</v>
      </c>
      <c r="G918" s="27">
        <f t="shared" ref="G918:H918" si="206">SUM(G919+G949+G923+G952+G960+G927+G931+G934+G936+G939+G941+G943)+G958+G954+G925+G963+G921</f>
        <v>36740.700000000004</v>
      </c>
      <c r="H918" s="27">
        <f t="shared" si="206"/>
        <v>36970.9</v>
      </c>
    </row>
    <row r="919" spans="1:8" ht="31.5">
      <c r="A919" s="83" t="s">
        <v>942</v>
      </c>
      <c r="B919" s="32" t="s">
        <v>195</v>
      </c>
      <c r="C919" s="32"/>
      <c r="D919" s="84"/>
      <c r="E919" s="84"/>
      <c r="F919" s="10">
        <f>SUM(F920)</f>
        <v>1500</v>
      </c>
      <c r="G919" s="10">
        <f>SUM(G920)</f>
        <v>0</v>
      </c>
      <c r="H919" s="10">
        <f>SUM(H920)</f>
        <v>0</v>
      </c>
    </row>
    <row r="920" spans="1:8">
      <c r="A920" s="83" t="s">
        <v>21</v>
      </c>
      <c r="B920" s="32" t="s">
        <v>195</v>
      </c>
      <c r="C920" s="32">
        <v>800</v>
      </c>
      <c r="D920" s="84">
        <v>10</v>
      </c>
      <c r="E920" s="84" t="s">
        <v>73</v>
      </c>
      <c r="F920" s="10">
        <f>SUM(Ведомственная!G556)</f>
        <v>1500</v>
      </c>
      <c r="G920" s="10">
        <f>SUM(Ведомственная!H556)</f>
        <v>0</v>
      </c>
      <c r="H920" s="10">
        <f>SUM(Ведомственная!I556)</f>
        <v>0</v>
      </c>
    </row>
    <row r="921" spans="1:8" ht="47.25" hidden="1">
      <c r="A921" s="83" t="s">
        <v>943</v>
      </c>
      <c r="B921" s="32" t="s">
        <v>194</v>
      </c>
      <c r="C921" s="32"/>
      <c r="D921" s="84"/>
      <c r="E921" s="84"/>
      <c r="F921" s="10">
        <f>SUM(F922)</f>
        <v>0</v>
      </c>
      <c r="G921" s="10">
        <f t="shared" ref="G921:H921" si="207">SUM(G922)</f>
        <v>0</v>
      </c>
      <c r="H921" s="10">
        <f t="shared" si="207"/>
        <v>0</v>
      </c>
    </row>
    <row r="922" spans="1:8" hidden="1">
      <c r="A922" s="83" t="s">
        <v>21</v>
      </c>
      <c r="B922" s="32" t="s">
        <v>194</v>
      </c>
      <c r="C922" s="32">
        <v>800</v>
      </c>
      <c r="D922" s="84" t="s">
        <v>29</v>
      </c>
      <c r="E922" s="84" t="s">
        <v>89</v>
      </c>
      <c r="F922" s="10">
        <f>SUM(Ведомственная!G547)</f>
        <v>0</v>
      </c>
      <c r="G922" s="10">
        <f>SUM(Ведомственная!H547)</f>
        <v>0</v>
      </c>
      <c r="H922" s="10">
        <f>SUM(Ведомственная!I547)</f>
        <v>0</v>
      </c>
    </row>
    <row r="923" spans="1:8">
      <c r="A923" s="83" t="s">
        <v>989</v>
      </c>
      <c r="B923" s="84" t="s">
        <v>190</v>
      </c>
      <c r="C923" s="32"/>
      <c r="D923" s="84"/>
      <c r="E923" s="84"/>
      <c r="F923" s="10">
        <f>SUM(F924)</f>
        <v>1000</v>
      </c>
      <c r="G923" s="10">
        <f>SUM(G924)</f>
        <v>0</v>
      </c>
      <c r="H923" s="10">
        <f>SUM(H924)</f>
        <v>0</v>
      </c>
    </row>
    <row r="924" spans="1:8">
      <c r="A924" s="83" t="s">
        <v>21</v>
      </c>
      <c r="B924" s="84" t="s">
        <v>190</v>
      </c>
      <c r="C924" s="32">
        <v>800</v>
      </c>
      <c r="D924" s="84" t="s">
        <v>29</v>
      </c>
      <c r="E924" s="84" t="s">
        <v>164</v>
      </c>
      <c r="F924" s="10">
        <f>SUM(Ведомственная!G534)</f>
        <v>1000</v>
      </c>
      <c r="G924" s="10">
        <f>SUM(Ведомственная!H534)</f>
        <v>0</v>
      </c>
      <c r="H924" s="10">
        <f>SUM(Ведомственная!I534)</f>
        <v>0</v>
      </c>
    </row>
    <row r="925" spans="1:8" ht="31.5">
      <c r="A925" s="2" t="s">
        <v>297</v>
      </c>
      <c r="B925" s="5" t="s">
        <v>298</v>
      </c>
      <c r="C925" s="5"/>
      <c r="D925" s="5"/>
      <c r="E925" s="5"/>
      <c r="F925" s="8">
        <f t="shared" ref="F925:H925" si="208">SUM(F926)</f>
        <v>500</v>
      </c>
      <c r="G925" s="8">
        <f t="shared" si="208"/>
        <v>0</v>
      </c>
      <c r="H925" s="8">
        <f t="shared" si="208"/>
        <v>0</v>
      </c>
    </row>
    <row r="926" spans="1:8" ht="31.5">
      <c r="A926" s="2" t="s">
        <v>47</v>
      </c>
      <c r="B926" s="5" t="s">
        <v>298</v>
      </c>
      <c r="C926" s="5" t="s">
        <v>86</v>
      </c>
      <c r="D926" s="5" t="s">
        <v>49</v>
      </c>
      <c r="E926" s="5" t="s">
        <v>26</v>
      </c>
      <c r="F926" s="8">
        <f>SUM(Ведомственная!G170)</f>
        <v>500</v>
      </c>
      <c r="G926" s="8">
        <f>SUM(Ведомственная!H170)</f>
        <v>0</v>
      </c>
      <c r="H926" s="8">
        <f>SUM(Ведомственная!I170)</f>
        <v>0</v>
      </c>
    </row>
    <row r="927" spans="1:8">
      <c r="A927" s="83" t="s">
        <v>75</v>
      </c>
      <c r="B927" s="5" t="s">
        <v>99</v>
      </c>
      <c r="C927" s="5"/>
      <c r="D927" s="5"/>
      <c r="E927" s="5"/>
      <c r="F927" s="8">
        <f>SUM(F928+F929)+F930</f>
        <v>16937.400000000001</v>
      </c>
      <c r="G927" s="8">
        <f>SUM(G928+G929)+G930</f>
        <v>16937.400000000001</v>
      </c>
      <c r="H927" s="8">
        <f>SUM(H928+H929)+H930</f>
        <v>16937.400000000001</v>
      </c>
    </row>
    <row r="928" spans="1:8" ht="63">
      <c r="A928" s="83" t="s">
        <v>46</v>
      </c>
      <c r="B928" s="5" t="s">
        <v>99</v>
      </c>
      <c r="C928" s="5" t="s">
        <v>84</v>
      </c>
      <c r="D928" s="5" t="s">
        <v>29</v>
      </c>
      <c r="E928" s="5" t="s">
        <v>49</v>
      </c>
      <c r="F928" s="8">
        <f>SUM(Ведомственная!G15)</f>
        <v>16927.400000000001</v>
      </c>
      <c r="G928" s="8">
        <f>SUM(Ведомственная!H15)</f>
        <v>16927.400000000001</v>
      </c>
      <c r="H928" s="8">
        <f>SUM(Ведомственная!I15)</f>
        <v>16927.400000000001</v>
      </c>
    </row>
    <row r="929" spans="1:8">
      <c r="A929" s="83" t="s">
        <v>85</v>
      </c>
      <c r="B929" s="5" t="s">
        <v>99</v>
      </c>
      <c r="C929" s="5" t="s">
        <v>86</v>
      </c>
      <c r="D929" s="5" t="s">
        <v>29</v>
      </c>
      <c r="E929" s="5" t="s">
        <v>49</v>
      </c>
      <c r="F929" s="10">
        <f>SUM(Ведомственная!G16)</f>
        <v>10</v>
      </c>
      <c r="G929" s="10">
        <f>SUM(Ведомственная!H16)</f>
        <v>10</v>
      </c>
      <c r="H929" s="10">
        <f>SUM(Ведомственная!I16)</f>
        <v>10</v>
      </c>
    </row>
    <row r="930" spans="1:8">
      <c r="A930" s="83" t="s">
        <v>37</v>
      </c>
      <c r="B930" s="5" t="s">
        <v>99</v>
      </c>
      <c r="C930" s="5" t="s">
        <v>94</v>
      </c>
      <c r="D930" s="5" t="s">
        <v>29</v>
      </c>
      <c r="E930" s="5" t="s">
        <v>49</v>
      </c>
      <c r="F930" s="10">
        <f>SUM(Ведомственная!G17)</f>
        <v>0</v>
      </c>
      <c r="G930" s="10">
        <f>SUM(Ведомственная!H17)</f>
        <v>0</v>
      </c>
      <c r="H930" s="10">
        <f>SUM(Ведомственная!I17)</f>
        <v>0</v>
      </c>
    </row>
    <row r="931" spans="1:8" ht="31.5">
      <c r="A931" s="83" t="s">
        <v>187</v>
      </c>
      <c r="B931" s="5" t="s">
        <v>104</v>
      </c>
      <c r="C931" s="5"/>
      <c r="D931" s="5"/>
      <c r="E931" s="5"/>
      <c r="F931" s="8">
        <f>SUM(F932:F933)</f>
        <v>5671.9000000000005</v>
      </c>
      <c r="G931" s="8">
        <f>SUM(G932:G933)</f>
        <v>5671.9000000000005</v>
      </c>
      <c r="H931" s="8">
        <f>SUM(H932:H933)</f>
        <v>5671.9000000000005</v>
      </c>
    </row>
    <row r="932" spans="1:8" ht="63">
      <c r="A932" s="83" t="s">
        <v>46</v>
      </c>
      <c r="B932" s="5" t="s">
        <v>104</v>
      </c>
      <c r="C932" s="5" t="s">
        <v>84</v>
      </c>
      <c r="D932" s="5" t="s">
        <v>29</v>
      </c>
      <c r="E932" s="5" t="s">
        <v>73</v>
      </c>
      <c r="F932" s="8">
        <f>SUM(Ведомственная!G41)</f>
        <v>5666.6</v>
      </c>
      <c r="G932" s="8">
        <f>SUM(Ведомственная!H41)</f>
        <v>5666.6</v>
      </c>
      <c r="H932" s="8">
        <f>SUM(Ведомственная!I41)</f>
        <v>5666.6</v>
      </c>
    </row>
    <row r="933" spans="1:8" ht="31.5">
      <c r="A933" s="83" t="s">
        <v>47</v>
      </c>
      <c r="B933" s="5" t="s">
        <v>104</v>
      </c>
      <c r="C933" s="5" t="s">
        <v>86</v>
      </c>
      <c r="D933" s="5" t="s">
        <v>29</v>
      </c>
      <c r="E933" s="5" t="s">
        <v>73</v>
      </c>
      <c r="F933" s="8">
        <f>SUM(Ведомственная!G42)</f>
        <v>5.3</v>
      </c>
      <c r="G933" s="8">
        <f>SUM(Ведомственная!H42)</f>
        <v>5.3</v>
      </c>
      <c r="H933" s="8">
        <f>SUM(Ведомственная!I42)</f>
        <v>5.3</v>
      </c>
    </row>
    <row r="934" spans="1:8">
      <c r="A934" s="83" t="s">
        <v>87</v>
      </c>
      <c r="B934" s="5" t="s">
        <v>100</v>
      </c>
      <c r="C934" s="5"/>
      <c r="D934" s="5"/>
      <c r="E934" s="5"/>
      <c r="F934" s="8">
        <f>SUM(F935)</f>
        <v>1919.6</v>
      </c>
      <c r="G934" s="8">
        <f>SUM(G935)</f>
        <v>1919.6</v>
      </c>
      <c r="H934" s="8">
        <f>SUM(H935)</f>
        <v>1919.6</v>
      </c>
    </row>
    <row r="935" spans="1:8" ht="63">
      <c r="A935" s="83" t="s">
        <v>46</v>
      </c>
      <c r="B935" s="5" t="s">
        <v>100</v>
      </c>
      <c r="C935" s="5" t="s">
        <v>84</v>
      </c>
      <c r="D935" s="5" t="s">
        <v>29</v>
      </c>
      <c r="E935" s="5" t="s">
        <v>49</v>
      </c>
      <c r="F935" s="8">
        <f>SUM(Ведомственная!G19)</f>
        <v>1919.6</v>
      </c>
      <c r="G935" s="8">
        <f>SUM(Ведомственная!H19)</f>
        <v>1919.6</v>
      </c>
      <c r="H935" s="8">
        <f>SUM(Ведомственная!I19)</f>
        <v>1919.6</v>
      </c>
    </row>
    <row r="936" spans="1:8">
      <c r="A936" s="83" t="s">
        <v>90</v>
      </c>
      <c r="B936" s="5" t="s">
        <v>101</v>
      </c>
      <c r="C936" s="5"/>
      <c r="D936" s="5"/>
      <c r="E936" s="5"/>
      <c r="F936" s="10">
        <f>SUM(F937:F938)</f>
        <v>854.40000000000009</v>
      </c>
      <c r="G936" s="10">
        <f>SUM(G937:G938)</f>
        <v>768.40000000000009</v>
      </c>
      <c r="H936" s="10">
        <f>SUM(H937:H938)</f>
        <v>768.40000000000009</v>
      </c>
    </row>
    <row r="937" spans="1:8" ht="31.5">
      <c r="A937" s="83" t="s">
        <v>47</v>
      </c>
      <c r="B937" s="5" t="s">
        <v>101</v>
      </c>
      <c r="C937" s="5" t="s">
        <v>86</v>
      </c>
      <c r="D937" s="5" t="s">
        <v>29</v>
      </c>
      <c r="E937" s="5" t="s">
        <v>89</v>
      </c>
      <c r="F937" s="10">
        <f>SUM(Ведомственная!G23+Ведомственная!G48)</f>
        <v>843.7</v>
      </c>
      <c r="G937" s="10">
        <f>SUM(Ведомственная!H23+Ведомственная!H48)</f>
        <v>757.7</v>
      </c>
      <c r="H937" s="10">
        <f>SUM(Ведомственная!I23+Ведомственная!I48)</f>
        <v>757.7</v>
      </c>
    </row>
    <row r="938" spans="1:8">
      <c r="A938" s="83" t="s">
        <v>21</v>
      </c>
      <c r="B938" s="5" t="s">
        <v>101</v>
      </c>
      <c r="C938" s="5" t="s">
        <v>91</v>
      </c>
      <c r="D938" s="5" t="s">
        <v>29</v>
      </c>
      <c r="E938" s="5" t="s">
        <v>89</v>
      </c>
      <c r="F938" s="10">
        <f>SUM(Ведомственная!G49+Ведомственная!G24)</f>
        <v>10.7</v>
      </c>
      <c r="G938" s="10">
        <f>SUM(Ведомственная!H49+Ведомственная!H24)</f>
        <v>10.7</v>
      </c>
      <c r="H938" s="10">
        <f>SUM(Ведомственная!I49+Ведомственная!I24)</f>
        <v>10.7</v>
      </c>
    </row>
    <row r="939" spans="1:8" ht="31.5">
      <c r="A939" s="83" t="s">
        <v>92</v>
      </c>
      <c r="B939" s="5" t="s">
        <v>102</v>
      </c>
      <c r="C939" s="5"/>
      <c r="D939" s="5"/>
      <c r="E939" s="5"/>
      <c r="F939" s="10">
        <f>SUM(F940)</f>
        <v>744.90000000000009</v>
      </c>
      <c r="G939" s="10">
        <f>SUM(G940)</f>
        <v>744.8</v>
      </c>
      <c r="H939" s="10">
        <f>SUM(H940)</f>
        <v>744.8</v>
      </c>
    </row>
    <row r="940" spans="1:8" ht="31.5">
      <c r="A940" s="83" t="s">
        <v>47</v>
      </c>
      <c r="B940" s="5" t="s">
        <v>102</v>
      </c>
      <c r="C940" s="5" t="s">
        <v>86</v>
      </c>
      <c r="D940" s="5" t="s">
        <v>29</v>
      </c>
      <c r="E940" s="5" t="s">
        <v>89</v>
      </c>
      <c r="F940" s="10">
        <f>SUM(Ведомственная!G26+Ведомственная!G51)</f>
        <v>744.90000000000009</v>
      </c>
      <c r="G940" s="10">
        <f>SUM(Ведомственная!H26+Ведомственная!H51)</f>
        <v>744.8</v>
      </c>
      <c r="H940" s="10">
        <f>SUM(Ведомственная!I26+Ведомственная!I51)</f>
        <v>744.8</v>
      </c>
    </row>
    <row r="941" spans="1:8" ht="31.5">
      <c r="A941" s="83" t="s">
        <v>98</v>
      </c>
      <c r="B941" s="5" t="s">
        <v>105</v>
      </c>
      <c r="C941" s="5"/>
      <c r="D941" s="5"/>
      <c r="E941" s="5"/>
      <c r="F941" s="8">
        <f>SUM(F942)</f>
        <v>2388.9</v>
      </c>
      <c r="G941" s="8">
        <f>SUM(G942)</f>
        <v>2388.9</v>
      </c>
      <c r="H941" s="8">
        <f>SUM(H942)</f>
        <v>2388.9</v>
      </c>
    </row>
    <row r="942" spans="1:8" ht="63">
      <c r="A942" s="83" t="s">
        <v>46</v>
      </c>
      <c r="B942" s="5" t="s">
        <v>105</v>
      </c>
      <c r="C942" s="5" t="s">
        <v>84</v>
      </c>
      <c r="D942" s="5" t="s">
        <v>29</v>
      </c>
      <c r="E942" s="5" t="s">
        <v>73</v>
      </c>
      <c r="F942" s="8">
        <f>SUM(Ведомственная!G44)</f>
        <v>2388.9</v>
      </c>
      <c r="G942" s="8">
        <f>SUM(Ведомственная!H44)</f>
        <v>2388.9</v>
      </c>
      <c r="H942" s="8">
        <f>SUM(Ведомственная!I44)</f>
        <v>2388.9</v>
      </c>
    </row>
    <row r="943" spans="1:8" ht="31.5">
      <c r="A943" s="83" t="s">
        <v>93</v>
      </c>
      <c r="B943" s="5" t="s">
        <v>103</v>
      </c>
      <c r="C943" s="5"/>
      <c r="D943" s="5"/>
      <c r="E943" s="5"/>
      <c r="F943" s="8">
        <f>SUM(F944:F948)</f>
        <v>5721.3000000000011</v>
      </c>
      <c r="G943" s="8">
        <f>SUM(G944:G948)</f>
        <v>3334</v>
      </c>
      <c r="H943" s="8">
        <f>SUM(H944:H948)</f>
        <v>3334</v>
      </c>
    </row>
    <row r="944" spans="1:8" ht="31.5">
      <c r="A944" s="83" t="s">
        <v>47</v>
      </c>
      <c r="B944" s="5" t="s">
        <v>103</v>
      </c>
      <c r="C944" s="5" t="s">
        <v>86</v>
      </c>
      <c r="D944" s="5" t="s">
        <v>29</v>
      </c>
      <c r="E944" s="5" t="s">
        <v>89</v>
      </c>
      <c r="F944" s="8">
        <f>SUM(Ведомственная!G53+Ведомственная!G28)+Ведомственная!G136</f>
        <v>4602.4000000000005</v>
      </c>
      <c r="G944" s="8">
        <f>SUM(Ведомственная!H53+Ведомственная!H28)+Ведомственная!H136</f>
        <v>2800</v>
      </c>
      <c r="H944" s="8">
        <f>SUM(Ведомственная!I53+Ведомственная!I28)+Ведомственная!I136</f>
        <v>2800</v>
      </c>
    </row>
    <row r="945" spans="1:8">
      <c r="A945" s="83" t="s">
        <v>37</v>
      </c>
      <c r="B945" s="5" t="s">
        <v>103</v>
      </c>
      <c r="C945" s="5" t="s">
        <v>94</v>
      </c>
      <c r="D945" s="5" t="s">
        <v>29</v>
      </c>
      <c r="E945" s="5" t="s">
        <v>89</v>
      </c>
      <c r="F945" s="8">
        <f>SUM(Ведомственная!G29)</f>
        <v>1034.9000000000001</v>
      </c>
      <c r="G945" s="8">
        <f>SUM(Ведомственная!H29)</f>
        <v>500</v>
      </c>
      <c r="H945" s="8">
        <f>SUM(Ведомственная!I29)</f>
        <v>500</v>
      </c>
    </row>
    <row r="946" spans="1:8" hidden="1">
      <c r="A946" s="83" t="s">
        <v>21</v>
      </c>
      <c r="B946" s="5" t="s">
        <v>103</v>
      </c>
      <c r="C946" s="5" t="s">
        <v>91</v>
      </c>
      <c r="D946" s="5" t="s">
        <v>29</v>
      </c>
      <c r="E946" s="5" t="s">
        <v>108</v>
      </c>
      <c r="F946" s="8">
        <f>SUM(Ведомственная!G88)</f>
        <v>0</v>
      </c>
      <c r="G946" s="8">
        <f>SUM(Ведомственная!H88)</f>
        <v>0</v>
      </c>
      <c r="H946" s="8">
        <f>SUM(Ведомственная!I88)</f>
        <v>0</v>
      </c>
    </row>
    <row r="947" spans="1:8">
      <c r="A947" s="83" t="s">
        <v>21</v>
      </c>
      <c r="B947" s="5" t="s">
        <v>103</v>
      </c>
      <c r="C947" s="5" t="s">
        <v>91</v>
      </c>
      <c r="D947" s="5" t="s">
        <v>29</v>
      </c>
      <c r="E947" s="5" t="s">
        <v>89</v>
      </c>
      <c r="F947" s="8">
        <f>SUM(Ведомственная!G30+Ведомственная!G54+Ведомственная!G137)</f>
        <v>34</v>
      </c>
      <c r="G947" s="8">
        <f>SUM(Ведомственная!H30+Ведомственная!H54+Ведомственная!H137)</f>
        <v>34</v>
      </c>
      <c r="H947" s="8">
        <f>SUM(Ведомственная!I30+Ведомственная!I54+Ведомственная!I137)</f>
        <v>34</v>
      </c>
    </row>
    <row r="948" spans="1:8" ht="31.5">
      <c r="A948" s="83" t="s">
        <v>47</v>
      </c>
      <c r="B948" s="5" t="s">
        <v>103</v>
      </c>
      <c r="C948" s="5" t="s">
        <v>86</v>
      </c>
      <c r="D948" s="5" t="s">
        <v>108</v>
      </c>
      <c r="E948" s="5" t="s">
        <v>163</v>
      </c>
      <c r="F948" s="8">
        <f>SUM(Ведомственная!G35)</f>
        <v>50</v>
      </c>
      <c r="G948" s="8">
        <f>SUM(Ведомственная!H35)</f>
        <v>0</v>
      </c>
      <c r="H948" s="8">
        <f>SUM(Ведомственная!I35)</f>
        <v>0</v>
      </c>
    </row>
    <row r="949" spans="1:8" ht="47.25" hidden="1">
      <c r="A949" s="83" t="s">
        <v>449</v>
      </c>
      <c r="B949" s="32" t="s">
        <v>450</v>
      </c>
      <c r="C949" s="5"/>
      <c r="D949" s="5"/>
      <c r="E949" s="5"/>
      <c r="F949" s="8">
        <f>SUM(F950)</f>
        <v>0</v>
      </c>
      <c r="G949" s="8">
        <f>SUM(G950)</f>
        <v>0</v>
      </c>
      <c r="H949" s="8">
        <f>SUM(H950)</f>
        <v>0</v>
      </c>
    </row>
    <row r="950" spans="1:8" ht="31.5" hidden="1">
      <c r="A950" s="83" t="s">
        <v>220</v>
      </c>
      <c r="B950" s="32" t="s">
        <v>450</v>
      </c>
      <c r="C950" s="5" t="s">
        <v>117</v>
      </c>
      <c r="D950" s="5" t="s">
        <v>12</v>
      </c>
      <c r="E950" s="5" t="s">
        <v>23</v>
      </c>
      <c r="F950" s="8"/>
      <c r="G950" s="8"/>
      <c r="H950" s="8"/>
    </row>
    <row r="951" spans="1:8" ht="31.5" hidden="1">
      <c r="A951" s="83" t="s">
        <v>47</v>
      </c>
      <c r="B951" s="84" t="s">
        <v>204</v>
      </c>
      <c r="C951" s="84" t="s">
        <v>86</v>
      </c>
      <c r="D951" s="84" t="s">
        <v>29</v>
      </c>
      <c r="E951" s="84" t="s">
        <v>12</v>
      </c>
      <c r="F951" s="10"/>
      <c r="G951" s="10"/>
      <c r="H951" s="10"/>
    </row>
    <row r="952" spans="1:8" ht="47.25">
      <c r="A952" s="83" t="s">
        <v>206</v>
      </c>
      <c r="B952" s="84" t="s">
        <v>505</v>
      </c>
      <c r="C952" s="84"/>
      <c r="D952" s="84"/>
      <c r="E952" s="84"/>
      <c r="F952" s="10">
        <f>SUM(F953)</f>
        <v>166.8</v>
      </c>
      <c r="G952" s="10">
        <f>SUM(G953)</f>
        <v>16.399999999999999</v>
      </c>
      <c r="H952" s="10">
        <f>SUM(H953)</f>
        <v>14.6</v>
      </c>
    </row>
    <row r="953" spans="1:8">
      <c r="A953" s="83" t="s">
        <v>85</v>
      </c>
      <c r="B953" s="84" t="s">
        <v>505</v>
      </c>
      <c r="C953" s="84" t="s">
        <v>86</v>
      </c>
      <c r="D953" s="84" t="s">
        <v>29</v>
      </c>
      <c r="E953" s="84" t="s">
        <v>163</v>
      </c>
      <c r="F953" s="10">
        <f>SUM(Ведомственная!G84)</f>
        <v>166.8</v>
      </c>
      <c r="G953" s="10">
        <f>SUM(Ведомственная!H84)</f>
        <v>16.399999999999999</v>
      </c>
      <c r="H953" s="10">
        <f>SUM(Ведомственная!I84)</f>
        <v>14.6</v>
      </c>
    </row>
    <row r="954" spans="1:8" ht="31.5">
      <c r="A954" s="83" t="s">
        <v>222</v>
      </c>
      <c r="B954" s="84" t="s">
        <v>644</v>
      </c>
      <c r="C954" s="84"/>
      <c r="D954" s="84"/>
      <c r="E954" s="84"/>
      <c r="F954" s="10">
        <f>SUM(F955:F957)</f>
        <v>5109.7999999999993</v>
      </c>
      <c r="G954" s="10">
        <f>SUM(G955:G957)</f>
        <v>4687.8999999999996</v>
      </c>
      <c r="H954" s="10">
        <f>SUM(H955:H957)</f>
        <v>4919.8999999999996</v>
      </c>
    </row>
    <row r="955" spans="1:8" ht="63">
      <c r="A955" s="2" t="s">
        <v>46</v>
      </c>
      <c r="B955" s="84" t="s">
        <v>644</v>
      </c>
      <c r="C955" s="84" t="s">
        <v>84</v>
      </c>
      <c r="D955" s="84" t="s">
        <v>49</v>
      </c>
      <c r="E955" s="84" t="s">
        <v>12</v>
      </c>
      <c r="F955" s="10">
        <f>SUM(Ведомственная!G142)</f>
        <v>4481.3999999999996</v>
      </c>
      <c r="G955" s="10">
        <f>SUM(Ведомственная!H142)</f>
        <v>4481.3999999999996</v>
      </c>
      <c r="H955" s="10">
        <f>SUM(Ведомственная!I142)</f>
        <v>4481.3999999999996</v>
      </c>
    </row>
    <row r="956" spans="1:8" ht="31.5">
      <c r="A956" s="83" t="s">
        <v>47</v>
      </c>
      <c r="B956" s="84" t="s">
        <v>644</v>
      </c>
      <c r="C956" s="84" t="s">
        <v>86</v>
      </c>
      <c r="D956" s="84" t="s">
        <v>49</v>
      </c>
      <c r="E956" s="84" t="s">
        <v>12</v>
      </c>
      <c r="F956" s="10">
        <f>SUM(Ведомственная!G143)</f>
        <v>548.4</v>
      </c>
      <c r="G956" s="10">
        <f>SUM(Ведомственная!H143)</f>
        <v>206.5</v>
      </c>
      <c r="H956" s="10">
        <f>SUM(Ведомственная!I143)</f>
        <v>438.5</v>
      </c>
    </row>
    <row r="957" spans="1:8">
      <c r="A957" s="83" t="s">
        <v>21</v>
      </c>
      <c r="B957" s="84" t="s">
        <v>644</v>
      </c>
      <c r="C957" s="84" t="s">
        <v>91</v>
      </c>
      <c r="D957" s="84" t="s">
        <v>49</v>
      </c>
      <c r="E957" s="84" t="s">
        <v>12</v>
      </c>
      <c r="F957" s="10">
        <f>SUM(Ведомственная!G144)</f>
        <v>80</v>
      </c>
      <c r="G957" s="10">
        <f>SUM(Ведомственная!H144)</f>
        <v>0</v>
      </c>
      <c r="H957" s="10">
        <f>SUM(Ведомственная!I144)</f>
        <v>0</v>
      </c>
    </row>
    <row r="958" spans="1:8" ht="221.25" customHeight="1">
      <c r="A958" s="83" t="s">
        <v>507</v>
      </c>
      <c r="B958" s="84" t="s">
        <v>508</v>
      </c>
      <c r="C958" s="32"/>
      <c r="D958" s="84"/>
      <c r="E958" s="84"/>
      <c r="F958" s="10">
        <f>SUM(Ведомственная!G76)</f>
        <v>110.10000000000001</v>
      </c>
      <c r="G958" s="10">
        <f>SUM(Ведомственная!H76)</f>
        <v>110.10000000000001</v>
      </c>
      <c r="H958" s="10">
        <f>SUM(Ведомственная!I76)</f>
        <v>110.10000000000001</v>
      </c>
    </row>
    <row r="959" spans="1:8" ht="63">
      <c r="A959" s="83" t="s">
        <v>46</v>
      </c>
      <c r="B959" s="84" t="s">
        <v>508</v>
      </c>
      <c r="C959" s="84" t="s">
        <v>84</v>
      </c>
      <c r="D959" s="84" t="s">
        <v>29</v>
      </c>
      <c r="E959" s="84" t="s">
        <v>12</v>
      </c>
      <c r="F959" s="10">
        <f>SUM(Ведомственная!G77)</f>
        <v>110.10000000000001</v>
      </c>
      <c r="G959" s="10">
        <f>SUM(Ведомственная!H77)</f>
        <v>110.10000000000001</v>
      </c>
      <c r="H959" s="10">
        <f>SUM(Ведомственная!I77)</f>
        <v>110.10000000000001</v>
      </c>
    </row>
    <row r="960" spans="1:8" ht="47.25">
      <c r="A960" s="83" t="s">
        <v>342</v>
      </c>
      <c r="B960" s="84" t="s">
        <v>512</v>
      </c>
      <c r="C960" s="32"/>
      <c r="D960" s="84"/>
      <c r="E960" s="84"/>
      <c r="F960" s="10">
        <f>SUM(F961:F962)</f>
        <v>161.29999999999998</v>
      </c>
      <c r="G960" s="10">
        <f>SUM(G961:G962)</f>
        <v>161.29999999999998</v>
      </c>
      <c r="H960" s="10">
        <f>SUM(H961:H962)</f>
        <v>161.29999999999998</v>
      </c>
    </row>
    <row r="961" spans="1:8" ht="63">
      <c r="A961" s="83" t="s">
        <v>46</v>
      </c>
      <c r="B961" s="84" t="s">
        <v>512</v>
      </c>
      <c r="C961" s="84" t="s">
        <v>84</v>
      </c>
      <c r="D961" s="84" t="s">
        <v>163</v>
      </c>
      <c r="E961" s="84" t="s">
        <v>163</v>
      </c>
      <c r="F961" s="10">
        <f>SUM(Ведомственная!G413)</f>
        <v>151.79999999999998</v>
      </c>
      <c r="G961" s="10">
        <f>SUM(Ведомственная!H413)</f>
        <v>151.79999999999998</v>
      </c>
      <c r="H961" s="10">
        <f>SUM(Ведомственная!I413)</f>
        <v>151.79999999999998</v>
      </c>
    </row>
    <row r="962" spans="1:8">
      <c r="A962" s="83" t="s">
        <v>85</v>
      </c>
      <c r="B962" s="84" t="s">
        <v>512</v>
      </c>
      <c r="C962" s="84" t="s">
        <v>86</v>
      </c>
      <c r="D962" s="84" t="s">
        <v>163</v>
      </c>
      <c r="E962" s="84" t="s">
        <v>163</v>
      </c>
      <c r="F962" s="10">
        <f>SUM(Ведомственная!G414)</f>
        <v>9.5</v>
      </c>
      <c r="G962" s="10">
        <f>SUM(Ведомственная!H414)</f>
        <v>9.5</v>
      </c>
      <c r="H962" s="10">
        <f>SUM(Ведомственная!I414)</f>
        <v>9.5</v>
      </c>
    </row>
    <row r="963" spans="1:8" hidden="1">
      <c r="A963" s="83"/>
      <c r="B963" s="84" t="s">
        <v>902</v>
      </c>
      <c r="C963" s="84"/>
      <c r="D963" s="84"/>
      <c r="E963" s="84"/>
      <c r="F963" s="10">
        <f>SUM(F964)</f>
        <v>0</v>
      </c>
      <c r="G963" s="10">
        <f t="shared" ref="G963:H963" si="209">SUM(G964)</f>
        <v>0</v>
      </c>
      <c r="H963" s="10">
        <f t="shared" si="209"/>
        <v>0</v>
      </c>
    </row>
    <row r="964" spans="1:8" ht="63" hidden="1">
      <c r="A964" s="83" t="s">
        <v>46</v>
      </c>
      <c r="B964" s="84" t="s">
        <v>902</v>
      </c>
      <c r="C964" s="84" t="s">
        <v>84</v>
      </c>
      <c r="D964" s="84" t="s">
        <v>29</v>
      </c>
      <c r="E964" s="84" t="s">
        <v>12</v>
      </c>
      <c r="F964" s="10">
        <f>SUM(Ведомственная!G80)</f>
        <v>0</v>
      </c>
      <c r="G964" s="10">
        <f>SUM(Ведомственная!H80)</f>
        <v>0</v>
      </c>
      <c r="H964" s="10">
        <f>SUM(Ведомственная!I80)</f>
        <v>0</v>
      </c>
    </row>
    <row r="965" spans="1:8">
      <c r="A965" s="83" t="s">
        <v>21</v>
      </c>
      <c r="B965" s="32" t="s">
        <v>436</v>
      </c>
      <c r="C965" s="84" t="s">
        <v>91</v>
      </c>
      <c r="D965" s="84" t="s">
        <v>12</v>
      </c>
      <c r="E965" s="84" t="s">
        <v>23</v>
      </c>
      <c r="F965" s="10">
        <f>SUM(Ведомственная!G262)</f>
        <v>0</v>
      </c>
      <c r="G965" s="10">
        <f>SUM(Ведомственная!H262)</f>
        <v>0</v>
      </c>
      <c r="H965" s="10">
        <f>SUM(Ведомственная!I262)</f>
        <v>0</v>
      </c>
    </row>
    <row r="966" spans="1:8" ht="78.75" hidden="1">
      <c r="A966" s="83" t="s">
        <v>783</v>
      </c>
      <c r="B966" s="32" t="s">
        <v>782</v>
      </c>
      <c r="C966" s="32"/>
      <c r="D966" s="38"/>
      <c r="E966" s="38"/>
      <c r="F966" s="10" t="e">
        <f>SUM(F967)</f>
        <v>#REF!</v>
      </c>
      <c r="G966" s="10">
        <f t="shared" ref="G966:H966" si="210">SUM(G967)</f>
        <v>0</v>
      </c>
      <c r="H966" s="10">
        <f t="shared" si="210"/>
        <v>0</v>
      </c>
    </row>
    <row r="967" spans="1:8" ht="63" hidden="1">
      <c r="A967" s="83" t="s">
        <v>46</v>
      </c>
      <c r="B967" s="32" t="s">
        <v>782</v>
      </c>
      <c r="C967" s="32">
        <v>100</v>
      </c>
      <c r="D967" s="84" t="s">
        <v>26</v>
      </c>
      <c r="E967" s="84" t="s">
        <v>12</v>
      </c>
      <c r="F967" s="10" t="e">
        <f>SUM(Ведомственная!#REF!)</f>
        <v>#REF!</v>
      </c>
      <c r="G967" s="74"/>
      <c r="H967" s="74"/>
    </row>
    <row r="968" spans="1:8">
      <c r="A968" s="75" t="s">
        <v>712</v>
      </c>
      <c r="B968" s="32"/>
      <c r="C968" s="84"/>
      <c r="D968" s="84"/>
      <c r="E968" s="84"/>
      <c r="F968" s="10"/>
      <c r="G968" s="11">
        <v>55000</v>
      </c>
      <c r="H968" s="11">
        <v>115000</v>
      </c>
    </row>
    <row r="969" spans="1:8" s="28" customFormat="1" ht="14.25" customHeight="1">
      <c r="A969" s="24" t="s">
        <v>184</v>
      </c>
      <c r="B969" s="25"/>
      <c r="C969" s="25"/>
      <c r="D969" s="25"/>
      <c r="E969" s="25"/>
      <c r="F969" s="27">
        <f>SUM(F9+F13+F23+F111+F118+F127+F131+F135+F152+F158+F165+F169+F179+F184+F203+F242+F251+F273+F286+F295+F307+F328+F350+F372+F376+F491+F500+F510+F513+F518+F521+F531+F708+F801+F858+F862+F866+F881+F884+F892+F898+F918)+F907+F902+F357+F895+F968+F911+F488+F162</f>
        <v>7277857.9000000004</v>
      </c>
      <c r="G969" s="27">
        <f>SUM(G9+G13+G23+G111+G118+G127+G131+G135+G152+G158+G165+G169+G179+G184+G203+G242+G251+G273+G286+G295+G307+G328+G350+G372+G376+G491+G500+G510+G513+G518+G521+G531+G708+G801+G858+G862+G866+G881+G884+G892+G898+G918)+G907+G902+G357+G895+G968+G911+G488+G162</f>
        <v>5792826</v>
      </c>
      <c r="H969" s="27">
        <f>SUM(H9+H13+H23+H111+H118+H127+H131+H135+H152+H158+H165+H169+H179+H184+H203+H242+H251+H273+H286+H295+H307+H328+H350+H372+H376+H491+H500+H510+H513+H518+H521+H531+H708+H801+H858+H862+H866+H881+H884+H892+H898+H918)+H907+H902+H357+H895+H968+H911+H488+H162</f>
        <v>6068856.5</v>
      </c>
    </row>
    <row r="971" spans="1:8" hidden="1">
      <c r="F971" s="64">
        <f>SUM(Ведомственная!G1343)</f>
        <v>7277857.9000000004</v>
      </c>
      <c r="G971" s="64">
        <f>SUM(Ведомственная!H1343)</f>
        <v>5792826</v>
      </c>
      <c r="H971" s="64">
        <f>SUM(Ведомственная!I1343)</f>
        <v>6068856.5</v>
      </c>
    </row>
    <row r="972" spans="1:8" hidden="1">
      <c r="F972" s="64"/>
      <c r="G972" s="64"/>
      <c r="H972" s="64"/>
    </row>
    <row r="973" spans="1:8" hidden="1">
      <c r="F973" s="64">
        <f>SUM(F971-F969)</f>
        <v>0</v>
      </c>
      <c r="G973" s="64">
        <f t="shared" ref="G973:H973" si="211">SUM(G971-G969)</f>
        <v>0</v>
      </c>
      <c r="H973" s="64">
        <f t="shared" si="211"/>
        <v>0</v>
      </c>
    </row>
    <row r="974" spans="1:8" hidden="1"/>
    <row r="975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6"/>
  <sheetViews>
    <sheetView tabSelected="1" topLeftCell="A7" zoomScale="90" zoomScaleNormal="90" workbookViewId="0">
      <pane xSplit="6" ySplit="3" topLeftCell="G1294" activePane="bottomRight" state="frozen"/>
      <selection activeCell="A7" sqref="A7"/>
      <selection pane="topRight" activeCell="G7" sqref="G7"/>
      <selection pane="bottomLeft" activeCell="A10" sqref="A10"/>
      <selection pane="bottomRight" activeCell="B1339" sqref="B1339"/>
    </sheetView>
  </sheetViews>
  <sheetFormatPr defaultRowHeight="15.75" outlineLevelRow="1"/>
  <cols>
    <col min="1" max="1" width="80.85546875" style="18" customWidth="1"/>
    <col min="2" max="2" width="7.42578125" style="14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6" customWidth="1"/>
    <col min="10" max="10" width="9.140625" style="9"/>
    <col min="11" max="11" width="11" style="9" bestFit="1" customWidth="1"/>
    <col min="12" max="16384" width="9.140625" style="9"/>
  </cols>
  <sheetData>
    <row r="1" spans="1:11">
      <c r="A1" s="13"/>
      <c r="F1" s="15"/>
      <c r="H1" s="15"/>
      <c r="I1" s="15" t="s">
        <v>1002</v>
      </c>
    </row>
    <row r="2" spans="1:11">
      <c r="A2" s="17"/>
      <c r="F2" s="15"/>
      <c r="H2" s="15"/>
      <c r="I2" s="15" t="s">
        <v>0</v>
      </c>
    </row>
    <row r="3" spans="1:11">
      <c r="F3" s="15"/>
      <c r="H3" s="15"/>
      <c r="I3" s="15" t="s">
        <v>1</v>
      </c>
    </row>
    <row r="4" spans="1:11">
      <c r="F4" s="15"/>
      <c r="H4" s="15"/>
      <c r="I4" s="15" t="s">
        <v>2</v>
      </c>
    </row>
    <row r="5" spans="1:11">
      <c r="B5" s="19"/>
      <c r="C5" s="19"/>
      <c r="D5" s="19"/>
      <c r="E5" s="19"/>
      <c r="F5" s="1"/>
      <c r="H5" s="1"/>
      <c r="I5" s="1"/>
    </row>
    <row r="6" spans="1:11" ht="36.75" customHeight="1">
      <c r="B6" s="20" t="s">
        <v>908</v>
      </c>
      <c r="C6" s="19"/>
      <c r="D6" s="19"/>
      <c r="E6" s="19"/>
      <c r="F6" s="19"/>
      <c r="G6" s="19"/>
      <c r="H6" s="19"/>
      <c r="I6" s="19"/>
    </row>
    <row r="7" spans="1:11">
      <c r="B7" s="21"/>
      <c r="C7" s="22"/>
      <c r="D7" s="22"/>
      <c r="E7" s="22"/>
      <c r="F7" s="22"/>
      <c r="G7" s="19"/>
      <c r="H7" s="19"/>
      <c r="I7" s="19" t="s">
        <v>486</v>
      </c>
    </row>
    <row r="8" spans="1:11">
      <c r="A8" s="114" t="s">
        <v>3</v>
      </c>
      <c r="B8" s="115" t="s">
        <v>4</v>
      </c>
      <c r="C8" s="115"/>
      <c r="D8" s="115"/>
      <c r="E8" s="115"/>
      <c r="F8" s="115"/>
      <c r="G8" s="116" t="s">
        <v>839</v>
      </c>
      <c r="H8" s="116" t="s">
        <v>909</v>
      </c>
      <c r="I8" s="116" t="s">
        <v>910</v>
      </c>
    </row>
    <row r="9" spans="1:11" ht="63">
      <c r="A9" s="114"/>
      <c r="B9" s="5" t="s">
        <v>5</v>
      </c>
      <c r="C9" s="23" t="s">
        <v>6</v>
      </c>
      <c r="D9" s="23" t="s">
        <v>7</v>
      </c>
      <c r="E9" s="23" t="s">
        <v>8</v>
      </c>
      <c r="F9" s="23" t="s">
        <v>156</v>
      </c>
      <c r="G9" s="117"/>
      <c r="H9" s="117"/>
      <c r="I9" s="117"/>
    </row>
    <row r="10" spans="1:11" s="28" customFormat="1">
      <c r="A10" s="24" t="s">
        <v>80</v>
      </c>
      <c r="B10" s="25" t="s">
        <v>81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11">
      <c r="A11" s="83" t="s">
        <v>82</v>
      </c>
      <c r="B11" s="5"/>
      <c r="C11" s="5" t="s">
        <v>29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  <c r="K11" s="29" t="e">
        <f>SUM(#REF!)</f>
        <v>#REF!</v>
      </c>
    </row>
    <row r="12" spans="1:11" ht="47.25">
      <c r="A12" s="83" t="s">
        <v>83</v>
      </c>
      <c r="B12" s="5"/>
      <c r="C12" s="5" t="s">
        <v>29</v>
      </c>
      <c r="D12" s="5" t="s">
        <v>49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  <c r="K12" s="29" t="e">
        <f>SUM(#REF!)</f>
        <v>#REF!</v>
      </c>
    </row>
    <row r="13" spans="1:11">
      <c r="A13" s="83" t="s">
        <v>185</v>
      </c>
      <c r="B13" s="5"/>
      <c r="C13" s="5" t="s">
        <v>29</v>
      </c>
      <c r="D13" s="5" t="s">
        <v>49</v>
      </c>
      <c r="E13" s="5" t="s">
        <v>186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  <c r="K13" s="29" t="e">
        <f>SUM(#REF!)</f>
        <v>#REF!</v>
      </c>
    </row>
    <row r="14" spans="1:11">
      <c r="A14" s="83" t="s">
        <v>75</v>
      </c>
      <c r="B14" s="5"/>
      <c r="C14" s="5" t="s">
        <v>29</v>
      </c>
      <c r="D14" s="5" t="s">
        <v>49</v>
      </c>
      <c r="E14" s="5" t="s">
        <v>99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11" ht="47.25">
      <c r="A15" s="2" t="s">
        <v>46</v>
      </c>
      <c r="B15" s="5"/>
      <c r="C15" s="5" t="s">
        <v>29</v>
      </c>
      <c r="D15" s="5" t="s">
        <v>49</v>
      </c>
      <c r="E15" s="5" t="s">
        <v>99</v>
      </c>
      <c r="F15" s="5" t="s">
        <v>84</v>
      </c>
      <c r="G15" s="8">
        <v>16927.400000000001</v>
      </c>
      <c r="H15" s="8">
        <v>16927.400000000001</v>
      </c>
      <c r="I15" s="8">
        <v>16927.400000000001</v>
      </c>
    </row>
    <row r="16" spans="1:11" ht="31.5">
      <c r="A16" s="83" t="s">
        <v>47</v>
      </c>
      <c r="B16" s="5"/>
      <c r="C16" s="5" t="s">
        <v>29</v>
      </c>
      <c r="D16" s="5" t="s">
        <v>49</v>
      </c>
      <c r="E16" s="5" t="s">
        <v>99</v>
      </c>
      <c r="F16" s="5" t="s">
        <v>86</v>
      </c>
      <c r="G16" s="10">
        <v>10</v>
      </c>
      <c r="H16" s="10">
        <v>10</v>
      </c>
      <c r="I16" s="10">
        <v>10</v>
      </c>
    </row>
    <row r="17" spans="1:9" hidden="1">
      <c r="A17" s="83" t="s">
        <v>37</v>
      </c>
      <c r="B17" s="5"/>
      <c r="C17" s="5" t="s">
        <v>29</v>
      </c>
      <c r="D17" s="5" t="s">
        <v>49</v>
      </c>
      <c r="E17" s="5" t="s">
        <v>99</v>
      </c>
      <c r="F17" s="5" t="s">
        <v>94</v>
      </c>
      <c r="G17" s="10"/>
      <c r="H17" s="10"/>
      <c r="I17" s="10"/>
    </row>
    <row r="18" spans="1:9">
      <c r="A18" s="83" t="s">
        <v>87</v>
      </c>
      <c r="B18" s="5"/>
      <c r="C18" s="5" t="s">
        <v>29</v>
      </c>
      <c r="D18" s="5" t="s">
        <v>49</v>
      </c>
      <c r="E18" s="5" t="s">
        <v>100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>
      <c r="A19" s="2" t="s">
        <v>46</v>
      </c>
      <c r="B19" s="5"/>
      <c r="C19" s="5" t="s">
        <v>29</v>
      </c>
      <c r="D19" s="5" t="s">
        <v>49</v>
      </c>
      <c r="E19" s="5" t="s">
        <v>100</v>
      </c>
      <c r="F19" s="5" t="s">
        <v>84</v>
      </c>
      <c r="G19" s="8">
        <v>1919.6</v>
      </c>
      <c r="H19" s="8">
        <v>1919.6</v>
      </c>
      <c r="I19" s="8">
        <v>1919.6</v>
      </c>
    </row>
    <row r="20" spans="1:9">
      <c r="A20" s="83" t="s">
        <v>88</v>
      </c>
      <c r="B20" s="5"/>
      <c r="C20" s="5" t="s">
        <v>29</v>
      </c>
      <c r="D20" s="5" t="s">
        <v>89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>
      <c r="A21" s="83" t="s">
        <v>185</v>
      </c>
      <c r="B21" s="5"/>
      <c r="C21" s="5" t="s">
        <v>29</v>
      </c>
      <c r="D21" s="5" t="s">
        <v>89</v>
      </c>
      <c r="E21" s="5" t="s">
        <v>186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>
      <c r="A22" s="83" t="s">
        <v>90</v>
      </c>
      <c r="B22" s="5"/>
      <c r="C22" s="5" t="s">
        <v>29</v>
      </c>
      <c r="D22" s="5" t="s">
        <v>89</v>
      </c>
      <c r="E22" s="5" t="s">
        <v>101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>
      <c r="A23" s="83" t="s">
        <v>47</v>
      </c>
      <c r="B23" s="5"/>
      <c r="C23" s="5" t="s">
        <v>29</v>
      </c>
      <c r="D23" s="5" t="s">
        <v>89</v>
      </c>
      <c r="E23" s="5" t="s">
        <v>101</v>
      </c>
      <c r="F23" s="5" t="s">
        <v>86</v>
      </c>
      <c r="G23" s="10">
        <v>649.1</v>
      </c>
      <c r="H23" s="10">
        <f>649.1-83.6</f>
        <v>565.5</v>
      </c>
      <c r="I23" s="10">
        <v>565.5</v>
      </c>
    </row>
    <row r="24" spans="1:9">
      <c r="A24" s="83" t="s">
        <v>21</v>
      </c>
      <c r="B24" s="5"/>
      <c r="C24" s="5" t="s">
        <v>29</v>
      </c>
      <c r="D24" s="5" t="s">
        <v>89</v>
      </c>
      <c r="E24" s="5" t="s">
        <v>101</v>
      </c>
      <c r="F24" s="5" t="s">
        <v>91</v>
      </c>
      <c r="G24" s="10">
        <v>9</v>
      </c>
      <c r="H24" s="10">
        <v>9</v>
      </c>
      <c r="I24" s="10">
        <v>9</v>
      </c>
    </row>
    <row r="25" spans="1:9" ht="31.5">
      <c r="A25" s="83" t="s">
        <v>92</v>
      </c>
      <c r="B25" s="5"/>
      <c r="C25" s="5" t="s">
        <v>29</v>
      </c>
      <c r="D25" s="5" t="s">
        <v>89</v>
      </c>
      <c r="E25" s="5" t="s">
        <v>102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>
      <c r="A26" s="83" t="s">
        <v>47</v>
      </c>
      <c r="B26" s="5"/>
      <c r="C26" s="5" t="s">
        <v>29</v>
      </c>
      <c r="D26" s="5" t="s">
        <v>89</v>
      </c>
      <c r="E26" s="5" t="s">
        <v>102</v>
      </c>
      <c r="F26" s="5" t="s">
        <v>86</v>
      </c>
      <c r="G26" s="10">
        <v>533.6</v>
      </c>
      <c r="H26" s="10">
        <v>533.5</v>
      </c>
      <c r="I26" s="10">
        <v>533.5</v>
      </c>
    </row>
    <row r="27" spans="1:9" ht="31.5">
      <c r="A27" s="83" t="s">
        <v>93</v>
      </c>
      <c r="B27" s="5"/>
      <c r="C27" s="5" t="s">
        <v>29</v>
      </c>
      <c r="D27" s="5" t="s">
        <v>89</v>
      </c>
      <c r="E27" s="5" t="s">
        <v>103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>
      <c r="A28" s="83" t="s">
        <v>47</v>
      </c>
      <c r="B28" s="5"/>
      <c r="C28" s="5" t="s">
        <v>29</v>
      </c>
      <c r="D28" s="5" t="s">
        <v>89</v>
      </c>
      <c r="E28" s="5" t="s">
        <v>103</v>
      </c>
      <c r="F28" s="5" t="s">
        <v>86</v>
      </c>
      <c r="G28" s="8">
        <v>3997.3</v>
      </c>
      <c r="H28" s="8">
        <v>2500</v>
      </c>
      <c r="I28" s="8">
        <v>2500</v>
      </c>
    </row>
    <row r="29" spans="1:9" ht="21" customHeight="1">
      <c r="A29" s="83" t="s">
        <v>37</v>
      </c>
      <c r="B29" s="5"/>
      <c r="C29" s="5" t="s">
        <v>29</v>
      </c>
      <c r="D29" s="5" t="s">
        <v>89</v>
      </c>
      <c r="E29" s="5" t="s">
        <v>103</v>
      </c>
      <c r="F29" s="5" t="s">
        <v>94</v>
      </c>
      <c r="G29" s="8">
        <v>1034.9000000000001</v>
      </c>
      <c r="H29" s="8">
        <v>500</v>
      </c>
      <c r="I29" s="8">
        <v>500</v>
      </c>
    </row>
    <row r="30" spans="1:9" ht="22.5" hidden="1" customHeight="1">
      <c r="A30" s="83" t="s">
        <v>21</v>
      </c>
      <c r="B30" s="5"/>
      <c r="C30" s="5" t="s">
        <v>29</v>
      </c>
      <c r="D30" s="5" t="s">
        <v>89</v>
      </c>
      <c r="E30" s="5" t="s">
        <v>103</v>
      </c>
      <c r="F30" s="5" t="s">
        <v>91</v>
      </c>
      <c r="G30" s="8"/>
      <c r="H30" s="8"/>
      <c r="I30" s="8"/>
    </row>
    <row r="31" spans="1:9" ht="22.5" customHeight="1">
      <c r="A31" s="83" t="s">
        <v>107</v>
      </c>
      <c r="B31" s="5"/>
      <c r="C31" s="5" t="s">
        <v>108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>
      <c r="A32" s="2" t="s">
        <v>789</v>
      </c>
      <c r="B32" s="23"/>
      <c r="C32" s="84" t="s">
        <v>108</v>
      </c>
      <c r="D32" s="84" t="s">
        <v>163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>
      <c r="A33" s="83" t="s">
        <v>185</v>
      </c>
      <c r="B33" s="5"/>
      <c r="C33" s="84" t="s">
        <v>108</v>
      </c>
      <c r="D33" s="84" t="s">
        <v>163</v>
      </c>
      <c r="E33" s="5" t="s">
        <v>186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>
      <c r="A34" s="83" t="s">
        <v>93</v>
      </c>
      <c r="B34" s="5"/>
      <c r="C34" s="84" t="s">
        <v>108</v>
      </c>
      <c r="D34" s="84" t="s">
        <v>163</v>
      </c>
      <c r="E34" s="5" t="s">
        <v>103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>
      <c r="A35" s="83" t="s">
        <v>47</v>
      </c>
      <c r="B35" s="5"/>
      <c r="C35" s="84" t="s">
        <v>108</v>
      </c>
      <c r="D35" s="84" t="s">
        <v>163</v>
      </c>
      <c r="E35" s="5" t="s">
        <v>103</v>
      </c>
      <c r="F35" s="5" t="s">
        <v>86</v>
      </c>
      <c r="G35" s="8">
        <v>50</v>
      </c>
      <c r="H35" s="8"/>
      <c r="I35" s="8"/>
    </row>
    <row r="36" spans="1:9" s="28" customFormat="1">
      <c r="A36" s="24" t="s">
        <v>95</v>
      </c>
      <c r="B36" s="25" t="s">
        <v>96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>
      <c r="A37" s="83" t="s">
        <v>82</v>
      </c>
      <c r="B37" s="5"/>
      <c r="C37" s="5" t="s">
        <v>29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>
      <c r="A38" s="83" t="s">
        <v>97</v>
      </c>
      <c r="B38" s="5"/>
      <c r="C38" s="5" t="s">
        <v>29</v>
      </c>
      <c r="D38" s="5" t="s">
        <v>73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>
      <c r="A39" s="83" t="s">
        <v>185</v>
      </c>
      <c r="B39" s="5"/>
      <c r="C39" s="5" t="s">
        <v>29</v>
      </c>
      <c r="D39" s="5" t="s">
        <v>73</v>
      </c>
      <c r="E39" s="5" t="s">
        <v>186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>
      <c r="A40" s="83" t="s">
        <v>187</v>
      </c>
      <c r="B40" s="5"/>
      <c r="C40" s="5" t="s">
        <v>29</v>
      </c>
      <c r="D40" s="5" t="s">
        <v>73</v>
      </c>
      <c r="E40" s="5" t="s">
        <v>104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>
      <c r="A41" s="2" t="s">
        <v>46</v>
      </c>
      <c r="B41" s="5"/>
      <c r="C41" s="5" t="s">
        <v>29</v>
      </c>
      <c r="D41" s="5" t="s">
        <v>73</v>
      </c>
      <c r="E41" s="5" t="s">
        <v>104</v>
      </c>
      <c r="F41" s="5" t="s">
        <v>84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>
      <c r="A42" s="83" t="s">
        <v>47</v>
      </c>
      <c r="B42" s="5"/>
      <c r="C42" s="5" t="s">
        <v>29</v>
      </c>
      <c r="D42" s="5" t="s">
        <v>73</v>
      </c>
      <c r="E42" s="5" t="s">
        <v>104</v>
      </c>
      <c r="F42" s="5" t="s">
        <v>86</v>
      </c>
      <c r="G42" s="10">
        <v>5.3</v>
      </c>
      <c r="H42" s="10">
        <v>5.3</v>
      </c>
      <c r="I42" s="10">
        <v>5.3</v>
      </c>
    </row>
    <row r="43" spans="1:9" ht="31.5">
      <c r="A43" s="83" t="s">
        <v>98</v>
      </c>
      <c r="B43" s="5"/>
      <c r="C43" s="5" t="s">
        <v>29</v>
      </c>
      <c r="D43" s="5" t="s">
        <v>73</v>
      </c>
      <c r="E43" s="5" t="s">
        <v>105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>
      <c r="A44" s="2" t="s">
        <v>46</v>
      </c>
      <c r="B44" s="5"/>
      <c r="C44" s="5" t="s">
        <v>29</v>
      </c>
      <c r="D44" s="5" t="s">
        <v>73</v>
      </c>
      <c r="E44" s="5" t="s">
        <v>105</v>
      </c>
      <c r="F44" s="5" t="s">
        <v>84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>
      <c r="A45" s="83" t="s">
        <v>88</v>
      </c>
      <c r="B45" s="5"/>
      <c r="C45" s="5" t="s">
        <v>29</v>
      </c>
      <c r="D45" s="5" t="s">
        <v>89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>
      <c r="A46" s="83" t="s">
        <v>185</v>
      </c>
      <c r="B46" s="5"/>
      <c r="C46" s="5" t="s">
        <v>29</v>
      </c>
      <c r="D46" s="5" t="s">
        <v>89</v>
      </c>
      <c r="E46" s="5" t="s">
        <v>186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>
      <c r="A47" s="83" t="s">
        <v>90</v>
      </c>
      <c r="B47" s="5"/>
      <c r="C47" s="5" t="s">
        <v>29</v>
      </c>
      <c r="D47" s="5" t="s">
        <v>89</v>
      </c>
      <c r="E47" s="5" t="s">
        <v>101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>
      <c r="A48" s="83" t="s">
        <v>47</v>
      </c>
      <c r="B48" s="5"/>
      <c r="C48" s="5" t="s">
        <v>29</v>
      </c>
      <c r="D48" s="5" t="s">
        <v>89</v>
      </c>
      <c r="E48" s="5" t="s">
        <v>101</v>
      </c>
      <c r="F48" s="5" t="s">
        <v>86</v>
      </c>
      <c r="G48" s="10">
        <v>194.6</v>
      </c>
      <c r="H48" s="10">
        <f>194.6-2.4</f>
        <v>192.2</v>
      </c>
      <c r="I48" s="10">
        <v>192.2</v>
      </c>
    </row>
    <row r="49" spans="1:9">
      <c r="A49" s="83" t="s">
        <v>21</v>
      </c>
      <c r="B49" s="5"/>
      <c r="C49" s="5" t="s">
        <v>29</v>
      </c>
      <c r="D49" s="5" t="s">
        <v>89</v>
      </c>
      <c r="E49" s="5" t="s">
        <v>101</v>
      </c>
      <c r="F49" s="5" t="s">
        <v>91</v>
      </c>
      <c r="G49" s="10">
        <v>1.7</v>
      </c>
      <c r="H49" s="10">
        <v>1.7</v>
      </c>
      <c r="I49" s="10">
        <v>1.7</v>
      </c>
    </row>
    <row r="50" spans="1:9" ht="31.5">
      <c r="A50" s="83" t="s">
        <v>92</v>
      </c>
      <c r="B50" s="5"/>
      <c r="C50" s="5" t="s">
        <v>29</v>
      </c>
      <c r="D50" s="5" t="s">
        <v>89</v>
      </c>
      <c r="E50" s="5" t="s">
        <v>102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>
      <c r="A51" s="83" t="s">
        <v>47</v>
      </c>
      <c r="B51" s="5"/>
      <c r="C51" s="5" t="s">
        <v>29</v>
      </c>
      <c r="D51" s="5" t="s">
        <v>89</v>
      </c>
      <c r="E51" s="5" t="s">
        <v>102</v>
      </c>
      <c r="F51" s="5" t="s">
        <v>86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>
      <c r="A52" s="83" t="s">
        <v>93</v>
      </c>
      <c r="B52" s="5"/>
      <c r="C52" s="5" t="s">
        <v>29</v>
      </c>
      <c r="D52" s="5" t="s">
        <v>89</v>
      </c>
      <c r="E52" s="5" t="s">
        <v>103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>
      <c r="A53" s="83" t="s">
        <v>47</v>
      </c>
      <c r="B53" s="5"/>
      <c r="C53" s="5" t="s">
        <v>29</v>
      </c>
      <c r="D53" s="5" t="s">
        <v>89</v>
      </c>
      <c r="E53" s="5" t="s">
        <v>103</v>
      </c>
      <c r="F53" s="5" t="s">
        <v>86</v>
      </c>
      <c r="G53" s="8">
        <v>605.1</v>
      </c>
      <c r="H53" s="8">
        <v>300</v>
      </c>
      <c r="I53" s="8">
        <v>300</v>
      </c>
    </row>
    <row r="54" spans="1:9">
      <c r="A54" s="83" t="s">
        <v>21</v>
      </c>
      <c r="B54" s="5"/>
      <c r="C54" s="5" t="s">
        <v>29</v>
      </c>
      <c r="D54" s="5" t="s">
        <v>89</v>
      </c>
      <c r="E54" s="5" t="s">
        <v>103</v>
      </c>
      <c r="F54" s="5" t="s">
        <v>91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>
      <c r="A55" s="24" t="s">
        <v>198</v>
      </c>
      <c r="B55" s="26">
        <v>283</v>
      </c>
      <c r="C55" s="30"/>
      <c r="D55" s="30"/>
      <c r="E55" s="30"/>
      <c r="F55" s="30"/>
      <c r="G55" s="31">
        <f>SUM(G56+G138+G173+G415+G471)+G263+G488+G462+G432</f>
        <v>2716244.6</v>
      </c>
      <c r="H55" s="31">
        <f>SUM(H56+H138+H173+H415+H471)+H263+H488+H462+H432</f>
        <v>1112715.7</v>
      </c>
      <c r="I55" s="31">
        <f>SUM(I56+I138+I173+I415+I471)+I263+I488+I462+I432</f>
        <v>1330564</v>
      </c>
    </row>
    <row r="56" spans="1:9">
      <c r="A56" s="83" t="s">
        <v>82</v>
      </c>
      <c r="B56" s="23"/>
      <c r="C56" s="84" t="s">
        <v>29</v>
      </c>
      <c r="D56" s="84"/>
      <c r="E56" s="84"/>
      <c r="F56" s="32"/>
      <c r="G56" s="10">
        <f>SUM(G57+G61)+G81+G89+G85</f>
        <v>188095</v>
      </c>
      <c r="H56" s="10">
        <f>SUM(H57+H61)+H81+H89+H85</f>
        <v>153562.29999999999</v>
      </c>
      <c r="I56" s="10">
        <f>SUM(I57+I61)+I81+I89+I85</f>
        <v>151560.5</v>
      </c>
    </row>
    <row r="57" spans="1:9" ht="31.5">
      <c r="A57" s="83" t="s">
        <v>159</v>
      </c>
      <c r="B57" s="23"/>
      <c r="C57" s="84" t="s">
        <v>29</v>
      </c>
      <c r="D57" s="84" t="s">
        <v>39</v>
      </c>
      <c r="E57" s="84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>
      <c r="A58" s="83" t="s">
        <v>1000</v>
      </c>
      <c r="B58" s="23"/>
      <c r="C58" s="84" t="s">
        <v>29</v>
      </c>
      <c r="D58" s="84" t="s">
        <v>39</v>
      </c>
      <c r="E58" s="32" t="s">
        <v>199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>
      <c r="A59" s="83" t="s">
        <v>200</v>
      </c>
      <c r="B59" s="23"/>
      <c r="C59" s="84" t="s">
        <v>29</v>
      </c>
      <c r="D59" s="84" t="s">
        <v>39</v>
      </c>
      <c r="E59" s="84" t="s">
        <v>201</v>
      </c>
      <c r="F59" s="84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>
      <c r="A60" s="2" t="s">
        <v>46</v>
      </c>
      <c r="B60" s="23"/>
      <c r="C60" s="84" t="s">
        <v>29</v>
      </c>
      <c r="D60" s="84" t="s">
        <v>39</v>
      </c>
      <c r="E60" s="84" t="s">
        <v>201</v>
      </c>
      <c r="F60" s="84" t="s">
        <v>84</v>
      </c>
      <c r="G60" s="10">
        <v>3480.7</v>
      </c>
      <c r="H60" s="10">
        <v>3480.7</v>
      </c>
      <c r="I60" s="10">
        <v>3480.7</v>
      </c>
    </row>
    <row r="61" spans="1:9" ht="31.5">
      <c r="A61" s="83" t="s">
        <v>241</v>
      </c>
      <c r="B61" s="23"/>
      <c r="C61" s="84" t="s">
        <v>29</v>
      </c>
      <c r="D61" s="84" t="s">
        <v>12</v>
      </c>
      <c r="E61" s="32"/>
      <c r="F61" s="32"/>
      <c r="G61" s="10">
        <f>SUM(G66)+G62+G75+G71</f>
        <v>129386.8</v>
      </c>
      <c r="H61" s="10">
        <f>SUM(H66)+H62+H75+H71</f>
        <v>129386.8</v>
      </c>
      <c r="I61" s="10">
        <f>SUM(I66)+I62+I75+I71</f>
        <v>129386.8</v>
      </c>
    </row>
    <row r="62" spans="1:9" ht="31.5">
      <c r="A62" s="83" t="s">
        <v>566</v>
      </c>
      <c r="B62" s="32"/>
      <c r="C62" s="84" t="s">
        <v>29</v>
      </c>
      <c r="D62" s="84" t="s">
        <v>12</v>
      </c>
      <c r="E62" s="84" t="s">
        <v>207</v>
      </c>
      <c r="F62" s="32"/>
      <c r="G62" s="10">
        <f>SUM(G63)</f>
        <v>418.5</v>
      </c>
      <c r="H62" s="10">
        <f>SUM(H63)</f>
        <v>418.5</v>
      </c>
      <c r="I62" s="10">
        <f>SUM(I63)</f>
        <v>418.5</v>
      </c>
    </row>
    <row r="63" spans="1:9">
      <c r="A63" s="83" t="s">
        <v>504</v>
      </c>
      <c r="B63" s="32"/>
      <c r="C63" s="84" t="s">
        <v>29</v>
      </c>
      <c r="D63" s="84" t="s">
        <v>12</v>
      </c>
      <c r="E63" s="32" t="s">
        <v>816</v>
      </c>
      <c r="F63" s="32"/>
      <c r="G63" s="10">
        <f>SUM(G64:G65)</f>
        <v>418.5</v>
      </c>
      <c r="H63" s="10">
        <f>SUM(H64:H65)</f>
        <v>418.5</v>
      </c>
      <c r="I63" s="10">
        <f>SUM(I64:I65)</f>
        <v>418.5</v>
      </c>
    </row>
    <row r="64" spans="1:9" ht="47.25">
      <c r="A64" s="2" t="s">
        <v>46</v>
      </c>
      <c r="B64" s="32"/>
      <c r="C64" s="84" t="s">
        <v>29</v>
      </c>
      <c r="D64" s="84" t="s">
        <v>12</v>
      </c>
      <c r="E64" s="32" t="s">
        <v>816</v>
      </c>
      <c r="F64" s="32">
        <v>100</v>
      </c>
      <c r="G64" s="10">
        <f>391.7+17.3</f>
        <v>409</v>
      </c>
      <c r="H64" s="10">
        <f>391.7+17.3</f>
        <v>409</v>
      </c>
      <c r="I64" s="10">
        <f>391.7+17.3</f>
        <v>409</v>
      </c>
    </row>
    <row r="65" spans="1:9" ht="31.5">
      <c r="A65" s="83" t="s">
        <v>47</v>
      </c>
      <c r="B65" s="32"/>
      <c r="C65" s="84" t="s">
        <v>29</v>
      </c>
      <c r="D65" s="84" t="s">
        <v>12</v>
      </c>
      <c r="E65" s="32" t="s">
        <v>816</v>
      </c>
      <c r="F65" s="84" t="s">
        <v>86</v>
      </c>
      <c r="G65" s="10">
        <v>9.5</v>
      </c>
      <c r="H65" s="10">
        <v>9.5</v>
      </c>
      <c r="I65" s="10">
        <v>9.5</v>
      </c>
    </row>
    <row r="66" spans="1:9" ht="31.5">
      <c r="A66" s="83" t="s">
        <v>919</v>
      </c>
      <c r="B66" s="23"/>
      <c r="C66" s="84" t="s">
        <v>29</v>
      </c>
      <c r="D66" s="84" t="s">
        <v>12</v>
      </c>
      <c r="E66" s="32" t="s">
        <v>199</v>
      </c>
      <c r="F66" s="32"/>
      <c r="G66" s="10">
        <f>SUM(G67)</f>
        <v>124885.7</v>
      </c>
      <c r="H66" s="10">
        <f>SUM(H67)</f>
        <v>124885.7</v>
      </c>
      <c r="I66" s="10">
        <f>SUM(I67)</f>
        <v>124885.7</v>
      </c>
    </row>
    <row r="67" spans="1:9">
      <c r="A67" s="83" t="s">
        <v>75</v>
      </c>
      <c r="B67" s="23"/>
      <c r="C67" s="84" t="s">
        <v>29</v>
      </c>
      <c r="D67" s="84" t="s">
        <v>12</v>
      </c>
      <c r="E67" s="84" t="s">
        <v>203</v>
      </c>
      <c r="F67" s="84"/>
      <c r="G67" s="10">
        <f>SUM(G68:G70)</f>
        <v>124885.7</v>
      </c>
      <c r="H67" s="10">
        <f>SUM(H68:H70)</f>
        <v>124885.7</v>
      </c>
      <c r="I67" s="10">
        <f>SUM(I68:I70)</f>
        <v>124885.7</v>
      </c>
    </row>
    <row r="68" spans="1:9" ht="47.25">
      <c r="A68" s="2" t="s">
        <v>46</v>
      </c>
      <c r="B68" s="23"/>
      <c r="C68" s="84" t="s">
        <v>29</v>
      </c>
      <c r="D68" s="84" t="s">
        <v>12</v>
      </c>
      <c r="E68" s="84" t="s">
        <v>203</v>
      </c>
      <c r="F68" s="84" t="s">
        <v>84</v>
      </c>
      <c r="G68" s="10">
        <v>124825.7</v>
      </c>
      <c r="H68" s="10">
        <v>124825.7</v>
      </c>
      <c r="I68" s="10">
        <v>124825.7</v>
      </c>
    </row>
    <row r="69" spans="1:9" ht="29.25" customHeight="1">
      <c r="A69" s="83" t="s">
        <v>47</v>
      </c>
      <c r="B69" s="23"/>
      <c r="C69" s="84" t="s">
        <v>29</v>
      </c>
      <c r="D69" s="84" t="s">
        <v>12</v>
      </c>
      <c r="E69" s="84" t="s">
        <v>203</v>
      </c>
      <c r="F69" s="84" t="s">
        <v>86</v>
      </c>
      <c r="G69" s="10">
        <v>60</v>
      </c>
      <c r="H69" s="10">
        <v>60</v>
      </c>
      <c r="I69" s="10">
        <v>60</v>
      </c>
    </row>
    <row r="70" spans="1:9" hidden="1">
      <c r="A70" s="83" t="s">
        <v>37</v>
      </c>
      <c r="B70" s="23"/>
      <c r="C70" s="84" t="s">
        <v>29</v>
      </c>
      <c r="D70" s="84" t="s">
        <v>12</v>
      </c>
      <c r="E70" s="84" t="s">
        <v>203</v>
      </c>
      <c r="F70" s="84" t="s">
        <v>94</v>
      </c>
      <c r="G70" s="10"/>
      <c r="H70" s="10"/>
      <c r="I70" s="10"/>
    </row>
    <row r="71" spans="1:9" ht="31.5">
      <c r="A71" s="83" t="s">
        <v>930</v>
      </c>
      <c r="B71" s="23"/>
      <c r="C71" s="84" t="s">
        <v>29</v>
      </c>
      <c r="D71" s="84" t="s">
        <v>12</v>
      </c>
      <c r="E71" s="84" t="s">
        <v>926</v>
      </c>
      <c r="F71" s="84"/>
      <c r="G71" s="10">
        <f>SUM(G72)</f>
        <v>3972.5</v>
      </c>
      <c r="H71" s="10">
        <f>SUM(H72)</f>
        <v>3972.5</v>
      </c>
      <c r="I71" s="10">
        <f>SUM(I72)</f>
        <v>3972.5</v>
      </c>
    </row>
    <row r="72" spans="1:9" ht="31.5">
      <c r="A72" s="83" t="s">
        <v>506</v>
      </c>
      <c r="B72" s="23"/>
      <c r="C72" s="84" t="s">
        <v>29</v>
      </c>
      <c r="D72" s="84" t="s">
        <v>12</v>
      </c>
      <c r="E72" s="84" t="s">
        <v>927</v>
      </c>
      <c r="F72" s="84"/>
      <c r="G72" s="10">
        <f>SUM(G73:G74)</f>
        <v>3972.5</v>
      </c>
      <c r="H72" s="10">
        <f>SUM(H73:H74)</f>
        <v>3972.5</v>
      </c>
      <c r="I72" s="10">
        <f>SUM(I73:I74)</f>
        <v>3972.5</v>
      </c>
    </row>
    <row r="73" spans="1:9" ht="47.25">
      <c r="A73" s="2" t="s">
        <v>46</v>
      </c>
      <c r="B73" s="23"/>
      <c r="C73" s="84" t="s">
        <v>29</v>
      </c>
      <c r="D73" s="84" t="s">
        <v>12</v>
      </c>
      <c r="E73" s="84" t="s">
        <v>927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>
      <c r="A74" s="83" t="s">
        <v>47</v>
      </c>
      <c r="B74" s="23"/>
      <c r="C74" s="84" t="s">
        <v>29</v>
      </c>
      <c r="D74" s="84" t="s">
        <v>12</v>
      </c>
      <c r="E74" s="84" t="s">
        <v>927</v>
      </c>
      <c r="F74" s="84" t="s">
        <v>86</v>
      </c>
      <c r="G74" s="10">
        <v>652.5</v>
      </c>
      <c r="H74" s="10">
        <v>652.5</v>
      </c>
      <c r="I74" s="10">
        <v>652.5</v>
      </c>
    </row>
    <row r="75" spans="1:9">
      <c r="A75" s="83" t="s">
        <v>185</v>
      </c>
      <c r="B75" s="23"/>
      <c r="C75" s="84" t="s">
        <v>29</v>
      </c>
      <c r="D75" s="84" t="s">
        <v>12</v>
      </c>
      <c r="E75" s="84" t="s">
        <v>186</v>
      </c>
      <c r="F75" s="84"/>
      <c r="G75" s="10">
        <f>SUM(G76)+G79</f>
        <v>110.10000000000001</v>
      </c>
      <c r="H75" s="10">
        <f t="shared" ref="H75:I75" si="3">SUM(H76)+H79</f>
        <v>110.10000000000001</v>
      </c>
      <c r="I75" s="10">
        <f t="shared" si="3"/>
        <v>110.10000000000001</v>
      </c>
    </row>
    <row r="76" spans="1:9" ht="189.75" customHeight="1">
      <c r="A76" s="83" t="s">
        <v>507</v>
      </c>
      <c r="B76" s="23"/>
      <c r="C76" s="84" t="s">
        <v>29</v>
      </c>
      <c r="D76" s="84" t="s">
        <v>12</v>
      </c>
      <c r="E76" s="84" t="s">
        <v>508</v>
      </c>
      <c r="F76" s="32"/>
      <c r="G76" s="10">
        <f>SUM(G77:G78)</f>
        <v>110.10000000000001</v>
      </c>
      <c r="H76" s="10">
        <f>SUM(H77:H78)</f>
        <v>110.10000000000001</v>
      </c>
      <c r="I76" s="10">
        <f>SUM(I77:I78)</f>
        <v>110.10000000000001</v>
      </c>
    </row>
    <row r="77" spans="1:9" ht="47.25">
      <c r="A77" s="2" t="s">
        <v>46</v>
      </c>
      <c r="B77" s="23"/>
      <c r="C77" s="84" t="s">
        <v>29</v>
      </c>
      <c r="D77" s="84" t="s">
        <v>12</v>
      </c>
      <c r="E77" s="84" t="s">
        <v>508</v>
      </c>
      <c r="F77" s="84" t="s">
        <v>84</v>
      </c>
      <c r="G77" s="10">
        <f>105.4+4.7</f>
        <v>110.10000000000001</v>
      </c>
      <c r="H77" s="10">
        <f>105.4+4.7</f>
        <v>110.10000000000001</v>
      </c>
      <c r="I77" s="10">
        <f>105.4+4.7</f>
        <v>110.10000000000001</v>
      </c>
    </row>
    <row r="78" spans="1:9" ht="27.75" hidden="1" customHeight="1">
      <c r="A78" s="83" t="s">
        <v>47</v>
      </c>
      <c r="B78" s="23"/>
      <c r="C78" s="84" t="s">
        <v>29</v>
      </c>
      <c r="D78" s="84" t="s">
        <v>12</v>
      </c>
      <c r="E78" s="84"/>
      <c r="F78" s="84" t="s">
        <v>86</v>
      </c>
      <c r="G78" s="10"/>
      <c r="H78" s="10"/>
      <c r="I78" s="10"/>
    </row>
    <row r="79" spans="1:9" hidden="1">
      <c r="A79" s="83"/>
      <c r="B79" s="84"/>
      <c r="C79" s="84" t="s">
        <v>29</v>
      </c>
      <c r="D79" s="84" t="s">
        <v>12</v>
      </c>
      <c r="E79" s="84" t="s">
        <v>902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>
      <c r="A80" s="2" t="s">
        <v>46</v>
      </c>
      <c r="B80" s="84"/>
      <c r="C80" s="84" t="s">
        <v>29</v>
      </c>
      <c r="D80" s="84" t="s">
        <v>12</v>
      </c>
      <c r="E80" s="84" t="s">
        <v>902</v>
      </c>
      <c r="F80" s="84" t="s">
        <v>84</v>
      </c>
      <c r="G80" s="10"/>
      <c r="H80" s="10"/>
      <c r="I80" s="10"/>
    </row>
    <row r="81" spans="1:9">
      <c r="A81" s="83" t="s">
        <v>162</v>
      </c>
      <c r="B81" s="23"/>
      <c r="C81" s="84" t="s">
        <v>29</v>
      </c>
      <c r="D81" s="84" t="s">
        <v>163</v>
      </c>
      <c r="E81" s="84"/>
      <c r="F81" s="84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>
      <c r="A82" s="83" t="s">
        <v>501</v>
      </c>
      <c r="B82" s="23"/>
      <c r="C82" s="84" t="s">
        <v>29</v>
      </c>
      <c r="D82" s="84" t="s">
        <v>163</v>
      </c>
      <c r="E82" s="84" t="s">
        <v>186</v>
      </c>
      <c r="F82" s="84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>
      <c r="A83" s="83" t="s">
        <v>206</v>
      </c>
      <c r="B83" s="23"/>
      <c r="C83" s="84" t="s">
        <v>29</v>
      </c>
      <c r="D83" s="84" t="s">
        <v>163</v>
      </c>
      <c r="E83" s="84" t="s">
        <v>505</v>
      </c>
      <c r="F83" s="84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>
      <c r="A84" s="83" t="s">
        <v>47</v>
      </c>
      <c r="B84" s="23"/>
      <c r="C84" s="84" t="s">
        <v>29</v>
      </c>
      <c r="D84" s="84" t="s">
        <v>163</v>
      </c>
      <c r="E84" s="84" t="s">
        <v>505</v>
      </c>
      <c r="F84" s="84" t="s">
        <v>86</v>
      </c>
      <c r="G84" s="10">
        <v>166.8</v>
      </c>
      <c r="H84" s="10">
        <v>16.399999999999999</v>
      </c>
      <c r="I84" s="10">
        <v>14.6</v>
      </c>
    </row>
    <row r="85" spans="1:9" hidden="1">
      <c r="A85" s="83" t="s">
        <v>560</v>
      </c>
      <c r="B85" s="23"/>
      <c r="C85" s="84" t="s">
        <v>29</v>
      </c>
      <c r="D85" s="84" t="s">
        <v>108</v>
      </c>
      <c r="E85" s="84"/>
      <c r="F85" s="84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>
      <c r="A86" s="83" t="s">
        <v>185</v>
      </c>
      <c r="B86" s="23"/>
      <c r="C86" s="84" t="s">
        <v>29</v>
      </c>
      <c r="D86" s="84" t="s">
        <v>108</v>
      </c>
      <c r="E86" s="84" t="s">
        <v>186</v>
      </c>
      <c r="F86" s="84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>
      <c r="A87" s="83" t="s">
        <v>93</v>
      </c>
      <c r="B87" s="23"/>
      <c r="C87" s="84" t="s">
        <v>29</v>
      </c>
      <c r="D87" s="84" t="s">
        <v>108</v>
      </c>
      <c r="E87" s="84" t="s">
        <v>103</v>
      </c>
      <c r="F87" s="84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>
      <c r="A88" s="83" t="s">
        <v>21</v>
      </c>
      <c r="B88" s="23"/>
      <c r="C88" s="84" t="s">
        <v>29</v>
      </c>
      <c r="D88" s="84" t="s">
        <v>108</v>
      </c>
      <c r="E88" s="84" t="s">
        <v>103</v>
      </c>
      <c r="F88" s="84" t="s">
        <v>91</v>
      </c>
      <c r="G88" s="10"/>
      <c r="H88" s="10"/>
      <c r="I88" s="10"/>
    </row>
    <row r="89" spans="1:9">
      <c r="A89" s="83" t="s">
        <v>88</v>
      </c>
      <c r="B89" s="23"/>
      <c r="C89" s="84" t="s">
        <v>29</v>
      </c>
      <c r="D89" s="84" t="s">
        <v>89</v>
      </c>
      <c r="E89" s="84"/>
      <c r="F89" s="32"/>
      <c r="G89" s="10">
        <f>SUM(G90+G93+G103+G112+G116+G119+G134)+G127+G130</f>
        <v>55060.7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>
      <c r="A90" s="83" t="s">
        <v>739</v>
      </c>
      <c r="B90" s="23"/>
      <c r="C90" s="84" t="s">
        <v>29</v>
      </c>
      <c r="D90" s="84" t="s">
        <v>89</v>
      </c>
      <c r="E90" s="84" t="s">
        <v>208</v>
      </c>
      <c r="F90" s="32"/>
      <c r="G90" s="10">
        <f t="shared" ref="G90:I91" si="7">SUM(G91)</f>
        <v>150</v>
      </c>
      <c r="H90" s="10">
        <f t="shared" si="7"/>
        <v>150</v>
      </c>
      <c r="I90" s="10">
        <f t="shared" si="7"/>
        <v>150</v>
      </c>
    </row>
    <row r="91" spans="1:9" ht="25.5" customHeight="1">
      <c r="A91" s="83" t="s">
        <v>93</v>
      </c>
      <c r="B91" s="23"/>
      <c r="C91" s="84" t="s">
        <v>29</v>
      </c>
      <c r="D91" s="84" t="s">
        <v>89</v>
      </c>
      <c r="E91" s="32" t="s">
        <v>608</v>
      </c>
      <c r="F91" s="32"/>
      <c r="G91" s="10">
        <f t="shared" si="7"/>
        <v>150</v>
      </c>
      <c r="H91" s="10">
        <f t="shared" si="7"/>
        <v>150</v>
      </c>
      <c r="I91" s="10">
        <f t="shared" si="7"/>
        <v>150</v>
      </c>
    </row>
    <row r="92" spans="1:9" ht="30.75" customHeight="1">
      <c r="A92" s="83" t="s">
        <v>47</v>
      </c>
      <c r="B92" s="23"/>
      <c r="C92" s="84" t="s">
        <v>29</v>
      </c>
      <c r="D92" s="84" t="s">
        <v>89</v>
      </c>
      <c r="E92" s="32" t="s">
        <v>608</v>
      </c>
      <c r="F92" s="32">
        <v>200</v>
      </c>
      <c r="G92" s="10">
        <v>150</v>
      </c>
      <c r="H92" s="10">
        <v>150</v>
      </c>
      <c r="I92" s="10">
        <v>150</v>
      </c>
    </row>
    <row r="93" spans="1:9" ht="31.5">
      <c r="A93" s="83" t="s">
        <v>919</v>
      </c>
      <c r="B93" s="23"/>
      <c r="C93" s="84" t="s">
        <v>29</v>
      </c>
      <c r="D93" s="84" t="s">
        <v>89</v>
      </c>
      <c r="E93" s="32" t="s">
        <v>199</v>
      </c>
      <c r="F93" s="32"/>
      <c r="G93" s="10">
        <f>SUM(G94+G97+G99)</f>
        <v>32357</v>
      </c>
      <c r="H93" s="10">
        <f>SUM(H94+H97+H99)</f>
        <v>8722</v>
      </c>
      <c r="I93" s="10">
        <f>SUM(I94+I97+I99)</f>
        <v>7722</v>
      </c>
    </row>
    <row r="94" spans="1:9">
      <c r="A94" s="83" t="s">
        <v>90</v>
      </c>
      <c r="B94" s="23"/>
      <c r="C94" s="84" t="s">
        <v>29</v>
      </c>
      <c r="D94" s="84" t="s">
        <v>89</v>
      </c>
      <c r="E94" s="32" t="s">
        <v>209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>
      <c r="A95" s="83" t="s">
        <v>47</v>
      </c>
      <c r="B95" s="23"/>
      <c r="C95" s="84" t="s">
        <v>29</v>
      </c>
      <c r="D95" s="84" t="s">
        <v>89</v>
      </c>
      <c r="E95" s="32" t="s">
        <v>209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>
      <c r="A96" s="83" t="s">
        <v>21</v>
      </c>
      <c r="B96" s="23"/>
      <c r="C96" s="84" t="s">
        <v>29</v>
      </c>
      <c r="D96" s="84" t="s">
        <v>89</v>
      </c>
      <c r="E96" s="32" t="s">
        <v>209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>
      <c r="A97" s="83" t="s">
        <v>92</v>
      </c>
      <c r="B97" s="23"/>
      <c r="C97" s="84" t="s">
        <v>29</v>
      </c>
      <c r="D97" s="84" t="s">
        <v>89</v>
      </c>
      <c r="E97" s="32" t="s">
        <v>210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>
      <c r="A98" s="83" t="s">
        <v>47</v>
      </c>
      <c r="B98" s="23"/>
      <c r="C98" s="84" t="s">
        <v>29</v>
      </c>
      <c r="D98" s="84" t="s">
        <v>89</v>
      </c>
      <c r="E98" s="32" t="s">
        <v>210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>
      <c r="A99" s="83" t="s">
        <v>93</v>
      </c>
      <c r="B99" s="23"/>
      <c r="C99" s="84" t="s">
        <v>29</v>
      </c>
      <c r="D99" s="84" t="s">
        <v>89</v>
      </c>
      <c r="E99" s="32" t="s">
        <v>211</v>
      </c>
      <c r="F99" s="32"/>
      <c r="G99" s="10">
        <f>SUM(G100:G102)</f>
        <v>13740.8</v>
      </c>
      <c r="H99" s="10">
        <f>SUM(H100:H102)</f>
        <v>5600</v>
      </c>
      <c r="I99" s="10">
        <f>SUM(I100:I102)</f>
        <v>5600</v>
      </c>
    </row>
    <row r="100" spans="1:9" ht="33" customHeight="1">
      <c r="A100" s="83" t="s">
        <v>47</v>
      </c>
      <c r="B100" s="23"/>
      <c r="C100" s="84" t="s">
        <v>29</v>
      </c>
      <c r="D100" s="84" t="s">
        <v>89</v>
      </c>
      <c r="E100" s="32" t="s">
        <v>211</v>
      </c>
      <c r="F100" s="32">
        <v>200</v>
      </c>
      <c r="G100" s="10">
        <v>10509.1</v>
      </c>
      <c r="H100" s="10">
        <v>3000</v>
      </c>
      <c r="I100" s="10">
        <v>3000</v>
      </c>
    </row>
    <row r="101" spans="1:9">
      <c r="A101" s="83" t="s">
        <v>37</v>
      </c>
      <c r="B101" s="23"/>
      <c r="C101" s="84" t="s">
        <v>29</v>
      </c>
      <c r="D101" s="84" t="s">
        <v>89</v>
      </c>
      <c r="E101" s="32" t="s">
        <v>211</v>
      </c>
      <c r="F101" s="32">
        <v>300</v>
      </c>
      <c r="G101" s="10">
        <v>600</v>
      </c>
      <c r="H101" s="10">
        <v>600</v>
      </c>
      <c r="I101" s="10">
        <v>600</v>
      </c>
    </row>
    <row r="102" spans="1:9">
      <c r="A102" s="83" t="s">
        <v>21</v>
      </c>
      <c r="B102" s="23"/>
      <c r="C102" s="84" t="s">
        <v>29</v>
      </c>
      <c r="D102" s="84" t="s">
        <v>89</v>
      </c>
      <c r="E102" s="32" t="s">
        <v>211</v>
      </c>
      <c r="F102" s="32">
        <v>800</v>
      </c>
      <c r="G102" s="10">
        <v>2631.7</v>
      </c>
      <c r="H102" s="10">
        <v>2000</v>
      </c>
      <c r="I102" s="10">
        <v>2000</v>
      </c>
    </row>
    <row r="103" spans="1:9" ht="31.5">
      <c r="A103" s="83" t="s">
        <v>568</v>
      </c>
      <c r="B103" s="23"/>
      <c r="C103" s="84" t="s">
        <v>29</v>
      </c>
      <c r="D103" s="84" t="s">
        <v>89</v>
      </c>
      <c r="E103" s="32" t="s">
        <v>212</v>
      </c>
      <c r="F103" s="32"/>
      <c r="G103" s="10">
        <f>SUM(G104)+G108</f>
        <v>6522.1</v>
      </c>
      <c r="H103" s="10">
        <f>SUM(H104)+H108</f>
        <v>3020</v>
      </c>
      <c r="I103" s="10">
        <f>SUM(I104)+I108</f>
        <v>2020</v>
      </c>
    </row>
    <row r="104" spans="1:9" ht="47.25">
      <c r="A104" s="83" t="s">
        <v>569</v>
      </c>
      <c r="B104" s="23"/>
      <c r="C104" s="84" t="s">
        <v>29</v>
      </c>
      <c r="D104" s="84" t="s">
        <v>89</v>
      </c>
      <c r="E104" s="32" t="s">
        <v>213</v>
      </c>
      <c r="F104" s="32"/>
      <c r="G104" s="10">
        <f>SUM(G105)</f>
        <v>6172.1</v>
      </c>
      <c r="H104" s="10">
        <f>SUM(H105)</f>
        <v>3020</v>
      </c>
      <c r="I104" s="10">
        <f>SUM(I105)</f>
        <v>2020</v>
      </c>
    </row>
    <row r="105" spans="1:9" ht="31.5">
      <c r="A105" s="83" t="s">
        <v>457</v>
      </c>
      <c r="B105" s="23"/>
      <c r="C105" s="84" t="s">
        <v>29</v>
      </c>
      <c r="D105" s="84" t="s">
        <v>89</v>
      </c>
      <c r="E105" s="32" t="s">
        <v>214</v>
      </c>
      <c r="F105" s="32"/>
      <c r="G105" s="10">
        <f>SUM(G106:G107)</f>
        <v>6172.1</v>
      </c>
      <c r="H105" s="10">
        <f>SUM(H106:H107)</f>
        <v>3020</v>
      </c>
      <c r="I105" s="10">
        <f>SUM(I106:I107)</f>
        <v>2020</v>
      </c>
    </row>
    <row r="106" spans="1:9" ht="31.5">
      <c r="A106" s="83" t="s">
        <v>47</v>
      </c>
      <c r="B106" s="23"/>
      <c r="C106" s="84" t="s">
        <v>29</v>
      </c>
      <c r="D106" s="84" t="s">
        <v>89</v>
      </c>
      <c r="E106" s="32" t="s">
        <v>214</v>
      </c>
      <c r="F106" s="32">
        <v>200</v>
      </c>
      <c r="G106" s="10">
        <f>6194.5-42.4</f>
        <v>6152.1</v>
      </c>
      <c r="H106" s="10">
        <v>3000</v>
      </c>
      <c r="I106" s="10">
        <v>2000</v>
      </c>
    </row>
    <row r="107" spans="1:9">
      <c r="A107" s="83" t="s">
        <v>21</v>
      </c>
      <c r="B107" s="23"/>
      <c r="C107" s="84" t="s">
        <v>29</v>
      </c>
      <c r="D107" s="84" t="s">
        <v>89</v>
      </c>
      <c r="E107" s="32" t="s">
        <v>214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>
      <c r="A108" s="83" t="s">
        <v>570</v>
      </c>
      <c r="B108" s="23"/>
      <c r="C108" s="84" t="s">
        <v>29</v>
      </c>
      <c r="D108" s="84" t="s">
        <v>89</v>
      </c>
      <c r="E108" s="32" t="s">
        <v>226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>
      <c r="A109" s="83" t="s">
        <v>457</v>
      </c>
      <c r="B109" s="23"/>
      <c r="C109" s="84" t="s">
        <v>29</v>
      </c>
      <c r="D109" s="84" t="s">
        <v>89</v>
      </c>
      <c r="E109" s="32" t="s">
        <v>591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>
      <c r="A110" s="83" t="s">
        <v>47</v>
      </c>
      <c r="B110" s="23"/>
      <c r="C110" s="84" t="s">
        <v>29</v>
      </c>
      <c r="D110" s="84" t="s">
        <v>89</v>
      </c>
      <c r="E110" s="32" t="s">
        <v>591</v>
      </c>
      <c r="F110" s="32">
        <v>200</v>
      </c>
      <c r="G110" s="10">
        <v>350</v>
      </c>
      <c r="H110" s="10">
        <v>0</v>
      </c>
      <c r="I110" s="10">
        <v>0</v>
      </c>
    </row>
    <row r="111" spans="1:9">
      <c r="A111" s="83" t="s">
        <v>21</v>
      </c>
      <c r="B111" s="23"/>
      <c r="C111" s="84" t="s">
        <v>29</v>
      </c>
      <c r="D111" s="84" t="s">
        <v>89</v>
      </c>
      <c r="E111" s="32" t="s">
        <v>591</v>
      </c>
      <c r="F111" s="32">
        <v>800</v>
      </c>
      <c r="G111" s="10">
        <v>0</v>
      </c>
      <c r="H111" s="10"/>
      <c r="I111" s="10"/>
    </row>
    <row r="112" spans="1:9" ht="39.75" customHeight="1">
      <c r="A112" s="83" t="s">
        <v>920</v>
      </c>
      <c r="B112" s="23"/>
      <c r="C112" s="84" t="s">
        <v>29</v>
      </c>
      <c r="D112" s="84" t="s">
        <v>89</v>
      </c>
      <c r="E112" s="32" t="s">
        <v>216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>
      <c r="A113" s="83" t="s">
        <v>93</v>
      </c>
      <c r="B113" s="23"/>
      <c r="C113" s="84" t="s">
        <v>29</v>
      </c>
      <c r="D113" s="84" t="s">
        <v>89</v>
      </c>
      <c r="E113" s="32" t="s">
        <v>514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>
      <c r="A114" s="83" t="s">
        <v>47</v>
      </c>
      <c r="B114" s="23"/>
      <c r="C114" s="84" t="s">
        <v>29</v>
      </c>
      <c r="D114" s="84" t="s">
        <v>89</v>
      </c>
      <c r="E114" s="32" t="s">
        <v>514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>
      <c r="A115" s="83" t="s">
        <v>37</v>
      </c>
      <c r="B115" s="23"/>
      <c r="C115" s="84" t="s">
        <v>29</v>
      </c>
      <c r="D115" s="84" t="s">
        <v>89</v>
      </c>
      <c r="E115" s="32" t="s">
        <v>514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>
      <c r="A116" s="83" t="s">
        <v>921</v>
      </c>
      <c r="B116" s="23"/>
      <c r="C116" s="84" t="s">
        <v>29</v>
      </c>
      <c r="D116" s="84" t="s">
        <v>89</v>
      </c>
      <c r="E116" s="32" t="s">
        <v>217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>
      <c r="A117" s="2" t="s">
        <v>30</v>
      </c>
      <c r="B117" s="23"/>
      <c r="C117" s="84" t="s">
        <v>29</v>
      </c>
      <c r="D117" s="84" t="s">
        <v>89</v>
      </c>
      <c r="E117" s="32" t="s">
        <v>609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>
      <c r="A118" s="83" t="s">
        <v>47</v>
      </c>
      <c r="B118" s="23"/>
      <c r="C118" s="84" t="s">
        <v>29</v>
      </c>
      <c r="D118" s="84" t="s">
        <v>89</v>
      </c>
      <c r="E118" s="32" t="s">
        <v>609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>
      <c r="A119" s="83" t="s">
        <v>571</v>
      </c>
      <c r="B119" s="23"/>
      <c r="C119" s="84" t="s">
        <v>29</v>
      </c>
      <c r="D119" s="84" t="s">
        <v>89</v>
      </c>
      <c r="E119" s="32" t="s">
        <v>218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>
      <c r="A120" s="83" t="s">
        <v>343</v>
      </c>
      <c r="B120" s="23"/>
      <c r="C120" s="84" t="s">
        <v>29</v>
      </c>
      <c r="D120" s="84" t="s">
        <v>89</v>
      </c>
      <c r="E120" s="32" t="s">
        <v>509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>
      <c r="A121" s="83" t="s">
        <v>220</v>
      </c>
      <c r="B121" s="23"/>
      <c r="C121" s="84" t="s">
        <v>29</v>
      </c>
      <c r="D121" s="84" t="s">
        <v>89</v>
      </c>
      <c r="E121" s="32" t="s">
        <v>509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>
      <c r="A122" s="83" t="s">
        <v>24</v>
      </c>
      <c r="B122" s="23"/>
      <c r="C122" s="84" t="s">
        <v>29</v>
      </c>
      <c r="D122" s="84" t="s">
        <v>89</v>
      </c>
      <c r="E122" s="32" t="s">
        <v>219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>
      <c r="A123" s="83" t="s">
        <v>220</v>
      </c>
      <c r="B123" s="23"/>
      <c r="C123" s="84" t="s">
        <v>29</v>
      </c>
      <c r="D123" s="84" t="s">
        <v>89</v>
      </c>
      <c r="E123" s="32" t="s">
        <v>219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>
      <c r="A124" s="83" t="s">
        <v>145</v>
      </c>
      <c r="B124" s="23"/>
      <c r="C124" s="84" t="s">
        <v>29</v>
      </c>
      <c r="D124" s="84" t="s">
        <v>89</v>
      </c>
      <c r="E124" s="32" t="s">
        <v>423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>
      <c r="A125" s="83" t="s">
        <v>396</v>
      </c>
      <c r="B125" s="23"/>
      <c r="C125" s="84" t="s">
        <v>29</v>
      </c>
      <c r="D125" s="84" t="s">
        <v>89</v>
      </c>
      <c r="E125" s="32" t="s">
        <v>424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>
      <c r="A126" s="83" t="s">
        <v>220</v>
      </c>
      <c r="B126" s="23"/>
      <c r="C126" s="84" t="s">
        <v>29</v>
      </c>
      <c r="D126" s="84" t="s">
        <v>89</v>
      </c>
      <c r="E126" s="32" t="s">
        <v>424</v>
      </c>
      <c r="F126" s="32">
        <v>600</v>
      </c>
      <c r="G126" s="10"/>
      <c r="H126" s="10"/>
      <c r="I126" s="10"/>
    </row>
    <row r="127" spans="1:9" ht="31.5">
      <c r="A127" s="2" t="s">
        <v>637</v>
      </c>
      <c r="B127" s="23"/>
      <c r="C127" s="84" t="s">
        <v>29</v>
      </c>
      <c r="D127" s="84" t="s">
        <v>89</v>
      </c>
      <c r="E127" s="32" t="s">
        <v>635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>
      <c r="A128" s="83" t="s">
        <v>93</v>
      </c>
      <c r="B128" s="23"/>
      <c r="C128" s="84" t="s">
        <v>29</v>
      </c>
      <c r="D128" s="84" t="s">
        <v>89</v>
      </c>
      <c r="E128" s="32" t="s">
        <v>636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>
      <c r="A129" s="2" t="s">
        <v>47</v>
      </c>
      <c r="B129" s="23"/>
      <c r="C129" s="84" t="s">
        <v>29</v>
      </c>
      <c r="D129" s="84" t="s">
        <v>89</v>
      </c>
      <c r="E129" s="32" t="s">
        <v>636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>
      <c r="A130" s="2" t="s">
        <v>925</v>
      </c>
      <c r="B130" s="23"/>
      <c r="C130" s="84" t="s">
        <v>29</v>
      </c>
      <c r="D130" s="84" t="s">
        <v>89</v>
      </c>
      <c r="E130" s="32" t="s">
        <v>926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>
      <c r="A131" s="2" t="s">
        <v>93</v>
      </c>
      <c r="B131" s="23"/>
      <c r="C131" s="84" t="s">
        <v>29</v>
      </c>
      <c r="D131" s="84" t="s">
        <v>89</v>
      </c>
      <c r="E131" s="32" t="s">
        <v>928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>
      <c r="A132" s="2" t="s">
        <v>47</v>
      </c>
      <c r="B132" s="23"/>
      <c r="C132" s="84" t="s">
        <v>29</v>
      </c>
      <c r="D132" s="84" t="s">
        <v>89</v>
      </c>
      <c r="E132" s="32" t="s">
        <v>928</v>
      </c>
      <c r="F132" s="32">
        <v>200</v>
      </c>
      <c r="G132" s="10"/>
      <c r="H132" s="10"/>
      <c r="I132" s="10"/>
    </row>
    <row r="133" spans="1:9" hidden="1">
      <c r="A133" s="2" t="s">
        <v>37</v>
      </c>
      <c r="B133" s="23"/>
      <c r="C133" s="84" t="s">
        <v>29</v>
      </c>
      <c r="D133" s="84" t="s">
        <v>89</v>
      </c>
      <c r="E133" s="32" t="s">
        <v>928</v>
      </c>
      <c r="F133" s="32">
        <v>300</v>
      </c>
      <c r="G133" s="10"/>
      <c r="H133" s="10"/>
      <c r="I133" s="10"/>
    </row>
    <row r="134" spans="1:9" hidden="1">
      <c r="A134" s="83" t="s">
        <v>185</v>
      </c>
      <c r="B134" s="23"/>
      <c r="C134" s="84" t="s">
        <v>29</v>
      </c>
      <c r="D134" s="84" t="s">
        <v>89</v>
      </c>
      <c r="E134" s="32" t="s">
        <v>186</v>
      </c>
      <c r="F134" s="32"/>
      <c r="G134" s="10">
        <f>G135</f>
        <v>0</v>
      </c>
      <c r="H134" s="10">
        <f t="shared" ref="H134:I134" si="12">H135</f>
        <v>0</v>
      </c>
      <c r="I134" s="10">
        <f t="shared" si="12"/>
        <v>0</v>
      </c>
    </row>
    <row r="135" spans="1:9" ht="31.5" hidden="1">
      <c r="A135" s="83" t="s">
        <v>93</v>
      </c>
      <c r="B135" s="23"/>
      <c r="C135" s="84" t="s">
        <v>29</v>
      </c>
      <c r="D135" s="84" t="s">
        <v>89</v>
      </c>
      <c r="E135" s="32" t="s">
        <v>103</v>
      </c>
      <c r="F135" s="32"/>
      <c r="G135" s="10">
        <f>G137+G136</f>
        <v>0</v>
      </c>
      <c r="H135" s="10">
        <f t="shared" ref="H135:I135" si="13">H137+H136</f>
        <v>0</v>
      </c>
      <c r="I135" s="10">
        <f t="shared" si="13"/>
        <v>0</v>
      </c>
    </row>
    <row r="136" spans="1:9" ht="31.5" hidden="1">
      <c r="A136" s="2" t="s">
        <v>47</v>
      </c>
      <c r="B136" s="23"/>
      <c r="C136" s="84" t="s">
        <v>29</v>
      </c>
      <c r="D136" s="84" t="s">
        <v>89</v>
      </c>
      <c r="E136" s="32" t="s">
        <v>103</v>
      </c>
      <c r="F136" s="32">
        <v>200</v>
      </c>
      <c r="G136" s="10">
        <v>0</v>
      </c>
      <c r="H136" s="10"/>
      <c r="I136" s="10"/>
    </row>
    <row r="137" spans="1:9" hidden="1">
      <c r="A137" s="83" t="s">
        <v>21</v>
      </c>
      <c r="B137" s="23"/>
      <c r="C137" s="84" t="s">
        <v>29</v>
      </c>
      <c r="D137" s="84" t="s">
        <v>89</v>
      </c>
      <c r="E137" s="32" t="s">
        <v>103</v>
      </c>
      <c r="F137" s="32">
        <v>800</v>
      </c>
      <c r="G137" s="10">
        <v>0</v>
      </c>
      <c r="H137" s="10">
        <v>0</v>
      </c>
      <c r="I137" s="10">
        <v>0</v>
      </c>
    </row>
    <row r="138" spans="1:9">
      <c r="A138" s="83" t="s">
        <v>221</v>
      </c>
      <c r="B138" s="23"/>
      <c r="C138" s="84" t="s">
        <v>49</v>
      </c>
      <c r="D138" s="84"/>
      <c r="E138" s="84"/>
      <c r="F138" s="84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>
      <c r="A139" s="34" t="s">
        <v>165</v>
      </c>
      <c r="B139" s="32"/>
      <c r="C139" s="84" t="s">
        <v>49</v>
      </c>
      <c r="D139" s="84" t="s">
        <v>12</v>
      </c>
      <c r="E139" s="84"/>
      <c r="F139" s="84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>
      <c r="A140" s="83" t="s">
        <v>185</v>
      </c>
      <c r="B140" s="23"/>
      <c r="C140" s="84" t="s">
        <v>49</v>
      </c>
      <c r="D140" s="84" t="s">
        <v>12</v>
      </c>
      <c r="E140" s="32" t="s">
        <v>186</v>
      </c>
      <c r="F140" s="84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>
      <c r="A141" s="83" t="s">
        <v>222</v>
      </c>
      <c r="B141" s="23"/>
      <c r="C141" s="84" t="s">
        <v>49</v>
      </c>
      <c r="D141" s="84" t="s">
        <v>12</v>
      </c>
      <c r="E141" s="84" t="s">
        <v>644</v>
      </c>
      <c r="F141" s="84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>
      <c r="A142" s="2" t="s">
        <v>46</v>
      </c>
      <c r="B142" s="23"/>
      <c r="C142" s="84" t="s">
        <v>49</v>
      </c>
      <c r="D142" s="84" t="s">
        <v>12</v>
      </c>
      <c r="E142" s="84" t="s">
        <v>644</v>
      </c>
      <c r="F142" s="84" t="s">
        <v>84</v>
      </c>
      <c r="G142" s="10">
        <v>4481.3999999999996</v>
      </c>
      <c r="H142" s="10">
        <v>4481.3999999999996</v>
      </c>
      <c r="I142" s="10">
        <v>4481.3999999999996</v>
      </c>
    </row>
    <row r="143" spans="1:9" ht="31.5">
      <c r="A143" s="83" t="s">
        <v>47</v>
      </c>
      <c r="B143" s="23"/>
      <c r="C143" s="84" t="s">
        <v>49</v>
      </c>
      <c r="D143" s="84" t="s">
        <v>12</v>
      </c>
      <c r="E143" s="84" t="s">
        <v>644</v>
      </c>
      <c r="F143" s="84" t="s">
        <v>86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>
      <c r="A144" s="83" t="s">
        <v>21</v>
      </c>
      <c r="B144" s="23"/>
      <c r="C144" s="84" t="s">
        <v>49</v>
      </c>
      <c r="D144" s="84" t="s">
        <v>12</v>
      </c>
      <c r="E144" s="84" t="s">
        <v>644</v>
      </c>
      <c r="F144" s="84" t="s">
        <v>91</v>
      </c>
      <c r="G144" s="10">
        <v>80</v>
      </c>
      <c r="H144" s="10"/>
      <c r="I144" s="10"/>
    </row>
    <row r="145" spans="1:9">
      <c r="A145" s="2" t="s">
        <v>837</v>
      </c>
      <c r="B145" s="5"/>
      <c r="C145" s="5" t="s">
        <v>49</v>
      </c>
      <c r="D145" s="5" t="s">
        <v>166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>
      <c r="A146" s="2" t="s">
        <v>572</v>
      </c>
      <c r="B146" s="5"/>
      <c r="C146" s="5" t="s">
        <v>49</v>
      </c>
      <c r="D146" s="5" t="s">
        <v>166</v>
      </c>
      <c r="E146" s="5" t="s">
        <v>268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>
      <c r="A147" s="2" t="s">
        <v>573</v>
      </c>
      <c r="B147" s="5"/>
      <c r="C147" s="5" t="s">
        <v>49</v>
      </c>
      <c r="D147" s="5" t="s">
        <v>166</v>
      </c>
      <c r="E147" s="5" t="s">
        <v>269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>
      <c r="A148" s="2" t="s">
        <v>30</v>
      </c>
      <c r="B148" s="5"/>
      <c r="C148" s="5" t="s">
        <v>49</v>
      </c>
      <c r="D148" s="5" t="s">
        <v>166</v>
      </c>
      <c r="E148" s="5" t="s">
        <v>270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>
      <c r="A149" s="2" t="s">
        <v>266</v>
      </c>
      <c r="B149" s="5"/>
      <c r="C149" s="5" t="s">
        <v>49</v>
      </c>
      <c r="D149" s="5" t="s">
        <v>166</v>
      </c>
      <c r="E149" s="5" t="s">
        <v>272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>
      <c r="A150" s="2" t="s">
        <v>47</v>
      </c>
      <c r="B150" s="5"/>
      <c r="C150" s="5" t="s">
        <v>49</v>
      </c>
      <c r="D150" s="5" t="s">
        <v>166</v>
      </c>
      <c r="E150" s="5" t="s">
        <v>272</v>
      </c>
      <c r="F150" s="5" t="s">
        <v>86</v>
      </c>
      <c r="G150" s="8">
        <v>30.7</v>
      </c>
      <c r="H150" s="8">
        <v>30.7</v>
      </c>
      <c r="I150" s="8">
        <v>30.7</v>
      </c>
    </row>
    <row r="151" spans="1:9" ht="31.5">
      <c r="A151" s="2" t="s">
        <v>40</v>
      </c>
      <c r="B151" s="5"/>
      <c r="C151" s="5" t="s">
        <v>49</v>
      </c>
      <c r="D151" s="5" t="s">
        <v>166</v>
      </c>
      <c r="E151" s="5" t="s">
        <v>273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>
      <c r="A152" s="2" t="s">
        <v>46</v>
      </c>
      <c r="B152" s="5"/>
      <c r="C152" s="5" t="s">
        <v>49</v>
      </c>
      <c r="D152" s="5" t="s">
        <v>166</v>
      </c>
      <c r="E152" s="5" t="s">
        <v>273</v>
      </c>
      <c r="F152" s="5" t="s">
        <v>84</v>
      </c>
      <c r="G152" s="8">
        <v>18021.099999999999</v>
      </c>
      <c r="H152" s="8">
        <v>18021.099999999999</v>
      </c>
      <c r="I152" s="8">
        <v>18021.099999999999</v>
      </c>
    </row>
    <row r="153" spans="1:9" ht="31.5">
      <c r="A153" s="2" t="s">
        <v>47</v>
      </c>
      <c r="B153" s="5"/>
      <c r="C153" s="5" t="s">
        <v>49</v>
      </c>
      <c r="D153" s="5" t="s">
        <v>166</v>
      </c>
      <c r="E153" s="5" t="s">
        <v>273</v>
      </c>
      <c r="F153" s="5" t="s">
        <v>86</v>
      </c>
      <c r="G153" s="8">
        <v>4555.3999999999996</v>
      </c>
      <c r="H153" s="8">
        <v>2000</v>
      </c>
      <c r="I153" s="8">
        <v>2000</v>
      </c>
    </row>
    <row r="154" spans="1:9">
      <c r="A154" s="2" t="s">
        <v>21</v>
      </c>
      <c r="B154" s="5"/>
      <c r="C154" s="5" t="s">
        <v>49</v>
      </c>
      <c r="D154" s="5" t="s">
        <v>166</v>
      </c>
      <c r="E154" s="5" t="s">
        <v>273</v>
      </c>
      <c r="F154" s="5" t="s">
        <v>91</v>
      </c>
      <c r="G154" s="8">
        <v>54.8</v>
      </c>
      <c r="H154" s="8">
        <v>54.8</v>
      </c>
      <c r="I154" s="8">
        <v>54.8</v>
      </c>
    </row>
    <row r="155" spans="1:9" ht="31.5">
      <c r="A155" s="2" t="s">
        <v>838</v>
      </c>
      <c r="B155" s="5"/>
      <c r="C155" s="5" t="s">
        <v>49</v>
      </c>
      <c r="D155" s="5" t="s">
        <v>26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>
      <c r="A156" s="2" t="s">
        <v>572</v>
      </c>
      <c r="B156" s="5"/>
      <c r="C156" s="5" t="s">
        <v>49</v>
      </c>
      <c r="D156" s="5" t="s">
        <v>26</v>
      </c>
      <c r="E156" s="5" t="s">
        <v>268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>
      <c r="A157" s="2" t="s">
        <v>573</v>
      </c>
      <c r="B157" s="5"/>
      <c r="C157" s="5" t="s">
        <v>49</v>
      </c>
      <c r="D157" s="5" t="s">
        <v>26</v>
      </c>
      <c r="E157" s="5" t="s">
        <v>269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>
      <c r="A158" s="2" t="s">
        <v>30</v>
      </c>
      <c r="B158" s="5"/>
      <c r="C158" s="5" t="s">
        <v>49</v>
      </c>
      <c r="D158" s="5" t="s">
        <v>26</v>
      </c>
      <c r="E158" s="5" t="s">
        <v>270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>
      <c r="A159" s="2" t="s">
        <v>265</v>
      </c>
      <c r="B159" s="5"/>
      <c r="C159" s="5" t="s">
        <v>49</v>
      </c>
      <c r="D159" s="5" t="s">
        <v>26</v>
      </c>
      <c r="E159" s="5" t="s">
        <v>271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>
      <c r="A160" s="2" t="s">
        <v>47</v>
      </c>
      <c r="B160" s="5"/>
      <c r="C160" s="5" t="s">
        <v>49</v>
      </c>
      <c r="D160" s="5" t="s">
        <v>26</v>
      </c>
      <c r="E160" s="5" t="s">
        <v>271</v>
      </c>
      <c r="F160" s="5" t="s">
        <v>86</v>
      </c>
      <c r="G160" s="8">
        <v>3330.9</v>
      </c>
      <c r="H160" s="8">
        <v>1506.9</v>
      </c>
      <c r="I160" s="8">
        <v>1506.9</v>
      </c>
    </row>
    <row r="161" spans="1:9" ht="47.25">
      <c r="A161" s="2" t="s">
        <v>267</v>
      </c>
      <c r="B161" s="5"/>
      <c r="C161" s="5" t="s">
        <v>49</v>
      </c>
      <c r="D161" s="5" t="s">
        <v>26</v>
      </c>
      <c r="E161" s="5" t="s">
        <v>274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>
      <c r="A162" s="2" t="s">
        <v>30</v>
      </c>
      <c r="B162" s="5"/>
      <c r="C162" s="5" t="s">
        <v>49</v>
      </c>
      <c r="D162" s="5" t="s">
        <v>26</v>
      </c>
      <c r="E162" s="5" t="s">
        <v>275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>
      <c r="A163" s="2" t="s">
        <v>266</v>
      </c>
      <c r="B163" s="5"/>
      <c r="C163" s="5" t="s">
        <v>49</v>
      </c>
      <c r="D163" s="5" t="s">
        <v>26</v>
      </c>
      <c r="E163" s="5" t="s">
        <v>276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>
      <c r="A164" s="2" t="s">
        <v>47</v>
      </c>
      <c r="B164" s="5"/>
      <c r="C164" s="5" t="s">
        <v>49</v>
      </c>
      <c r="D164" s="5" t="s">
        <v>26</v>
      </c>
      <c r="E164" s="5" t="s">
        <v>276</v>
      </c>
      <c r="F164" s="5" t="s">
        <v>86</v>
      </c>
      <c r="G164" s="8">
        <v>1360.5</v>
      </c>
      <c r="H164" s="8">
        <v>500</v>
      </c>
      <c r="I164" s="8">
        <v>500</v>
      </c>
    </row>
    <row r="165" spans="1:9" ht="31.5">
      <c r="A165" s="2" t="s">
        <v>574</v>
      </c>
      <c r="B165" s="5"/>
      <c r="C165" s="5" t="s">
        <v>49</v>
      </c>
      <c r="D165" s="5" t="s">
        <v>26</v>
      </c>
      <c r="E165" s="5" t="s">
        <v>277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>
      <c r="A166" s="2" t="s">
        <v>30</v>
      </c>
      <c r="B166" s="5"/>
      <c r="C166" s="5" t="s">
        <v>49</v>
      </c>
      <c r="D166" s="5" t="s">
        <v>26</v>
      </c>
      <c r="E166" s="5" t="s">
        <v>278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>
      <c r="A167" s="2" t="s">
        <v>47</v>
      </c>
      <c r="B167" s="5"/>
      <c r="C167" s="5" t="s">
        <v>49</v>
      </c>
      <c r="D167" s="5" t="s">
        <v>26</v>
      </c>
      <c r="E167" s="5" t="s">
        <v>278</v>
      </c>
      <c r="F167" s="5" t="s">
        <v>86</v>
      </c>
      <c r="G167" s="8">
        <v>250.9</v>
      </c>
      <c r="H167" s="8">
        <v>100</v>
      </c>
      <c r="I167" s="8">
        <v>100</v>
      </c>
    </row>
    <row r="168" spans="1:9">
      <c r="A168" s="2" t="s">
        <v>185</v>
      </c>
      <c r="B168" s="5"/>
      <c r="C168" s="5" t="s">
        <v>49</v>
      </c>
      <c r="D168" s="5" t="s">
        <v>26</v>
      </c>
      <c r="E168" s="5" t="s">
        <v>186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>
      <c r="A169" s="2" t="s">
        <v>297</v>
      </c>
      <c r="B169" s="5"/>
      <c r="C169" s="5" t="s">
        <v>49</v>
      </c>
      <c r="D169" s="5" t="s">
        <v>26</v>
      </c>
      <c r="E169" s="5" t="s">
        <v>298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>
      <c r="A170" s="2" t="s">
        <v>47</v>
      </c>
      <c r="B170" s="5"/>
      <c r="C170" s="5" t="s">
        <v>49</v>
      </c>
      <c r="D170" s="5" t="s">
        <v>26</v>
      </c>
      <c r="E170" s="5" t="s">
        <v>298</v>
      </c>
      <c r="F170" s="5" t="s">
        <v>86</v>
      </c>
      <c r="G170" s="8">
        <v>500</v>
      </c>
      <c r="H170" s="8"/>
      <c r="I170" s="8"/>
    </row>
    <row r="171" spans="1:9" ht="31.5" hidden="1">
      <c r="A171" s="83" t="s">
        <v>93</v>
      </c>
      <c r="B171" s="23"/>
      <c r="C171" s="5" t="s">
        <v>49</v>
      </c>
      <c r="D171" s="5" t="s">
        <v>166</v>
      </c>
      <c r="E171" s="32" t="s">
        <v>436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>
      <c r="A172" s="83" t="s">
        <v>21</v>
      </c>
      <c r="B172" s="23"/>
      <c r="C172" s="5" t="s">
        <v>49</v>
      </c>
      <c r="D172" s="5" t="s">
        <v>166</v>
      </c>
      <c r="E172" s="32" t="s">
        <v>436</v>
      </c>
      <c r="F172" s="32">
        <v>800</v>
      </c>
      <c r="G172" s="10"/>
      <c r="H172" s="10"/>
      <c r="I172" s="10"/>
    </row>
    <row r="173" spans="1:9">
      <c r="A173" s="83" t="s">
        <v>11</v>
      </c>
      <c r="B173" s="23"/>
      <c r="C173" s="84" t="s">
        <v>12</v>
      </c>
      <c r="D173" s="32"/>
      <c r="E173" s="32"/>
      <c r="F173" s="32"/>
      <c r="G173" s="10">
        <f>SUM(G213)+G174+G192</f>
        <v>574524</v>
      </c>
      <c r="H173" s="10">
        <f>SUM(H213)+H174+H192</f>
        <v>463536.2</v>
      </c>
      <c r="I173" s="10">
        <f>SUM(I213)+I174+I192</f>
        <v>494273.3</v>
      </c>
    </row>
    <row r="174" spans="1:9">
      <c r="A174" s="2" t="s">
        <v>13</v>
      </c>
      <c r="B174" s="5"/>
      <c r="C174" s="5" t="s">
        <v>12</v>
      </c>
      <c r="D174" s="5" t="s">
        <v>14</v>
      </c>
      <c r="E174" s="5"/>
      <c r="F174" s="5"/>
      <c r="G174" s="8">
        <f>SUM(G175)+G185</f>
        <v>260037.6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>
      <c r="A175" s="35" t="s">
        <v>610</v>
      </c>
      <c r="B175" s="5"/>
      <c r="C175" s="5" t="s">
        <v>12</v>
      </c>
      <c r="D175" s="5" t="s">
        <v>14</v>
      </c>
      <c r="E175" s="5" t="s">
        <v>279</v>
      </c>
      <c r="F175" s="5"/>
      <c r="G175" s="8">
        <f>SUM(G178)+G176</f>
        <v>245037.6</v>
      </c>
      <c r="H175" s="8">
        <f>SUM(H178)+H176</f>
        <v>226300</v>
      </c>
      <c r="I175" s="8">
        <f>SUM(I178)+I176</f>
        <v>242637.6</v>
      </c>
    </row>
    <row r="176" spans="1:9">
      <c r="A176" s="35" t="s">
        <v>30</v>
      </c>
      <c r="B176" s="5"/>
      <c r="C176" s="5" t="s">
        <v>12</v>
      </c>
      <c r="D176" s="5" t="s">
        <v>14</v>
      </c>
      <c r="E176" s="6" t="s">
        <v>633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>
      <c r="A177" s="35" t="s">
        <v>47</v>
      </c>
      <c r="B177" s="5"/>
      <c r="C177" s="5" t="s">
        <v>12</v>
      </c>
      <c r="D177" s="5" t="s">
        <v>14</v>
      </c>
      <c r="E177" s="6" t="s">
        <v>633</v>
      </c>
      <c r="F177" s="5" t="s">
        <v>86</v>
      </c>
      <c r="G177" s="8">
        <v>2400</v>
      </c>
      <c r="H177" s="8"/>
      <c r="I177" s="8"/>
    </row>
    <row r="178" spans="1:9" ht="47.25">
      <c r="A178" s="2" t="s">
        <v>17</v>
      </c>
      <c r="B178" s="5"/>
      <c r="C178" s="5" t="s">
        <v>12</v>
      </c>
      <c r="D178" s="5" t="s">
        <v>14</v>
      </c>
      <c r="E178" s="5" t="s">
        <v>611</v>
      </c>
      <c r="F178" s="5"/>
      <c r="G178" s="8">
        <f>SUM(G179+G181)+G183</f>
        <v>242637.6</v>
      </c>
      <c r="H178" s="8">
        <f t="shared" ref="H178:I178" si="27">SUM(H179+H181)+H183</f>
        <v>226300</v>
      </c>
      <c r="I178" s="8">
        <f t="shared" si="27"/>
        <v>242637.6</v>
      </c>
    </row>
    <row r="179" spans="1:9">
      <c r="A179" s="2" t="s">
        <v>19</v>
      </c>
      <c r="B179" s="5"/>
      <c r="C179" s="5" t="s">
        <v>12</v>
      </c>
      <c r="D179" s="5" t="s">
        <v>14</v>
      </c>
      <c r="E179" s="5" t="s">
        <v>612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>
      <c r="A180" s="2" t="s">
        <v>21</v>
      </c>
      <c r="B180" s="5"/>
      <c r="C180" s="5" t="s">
        <v>12</v>
      </c>
      <c r="D180" s="5" t="s">
        <v>14</v>
      </c>
      <c r="E180" s="5" t="s">
        <v>612</v>
      </c>
      <c r="F180" s="5" t="s">
        <v>91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>
      <c r="A181" s="2" t="s">
        <v>256</v>
      </c>
      <c r="B181" s="5"/>
      <c r="C181" s="5" t="s">
        <v>12</v>
      </c>
      <c r="D181" s="5" t="s">
        <v>14</v>
      </c>
      <c r="E181" s="5" t="s">
        <v>613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>
      <c r="A182" s="2" t="s">
        <v>21</v>
      </c>
      <c r="B182" s="5"/>
      <c r="C182" s="5" t="s">
        <v>12</v>
      </c>
      <c r="D182" s="5" t="s">
        <v>14</v>
      </c>
      <c r="E182" s="5" t="s">
        <v>613</v>
      </c>
      <c r="F182" s="5" t="s">
        <v>91</v>
      </c>
      <c r="G182" s="8"/>
      <c r="H182" s="8"/>
      <c r="I182" s="8"/>
    </row>
    <row r="183" spans="1:9" ht="47.25">
      <c r="A183" s="2" t="s">
        <v>959</v>
      </c>
      <c r="B183" s="5"/>
      <c r="C183" s="5" t="s">
        <v>12</v>
      </c>
      <c r="D183" s="5" t="s">
        <v>14</v>
      </c>
      <c r="E183" s="5" t="s">
        <v>958</v>
      </c>
      <c r="F183" s="5"/>
      <c r="G183" s="8">
        <f>SUM(G184)</f>
        <v>186300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>
      <c r="A184" s="2" t="s">
        <v>21</v>
      </c>
      <c r="B184" s="5"/>
      <c r="C184" s="5" t="s">
        <v>12</v>
      </c>
      <c r="D184" s="5" t="s">
        <v>14</v>
      </c>
      <c r="E184" s="5" t="s">
        <v>958</v>
      </c>
      <c r="F184" s="5" t="s">
        <v>91</v>
      </c>
      <c r="G184" s="8">
        <f>178800+7500</f>
        <v>186300</v>
      </c>
      <c r="H184" s="8">
        <f>178800+7500</f>
        <v>186300</v>
      </c>
      <c r="I184" s="8">
        <f>178800+7500</f>
        <v>186300</v>
      </c>
    </row>
    <row r="185" spans="1:9" ht="31.5">
      <c r="A185" s="2" t="s">
        <v>568</v>
      </c>
      <c r="B185" s="5"/>
      <c r="C185" s="5" t="s">
        <v>12</v>
      </c>
      <c r="D185" s="5" t="s">
        <v>14</v>
      </c>
      <c r="E185" s="5" t="s">
        <v>212</v>
      </c>
      <c r="F185" s="5"/>
      <c r="G185" s="8">
        <f>SUM(G186)+G191</f>
        <v>15000</v>
      </c>
      <c r="H185" s="8">
        <f t="shared" ref="H185:I185" si="29">SUM(H186)+H191</f>
        <v>0</v>
      </c>
      <c r="I185" s="8">
        <f t="shared" si="29"/>
        <v>0</v>
      </c>
    </row>
    <row r="186" spans="1:9" ht="47.25">
      <c r="A186" s="2" t="s">
        <v>569</v>
      </c>
      <c r="B186" s="5"/>
      <c r="C186" s="5" t="s">
        <v>12</v>
      </c>
      <c r="D186" s="5" t="s">
        <v>14</v>
      </c>
      <c r="E186" s="5" t="s">
        <v>213</v>
      </c>
      <c r="F186" s="5"/>
      <c r="G186" s="8">
        <f>SUM(G187)</f>
        <v>15000</v>
      </c>
      <c r="H186" s="8">
        <f t="shared" ref="H186:I187" si="30">SUM(H187)</f>
        <v>0</v>
      </c>
      <c r="I186" s="8">
        <f t="shared" si="30"/>
        <v>0</v>
      </c>
    </row>
    <row r="187" spans="1:9" ht="31.5">
      <c r="A187" s="2" t="s">
        <v>457</v>
      </c>
      <c r="B187" s="5"/>
      <c r="C187" s="5" t="s">
        <v>12</v>
      </c>
      <c r="D187" s="5" t="s">
        <v>14</v>
      </c>
      <c r="E187" s="5" t="s">
        <v>214</v>
      </c>
      <c r="F187" s="5"/>
      <c r="G187" s="8">
        <f>SUM(G188)</f>
        <v>15000</v>
      </c>
      <c r="H187" s="8">
        <f t="shared" si="30"/>
        <v>0</v>
      </c>
      <c r="I187" s="8">
        <f t="shared" si="30"/>
        <v>0</v>
      </c>
    </row>
    <row r="188" spans="1:9" ht="31.5">
      <c r="A188" s="2" t="s">
        <v>47</v>
      </c>
      <c r="B188" s="5"/>
      <c r="C188" s="5" t="s">
        <v>12</v>
      </c>
      <c r="D188" s="5" t="s">
        <v>14</v>
      </c>
      <c r="E188" s="5" t="s">
        <v>214</v>
      </c>
      <c r="F188" s="5">
        <v>200</v>
      </c>
      <c r="G188" s="8">
        <v>15000</v>
      </c>
      <c r="H188" s="8"/>
      <c r="I188" s="8"/>
    </row>
    <row r="189" spans="1:9" ht="31.5" hidden="1">
      <c r="A189" s="83" t="s">
        <v>570</v>
      </c>
      <c r="B189" s="5"/>
      <c r="C189" s="5" t="s">
        <v>12</v>
      </c>
      <c r="D189" s="5" t="s">
        <v>14</v>
      </c>
      <c r="E189" s="5" t="s">
        <v>226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>
      <c r="A190" s="2" t="s">
        <v>457</v>
      </c>
      <c r="B190" s="5"/>
      <c r="C190" s="5" t="s">
        <v>12</v>
      </c>
      <c r="D190" s="5" t="s">
        <v>14</v>
      </c>
      <c r="E190" s="5" t="s">
        <v>591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>
      <c r="A191" s="2" t="s">
        <v>21</v>
      </c>
      <c r="B191" s="5"/>
      <c r="C191" s="5" t="s">
        <v>12</v>
      </c>
      <c r="D191" s="5" t="s">
        <v>14</v>
      </c>
      <c r="E191" s="5" t="s">
        <v>591</v>
      </c>
      <c r="F191" s="5" t="s">
        <v>91</v>
      </c>
      <c r="G191" s="8"/>
      <c r="H191" s="8"/>
      <c r="I191" s="8"/>
    </row>
    <row r="192" spans="1:9" ht="17.25" customHeight="1">
      <c r="A192" s="2" t="s">
        <v>257</v>
      </c>
      <c r="B192" s="5"/>
      <c r="C192" s="5" t="s">
        <v>12</v>
      </c>
      <c r="D192" s="5" t="s">
        <v>166</v>
      </c>
      <c r="E192" s="5"/>
      <c r="F192" s="5"/>
      <c r="G192" s="8">
        <f>SUM(G196+G204)+G193+G201</f>
        <v>299483.8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>
      <c r="A193" s="36" t="s">
        <v>594</v>
      </c>
      <c r="B193" s="5"/>
      <c r="C193" s="5" t="s">
        <v>12</v>
      </c>
      <c r="D193" s="5" t="s">
        <v>166</v>
      </c>
      <c r="E193" s="5" t="s">
        <v>293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>
      <c r="A194" s="2" t="s">
        <v>30</v>
      </c>
      <c r="B194" s="5"/>
      <c r="C194" s="5" t="s">
        <v>12</v>
      </c>
      <c r="D194" s="5" t="s">
        <v>166</v>
      </c>
      <c r="E194" s="5" t="s">
        <v>294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>
      <c r="A195" s="2" t="s">
        <v>47</v>
      </c>
      <c r="B195" s="5"/>
      <c r="C195" s="5" t="s">
        <v>12</v>
      </c>
      <c r="D195" s="5" t="s">
        <v>166</v>
      </c>
      <c r="E195" s="5" t="s">
        <v>294</v>
      </c>
      <c r="F195" s="5" t="s">
        <v>86</v>
      </c>
      <c r="G195" s="8">
        <v>1764.8</v>
      </c>
      <c r="H195" s="8"/>
      <c r="I195" s="8"/>
    </row>
    <row r="196" spans="1:9" ht="31.5">
      <c r="A196" s="35" t="s">
        <v>575</v>
      </c>
      <c r="B196" s="5"/>
      <c r="C196" s="5" t="s">
        <v>12</v>
      </c>
      <c r="D196" s="5" t="s">
        <v>166</v>
      </c>
      <c r="E196" s="5" t="s">
        <v>280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>
      <c r="A197" s="35" t="s">
        <v>30</v>
      </c>
      <c r="B197" s="5"/>
      <c r="C197" s="5" t="s">
        <v>12</v>
      </c>
      <c r="D197" s="5" t="s">
        <v>166</v>
      </c>
      <c r="E197" s="5" t="s">
        <v>281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>
      <c r="A198" s="35" t="s">
        <v>47</v>
      </c>
      <c r="B198" s="5"/>
      <c r="C198" s="5" t="s">
        <v>12</v>
      </c>
      <c r="D198" s="5" t="s">
        <v>166</v>
      </c>
      <c r="E198" s="5" t="s">
        <v>281</v>
      </c>
      <c r="F198" s="5" t="s">
        <v>86</v>
      </c>
      <c r="G198" s="8">
        <v>12151.7</v>
      </c>
      <c r="H198" s="8">
        <v>9000</v>
      </c>
      <c r="I198" s="8">
        <v>9000</v>
      </c>
    </row>
    <row r="199" spans="1:9" ht="30" customHeight="1">
      <c r="A199" s="35" t="s">
        <v>982</v>
      </c>
      <c r="B199" s="5"/>
      <c r="C199" s="5" t="s">
        <v>12</v>
      </c>
      <c r="D199" s="5" t="s">
        <v>166</v>
      </c>
      <c r="E199" s="6" t="s">
        <v>790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>
      <c r="A200" s="35" t="s">
        <v>47</v>
      </c>
      <c r="B200" s="5"/>
      <c r="C200" s="5" t="s">
        <v>12</v>
      </c>
      <c r="D200" s="5" t="s">
        <v>166</v>
      </c>
      <c r="E200" s="6" t="s">
        <v>790</v>
      </c>
      <c r="F200" s="5" t="s">
        <v>86</v>
      </c>
      <c r="G200" s="8">
        <v>12750</v>
      </c>
      <c r="H200" s="8">
        <v>0</v>
      </c>
      <c r="I200" s="8">
        <v>0</v>
      </c>
    </row>
    <row r="201" spans="1:9" ht="30" hidden="1" customHeight="1">
      <c r="A201" s="35" t="s">
        <v>559</v>
      </c>
      <c r="B201" s="5"/>
      <c r="C201" s="5" t="s">
        <v>12</v>
      </c>
      <c r="D201" s="5" t="s">
        <v>166</v>
      </c>
      <c r="E201" s="6" t="s">
        <v>452</v>
      </c>
      <c r="F201" s="5"/>
      <c r="G201" s="8">
        <f>SUM(G202)</f>
        <v>0</v>
      </c>
      <c r="H201" s="8"/>
      <c r="I201" s="8"/>
    </row>
    <row r="202" spans="1:9" ht="30" hidden="1" customHeight="1">
      <c r="A202" s="35" t="s">
        <v>30</v>
      </c>
      <c r="B202" s="5"/>
      <c r="C202" s="5" t="s">
        <v>12</v>
      </c>
      <c r="D202" s="5" t="s">
        <v>166</v>
      </c>
      <c r="E202" s="6" t="s">
        <v>657</v>
      </c>
      <c r="F202" s="5"/>
      <c r="G202" s="8">
        <f>SUM(G203)</f>
        <v>0</v>
      </c>
      <c r="H202" s="8"/>
      <c r="I202" s="8"/>
    </row>
    <row r="203" spans="1:9" ht="30" hidden="1" customHeight="1">
      <c r="A203" s="35" t="s">
        <v>47</v>
      </c>
      <c r="B203" s="5"/>
      <c r="C203" s="5" t="s">
        <v>12</v>
      </c>
      <c r="D203" s="5" t="s">
        <v>166</v>
      </c>
      <c r="E203" s="6" t="s">
        <v>657</v>
      </c>
      <c r="F203" s="5" t="s">
        <v>86</v>
      </c>
      <c r="G203" s="8"/>
      <c r="H203" s="8"/>
      <c r="I203" s="8"/>
    </row>
    <row r="204" spans="1:9" ht="31.5">
      <c r="A204" s="35" t="s">
        <v>760</v>
      </c>
      <c r="B204" s="5"/>
      <c r="C204" s="5" t="s">
        <v>12</v>
      </c>
      <c r="D204" s="5" t="s">
        <v>166</v>
      </c>
      <c r="E204" s="5" t="s">
        <v>614</v>
      </c>
      <c r="F204" s="5"/>
      <c r="G204" s="8">
        <f>SUM(G205)+G209</f>
        <v>272817.3</v>
      </c>
      <c r="H204" s="8">
        <f>SUM(H205)+H209</f>
        <v>215102</v>
      </c>
      <c r="I204" s="8">
        <f>SUM(I205)+I209</f>
        <v>228886.69999999998</v>
      </c>
    </row>
    <row r="205" spans="1:9">
      <c r="A205" s="35" t="s">
        <v>30</v>
      </c>
      <c r="B205" s="5"/>
      <c r="C205" s="5" t="s">
        <v>12</v>
      </c>
      <c r="D205" s="5" t="s">
        <v>166</v>
      </c>
      <c r="E205" s="5" t="s">
        <v>615</v>
      </c>
      <c r="F205" s="5"/>
      <c r="G205" s="8">
        <f>SUM(G206)+G207</f>
        <v>225353.3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>
      <c r="A206" s="35" t="s">
        <v>47</v>
      </c>
      <c r="B206" s="5"/>
      <c r="C206" s="5" t="s">
        <v>12</v>
      </c>
      <c r="D206" s="5" t="s">
        <v>166</v>
      </c>
      <c r="E206" s="5" t="s">
        <v>615</v>
      </c>
      <c r="F206" s="5" t="s">
        <v>86</v>
      </c>
      <c r="G206" s="8">
        <v>120100</v>
      </c>
      <c r="H206" s="8">
        <v>76900</v>
      </c>
      <c r="I206" s="8">
        <v>80000</v>
      </c>
    </row>
    <row r="207" spans="1:9" ht="31.5">
      <c r="A207" s="35" t="s">
        <v>982</v>
      </c>
      <c r="B207" s="5"/>
      <c r="C207" s="5" t="s">
        <v>12</v>
      </c>
      <c r="D207" s="5" t="s">
        <v>166</v>
      </c>
      <c r="E207" s="6" t="s">
        <v>791</v>
      </c>
      <c r="F207" s="5"/>
      <c r="G207" s="8">
        <f>SUM(G208)</f>
        <v>105253.3</v>
      </c>
      <c r="H207" s="8">
        <f>SUM(H208)</f>
        <v>120801.99999999999</v>
      </c>
      <c r="I207" s="8">
        <f>SUM(I208)</f>
        <v>148886.69999999998</v>
      </c>
    </row>
    <row r="208" spans="1:9" ht="31.5">
      <c r="A208" s="35" t="s">
        <v>47</v>
      </c>
      <c r="B208" s="5"/>
      <c r="C208" s="5" t="s">
        <v>12</v>
      </c>
      <c r="D208" s="5" t="s">
        <v>166</v>
      </c>
      <c r="E208" s="6" t="s">
        <v>791</v>
      </c>
      <c r="F208" s="5" t="s">
        <v>86</v>
      </c>
      <c r="G208" s="8">
        <v>105253.3</v>
      </c>
      <c r="H208" s="8">
        <f>70000+87353.3-36551.3</f>
        <v>120801.99999999999</v>
      </c>
      <c r="I208" s="8">
        <f>70000+87353.3-8466.6</f>
        <v>148886.69999999998</v>
      </c>
    </row>
    <row r="209" spans="1:9" ht="31.5">
      <c r="A209" s="2" t="s">
        <v>259</v>
      </c>
      <c r="B209" s="5"/>
      <c r="C209" s="5" t="s">
        <v>12</v>
      </c>
      <c r="D209" s="5" t="s">
        <v>166</v>
      </c>
      <c r="E209" s="5" t="s">
        <v>634</v>
      </c>
      <c r="F209" s="5"/>
      <c r="G209" s="8">
        <f>SUM(G210)+G211</f>
        <v>47464</v>
      </c>
      <c r="H209" s="8">
        <f t="shared" ref="H209:I209" si="36">SUM(H210)+H211</f>
        <v>17400</v>
      </c>
      <c r="I209" s="8">
        <f t="shared" si="36"/>
        <v>0</v>
      </c>
    </row>
    <row r="210" spans="1:9" ht="31.5">
      <c r="A210" s="2" t="s">
        <v>260</v>
      </c>
      <c r="B210" s="5"/>
      <c r="C210" s="5" t="s">
        <v>12</v>
      </c>
      <c r="D210" s="5" t="s">
        <v>166</v>
      </c>
      <c r="E210" s="5" t="s">
        <v>634</v>
      </c>
      <c r="F210" s="5" t="s">
        <v>238</v>
      </c>
      <c r="G210" s="8">
        <v>15490</v>
      </c>
      <c r="H210" s="8">
        <v>17400</v>
      </c>
      <c r="I210" s="8"/>
    </row>
    <row r="211" spans="1:9" ht="31.5">
      <c r="A211" s="2" t="s">
        <v>983</v>
      </c>
      <c r="B211" s="5"/>
      <c r="C211" s="5" t="s">
        <v>12</v>
      </c>
      <c r="D211" s="5" t="s">
        <v>166</v>
      </c>
      <c r="E211" s="5" t="s">
        <v>967</v>
      </c>
      <c r="F211" s="5"/>
      <c r="G211" s="8">
        <f>SUM(G212)</f>
        <v>31974</v>
      </c>
      <c r="H211" s="8"/>
      <c r="I211" s="8"/>
    </row>
    <row r="212" spans="1:9" ht="31.5">
      <c r="A212" s="2" t="s">
        <v>260</v>
      </c>
      <c r="B212" s="5"/>
      <c r="C212" s="5" t="s">
        <v>12</v>
      </c>
      <c r="D212" s="5" t="s">
        <v>166</v>
      </c>
      <c r="E212" s="5" t="s">
        <v>967</v>
      </c>
      <c r="F212" s="5" t="s">
        <v>238</v>
      </c>
      <c r="G212" s="8">
        <v>31974</v>
      </c>
      <c r="H212" s="8"/>
      <c r="I212" s="8"/>
    </row>
    <row r="213" spans="1:9" ht="22.5" customHeight="1">
      <c r="A213" s="83" t="s">
        <v>22</v>
      </c>
      <c r="B213" s="23"/>
      <c r="C213" s="84" t="s">
        <v>12</v>
      </c>
      <c r="D213" s="84" t="s">
        <v>23</v>
      </c>
      <c r="E213" s="32"/>
      <c r="F213" s="32"/>
      <c r="G213" s="10">
        <f>SUM(G214+G221+G230+G236+G245+G260)+G255+G252</f>
        <v>15002.6</v>
      </c>
      <c r="H213" s="10">
        <f>SUM(H214+H221+H230+H236+H245+H260)+H255+H252</f>
        <v>13134.2</v>
      </c>
      <c r="I213" s="10">
        <f>SUM(I214+I221+I230+I236+I245+I260)+I255+I252</f>
        <v>13749</v>
      </c>
    </row>
    <row r="214" spans="1:9" ht="47.25">
      <c r="A214" s="83" t="s">
        <v>576</v>
      </c>
      <c r="B214" s="23"/>
      <c r="C214" s="84" t="s">
        <v>12</v>
      </c>
      <c r="D214" s="84" t="s">
        <v>23</v>
      </c>
      <c r="E214" s="32" t="s">
        <v>577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>
      <c r="A215" s="2" t="s">
        <v>30</v>
      </c>
      <c r="B215" s="23"/>
      <c r="C215" s="84" t="s">
        <v>12</v>
      </c>
      <c r="D215" s="84" t="s">
        <v>23</v>
      </c>
      <c r="E215" s="32" t="s">
        <v>766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>
      <c r="A216" s="83" t="s">
        <v>225</v>
      </c>
      <c r="B216" s="23"/>
      <c r="C216" s="84" t="s">
        <v>12</v>
      </c>
      <c r="D216" s="84" t="s">
        <v>23</v>
      </c>
      <c r="E216" s="32" t="s">
        <v>767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>
      <c r="A217" s="35" t="s">
        <v>47</v>
      </c>
      <c r="B217" s="23"/>
      <c r="C217" s="84" t="s">
        <v>12</v>
      </c>
      <c r="D217" s="84" t="s">
        <v>23</v>
      </c>
      <c r="E217" s="32" t="s">
        <v>767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>
      <c r="A218" s="83" t="s">
        <v>17</v>
      </c>
      <c r="B218" s="23"/>
      <c r="C218" s="84" t="s">
        <v>12</v>
      </c>
      <c r="D218" s="84" t="s">
        <v>23</v>
      </c>
      <c r="E218" s="84" t="s">
        <v>748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>
      <c r="A219" s="83" t="s">
        <v>225</v>
      </c>
      <c r="B219" s="23"/>
      <c r="C219" s="84" t="s">
        <v>12</v>
      </c>
      <c r="D219" s="84" t="s">
        <v>23</v>
      </c>
      <c r="E219" s="84" t="s">
        <v>749</v>
      </c>
      <c r="F219" s="84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>
      <c r="A220" s="83" t="s">
        <v>21</v>
      </c>
      <c r="B220" s="23"/>
      <c r="C220" s="84" t="s">
        <v>12</v>
      </c>
      <c r="D220" s="84" t="s">
        <v>23</v>
      </c>
      <c r="E220" s="84" t="s">
        <v>749</v>
      </c>
      <c r="F220" s="84" t="s">
        <v>91</v>
      </c>
      <c r="G220" s="10">
        <v>0</v>
      </c>
      <c r="H220" s="10"/>
      <c r="I220" s="10"/>
    </row>
    <row r="221" spans="1:9" ht="31.5">
      <c r="A221" s="83" t="s">
        <v>581</v>
      </c>
      <c r="B221" s="23"/>
      <c r="C221" s="84" t="s">
        <v>12</v>
      </c>
      <c r="D221" s="84" t="s">
        <v>23</v>
      </c>
      <c r="E221" s="84" t="s">
        <v>223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>
      <c r="A222" s="83" t="s">
        <v>93</v>
      </c>
      <c r="B222" s="23"/>
      <c r="C222" s="84" t="s">
        <v>12</v>
      </c>
      <c r="D222" s="84" t="s">
        <v>23</v>
      </c>
      <c r="E222" s="84" t="s">
        <v>638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>
      <c r="A223" s="35" t="s">
        <v>47</v>
      </c>
      <c r="B223" s="23"/>
      <c r="C223" s="84" t="s">
        <v>12</v>
      </c>
      <c r="D223" s="84" t="s">
        <v>23</v>
      </c>
      <c r="E223" s="84" t="s">
        <v>638</v>
      </c>
      <c r="F223" s="32">
        <v>200</v>
      </c>
      <c r="G223" s="10"/>
      <c r="H223" s="10"/>
      <c r="I223" s="10"/>
    </row>
    <row r="224" spans="1:9" ht="31.5">
      <c r="A224" s="83" t="s">
        <v>64</v>
      </c>
      <c r="B224" s="23"/>
      <c r="C224" s="84" t="s">
        <v>12</v>
      </c>
      <c r="D224" s="84" t="s">
        <v>23</v>
      </c>
      <c r="E224" s="84" t="s">
        <v>579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>
      <c r="A225" s="106" t="s">
        <v>992</v>
      </c>
      <c r="B225" s="23"/>
      <c r="C225" s="84" t="s">
        <v>12</v>
      </c>
      <c r="D225" s="84" t="s">
        <v>23</v>
      </c>
      <c r="E225" s="84" t="s">
        <v>580</v>
      </c>
      <c r="F225" s="84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>
      <c r="A226" s="83" t="s">
        <v>220</v>
      </c>
      <c r="B226" s="23"/>
      <c r="C226" s="84" t="s">
        <v>12</v>
      </c>
      <c r="D226" s="84" t="s">
        <v>23</v>
      </c>
      <c r="E226" s="107" t="s">
        <v>580</v>
      </c>
      <c r="F226" s="84" t="s">
        <v>117</v>
      </c>
      <c r="G226" s="10">
        <v>3800</v>
      </c>
      <c r="H226" s="10">
        <v>3800</v>
      </c>
      <c r="I226" s="10">
        <v>3800</v>
      </c>
    </row>
    <row r="227" spans="1:9">
      <c r="A227" s="83" t="s">
        <v>582</v>
      </c>
      <c r="B227" s="23"/>
      <c r="C227" s="84" t="s">
        <v>12</v>
      </c>
      <c r="D227" s="84" t="s">
        <v>23</v>
      </c>
      <c r="E227" s="84" t="s">
        <v>224</v>
      </c>
      <c r="F227" s="84"/>
      <c r="G227" s="10">
        <f>G229</f>
        <v>300</v>
      </c>
      <c r="H227" s="10">
        <f>H229</f>
        <v>300</v>
      </c>
      <c r="I227" s="10">
        <f>I229</f>
        <v>300</v>
      </c>
    </row>
    <row r="228" spans="1:9">
      <c r="A228" s="2" t="s">
        <v>30</v>
      </c>
      <c r="B228" s="23"/>
      <c r="C228" s="84" t="s">
        <v>12</v>
      </c>
      <c r="D228" s="84" t="s">
        <v>23</v>
      </c>
      <c r="E228" s="84" t="s">
        <v>583</v>
      </c>
      <c r="F228" s="84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>
      <c r="A229" s="2" t="s">
        <v>47</v>
      </c>
      <c r="B229" s="23"/>
      <c r="C229" s="84" t="s">
        <v>12</v>
      </c>
      <c r="D229" s="84" t="s">
        <v>23</v>
      </c>
      <c r="E229" s="84" t="s">
        <v>583</v>
      </c>
      <c r="F229" s="84" t="s">
        <v>86</v>
      </c>
      <c r="G229" s="10">
        <v>300</v>
      </c>
      <c r="H229" s="10">
        <v>300</v>
      </c>
      <c r="I229" s="10">
        <v>300</v>
      </c>
    </row>
    <row r="230" spans="1:9" ht="31.5">
      <c r="A230" s="2" t="s">
        <v>584</v>
      </c>
      <c r="B230" s="5"/>
      <c r="C230" s="5" t="s">
        <v>12</v>
      </c>
      <c r="D230" s="5" t="s">
        <v>23</v>
      </c>
      <c r="E230" s="5" t="s">
        <v>282</v>
      </c>
      <c r="F230" s="5"/>
      <c r="G230" s="8">
        <f t="shared" ref="G230:I231" si="40">SUM(G231)</f>
        <v>7149</v>
      </c>
      <c r="H230" s="8">
        <f t="shared" si="40"/>
        <v>7034.2</v>
      </c>
      <c r="I230" s="8">
        <f t="shared" si="40"/>
        <v>7149</v>
      </c>
    </row>
    <row r="231" spans="1:9" ht="31.5">
      <c r="A231" s="2" t="s">
        <v>585</v>
      </c>
      <c r="B231" s="5"/>
      <c r="C231" s="5" t="s">
        <v>12</v>
      </c>
      <c r="D231" s="5" t="s">
        <v>23</v>
      </c>
      <c r="E231" s="5" t="s">
        <v>283</v>
      </c>
      <c r="F231" s="5"/>
      <c r="G231" s="8">
        <f t="shared" si="40"/>
        <v>7149</v>
      </c>
      <c r="H231" s="8">
        <f t="shared" si="40"/>
        <v>7034.2</v>
      </c>
      <c r="I231" s="8">
        <f t="shared" si="40"/>
        <v>7149</v>
      </c>
    </row>
    <row r="232" spans="1:9" ht="31.5">
      <c r="A232" s="2" t="s">
        <v>40</v>
      </c>
      <c r="B232" s="5"/>
      <c r="C232" s="5" t="s">
        <v>12</v>
      </c>
      <c r="D232" s="5" t="s">
        <v>23</v>
      </c>
      <c r="E232" s="5" t="s">
        <v>284</v>
      </c>
      <c r="F232" s="5"/>
      <c r="G232" s="8">
        <f>SUM(G233:G235)</f>
        <v>7149</v>
      </c>
      <c r="H232" s="8">
        <f>SUM(H233:H235)</f>
        <v>7034.2</v>
      </c>
      <c r="I232" s="8">
        <f>SUM(I233:I235)</f>
        <v>7149</v>
      </c>
    </row>
    <row r="233" spans="1:9" ht="47.25">
      <c r="A233" s="2" t="s">
        <v>46</v>
      </c>
      <c r="B233" s="5"/>
      <c r="C233" s="5" t="s">
        <v>12</v>
      </c>
      <c r="D233" s="5" t="s">
        <v>23</v>
      </c>
      <c r="E233" s="5" t="s">
        <v>284</v>
      </c>
      <c r="F233" s="5" t="s">
        <v>84</v>
      </c>
      <c r="G233" s="8">
        <v>6013.2</v>
      </c>
      <c r="H233" s="8">
        <v>6013.2</v>
      </c>
      <c r="I233" s="8">
        <v>6013.2</v>
      </c>
    </row>
    <row r="234" spans="1:9" ht="31.5">
      <c r="A234" s="2" t="s">
        <v>47</v>
      </c>
      <c r="B234" s="5"/>
      <c r="C234" s="5" t="s">
        <v>12</v>
      </c>
      <c r="D234" s="5" t="s">
        <v>23</v>
      </c>
      <c r="E234" s="5" t="s">
        <v>284</v>
      </c>
      <c r="F234" s="5" t="s">
        <v>86</v>
      </c>
      <c r="G234" s="8">
        <v>1114.8</v>
      </c>
      <c r="H234" s="8">
        <v>1000</v>
      </c>
      <c r="I234" s="8">
        <v>1114.8</v>
      </c>
    </row>
    <row r="235" spans="1:9">
      <c r="A235" s="2" t="s">
        <v>21</v>
      </c>
      <c r="B235" s="5"/>
      <c r="C235" s="5" t="s">
        <v>12</v>
      </c>
      <c r="D235" s="5" t="s">
        <v>23</v>
      </c>
      <c r="E235" s="5" t="s">
        <v>284</v>
      </c>
      <c r="F235" s="5" t="s">
        <v>91</v>
      </c>
      <c r="G235" s="8">
        <v>21</v>
      </c>
      <c r="H235" s="8">
        <v>21</v>
      </c>
      <c r="I235" s="8">
        <v>21</v>
      </c>
    </row>
    <row r="236" spans="1:9" ht="47.25">
      <c r="A236" s="37" t="s">
        <v>588</v>
      </c>
      <c r="B236" s="23"/>
      <c r="C236" s="84" t="s">
        <v>12</v>
      </c>
      <c r="D236" s="84" t="s">
        <v>23</v>
      </c>
      <c r="E236" s="32" t="s">
        <v>589</v>
      </c>
      <c r="F236" s="84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>
      <c r="A237" s="2" t="s">
        <v>30</v>
      </c>
      <c r="B237" s="23"/>
      <c r="C237" s="84" t="s">
        <v>12</v>
      </c>
      <c r="D237" s="84" t="s">
        <v>23</v>
      </c>
      <c r="E237" s="32" t="s">
        <v>590</v>
      </c>
      <c r="F237" s="84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>
      <c r="A238" s="2" t="s">
        <v>47</v>
      </c>
      <c r="B238" s="23"/>
      <c r="C238" s="84" t="s">
        <v>12</v>
      </c>
      <c r="D238" s="84" t="s">
        <v>23</v>
      </c>
      <c r="E238" s="32" t="s">
        <v>590</v>
      </c>
      <c r="F238" s="84" t="s">
        <v>86</v>
      </c>
      <c r="G238" s="10">
        <v>1479</v>
      </c>
      <c r="H238" s="10">
        <v>1000</v>
      </c>
      <c r="I238" s="10">
        <v>1500</v>
      </c>
    </row>
    <row r="239" spans="1:9" ht="31.5">
      <c r="A239" s="83" t="s">
        <v>904</v>
      </c>
      <c r="B239" s="23"/>
      <c r="C239" s="84" t="s">
        <v>12</v>
      </c>
      <c r="D239" s="84" t="s">
        <v>23</v>
      </c>
      <c r="E239" s="32" t="s">
        <v>905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>
      <c r="A240" s="83" t="s">
        <v>47</v>
      </c>
      <c r="B240" s="23"/>
      <c r="C240" s="84" t="s">
        <v>12</v>
      </c>
      <c r="D240" s="84" t="s">
        <v>23</v>
      </c>
      <c r="E240" s="32" t="s">
        <v>905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>
      <c r="A241" s="83" t="s">
        <v>980</v>
      </c>
      <c r="B241" s="23"/>
      <c r="C241" s="84" t="s">
        <v>12</v>
      </c>
      <c r="D241" s="84" t="s">
        <v>23</v>
      </c>
      <c r="E241" s="32" t="s">
        <v>823</v>
      </c>
      <c r="F241" s="32"/>
      <c r="G241" s="10">
        <f>SUM(G242)</f>
        <v>1000</v>
      </c>
      <c r="H241" s="10">
        <f>SUM(H242)</f>
        <v>0</v>
      </c>
      <c r="I241" s="10">
        <f>SUM(I242)</f>
        <v>0</v>
      </c>
    </row>
    <row r="242" spans="1:9" ht="31.5">
      <c r="A242" s="83" t="s">
        <v>47</v>
      </c>
      <c r="B242" s="23"/>
      <c r="C242" s="84" t="s">
        <v>12</v>
      </c>
      <c r="D242" s="84" t="s">
        <v>23</v>
      </c>
      <c r="E242" s="32" t="s">
        <v>823</v>
      </c>
      <c r="F242" s="32">
        <v>200</v>
      </c>
      <c r="G242" s="10">
        <v>1000</v>
      </c>
      <c r="H242" s="10">
        <v>0</v>
      </c>
      <c r="I242" s="10">
        <v>0</v>
      </c>
    </row>
    <row r="243" spans="1:9" ht="31.5" hidden="1">
      <c r="A243" s="37" t="s">
        <v>784</v>
      </c>
      <c r="B243" s="23"/>
      <c r="C243" s="84" t="s">
        <v>12</v>
      </c>
      <c r="D243" s="84" t="s">
        <v>23</v>
      </c>
      <c r="E243" s="32" t="s">
        <v>824</v>
      </c>
      <c r="F243" s="84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>
      <c r="A244" s="37" t="s">
        <v>47</v>
      </c>
      <c r="B244" s="23"/>
      <c r="C244" s="84" t="s">
        <v>12</v>
      </c>
      <c r="D244" s="84" t="s">
        <v>23</v>
      </c>
      <c r="E244" s="32" t="s">
        <v>824</v>
      </c>
      <c r="F244" s="84" t="s">
        <v>86</v>
      </c>
      <c r="G244" s="10"/>
      <c r="H244" s="10"/>
      <c r="I244" s="10"/>
    </row>
    <row r="245" spans="1:9" ht="31.5" hidden="1">
      <c r="A245" s="83" t="s">
        <v>568</v>
      </c>
      <c r="B245" s="23"/>
      <c r="C245" s="84" t="s">
        <v>12</v>
      </c>
      <c r="D245" s="84" t="s">
        <v>23</v>
      </c>
      <c r="E245" s="32" t="s">
        <v>212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>
      <c r="A246" s="83" t="s">
        <v>569</v>
      </c>
      <c r="B246" s="23"/>
      <c r="C246" s="84" t="s">
        <v>12</v>
      </c>
      <c r="D246" s="84" t="s">
        <v>23</v>
      </c>
      <c r="E246" s="32" t="s">
        <v>213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>
      <c r="A247" s="83" t="s">
        <v>457</v>
      </c>
      <c r="B247" s="23"/>
      <c r="C247" s="84" t="s">
        <v>12</v>
      </c>
      <c r="D247" s="84" t="s">
        <v>23</v>
      </c>
      <c r="E247" s="32" t="s">
        <v>214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>
      <c r="A248" s="83" t="s">
        <v>47</v>
      </c>
      <c r="B248" s="23"/>
      <c r="C248" s="84" t="s">
        <v>12</v>
      </c>
      <c r="D248" s="84" t="s">
        <v>23</v>
      </c>
      <c r="E248" s="32" t="s">
        <v>214</v>
      </c>
      <c r="F248" s="32">
        <v>200</v>
      </c>
      <c r="G248" s="10"/>
      <c r="H248" s="10"/>
      <c r="I248" s="10"/>
    </row>
    <row r="249" spans="1:9" ht="31.5" hidden="1">
      <c r="A249" s="83" t="s">
        <v>64</v>
      </c>
      <c r="B249" s="23"/>
      <c r="C249" s="84" t="s">
        <v>12</v>
      </c>
      <c r="D249" s="84" t="s">
        <v>23</v>
      </c>
      <c r="E249" s="32" t="s">
        <v>468</v>
      </c>
      <c r="F249" s="84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>
      <c r="A250" s="83" t="s">
        <v>487</v>
      </c>
      <c r="B250" s="23"/>
      <c r="C250" s="84" t="s">
        <v>12</v>
      </c>
      <c r="D250" s="84" t="s">
        <v>23</v>
      </c>
      <c r="E250" s="32" t="s">
        <v>469</v>
      </c>
      <c r="F250" s="84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>
      <c r="A251" s="83" t="s">
        <v>220</v>
      </c>
      <c r="B251" s="23"/>
      <c r="C251" s="84" t="s">
        <v>12</v>
      </c>
      <c r="D251" s="84" t="s">
        <v>23</v>
      </c>
      <c r="E251" s="32" t="s">
        <v>469</v>
      </c>
      <c r="F251" s="84" t="s">
        <v>117</v>
      </c>
      <c r="G251" s="10">
        <v>0</v>
      </c>
      <c r="H251" s="10">
        <v>0</v>
      </c>
      <c r="I251" s="10">
        <v>0</v>
      </c>
    </row>
    <row r="252" spans="1:9" ht="31.5">
      <c r="A252" s="35" t="s">
        <v>931</v>
      </c>
      <c r="B252" s="23"/>
      <c r="C252" s="84" t="s">
        <v>12</v>
      </c>
      <c r="D252" s="84" t="s">
        <v>23</v>
      </c>
      <c r="E252" s="32" t="s">
        <v>932</v>
      </c>
      <c r="F252" s="84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>
      <c r="A253" s="2" t="s">
        <v>30</v>
      </c>
      <c r="B253" s="23"/>
      <c r="C253" s="84" t="s">
        <v>12</v>
      </c>
      <c r="D253" s="84" t="s">
        <v>23</v>
      </c>
      <c r="E253" s="32" t="s">
        <v>933</v>
      </c>
      <c r="F253" s="84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>
      <c r="A254" s="2" t="s">
        <v>47</v>
      </c>
      <c r="B254" s="23"/>
      <c r="C254" s="84" t="s">
        <v>12</v>
      </c>
      <c r="D254" s="84" t="s">
        <v>23</v>
      </c>
      <c r="E254" s="32" t="s">
        <v>933</v>
      </c>
      <c r="F254" s="84" t="s">
        <v>86</v>
      </c>
      <c r="G254" s="10">
        <v>500</v>
      </c>
      <c r="H254" s="10">
        <v>300</v>
      </c>
      <c r="I254" s="10">
        <v>300</v>
      </c>
    </row>
    <row r="255" spans="1:9" ht="47.25">
      <c r="A255" s="83" t="s">
        <v>778</v>
      </c>
      <c r="B255" s="23"/>
      <c r="C255" s="84" t="s">
        <v>12</v>
      </c>
      <c r="D255" s="84" t="s">
        <v>23</v>
      </c>
      <c r="E255" s="32" t="s">
        <v>643</v>
      </c>
      <c r="F255" s="84"/>
      <c r="G255" s="10">
        <f>SUM(G258)+G256</f>
        <v>200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>
      <c r="A256" s="83" t="s">
        <v>788</v>
      </c>
      <c r="B256" s="23"/>
      <c r="C256" s="84" t="s">
        <v>12</v>
      </c>
      <c r="D256" s="84" t="s">
        <v>23</v>
      </c>
      <c r="E256" s="32" t="s">
        <v>786</v>
      </c>
      <c r="F256" s="84"/>
      <c r="G256" s="10">
        <f>SUM(G257)</f>
        <v>0</v>
      </c>
      <c r="H256" s="10"/>
      <c r="I256" s="10"/>
    </row>
    <row r="257" spans="1:9" ht="31.5" hidden="1">
      <c r="A257" s="35" t="s">
        <v>220</v>
      </c>
      <c r="B257" s="23"/>
      <c r="C257" s="84" t="s">
        <v>12</v>
      </c>
      <c r="D257" s="84" t="s">
        <v>23</v>
      </c>
      <c r="E257" s="32" t="s">
        <v>786</v>
      </c>
      <c r="F257" s="84" t="s">
        <v>117</v>
      </c>
      <c r="G257" s="10"/>
      <c r="H257" s="10"/>
      <c r="I257" s="10"/>
    </row>
    <row r="258" spans="1:9" ht="36.75" customHeight="1">
      <c r="A258" s="83" t="s">
        <v>779</v>
      </c>
      <c r="B258" s="23"/>
      <c r="C258" s="84" t="s">
        <v>12</v>
      </c>
      <c r="D258" s="84" t="s">
        <v>23</v>
      </c>
      <c r="E258" s="32" t="s">
        <v>787</v>
      </c>
      <c r="F258" s="84"/>
      <c r="G258" s="10">
        <f t="shared" ref="G258:I258" si="47">SUM(G259)</f>
        <v>200</v>
      </c>
      <c r="H258" s="10">
        <f t="shared" si="47"/>
        <v>200</v>
      </c>
      <c r="I258" s="10">
        <f t="shared" si="47"/>
        <v>200</v>
      </c>
    </row>
    <row r="259" spans="1:9" ht="31.5">
      <c r="A259" s="35" t="s">
        <v>220</v>
      </c>
      <c r="B259" s="23"/>
      <c r="C259" s="84" t="s">
        <v>12</v>
      </c>
      <c r="D259" s="84" t="s">
        <v>23</v>
      </c>
      <c r="E259" s="32" t="s">
        <v>787</v>
      </c>
      <c r="F259" s="84" t="s">
        <v>117</v>
      </c>
      <c r="G259" s="10">
        <v>200</v>
      </c>
      <c r="H259" s="10">
        <v>200</v>
      </c>
      <c r="I259" s="10">
        <v>200</v>
      </c>
    </row>
    <row r="260" spans="1:9" hidden="1">
      <c r="A260" s="2" t="s">
        <v>185</v>
      </c>
      <c r="B260" s="23"/>
      <c r="C260" s="84" t="s">
        <v>12</v>
      </c>
      <c r="D260" s="84" t="s">
        <v>23</v>
      </c>
      <c r="E260" s="32" t="s">
        <v>186</v>
      </c>
      <c r="F260" s="84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>
      <c r="A261" s="2" t="s">
        <v>40</v>
      </c>
      <c r="B261" s="23"/>
      <c r="C261" s="84" t="s">
        <v>12</v>
      </c>
      <c r="D261" s="84" t="s">
        <v>23</v>
      </c>
      <c r="E261" s="32" t="s">
        <v>436</v>
      </c>
      <c r="F261" s="84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>
      <c r="A262" s="83" t="s">
        <v>21</v>
      </c>
      <c r="B262" s="23"/>
      <c r="C262" s="84" t="s">
        <v>12</v>
      </c>
      <c r="D262" s="84" t="s">
        <v>23</v>
      </c>
      <c r="E262" s="32" t="s">
        <v>436</v>
      </c>
      <c r="F262" s="84" t="s">
        <v>91</v>
      </c>
      <c r="G262" s="10"/>
      <c r="H262" s="10"/>
      <c r="I262" s="10"/>
    </row>
    <row r="263" spans="1:9">
      <c r="A263" s="83" t="s">
        <v>227</v>
      </c>
      <c r="B263" s="23"/>
      <c r="C263" s="84" t="s">
        <v>163</v>
      </c>
      <c r="D263" s="84"/>
      <c r="E263" s="32"/>
      <c r="F263" s="84"/>
      <c r="G263" s="10">
        <f>SUM(G264+G274+G309+G391)</f>
        <v>883629.70000000007</v>
      </c>
      <c r="H263" s="10">
        <f>SUM(H264+H274+H309+H391)</f>
        <v>347794.1</v>
      </c>
      <c r="I263" s="10">
        <f>SUM(I264+I274+I309+I391)</f>
        <v>293087.69999999995</v>
      </c>
    </row>
    <row r="264" spans="1:9">
      <c r="A264" s="83" t="s">
        <v>168</v>
      </c>
      <c r="B264" s="23"/>
      <c r="C264" s="84" t="s">
        <v>163</v>
      </c>
      <c r="D264" s="84" t="s">
        <v>29</v>
      </c>
      <c r="E264" s="32"/>
      <c r="F264" s="84"/>
      <c r="G264" s="10">
        <f>SUM(G265)</f>
        <v>486322.1</v>
      </c>
      <c r="H264" s="10">
        <f>SUM(H265)</f>
        <v>55305.9</v>
      </c>
      <c r="I264" s="10">
        <f>SUM(I265)</f>
        <v>0</v>
      </c>
    </row>
    <row r="265" spans="1:9" ht="31.5">
      <c r="A265" s="83" t="s">
        <v>922</v>
      </c>
      <c r="B265" s="23"/>
      <c r="C265" s="84" t="s">
        <v>163</v>
      </c>
      <c r="D265" s="84" t="s">
        <v>29</v>
      </c>
      <c r="E265" s="32" t="s">
        <v>228</v>
      </c>
      <c r="F265" s="84"/>
      <c r="G265" s="10">
        <f>SUM(G266)</f>
        <v>486322.1</v>
      </c>
      <c r="H265" s="10">
        <f t="shared" ref="H265:I265" si="49">SUM(H266)</f>
        <v>55305.9</v>
      </c>
      <c r="I265" s="10">
        <f t="shared" si="49"/>
        <v>0</v>
      </c>
    </row>
    <row r="266" spans="1:9" ht="31.5">
      <c r="A266" s="83" t="s">
        <v>348</v>
      </c>
      <c r="B266" s="23"/>
      <c r="C266" s="84" t="s">
        <v>229</v>
      </c>
      <c r="D266" s="84" t="s">
        <v>29</v>
      </c>
      <c r="E266" s="32" t="s">
        <v>230</v>
      </c>
      <c r="F266" s="84"/>
      <c r="G266" s="10">
        <f>SUM(G267)</f>
        <v>486322.1</v>
      </c>
      <c r="H266" s="10">
        <f t="shared" ref="H266:I266" si="50">SUM(H267)</f>
        <v>55305.9</v>
      </c>
      <c r="I266" s="10">
        <f t="shared" si="50"/>
        <v>0</v>
      </c>
    </row>
    <row r="267" spans="1:9" ht="31.5">
      <c r="A267" s="83" t="s">
        <v>753</v>
      </c>
      <c r="B267" s="23"/>
      <c r="C267" s="84" t="s">
        <v>229</v>
      </c>
      <c r="D267" s="84" t="s">
        <v>29</v>
      </c>
      <c r="E267" s="32" t="s">
        <v>754</v>
      </c>
      <c r="F267" s="84"/>
      <c r="G267" s="10">
        <f>SUM(G270)+G272+G268</f>
        <v>486322.1</v>
      </c>
      <c r="H267" s="10">
        <f t="shared" ref="H267:I267" si="51">SUM(H270)+H272+H268</f>
        <v>55305.9</v>
      </c>
      <c r="I267" s="10">
        <f t="shared" si="51"/>
        <v>0</v>
      </c>
    </row>
    <row r="268" spans="1:9" ht="47.25">
      <c r="A268" s="83" t="s">
        <v>759</v>
      </c>
      <c r="B268" s="23"/>
      <c r="C268" s="84" t="s">
        <v>229</v>
      </c>
      <c r="D268" s="84" t="s">
        <v>29</v>
      </c>
      <c r="E268" s="32" t="s">
        <v>758</v>
      </c>
      <c r="F268" s="84"/>
      <c r="G268" s="10">
        <f>SUM(G269)</f>
        <v>445478.6</v>
      </c>
      <c r="H268" s="10">
        <f t="shared" ref="H268:I268" si="52">SUM(H269)</f>
        <v>0</v>
      </c>
      <c r="I268" s="10">
        <f t="shared" si="52"/>
        <v>0</v>
      </c>
    </row>
    <row r="269" spans="1:9" ht="31.5">
      <c r="A269" s="2" t="s">
        <v>260</v>
      </c>
      <c r="B269" s="23"/>
      <c r="C269" s="84" t="s">
        <v>229</v>
      </c>
      <c r="D269" s="84" t="s">
        <v>29</v>
      </c>
      <c r="E269" s="32" t="s">
        <v>758</v>
      </c>
      <c r="F269" s="84" t="s">
        <v>238</v>
      </c>
      <c r="G269" s="10">
        <v>445478.6</v>
      </c>
      <c r="H269" s="10">
        <v>0</v>
      </c>
      <c r="I269" s="10"/>
    </row>
    <row r="270" spans="1:9" ht="37.5" customHeight="1">
      <c r="A270" s="83" t="s">
        <v>840</v>
      </c>
      <c r="B270" s="23"/>
      <c r="C270" s="84" t="s">
        <v>229</v>
      </c>
      <c r="D270" s="84" t="s">
        <v>29</v>
      </c>
      <c r="E270" s="32" t="s">
        <v>752</v>
      </c>
      <c r="F270" s="84"/>
      <c r="G270" s="10">
        <f t="shared" ref="G270:I270" si="53">SUM(G271)</f>
        <v>40357.699999999997</v>
      </c>
      <c r="H270" s="10">
        <f t="shared" si="53"/>
        <v>55245.599999999999</v>
      </c>
      <c r="I270" s="10">
        <f t="shared" si="53"/>
        <v>0</v>
      </c>
    </row>
    <row r="271" spans="1:9" ht="31.5">
      <c r="A271" s="2" t="s">
        <v>260</v>
      </c>
      <c r="B271" s="23"/>
      <c r="C271" s="84" t="s">
        <v>229</v>
      </c>
      <c r="D271" s="84" t="s">
        <v>29</v>
      </c>
      <c r="E271" s="32" t="s">
        <v>752</v>
      </c>
      <c r="F271" s="84" t="s">
        <v>238</v>
      </c>
      <c r="G271" s="10">
        <v>40357.699999999997</v>
      </c>
      <c r="H271" s="10">
        <v>55245.599999999999</v>
      </c>
      <c r="I271" s="10"/>
    </row>
    <row r="272" spans="1:9" ht="31.5">
      <c r="A272" s="83" t="s">
        <v>780</v>
      </c>
      <c r="B272" s="23"/>
      <c r="C272" s="84" t="s">
        <v>229</v>
      </c>
      <c r="D272" s="84" t="s">
        <v>29</v>
      </c>
      <c r="E272" s="32" t="s">
        <v>781</v>
      </c>
      <c r="F272" s="84"/>
      <c r="G272" s="10">
        <f>SUM(G273)</f>
        <v>485.79999999999995</v>
      </c>
      <c r="H272" s="10">
        <f>SUM(H273)</f>
        <v>60.3</v>
      </c>
      <c r="I272" s="10">
        <f>SUM(I273)</f>
        <v>0</v>
      </c>
    </row>
    <row r="273" spans="1:9" ht="31.5">
      <c r="A273" s="2" t="s">
        <v>260</v>
      </c>
      <c r="B273" s="23"/>
      <c r="C273" s="84" t="s">
        <v>229</v>
      </c>
      <c r="D273" s="84" t="s">
        <v>29</v>
      </c>
      <c r="E273" s="32" t="s">
        <v>781</v>
      </c>
      <c r="F273" s="84" t="s">
        <v>238</v>
      </c>
      <c r="G273" s="10">
        <f>443.4+42.4</f>
        <v>485.79999999999995</v>
      </c>
      <c r="H273" s="10">
        <v>60.3</v>
      </c>
      <c r="I273" s="10"/>
    </row>
    <row r="274" spans="1:9">
      <c r="A274" s="2" t="s">
        <v>169</v>
      </c>
      <c r="B274" s="5"/>
      <c r="C274" s="5" t="s">
        <v>163</v>
      </c>
      <c r="D274" s="5" t="s">
        <v>39</v>
      </c>
      <c r="E274" s="5"/>
      <c r="F274" s="5"/>
      <c r="G274" s="8">
        <f>SUM(G275+G279+G282+G292+G301+G306)</f>
        <v>117145.4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>
      <c r="A275" s="2" t="s">
        <v>592</v>
      </c>
      <c r="B275" s="5"/>
      <c r="C275" s="5" t="s">
        <v>163</v>
      </c>
      <c r="D275" s="5" t="s">
        <v>39</v>
      </c>
      <c r="E275" s="5" t="s">
        <v>285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100</v>
      </c>
    </row>
    <row r="276" spans="1:9">
      <c r="A276" s="2" t="s">
        <v>30</v>
      </c>
      <c r="B276" s="5"/>
      <c r="C276" s="5" t="s">
        <v>163</v>
      </c>
      <c r="D276" s="5" t="s">
        <v>39</v>
      </c>
      <c r="E276" s="5" t="s">
        <v>286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100</v>
      </c>
    </row>
    <row r="277" spans="1:9" ht="27.75" customHeight="1">
      <c r="A277" s="2" t="s">
        <v>47</v>
      </c>
      <c r="B277" s="5"/>
      <c r="C277" s="5" t="s">
        <v>163</v>
      </c>
      <c r="D277" s="5" t="s">
        <v>39</v>
      </c>
      <c r="E277" s="5" t="s">
        <v>286</v>
      </c>
      <c r="F277" s="5" t="s">
        <v>86</v>
      </c>
      <c r="G277" s="8">
        <v>1100</v>
      </c>
      <c r="H277" s="8">
        <v>0</v>
      </c>
      <c r="I277" s="8">
        <v>100</v>
      </c>
    </row>
    <row r="278" spans="1:9" ht="21" customHeight="1">
      <c r="A278" s="2" t="s">
        <v>21</v>
      </c>
      <c r="B278" s="5"/>
      <c r="C278" s="5" t="s">
        <v>163</v>
      </c>
      <c r="D278" s="5" t="s">
        <v>39</v>
      </c>
      <c r="E278" s="5" t="s">
        <v>286</v>
      </c>
      <c r="F278" s="5" t="s">
        <v>91</v>
      </c>
      <c r="G278" s="8"/>
      <c r="H278" s="8"/>
      <c r="I278" s="8"/>
    </row>
    <row r="279" spans="1:9" ht="31.5">
      <c r="A279" s="2" t="s">
        <v>593</v>
      </c>
      <c r="B279" s="5"/>
      <c r="C279" s="5" t="s">
        <v>163</v>
      </c>
      <c r="D279" s="5" t="s">
        <v>39</v>
      </c>
      <c r="E279" s="5" t="s">
        <v>287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>
      <c r="A280" s="2" t="s">
        <v>30</v>
      </c>
      <c r="B280" s="5"/>
      <c r="C280" s="5" t="s">
        <v>163</v>
      </c>
      <c r="D280" s="5" t="s">
        <v>39</v>
      </c>
      <c r="E280" s="5" t="s">
        <v>288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>
      <c r="A281" s="2" t="s">
        <v>47</v>
      </c>
      <c r="B281" s="5"/>
      <c r="C281" s="5" t="s">
        <v>163</v>
      </c>
      <c r="D281" s="5" t="s">
        <v>39</v>
      </c>
      <c r="E281" s="5" t="s">
        <v>288</v>
      </c>
      <c r="F281" s="5" t="s">
        <v>86</v>
      </c>
      <c r="G281" s="8">
        <v>1500</v>
      </c>
      <c r="H281" s="8">
        <v>1000</v>
      </c>
      <c r="I281" s="8">
        <v>500</v>
      </c>
    </row>
    <row r="282" spans="1:9" ht="31.5">
      <c r="A282" s="2" t="s">
        <v>737</v>
      </c>
      <c r="B282" s="5"/>
      <c r="C282" s="5" t="s">
        <v>163</v>
      </c>
      <c r="D282" s="5" t="s">
        <v>39</v>
      </c>
      <c r="E282" s="5" t="s">
        <v>235</v>
      </c>
      <c r="F282" s="5"/>
      <c r="G282" s="8">
        <f>SUM(G283)</f>
        <v>103580</v>
      </c>
      <c r="H282" s="8">
        <f>SUM(H283)</f>
        <v>23255.8</v>
      </c>
      <c r="I282" s="8">
        <f>SUM(I283)</f>
        <v>23255.8</v>
      </c>
    </row>
    <row r="283" spans="1:9">
      <c r="A283" s="2" t="s">
        <v>261</v>
      </c>
      <c r="B283" s="5"/>
      <c r="C283" s="5" t="s">
        <v>163</v>
      </c>
      <c r="D283" s="5" t="s">
        <v>39</v>
      </c>
      <c r="E283" s="5" t="s">
        <v>291</v>
      </c>
      <c r="F283" s="5"/>
      <c r="G283" s="8">
        <f>SUM(G288)+G284</f>
        <v>103580</v>
      </c>
      <c r="H283" s="8">
        <f>SUM(H288)+H284</f>
        <v>23255.8</v>
      </c>
      <c r="I283" s="8">
        <f>SUM(I288)+I284</f>
        <v>23255.8</v>
      </c>
    </row>
    <row r="284" spans="1:9">
      <c r="A284" s="2" t="s">
        <v>30</v>
      </c>
      <c r="B284" s="5"/>
      <c r="C284" s="5" t="s">
        <v>163</v>
      </c>
      <c r="D284" s="5" t="s">
        <v>39</v>
      </c>
      <c r="E284" s="5" t="s">
        <v>451</v>
      </c>
      <c r="F284" s="5"/>
      <c r="G284" s="8">
        <f>SUM(G286)+G285</f>
        <v>75069.100000000006</v>
      </c>
      <c r="H284" s="8">
        <f t="shared" ref="H284:I284" si="56">SUM(H286)+H285</f>
        <v>23255.8</v>
      </c>
      <c r="I284" s="8">
        <f t="shared" si="56"/>
        <v>23255.8</v>
      </c>
    </row>
    <row r="285" spans="1:9" ht="31.5" hidden="1">
      <c r="A285" s="2" t="s">
        <v>47</v>
      </c>
      <c r="B285" s="5"/>
      <c r="C285" s="5" t="s">
        <v>163</v>
      </c>
      <c r="D285" s="5" t="s">
        <v>39</v>
      </c>
      <c r="E285" s="5" t="s">
        <v>451</v>
      </c>
      <c r="F285" s="5" t="s">
        <v>86</v>
      </c>
      <c r="G285" s="8"/>
      <c r="H285" s="8"/>
      <c r="I285" s="8"/>
    </row>
    <row r="286" spans="1:9">
      <c r="A286" s="2" t="s">
        <v>985</v>
      </c>
      <c r="B286" s="5"/>
      <c r="C286" s="5" t="s">
        <v>163</v>
      </c>
      <c r="D286" s="5" t="s">
        <v>39</v>
      </c>
      <c r="E286" s="5" t="s">
        <v>872</v>
      </c>
      <c r="F286" s="5"/>
      <c r="G286" s="8">
        <f>SUM(G287)</f>
        <v>75069.100000000006</v>
      </c>
      <c r="H286" s="8">
        <f>SUM(H287)</f>
        <v>23255.8</v>
      </c>
      <c r="I286" s="8">
        <f>SUM(I287)</f>
        <v>23255.8</v>
      </c>
    </row>
    <row r="287" spans="1:9" ht="31.5">
      <c r="A287" s="2" t="s">
        <v>47</v>
      </c>
      <c r="B287" s="5"/>
      <c r="C287" s="5" t="s">
        <v>163</v>
      </c>
      <c r="D287" s="5" t="s">
        <v>39</v>
      </c>
      <c r="E287" s="5" t="s">
        <v>872</v>
      </c>
      <c r="F287" s="5" t="s">
        <v>86</v>
      </c>
      <c r="G287" s="8">
        <v>75069.100000000006</v>
      </c>
      <c r="H287" s="8">
        <v>23255.8</v>
      </c>
      <c r="I287" s="8">
        <v>23255.8</v>
      </c>
    </row>
    <row r="288" spans="1:9" ht="31.5">
      <c r="A288" s="2" t="s">
        <v>259</v>
      </c>
      <c r="B288" s="5"/>
      <c r="C288" s="5" t="s">
        <v>163</v>
      </c>
      <c r="D288" s="5" t="s">
        <v>39</v>
      </c>
      <c r="E288" s="5" t="s">
        <v>292</v>
      </c>
      <c r="F288" s="5"/>
      <c r="G288" s="8">
        <f>SUM(G289)+G290</f>
        <v>28510.9</v>
      </c>
      <c r="H288" s="8">
        <f t="shared" ref="H288:I288" si="57">SUM(H289)+H290</f>
        <v>0</v>
      </c>
      <c r="I288" s="8">
        <f t="shared" si="57"/>
        <v>0</v>
      </c>
    </row>
    <row r="289" spans="1:9" ht="31.5">
      <c r="A289" s="2" t="s">
        <v>260</v>
      </c>
      <c r="B289" s="5"/>
      <c r="C289" s="5" t="s">
        <v>163</v>
      </c>
      <c r="D289" s="5" t="s">
        <v>39</v>
      </c>
      <c r="E289" s="5" t="s">
        <v>292</v>
      </c>
      <c r="F289" s="5" t="s">
        <v>238</v>
      </c>
      <c r="G289" s="8">
        <v>16688</v>
      </c>
      <c r="H289" s="8">
        <v>0</v>
      </c>
      <c r="I289" s="8">
        <v>0</v>
      </c>
    </row>
    <row r="290" spans="1:9">
      <c r="A290" s="2" t="s">
        <v>985</v>
      </c>
      <c r="B290" s="5"/>
      <c r="C290" s="5" t="s">
        <v>163</v>
      </c>
      <c r="D290" s="5" t="s">
        <v>39</v>
      </c>
      <c r="E290" s="5" t="s">
        <v>961</v>
      </c>
      <c r="F290" s="5"/>
      <c r="G290" s="8">
        <f>SUM(G291)</f>
        <v>11822.9</v>
      </c>
      <c r="H290" s="8">
        <f t="shared" ref="H290:I290" si="58">SUM(H291)</f>
        <v>0</v>
      </c>
      <c r="I290" s="8">
        <f t="shared" si="58"/>
        <v>0</v>
      </c>
    </row>
    <row r="291" spans="1:9" ht="31.5">
      <c r="A291" s="2" t="s">
        <v>260</v>
      </c>
      <c r="B291" s="5"/>
      <c r="C291" s="5" t="s">
        <v>163</v>
      </c>
      <c r="D291" s="5" t="s">
        <v>39</v>
      </c>
      <c r="E291" s="5" t="s">
        <v>961</v>
      </c>
      <c r="F291" s="5" t="s">
        <v>238</v>
      </c>
      <c r="G291" s="8">
        <v>11822.9</v>
      </c>
      <c r="H291" s="8"/>
      <c r="I291" s="8"/>
    </row>
    <row r="292" spans="1:9" ht="31.5" customHeight="1">
      <c r="A292" s="83" t="s">
        <v>568</v>
      </c>
      <c r="B292" s="5"/>
      <c r="C292" s="5" t="s">
        <v>163</v>
      </c>
      <c r="D292" s="5" t="s">
        <v>39</v>
      </c>
      <c r="E292" s="5" t="s">
        <v>212</v>
      </c>
      <c r="F292" s="5"/>
      <c r="G292" s="8">
        <f>SUM(G293)+G298</f>
        <v>3967</v>
      </c>
      <c r="H292" s="8">
        <f>SUM(H293)+H298</f>
        <v>1500</v>
      </c>
      <c r="I292" s="8">
        <f>SUM(I293)+I298</f>
        <v>3000</v>
      </c>
    </row>
    <row r="293" spans="1:9" ht="47.25">
      <c r="A293" s="83" t="s">
        <v>569</v>
      </c>
      <c r="B293" s="5"/>
      <c r="C293" s="5" t="s">
        <v>163</v>
      </c>
      <c r="D293" s="5" t="s">
        <v>39</v>
      </c>
      <c r="E293" s="5" t="s">
        <v>213</v>
      </c>
      <c r="F293" s="5"/>
      <c r="G293" s="8">
        <f>SUM(G294)+G296</f>
        <v>3967</v>
      </c>
      <c r="H293" s="8">
        <f t="shared" ref="H293:I293" si="59">SUM(H294)+H296</f>
        <v>1500</v>
      </c>
      <c r="I293" s="8">
        <f t="shared" si="59"/>
        <v>3000</v>
      </c>
    </row>
    <row r="294" spans="1:9" ht="31.5">
      <c r="A294" s="83" t="s">
        <v>457</v>
      </c>
      <c r="B294" s="5"/>
      <c r="C294" s="5" t="s">
        <v>163</v>
      </c>
      <c r="D294" s="5" t="s">
        <v>39</v>
      </c>
      <c r="E294" s="5" t="s">
        <v>214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>
      <c r="A295" s="2" t="s">
        <v>47</v>
      </c>
      <c r="B295" s="5"/>
      <c r="C295" s="5" t="s">
        <v>163</v>
      </c>
      <c r="D295" s="5" t="s">
        <v>39</v>
      </c>
      <c r="E295" s="5" t="s">
        <v>214</v>
      </c>
      <c r="F295" s="5" t="s">
        <v>86</v>
      </c>
      <c r="G295" s="8">
        <v>3967</v>
      </c>
      <c r="H295" s="8">
        <v>1500</v>
      </c>
      <c r="I295" s="8">
        <v>3000</v>
      </c>
    </row>
    <row r="296" spans="1:9" hidden="1">
      <c r="A296" s="2" t="s">
        <v>985</v>
      </c>
      <c r="B296" s="5"/>
      <c r="C296" s="5" t="s">
        <v>163</v>
      </c>
      <c r="D296" s="5" t="s">
        <v>39</v>
      </c>
      <c r="E296" s="5" t="s">
        <v>960</v>
      </c>
      <c r="F296" s="5"/>
      <c r="G296" s="8">
        <f>SUM(G297)</f>
        <v>0</v>
      </c>
      <c r="H296" s="8">
        <f t="shared" ref="H296:I296" si="60">SUM(H297)</f>
        <v>0</v>
      </c>
      <c r="I296" s="8">
        <f t="shared" si="60"/>
        <v>0</v>
      </c>
    </row>
    <row r="297" spans="1:9" ht="31.5" hidden="1">
      <c r="A297" s="2" t="s">
        <v>47</v>
      </c>
      <c r="B297" s="5"/>
      <c r="C297" s="5" t="s">
        <v>163</v>
      </c>
      <c r="D297" s="5" t="s">
        <v>39</v>
      </c>
      <c r="E297" s="5" t="s">
        <v>960</v>
      </c>
      <c r="F297" s="5" t="s">
        <v>86</v>
      </c>
      <c r="G297" s="8"/>
      <c r="H297" s="8">
        <v>0</v>
      </c>
      <c r="I297" s="8">
        <v>0</v>
      </c>
    </row>
    <row r="298" spans="1:9" ht="31.5" hidden="1">
      <c r="A298" s="2" t="s">
        <v>570</v>
      </c>
      <c r="B298" s="5"/>
      <c r="C298" s="5" t="s">
        <v>163</v>
      </c>
      <c r="D298" s="5" t="s">
        <v>39</v>
      </c>
      <c r="E298" s="5" t="s">
        <v>226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>
      <c r="A299" s="2" t="s">
        <v>457</v>
      </c>
      <c r="B299" s="5"/>
      <c r="C299" s="5" t="s">
        <v>163</v>
      </c>
      <c r="D299" s="5" t="s">
        <v>39</v>
      </c>
      <c r="E299" s="5" t="s">
        <v>591</v>
      </c>
      <c r="F299" s="5"/>
      <c r="G299" s="8">
        <f>SUM(G300)</f>
        <v>0</v>
      </c>
      <c r="H299" s="8"/>
      <c r="I299" s="8"/>
    </row>
    <row r="300" spans="1:9" hidden="1">
      <c r="A300" s="2" t="s">
        <v>21</v>
      </c>
      <c r="B300" s="5"/>
      <c r="C300" s="5" t="s">
        <v>163</v>
      </c>
      <c r="D300" s="5" t="s">
        <v>39</v>
      </c>
      <c r="E300" s="5" t="s">
        <v>591</v>
      </c>
      <c r="F300" s="5" t="s">
        <v>91</v>
      </c>
      <c r="G300" s="8">
        <v>0</v>
      </c>
      <c r="H300" s="8"/>
      <c r="I300" s="8"/>
    </row>
    <row r="301" spans="1:9" ht="31.5">
      <c r="A301" s="35" t="s">
        <v>620</v>
      </c>
      <c r="B301" s="5"/>
      <c r="C301" s="5" t="s">
        <v>163</v>
      </c>
      <c r="D301" s="5" t="s">
        <v>39</v>
      </c>
      <c r="E301" s="6" t="s">
        <v>616</v>
      </c>
      <c r="F301" s="6"/>
      <c r="G301" s="8">
        <f>SUM(G302)+G304</f>
        <v>3458.7</v>
      </c>
      <c r="H301" s="8">
        <f t="shared" ref="H301:I301" si="62">SUM(H302)+H304</f>
        <v>3458.7</v>
      </c>
      <c r="I301" s="8">
        <f t="shared" si="62"/>
        <v>3458.7</v>
      </c>
    </row>
    <row r="302" spans="1:9">
      <c r="A302" s="35" t="s">
        <v>30</v>
      </c>
      <c r="B302" s="5"/>
      <c r="C302" s="5" t="s">
        <v>163</v>
      </c>
      <c r="D302" s="5" t="s">
        <v>39</v>
      </c>
      <c r="E302" s="6" t="s">
        <v>617</v>
      </c>
      <c r="F302" s="6"/>
      <c r="G302" s="8">
        <f t="shared" ref="G302:I302" si="63">SUM(G303)</f>
        <v>3458.7</v>
      </c>
      <c r="H302" s="8">
        <f t="shared" si="63"/>
        <v>3458.7</v>
      </c>
      <c r="I302" s="8">
        <f t="shared" si="63"/>
        <v>3458.7</v>
      </c>
    </row>
    <row r="303" spans="1:9" ht="31.5">
      <c r="A303" s="35" t="s">
        <v>47</v>
      </c>
      <c r="B303" s="5"/>
      <c r="C303" s="5" t="s">
        <v>163</v>
      </c>
      <c r="D303" s="5" t="s">
        <v>39</v>
      </c>
      <c r="E303" s="6" t="s">
        <v>617</v>
      </c>
      <c r="F303" s="6" t="s">
        <v>86</v>
      </c>
      <c r="G303" s="8">
        <v>3458.7</v>
      </c>
      <c r="H303" s="8">
        <v>3458.7</v>
      </c>
      <c r="I303" s="8">
        <v>3458.7</v>
      </c>
    </row>
    <row r="304" spans="1:9" ht="47.25" hidden="1">
      <c r="A304" s="35" t="s">
        <v>828</v>
      </c>
      <c r="B304" s="5"/>
      <c r="C304" s="5" t="s">
        <v>163</v>
      </c>
      <c r="D304" s="5" t="s">
        <v>39</v>
      </c>
      <c r="E304" s="6" t="s">
        <v>829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>
      <c r="A305" s="35" t="s">
        <v>47</v>
      </c>
      <c r="B305" s="5"/>
      <c r="C305" s="5" t="s">
        <v>163</v>
      </c>
      <c r="D305" s="5" t="s">
        <v>39</v>
      </c>
      <c r="E305" s="6" t="s">
        <v>829</v>
      </c>
      <c r="F305" s="6" t="s">
        <v>86</v>
      </c>
      <c r="G305" s="8"/>
      <c r="H305" s="8"/>
      <c r="I305" s="8"/>
    </row>
    <row r="306" spans="1:9" ht="31.5">
      <c r="A306" s="35" t="s">
        <v>621</v>
      </c>
      <c r="B306" s="5"/>
      <c r="C306" s="5" t="s">
        <v>163</v>
      </c>
      <c r="D306" s="5" t="s">
        <v>39</v>
      </c>
      <c r="E306" s="6" t="s">
        <v>618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>
      <c r="A307" s="35" t="s">
        <v>30</v>
      </c>
      <c r="B307" s="5"/>
      <c r="C307" s="5" t="s">
        <v>163</v>
      </c>
      <c r="D307" s="5" t="s">
        <v>39</v>
      </c>
      <c r="E307" s="6" t="s">
        <v>619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>
      <c r="A308" s="35" t="s">
        <v>47</v>
      </c>
      <c r="B308" s="5"/>
      <c r="C308" s="5" t="s">
        <v>163</v>
      </c>
      <c r="D308" s="5" t="s">
        <v>39</v>
      </c>
      <c r="E308" s="6" t="s">
        <v>619</v>
      </c>
      <c r="F308" s="6" t="s">
        <v>86</v>
      </c>
      <c r="G308" s="8">
        <v>3539.7</v>
      </c>
      <c r="H308" s="8">
        <v>3539.7</v>
      </c>
      <c r="I308" s="8">
        <v>3539.7</v>
      </c>
    </row>
    <row r="309" spans="1:9">
      <c r="A309" s="2" t="s">
        <v>170</v>
      </c>
      <c r="B309" s="5"/>
      <c r="C309" s="5" t="s">
        <v>163</v>
      </c>
      <c r="D309" s="5" t="s">
        <v>49</v>
      </c>
      <c r="E309" s="5"/>
      <c r="F309" s="5"/>
      <c r="G309" s="8">
        <f>SUM(G315+G321+G323+G364+G369+G378+G388)+G361</f>
        <v>263207.10000000003</v>
      </c>
      <c r="H309" s="8">
        <f t="shared" ref="H309:I309" si="66">SUM(H315+H321+H323+H364+H369+H378+H388)+H361</f>
        <v>230048.90000000002</v>
      </c>
      <c r="I309" s="8">
        <f t="shared" si="66"/>
        <v>241048.4</v>
      </c>
    </row>
    <row r="310" spans="1:9" ht="47.25" hidden="1">
      <c r="A310" s="35" t="s">
        <v>422</v>
      </c>
      <c r="B310" s="5"/>
      <c r="C310" s="5" t="s">
        <v>163</v>
      </c>
      <c r="D310" s="5" t="s">
        <v>49</v>
      </c>
      <c r="E310" s="5" t="s">
        <v>425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>
      <c r="A311" s="2" t="s">
        <v>428</v>
      </c>
      <c r="B311" s="5"/>
      <c r="C311" s="5" t="s">
        <v>163</v>
      </c>
      <c r="D311" s="5" t="s">
        <v>49</v>
      </c>
      <c r="E311" s="5" t="s">
        <v>427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>
      <c r="A312" s="83" t="s">
        <v>375</v>
      </c>
      <c r="B312" s="5"/>
      <c r="C312" s="5" t="s">
        <v>163</v>
      </c>
      <c r="D312" s="5" t="s">
        <v>49</v>
      </c>
      <c r="E312" s="5" t="s">
        <v>429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>
      <c r="A313" s="2" t="s">
        <v>435</v>
      </c>
      <c r="B313" s="5"/>
      <c r="C313" s="5" t="s">
        <v>163</v>
      </c>
      <c r="D313" s="5" t="s">
        <v>49</v>
      </c>
      <c r="E313" s="5" t="s">
        <v>430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>
      <c r="A314" s="2" t="s">
        <v>47</v>
      </c>
      <c r="B314" s="5"/>
      <c r="C314" s="5" t="s">
        <v>163</v>
      </c>
      <c r="D314" s="5" t="s">
        <v>49</v>
      </c>
      <c r="E314" s="5" t="s">
        <v>430</v>
      </c>
      <c r="F314" s="5" t="s">
        <v>86</v>
      </c>
      <c r="G314" s="8"/>
      <c r="H314" s="8"/>
      <c r="I314" s="8"/>
    </row>
    <row r="315" spans="1:9" ht="31.5">
      <c r="A315" s="36" t="s">
        <v>594</v>
      </c>
      <c r="B315" s="7"/>
      <c r="C315" s="5" t="s">
        <v>163</v>
      </c>
      <c r="D315" s="5" t="s">
        <v>49</v>
      </c>
      <c r="E315" s="5" t="s">
        <v>293</v>
      </c>
      <c r="F315" s="5"/>
      <c r="G315" s="8">
        <f>SUM(G316)</f>
        <v>31371</v>
      </c>
      <c r="H315" s="8">
        <f>SUM(H316)</f>
        <v>27066</v>
      </c>
      <c r="I315" s="8">
        <f>SUM(I316)</f>
        <v>27066</v>
      </c>
    </row>
    <row r="316" spans="1:9">
      <c r="A316" s="2" t="s">
        <v>30</v>
      </c>
      <c r="B316" s="5"/>
      <c r="C316" s="5" t="s">
        <v>163</v>
      </c>
      <c r="D316" s="5" t="s">
        <v>49</v>
      </c>
      <c r="E316" s="5" t="s">
        <v>294</v>
      </c>
      <c r="F316" s="5"/>
      <c r="G316" s="8">
        <f>SUM(G317)+G318</f>
        <v>31371</v>
      </c>
      <c r="H316" s="8">
        <f t="shared" ref="H316:I316" si="68">SUM(H317)+H318</f>
        <v>27066</v>
      </c>
      <c r="I316" s="8">
        <f t="shared" si="68"/>
        <v>27066</v>
      </c>
    </row>
    <row r="317" spans="1:9" ht="31.5">
      <c r="A317" s="2" t="s">
        <v>47</v>
      </c>
      <c r="B317" s="5"/>
      <c r="C317" s="5" t="s">
        <v>163</v>
      </c>
      <c r="D317" s="5" t="s">
        <v>49</v>
      </c>
      <c r="E317" s="5" t="s">
        <v>294</v>
      </c>
      <c r="F317" s="5" t="s">
        <v>86</v>
      </c>
      <c r="G317" s="8">
        <v>30305</v>
      </c>
      <c r="H317" s="8">
        <v>26000</v>
      </c>
      <c r="I317" s="8">
        <v>26000</v>
      </c>
    </row>
    <row r="318" spans="1:9" ht="59.25" customHeight="1">
      <c r="A318" s="35" t="s">
        <v>826</v>
      </c>
      <c r="B318" s="5"/>
      <c r="C318" s="5" t="s">
        <v>163</v>
      </c>
      <c r="D318" s="5" t="s">
        <v>49</v>
      </c>
      <c r="E318" s="6" t="s">
        <v>825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>
      <c r="A319" s="2" t="s">
        <v>47</v>
      </c>
      <c r="B319" s="5"/>
      <c r="C319" s="5" t="s">
        <v>163</v>
      </c>
      <c r="D319" s="5" t="s">
        <v>49</v>
      </c>
      <c r="E319" s="6" t="s">
        <v>825</v>
      </c>
      <c r="F319" s="5" t="s">
        <v>86</v>
      </c>
      <c r="G319" s="8">
        <v>1066</v>
      </c>
      <c r="H319" s="8">
        <v>1066</v>
      </c>
      <c r="I319" s="8">
        <v>1066</v>
      </c>
    </row>
    <row r="320" spans="1:9" ht="31.5">
      <c r="A320" s="2" t="s">
        <v>593</v>
      </c>
      <c r="B320" s="5"/>
      <c r="C320" s="5" t="s">
        <v>163</v>
      </c>
      <c r="D320" s="5" t="s">
        <v>49</v>
      </c>
      <c r="E320" s="5" t="s">
        <v>287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>
      <c r="A321" s="2" t="s">
        <v>30</v>
      </c>
      <c r="B321" s="5"/>
      <c r="C321" s="5" t="s">
        <v>163</v>
      </c>
      <c r="D321" s="5" t="s">
        <v>49</v>
      </c>
      <c r="E321" s="5" t="s">
        <v>288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>
      <c r="A322" s="2" t="s">
        <v>47</v>
      </c>
      <c r="B322" s="5"/>
      <c r="C322" s="5" t="s">
        <v>163</v>
      </c>
      <c r="D322" s="5" t="s">
        <v>49</v>
      </c>
      <c r="E322" s="5" t="s">
        <v>288</v>
      </c>
      <c r="F322" s="5" t="s">
        <v>86</v>
      </c>
      <c r="G322" s="8">
        <v>4133.2</v>
      </c>
      <c r="H322" s="8">
        <v>3000</v>
      </c>
      <c r="I322" s="8">
        <v>3000</v>
      </c>
    </row>
    <row r="323" spans="1:9" ht="31.5">
      <c r="A323" s="2" t="s">
        <v>559</v>
      </c>
      <c r="B323" s="5"/>
      <c r="C323" s="5" t="s">
        <v>163</v>
      </c>
      <c r="D323" s="5" t="s">
        <v>49</v>
      </c>
      <c r="E323" s="5" t="s">
        <v>452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>
      <c r="A324" s="2" t="s">
        <v>30</v>
      </c>
      <c r="B324" s="5"/>
      <c r="C324" s="5" t="s">
        <v>163</v>
      </c>
      <c r="D324" s="5" t="s">
        <v>49</v>
      </c>
      <c r="E324" s="5" t="s">
        <v>657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>
      <c r="A325" s="2" t="s">
        <v>47</v>
      </c>
      <c r="B325" s="5"/>
      <c r="C325" s="5" t="s">
        <v>163</v>
      </c>
      <c r="D325" s="5" t="s">
        <v>49</v>
      </c>
      <c r="E325" s="5" t="s">
        <v>657</v>
      </c>
      <c r="F325" s="5" t="s">
        <v>86</v>
      </c>
      <c r="G325" s="8">
        <v>1327.8</v>
      </c>
      <c r="H325" s="8">
        <v>1327.8</v>
      </c>
      <c r="I325" s="8">
        <v>1327.8</v>
      </c>
    </row>
    <row r="326" spans="1:9">
      <c r="A326" s="2" t="s">
        <v>987</v>
      </c>
      <c r="B326" s="5"/>
      <c r="C326" s="5" t="s">
        <v>163</v>
      </c>
      <c r="D326" s="5" t="s">
        <v>49</v>
      </c>
      <c r="E326" s="5" t="s">
        <v>830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>
      <c r="A327" s="2" t="s">
        <v>47</v>
      </c>
      <c r="B327" s="5"/>
      <c r="C327" s="5" t="s">
        <v>163</v>
      </c>
      <c r="D327" s="5" t="s">
        <v>49</v>
      </c>
      <c r="E327" s="5" t="s">
        <v>830</v>
      </c>
      <c r="F327" s="5" t="s">
        <v>86</v>
      </c>
      <c r="G327" s="8">
        <v>72226.899999999994</v>
      </c>
      <c r="H327" s="8">
        <v>68615.600000000006</v>
      </c>
      <c r="I327" s="8">
        <v>65004.3</v>
      </c>
    </row>
    <row r="328" spans="1:9" hidden="1">
      <c r="A328" s="2"/>
      <c r="B328" s="5"/>
      <c r="C328" s="5" t="s">
        <v>163</v>
      </c>
      <c r="D328" s="5" t="s">
        <v>49</v>
      </c>
      <c r="E328" s="5" t="s">
        <v>876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>
      <c r="A329" s="2"/>
      <c r="B329" s="5"/>
      <c r="C329" s="5" t="s">
        <v>163</v>
      </c>
      <c r="D329" s="5" t="s">
        <v>49</v>
      </c>
      <c r="E329" s="5" t="s">
        <v>876</v>
      </c>
      <c r="F329" s="5" t="s">
        <v>86</v>
      </c>
      <c r="G329" s="8"/>
      <c r="H329" s="8"/>
      <c r="I329" s="8"/>
    </row>
    <row r="330" spans="1:9" hidden="1">
      <c r="A330" s="2"/>
      <c r="B330" s="5"/>
      <c r="C330" s="5" t="s">
        <v>163</v>
      </c>
      <c r="D330" s="5" t="s">
        <v>49</v>
      </c>
      <c r="E330" s="5" t="s">
        <v>877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>
      <c r="A331" s="2"/>
      <c r="B331" s="5"/>
      <c r="C331" s="5" t="s">
        <v>163</v>
      </c>
      <c r="D331" s="5" t="s">
        <v>49</v>
      </c>
      <c r="E331" s="5" t="s">
        <v>877</v>
      </c>
      <c r="F331" s="5" t="s">
        <v>86</v>
      </c>
      <c r="G331" s="8"/>
      <c r="H331" s="8"/>
      <c r="I331" s="8"/>
    </row>
    <row r="332" spans="1:9" hidden="1">
      <c r="A332" s="2"/>
      <c r="B332" s="5"/>
      <c r="C332" s="5" t="s">
        <v>163</v>
      </c>
      <c r="D332" s="5" t="s">
        <v>49</v>
      </c>
      <c r="E332" s="5" t="s">
        <v>878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>
      <c r="A333" s="2"/>
      <c r="B333" s="5"/>
      <c r="C333" s="5" t="s">
        <v>163</v>
      </c>
      <c r="D333" s="5" t="s">
        <v>49</v>
      </c>
      <c r="E333" s="5" t="s">
        <v>878</v>
      </c>
      <c r="F333" s="5" t="s">
        <v>86</v>
      </c>
      <c r="G333" s="8"/>
      <c r="H333" s="8"/>
      <c r="I333" s="8"/>
    </row>
    <row r="334" spans="1:9" hidden="1">
      <c r="A334" s="2"/>
      <c r="B334" s="5"/>
      <c r="C334" s="5" t="s">
        <v>163</v>
      </c>
      <c r="D334" s="5" t="s">
        <v>49</v>
      </c>
      <c r="E334" s="5" t="s">
        <v>879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>
      <c r="A335" s="2"/>
      <c r="B335" s="5"/>
      <c r="C335" s="5" t="s">
        <v>163</v>
      </c>
      <c r="D335" s="5" t="s">
        <v>49</v>
      </c>
      <c r="E335" s="5" t="s">
        <v>879</v>
      </c>
      <c r="F335" s="5" t="s">
        <v>86</v>
      </c>
      <c r="G335" s="8"/>
      <c r="H335" s="8"/>
      <c r="I335" s="8"/>
    </row>
    <row r="336" spans="1:9" hidden="1">
      <c r="A336" s="2"/>
      <c r="B336" s="5"/>
      <c r="C336" s="5" t="s">
        <v>163</v>
      </c>
      <c r="D336" s="5" t="s">
        <v>49</v>
      </c>
      <c r="E336" s="5" t="s">
        <v>880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>
      <c r="A337" s="2"/>
      <c r="B337" s="5"/>
      <c r="C337" s="5" t="s">
        <v>163</v>
      </c>
      <c r="D337" s="5" t="s">
        <v>49</v>
      </c>
      <c r="E337" s="5" t="s">
        <v>880</v>
      </c>
      <c r="F337" s="5" t="s">
        <v>86</v>
      </c>
      <c r="G337" s="8"/>
      <c r="H337" s="8"/>
      <c r="I337" s="8"/>
    </row>
    <row r="338" spans="1:9" hidden="1">
      <c r="A338" s="2"/>
      <c r="B338" s="5"/>
      <c r="C338" s="5" t="s">
        <v>163</v>
      </c>
      <c r="D338" s="5" t="s">
        <v>49</v>
      </c>
      <c r="E338" s="5" t="s">
        <v>881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>
      <c r="A339" s="2"/>
      <c r="B339" s="5"/>
      <c r="C339" s="5" t="s">
        <v>163</v>
      </c>
      <c r="D339" s="5" t="s">
        <v>49</v>
      </c>
      <c r="E339" s="5" t="s">
        <v>881</v>
      </c>
      <c r="F339" s="5" t="s">
        <v>86</v>
      </c>
      <c r="G339" s="8"/>
      <c r="H339" s="8"/>
      <c r="I339" s="8"/>
    </row>
    <row r="340" spans="1:9" hidden="1">
      <c r="A340" s="2"/>
      <c r="B340" s="5"/>
      <c r="C340" s="5" t="s">
        <v>163</v>
      </c>
      <c r="D340" s="5" t="s">
        <v>49</v>
      </c>
      <c r="E340" s="5" t="s">
        <v>886</v>
      </c>
      <c r="F340" s="5"/>
      <c r="G340" s="8">
        <f>SUM(G341)</f>
        <v>0</v>
      </c>
      <c r="H340" s="8"/>
      <c r="I340" s="8"/>
    </row>
    <row r="341" spans="1:9" hidden="1">
      <c r="A341" s="2"/>
      <c r="B341" s="5"/>
      <c r="C341" s="5" t="s">
        <v>163</v>
      </c>
      <c r="D341" s="5" t="s">
        <v>49</v>
      </c>
      <c r="E341" s="5" t="s">
        <v>886</v>
      </c>
      <c r="F341" s="5" t="s">
        <v>86</v>
      </c>
      <c r="G341" s="8"/>
      <c r="H341" s="8"/>
      <c r="I341" s="8"/>
    </row>
    <row r="342" spans="1:9" hidden="1">
      <c r="A342" s="2"/>
      <c r="B342" s="5"/>
      <c r="C342" s="5" t="s">
        <v>163</v>
      </c>
      <c r="D342" s="5" t="s">
        <v>49</v>
      </c>
      <c r="E342" s="5" t="s">
        <v>887</v>
      </c>
      <c r="F342" s="5"/>
      <c r="G342" s="8">
        <f>SUM(G343)</f>
        <v>0</v>
      </c>
      <c r="H342" s="8"/>
      <c r="I342" s="8"/>
    </row>
    <row r="343" spans="1:9" hidden="1">
      <c r="A343" s="2"/>
      <c r="B343" s="5"/>
      <c r="C343" s="5" t="s">
        <v>163</v>
      </c>
      <c r="D343" s="5" t="s">
        <v>49</v>
      </c>
      <c r="E343" s="5" t="s">
        <v>887</v>
      </c>
      <c r="F343" s="5" t="s">
        <v>86</v>
      </c>
      <c r="G343" s="8"/>
      <c r="H343" s="8"/>
      <c r="I343" s="8"/>
    </row>
    <row r="344" spans="1:9" hidden="1">
      <c r="A344" s="2"/>
      <c r="B344" s="5"/>
      <c r="C344" s="5" t="s">
        <v>163</v>
      </c>
      <c r="D344" s="5" t="s">
        <v>49</v>
      </c>
      <c r="E344" s="5" t="s">
        <v>888</v>
      </c>
      <c r="F344" s="5"/>
      <c r="G344" s="8">
        <f>SUM(G345)</f>
        <v>0</v>
      </c>
      <c r="H344" s="8"/>
      <c r="I344" s="8"/>
    </row>
    <row r="345" spans="1:9" hidden="1">
      <c r="A345" s="2"/>
      <c r="B345" s="5"/>
      <c r="C345" s="5" t="s">
        <v>163</v>
      </c>
      <c r="D345" s="5" t="s">
        <v>49</v>
      </c>
      <c r="E345" s="5" t="s">
        <v>888</v>
      </c>
      <c r="F345" s="5" t="s">
        <v>86</v>
      </c>
      <c r="G345" s="8"/>
      <c r="H345" s="8"/>
      <c r="I345" s="8"/>
    </row>
    <row r="346" spans="1:9" hidden="1">
      <c r="A346" s="2"/>
      <c r="B346" s="5"/>
      <c r="C346" s="5" t="s">
        <v>163</v>
      </c>
      <c r="D346" s="5" t="s">
        <v>49</v>
      </c>
      <c r="E346" s="5" t="s">
        <v>889</v>
      </c>
      <c r="F346" s="5"/>
      <c r="G346" s="8">
        <f>SUM(G347)</f>
        <v>0</v>
      </c>
      <c r="H346" s="8"/>
      <c r="I346" s="8"/>
    </row>
    <row r="347" spans="1:9" hidden="1">
      <c r="A347" s="2"/>
      <c r="B347" s="5"/>
      <c r="C347" s="5" t="s">
        <v>163</v>
      </c>
      <c r="D347" s="5" t="s">
        <v>49</v>
      </c>
      <c r="E347" s="5" t="s">
        <v>889</v>
      </c>
      <c r="F347" s="5" t="s">
        <v>86</v>
      </c>
      <c r="G347" s="8"/>
      <c r="H347" s="8"/>
      <c r="I347" s="8"/>
    </row>
    <row r="348" spans="1:9" hidden="1">
      <c r="A348" s="2"/>
      <c r="B348" s="5"/>
      <c r="C348" s="5" t="s">
        <v>163</v>
      </c>
      <c r="D348" s="5" t="s">
        <v>49</v>
      </c>
      <c r="E348" s="5" t="s">
        <v>890</v>
      </c>
      <c r="F348" s="5"/>
      <c r="G348" s="8">
        <f>SUM(G349)</f>
        <v>0</v>
      </c>
      <c r="H348" s="8"/>
      <c r="I348" s="8"/>
    </row>
    <row r="349" spans="1:9" hidden="1">
      <c r="A349" s="2"/>
      <c r="B349" s="5"/>
      <c r="C349" s="5" t="s">
        <v>163</v>
      </c>
      <c r="D349" s="5" t="s">
        <v>49</v>
      </c>
      <c r="E349" s="5" t="s">
        <v>890</v>
      </c>
      <c r="F349" s="5" t="s">
        <v>86</v>
      </c>
      <c r="G349" s="8"/>
      <c r="H349" s="8"/>
      <c r="I349" s="8"/>
    </row>
    <row r="350" spans="1:9" hidden="1">
      <c r="A350" s="2"/>
      <c r="B350" s="5"/>
      <c r="C350" s="5" t="s">
        <v>163</v>
      </c>
      <c r="D350" s="5" t="s">
        <v>49</v>
      </c>
      <c r="E350" s="5" t="s">
        <v>891</v>
      </c>
      <c r="F350" s="5"/>
      <c r="G350" s="8">
        <f>SUM(G351)</f>
        <v>0</v>
      </c>
      <c r="H350" s="8"/>
      <c r="I350" s="8"/>
    </row>
    <row r="351" spans="1:9" hidden="1">
      <c r="A351" s="2"/>
      <c r="B351" s="5"/>
      <c r="C351" s="5" t="s">
        <v>163</v>
      </c>
      <c r="D351" s="5" t="s">
        <v>49</v>
      </c>
      <c r="E351" s="5" t="s">
        <v>891</v>
      </c>
      <c r="F351" s="5" t="s">
        <v>86</v>
      </c>
      <c r="G351" s="8"/>
      <c r="H351" s="8"/>
      <c r="I351" s="8"/>
    </row>
    <row r="352" spans="1:9" hidden="1">
      <c r="A352" s="2"/>
      <c r="B352" s="5"/>
      <c r="C352" s="5" t="s">
        <v>163</v>
      </c>
      <c r="D352" s="5" t="s">
        <v>49</v>
      </c>
      <c r="E352" s="5" t="s">
        <v>892</v>
      </c>
      <c r="F352" s="5"/>
      <c r="G352" s="8">
        <f>SUM(G353)</f>
        <v>0</v>
      </c>
      <c r="H352" s="8"/>
      <c r="I352" s="8"/>
    </row>
    <row r="353" spans="1:9" hidden="1">
      <c r="A353" s="2"/>
      <c r="B353" s="5"/>
      <c r="C353" s="5" t="s">
        <v>163</v>
      </c>
      <c r="D353" s="5" t="s">
        <v>49</v>
      </c>
      <c r="E353" s="5" t="s">
        <v>892</v>
      </c>
      <c r="F353" s="5" t="s">
        <v>86</v>
      </c>
      <c r="G353" s="8"/>
      <c r="H353" s="8"/>
      <c r="I353" s="8"/>
    </row>
    <row r="354" spans="1:9" hidden="1">
      <c r="A354" s="2"/>
      <c r="B354" s="5"/>
      <c r="C354" s="5" t="s">
        <v>163</v>
      </c>
      <c r="D354" s="5" t="s">
        <v>49</v>
      </c>
      <c r="E354" s="5" t="s">
        <v>893</v>
      </c>
      <c r="F354" s="5"/>
      <c r="G354" s="8">
        <f>SUM(G355)</f>
        <v>0</v>
      </c>
      <c r="H354" s="8"/>
      <c r="I354" s="8"/>
    </row>
    <row r="355" spans="1:9" hidden="1">
      <c r="A355" s="2"/>
      <c r="B355" s="5"/>
      <c r="C355" s="5" t="s">
        <v>163</v>
      </c>
      <c r="D355" s="5" t="s">
        <v>49</v>
      </c>
      <c r="E355" s="5" t="s">
        <v>893</v>
      </c>
      <c r="F355" s="5" t="s">
        <v>86</v>
      </c>
      <c r="G355" s="8"/>
      <c r="H355" s="8"/>
      <c r="I355" s="8"/>
    </row>
    <row r="356" spans="1:9">
      <c r="A356" s="35" t="s">
        <v>882</v>
      </c>
      <c r="B356" s="5"/>
      <c r="C356" s="5" t="s">
        <v>163</v>
      </c>
      <c r="D356" s="5" t="s">
        <v>49</v>
      </c>
      <c r="E356" s="5" t="s">
        <v>645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>
      <c r="A357" s="2" t="s">
        <v>513</v>
      </c>
      <c r="B357" s="5"/>
      <c r="C357" s="5" t="s">
        <v>163</v>
      </c>
      <c r="D357" s="5" t="s">
        <v>49</v>
      </c>
      <c r="E357" s="5" t="s">
        <v>646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>
      <c r="A358" s="2" t="s">
        <v>47</v>
      </c>
      <c r="B358" s="5"/>
      <c r="C358" s="5" t="s">
        <v>163</v>
      </c>
      <c r="D358" s="5" t="s">
        <v>49</v>
      </c>
      <c r="E358" s="5" t="s">
        <v>646</v>
      </c>
      <c r="F358" s="5" t="s">
        <v>86</v>
      </c>
      <c r="G358" s="8">
        <v>62560.5</v>
      </c>
      <c r="H358" s="8">
        <v>62560.5</v>
      </c>
      <c r="I358" s="8">
        <v>69174.399999999994</v>
      </c>
    </row>
    <row r="359" spans="1:9" ht="31.5" hidden="1">
      <c r="A359" s="2" t="s">
        <v>648</v>
      </c>
      <c r="B359" s="5"/>
      <c r="C359" s="5" t="s">
        <v>163</v>
      </c>
      <c r="D359" s="5" t="s">
        <v>49</v>
      </c>
      <c r="E359" s="5" t="s">
        <v>647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>
      <c r="A360" s="2" t="s">
        <v>47</v>
      </c>
      <c r="B360" s="5"/>
      <c r="C360" s="5" t="s">
        <v>163</v>
      </c>
      <c r="D360" s="5" t="s">
        <v>49</v>
      </c>
      <c r="E360" s="5" t="s">
        <v>647</v>
      </c>
      <c r="F360" s="5" t="s">
        <v>86</v>
      </c>
      <c r="G360" s="8"/>
      <c r="H360" s="8"/>
      <c r="I360" s="8"/>
    </row>
    <row r="361" spans="1:9" ht="31.5">
      <c r="A361" s="2" t="s">
        <v>584</v>
      </c>
      <c r="B361" s="5"/>
      <c r="C361" s="5" t="s">
        <v>163</v>
      </c>
      <c r="D361" s="5" t="s">
        <v>49</v>
      </c>
      <c r="E361" s="5" t="s">
        <v>282</v>
      </c>
      <c r="F361" s="5"/>
      <c r="G361" s="8">
        <f>SUM(G362)</f>
        <v>1000</v>
      </c>
      <c r="H361" s="8"/>
      <c r="I361" s="8"/>
    </row>
    <row r="362" spans="1:9" ht="31.5">
      <c r="A362" s="2" t="s">
        <v>259</v>
      </c>
      <c r="B362" s="5"/>
      <c r="C362" s="5" t="s">
        <v>163</v>
      </c>
      <c r="D362" s="5" t="s">
        <v>49</v>
      </c>
      <c r="E362" s="5" t="s">
        <v>295</v>
      </c>
      <c r="F362" s="5"/>
      <c r="G362" s="8">
        <f>SUM(G363)</f>
        <v>1000</v>
      </c>
      <c r="H362" s="8"/>
      <c r="I362" s="8"/>
    </row>
    <row r="363" spans="1:9" ht="31.5">
      <c r="A363" s="2" t="s">
        <v>260</v>
      </c>
      <c r="B363" s="5"/>
      <c r="C363" s="5" t="s">
        <v>163</v>
      </c>
      <c r="D363" s="5" t="s">
        <v>49</v>
      </c>
      <c r="E363" s="5" t="s">
        <v>295</v>
      </c>
      <c r="F363" s="5" t="s">
        <v>238</v>
      </c>
      <c r="G363" s="8">
        <v>1000</v>
      </c>
      <c r="H363" s="8"/>
      <c r="I363" s="8"/>
    </row>
    <row r="364" spans="1:9" ht="31.5">
      <c r="A364" s="83" t="s">
        <v>568</v>
      </c>
      <c r="B364" s="5"/>
      <c r="C364" s="5" t="s">
        <v>163</v>
      </c>
      <c r="D364" s="5" t="s">
        <v>49</v>
      </c>
      <c r="E364" s="32" t="s">
        <v>212</v>
      </c>
      <c r="F364" s="5"/>
      <c r="G364" s="8">
        <f t="shared" ref="G364:I365" si="78">SUM(G365)</f>
        <v>6840.2</v>
      </c>
      <c r="H364" s="8">
        <f t="shared" si="78"/>
        <v>1500</v>
      </c>
      <c r="I364" s="8">
        <f t="shared" si="78"/>
        <v>1500</v>
      </c>
    </row>
    <row r="365" spans="1:9" ht="47.25">
      <c r="A365" s="83" t="s">
        <v>569</v>
      </c>
      <c r="B365" s="5"/>
      <c r="C365" s="5" t="s">
        <v>163</v>
      </c>
      <c r="D365" s="5" t="s">
        <v>49</v>
      </c>
      <c r="E365" s="32" t="s">
        <v>213</v>
      </c>
      <c r="F365" s="5"/>
      <c r="G365" s="8">
        <f>SUM(G366)</f>
        <v>6840.2</v>
      </c>
      <c r="H365" s="8">
        <f t="shared" si="78"/>
        <v>1500</v>
      </c>
      <c r="I365" s="8">
        <f t="shared" si="78"/>
        <v>1500</v>
      </c>
    </row>
    <row r="366" spans="1:9" ht="31.5">
      <c r="A366" s="83" t="s">
        <v>457</v>
      </c>
      <c r="B366" s="5"/>
      <c r="C366" s="5" t="s">
        <v>163</v>
      </c>
      <c r="D366" s="5" t="s">
        <v>49</v>
      </c>
      <c r="E366" s="32" t="s">
        <v>214</v>
      </c>
      <c r="F366" s="5"/>
      <c r="G366" s="8">
        <f>SUM(G367:G368)</f>
        <v>6840.2</v>
      </c>
      <c r="H366" s="8">
        <f>SUM(H367:H368)</f>
        <v>1500</v>
      </c>
      <c r="I366" s="8">
        <f>SUM(I367:I368)</f>
        <v>1500</v>
      </c>
    </row>
    <row r="367" spans="1:9" ht="31.5">
      <c r="A367" s="83" t="s">
        <v>47</v>
      </c>
      <c r="B367" s="5"/>
      <c r="C367" s="5" t="s">
        <v>163</v>
      </c>
      <c r="D367" s="5" t="s">
        <v>49</v>
      </c>
      <c r="E367" s="32" t="s">
        <v>214</v>
      </c>
      <c r="F367" s="5" t="s">
        <v>86</v>
      </c>
      <c r="G367" s="8">
        <v>1840.2</v>
      </c>
      <c r="H367" s="8">
        <v>1500</v>
      </c>
      <c r="I367" s="8">
        <v>1500</v>
      </c>
    </row>
    <row r="368" spans="1:9" ht="31.5">
      <c r="A368" s="2" t="s">
        <v>260</v>
      </c>
      <c r="B368" s="5"/>
      <c r="C368" s="5" t="s">
        <v>163</v>
      </c>
      <c r="D368" s="5" t="s">
        <v>49</v>
      </c>
      <c r="E368" s="32" t="s">
        <v>214</v>
      </c>
      <c r="F368" s="5" t="s">
        <v>238</v>
      </c>
      <c r="G368" s="8">
        <v>5000</v>
      </c>
      <c r="H368" s="8">
        <v>0</v>
      </c>
      <c r="I368" s="8">
        <v>0</v>
      </c>
    </row>
    <row r="369" spans="1:9">
      <c r="A369" s="35" t="s">
        <v>624</v>
      </c>
      <c r="B369" s="5"/>
      <c r="C369" s="5" t="s">
        <v>163</v>
      </c>
      <c r="D369" s="5" t="s">
        <v>49</v>
      </c>
      <c r="E369" s="6" t="s">
        <v>622</v>
      </c>
      <c r="F369" s="6"/>
      <c r="G369" s="8">
        <f>SUM(G370)+G372+G374+G376</f>
        <v>8385.5</v>
      </c>
      <c r="H369" s="8">
        <f t="shared" ref="H369:I369" si="79">SUM(H370)+H372+H374+H376</f>
        <v>8385.5</v>
      </c>
      <c r="I369" s="8">
        <f t="shared" si="79"/>
        <v>8385.5</v>
      </c>
    </row>
    <row r="370" spans="1:9" hidden="1">
      <c r="A370" s="35" t="s">
        <v>30</v>
      </c>
      <c r="B370" s="5"/>
      <c r="C370" s="5" t="s">
        <v>163</v>
      </c>
      <c r="D370" s="5" t="s">
        <v>49</v>
      </c>
      <c r="E370" s="6" t="s">
        <v>623</v>
      </c>
      <c r="F370" s="6"/>
      <c r="G370" s="8">
        <f>SUM(G371)</f>
        <v>0</v>
      </c>
      <c r="H370" s="8">
        <f>SUM(H371)</f>
        <v>0</v>
      </c>
      <c r="I370" s="8">
        <f>SUM(I371)</f>
        <v>0</v>
      </c>
    </row>
    <row r="371" spans="1:9" ht="31.5" hidden="1">
      <c r="A371" s="35" t="s">
        <v>47</v>
      </c>
      <c r="B371" s="5"/>
      <c r="C371" s="5" t="s">
        <v>163</v>
      </c>
      <c r="D371" s="5" t="s">
        <v>49</v>
      </c>
      <c r="E371" s="6" t="s">
        <v>623</v>
      </c>
      <c r="F371" s="6" t="s">
        <v>86</v>
      </c>
      <c r="G371" s="8"/>
      <c r="H371" s="8"/>
      <c r="I371" s="8"/>
    </row>
    <row r="372" spans="1:9" ht="47.25">
      <c r="A372" s="35" t="s">
        <v>24</v>
      </c>
      <c r="B372" s="5"/>
      <c r="C372" s="5" t="s">
        <v>163</v>
      </c>
      <c r="D372" s="5" t="s">
        <v>49</v>
      </c>
      <c r="E372" s="6" t="s">
        <v>631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>
      <c r="A373" s="35" t="s">
        <v>220</v>
      </c>
      <c r="B373" s="5"/>
      <c r="C373" s="5" t="s">
        <v>163</v>
      </c>
      <c r="D373" s="5" t="s">
        <v>49</v>
      </c>
      <c r="E373" s="6" t="s">
        <v>631</v>
      </c>
      <c r="F373" s="6" t="s">
        <v>117</v>
      </c>
      <c r="G373" s="8">
        <v>8385.5</v>
      </c>
      <c r="H373" s="8">
        <v>8385.5</v>
      </c>
      <c r="I373" s="8">
        <v>8385.5</v>
      </c>
    </row>
    <row r="374" spans="1:9" ht="31.5">
      <c r="A374" s="35" t="s">
        <v>252</v>
      </c>
      <c r="B374" s="5"/>
      <c r="C374" s="5" t="s">
        <v>163</v>
      </c>
      <c r="D374" s="5" t="s">
        <v>49</v>
      </c>
      <c r="E374" s="6" t="s">
        <v>640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>
      <c r="A375" s="35" t="s">
        <v>220</v>
      </c>
      <c r="B375" s="5"/>
      <c r="C375" s="5" t="s">
        <v>163</v>
      </c>
      <c r="D375" s="5" t="s">
        <v>49</v>
      </c>
      <c r="E375" s="6" t="s">
        <v>640</v>
      </c>
      <c r="F375" s="6" t="s">
        <v>117</v>
      </c>
      <c r="G375" s="8"/>
      <c r="H375" s="8"/>
      <c r="I375" s="8"/>
    </row>
    <row r="376" spans="1:9" hidden="1">
      <c r="A376" s="83" t="s">
        <v>253</v>
      </c>
      <c r="B376" s="5"/>
      <c r="C376" s="5" t="s">
        <v>163</v>
      </c>
      <c r="D376" s="5" t="s">
        <v>49</v>
      </c>
      <c r="E376" s="6" t="s">
        <v>792</v>
      </c>
      <c r="F376" s="6"/>
      <c r="G376" s="8">
        <f>SUM(G377)</f>
        <v>0</v>
      </c>
      <c r="H376" s="8"/>
      <c r="I376" s="8"/>
    </row>
    <row r="377" spans="1:9" ht="31.5" hidden="1">
      <c r="A377" s="35" t="s">
        <v>220</v>
      </c>
      <c r="B377" s="5"/>
      <c r="C377" s="5" t="s">
        <v>163</v>
      </c>
      <c r="D377" s="5" t="s">
        <v>49</v>
      </c>
      <c r="E377" s="6" t="s">
        <v>792</v>
      </c>
      <c r="F377" s="6" t="s">
        <v>117</v>
      </c>
      <c r="G377" s="8"/>
      <c r="H377" s="8"/>
      <c r="I377" s="8"/>
    </row>
    <row r="378" spans="1:9">
      <c r="A378" s="35" t="s">
        <v>625</v>
      </c>
      <c r="B378" s="5"/>
      <c r="C378" s="5" t="s">
        <v>163</v>
      </c>
      <c r="D378" s="5" t="s">
        <v>49</v>
      </c>
      <c r="E378" s="6" t="s">
        <v>629</v>
      </c>
      <c r="F378" s="6"/>
      <c r="G378" s="8">
        <f>SUM(G379)+G381+G383+G385</f>
        <v>31702.7</v>
      </c>
      <c r="H378" s="8">
        <f t="shared" ref="H378:I378" si="80">SUM(H379)+H381+H383+H385</f>
        <v>22593.5</v>
      </c>
      <c r="I378" s="8">
        <f t="shared" si="80"/>
        <v>27258.3</v>
      </c>
    </row>
    <row r="379" spans="1:9">
      <c r="A379" s="35" t="s">
        <v>30</v>
      </c>
      <c r="B379" s="5"/>
      <c r="C379" s="5" t="s">
        <v>163</v>
      </c>
      <c r="D379" s="5" t="s">
        <v>49</v>
      </c>
      <c r="E379" s="6" t="s">
        <v>630</v>
      </c>
      <c r="F379" s="6"/>
      <c r="G379" s="8">
        <f>SUM(G380)</f>
        <v>10109.200000000001</v>
      </c>
      <c r="H379" s="8">
        <f>SUM(H380)</f>
        <v>2000</v>
      </c>
      <c r="I379" s="8">
        <f>SUM(I380)</f>
        <v>5664.8</v>
      </c>
    </row>
    <row r="380" spans="1:9" ht="31.5">
      <c r="A380" s="35" t="s">
        <v>47</v>
      </c>
      <c r="B380" s="5"/>
      <c r="C380" s="5" t="s">
        <v>163</v>
      </c>
      <c r="D380" s="5" t="s">
        <v>49</v>
      </c>
      <c r="E380" s="6" t="s">
        <v>630</v>
      </c>
      <c r="F380" s="6" t="s">
        <v>86</v>
      </c>
      <c r="G380" s="8">
        <v>10109.200000000001</v>
      </c>
      <c r="H380" s="8">
        <v>2000</v>
      </c>
      <c r="I380" s="8">
        <v>5664.8</v>
      </c>
    </row>
    <row r="381" spans="1:9" ht="47.25">
      <c r="A381" s="35" t="s">
        <v>24</v>
      </c>
      <c r="B381" s="5"/>
      <c r="C381" s="5" t="s">
        <v>163</v>
      </c>
      <c r="D381" s="5" t="s">
        <v>49</v>
      </c>
      <c r="E381" s="6" t="s">
        <v>639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>
      <c r="A382" s="35" t="s">
        <v>220</v>
      </c>
      <c r="B382" s="5"/>
      <c r="C382" s="5" t="s">
        <v>163</v>
      </c>
      <c r="D382" s="5" t="s">
        <v>49</v>
      </c>
      <c r="E382" s="6" t="s">
        <v>639</v>
      </c>
      <c r="F382" s="6" t="s">
        <v>117</v>
      </c>
      <c r="G382" s="8">
        <v>21293.5</v>
      </c>
      <c r="H382" s="8">
        <f>21293.5-1000</f>
        <v>20293.5</v>
      </c>
      <c r="I382" s="8">
        <v>21293.5</v>
      </c>
    </row>
    <row r="383" spans="1:9" hidden="1">
      <c r="A383" s="35" t="s">
        <v>251</v>
      </c>
      <c r="B383" s="5"/>
      <c r="C383" s="5" t="s">
        <v>163</v>
      </c>
      <c r="D383" s="5" t="s">
        <v>49</v>
      </c>
      <c r="E383" s="6" t="s">
        <v>883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>
      <c r="A384" s="35" t="s">
        <v>220</v>
      </c>
      <c r="B384" s="5"/>
      <c r="C384" s="5" t="s">
        <v>163</v>
      </c>
      <c r="D384" s="5" t="s">
        <v>49</v>
      </c>
      <c r="E384" s="6" t="s">
        <v>883</v>
      </c>
      <c r="F384" s="6" t="s">
        <v>117</v>
      </c>
      <c r="G384" s="8"/>
      <c r="H384" s="8"/>
      <c r="I384" s="8"/>
    </row>
    <row r="385" spans="1:9" ht="31.5">
      <c r="A385" s="35" t="s">
        <v>795</v>
      </c>
      <c r="B385" s="5"/>
      <c r="C385" s="5" t="s">
        <v>163</v>
      </c>
      <c r="D385" s="5" t="s">
        <v>49</v>
      </c>
      <c r="E385" s="6" t="s">
        <v>794</v>
      </c>
      <c r="F385" s="6"/>
      <c r="G385" s="8">
        <f>SUM(G386)</f>
        <v>300</v>
      </c>
      <c r="H385" s="8">
        <f t="shared" ref="H385:I386" si="82">SUM(H386)</f>
        <v>300</v>
      </c>
      <c r="I385" s="8">
        <f t="shared" si="82"/>
        <v>300</v>
      </c>
    </row>
    <row r="386" spans="1:9" ht="31.5">
      <c r="A386" s="35" t="s">
        <v>796</v>
      </c>
      <c r="B386" s="5"/>
      <c r="C386" s="5" t="s">
        <v>163</v>
      </c>
      <c r="D386" s="5" t="s">
        <v>49</v>
      </c>
      <c r="E386" s="6" t="s">
        <v>793</v>
      </c>
      <c r="F386" s="6"/>
      <c r="G386" s="8">
        <f>SUM(G387)</f>
        <v>300</v>
      </c>
      <c r="H386" s="8">
        <f t="shared" si="82"/>
        <v>300</v>
      </c>
      <c r="I386" s="8">
        <f t="shared" si="82"/>
        <v>300</v>
      </c>
    </row>
    <row r="387" spans="1:9" ht="31.5">
      <c r="A387" s="35" t="s">
        <v>47</v>
      </c>
      <c r="B387" s="5"/>
      <c r="C387" s="5" t="s">
        <v>163</v>
      </c>
      <c r="D387" s="5" t="s">
        <v>49</v>
      </c>
      <c r="E387" s="6" t="s">
        <v>793</v>
      </c>
      <c r="F387" s="6" t="s">
        <v>86</v>
      </c>
      <c r="G387" s="8">
        <v>300</v>
      </c>
      <c r="H387" s="8">
        <v>300</v>
      </c>
      <c r="I387" s="8">
        <v>300</v>
      </c>
    </row>
    <row r="388" spans="1:9">
      <c r="A388" s="35" t="s">
        <v>626</v>
      </c>
      <c r="B388" s="5"/>
      <c r="C388" s="5" t="s">
        <v>163</v>
      </c>
      <c r="D388" s="5" t="s">
        <v>49</v>
      </c>
      <c r="E388" s="6" t="s">
        <v>627</v>
      </c>
      <c r="F388" s="6"/>
      <c r="G388" s="8">
        <f t="shared" ref="G388:I389" si="83">SUM(G389)</f>
        <v>43659.3</v>
      </c>
      <c r="H388" s="8">
        <f t="shared" si="83"/>
        <v>35000</v>
      </c>
      <c r="I388" s="8">
        <f t="shared" si="83"/>
        <v>38332.1</v>
      </c>
    </row>
    <row r="389" spans="1:9">
      <c r="A389" s="35" t="s">
        <v>30</v>
      </c>
      <c r="B389" s="5"/>
      <c r="C389" s="5" t="s">
        <v>163</v>
      </c>
      <c r="D389" s="5" t="s">
        <v>49</v>
      </c>
      <c r="E389" s="6" t="s">
        <v>628</v>
      </c>
      <c r="F389" s="6"/>
      <c r="G389" s="8">
        <f t="shared" si="83"/>
        <v>43659.3</v>
      </c>
      <c r="H389" s="8">
        <f t="shared" si="83"/>
        <v>35000</v>
      </c>
      <c r="I389" s="8">
        <f t="shared" si="83"/>
        <v>38332.1</v>
      </c>
    </row>
    <row r="390" spans="1:9" ht="31.5">
      <c r="A390" s="35" t="s">
        <v>47</v>
      </c>
      <c r="B390" s="5"/>
      <c r="C390" s="5" t="s">
        <v>163</v>
      </c>
      <c r="D390" s="5" t="s">
        <v>49</v>
      </c>
      <c r="E390" s="6" t="s">
        <v>628</v>
      </c>
      <c r="F390" s="6" t="s">
        <v>86</v>
      </c>
      <c r="G390" s="8">
        <v>43659.3</v>
      </c>
      <c r="H390" s="8">
        <v>35000</v>
      </c>
      <c r="I390" s="8">
        <v>38332.1</v>
      </c>
    </row>
    <row r="391" spans="1:9" ht="18.75" customHeight="1">
      <c r="A391" s="2" t="s">
        <v>171</v>
      </c>
      <c r="B391" s="5"/>
      <c r="C391" s="84" t="s">
        <v>163</v>
      </c>
      <c r="D391" s="84" t="s">
        <v>163</v>
      </c>
      <c r="E391" s="84"/>
      <c r="F391" s="84"/>
      <c r="G391" s="10">
        <f>SUM(G404)+G407+G395+G411+G392</f>
        <v>16955.099999999999</v>
      </c>
      <c r="H391" s="10">
        <f t="shared" ref="H391:I391" si="84">SUM(H404)+H407+H395+H411+H392</f>
        <v>29685.1</v>
      </c>
      <c r="I391" s="10">
        <f t="shared" si="84"/>
        <v>18185.099999999999</v>
      </c>
    </row>
    <row r="392" spans="1:9" ht="31.5">
      <c r="A392" s="2" t="s">
        <v>962</v>
      </c>
      <c r="B392" s="5"/>
      <c r="C392" s="84" t="s">
        <v>163</v>
      </c>
      <c r="D392" s="84" t="s">
        <v>163</v>
      </c>
      <c r="E392" s="84" t="s">
        <v>935</v>
      </c>
      <c r="F392" s="84"/>
      <c r="G392" s="10">
        <f>SUM(G393)</f>
        <v>3810.5</v>
      </c>
      <c r="H392" s="10">
        <f t="shared" ref="H392:I392" si="85">SUM(H393)</f>
        <v>0</v>
      </c>
      <c r="I392" s="10">
        <f t="shared" si="85"/>
        <v>0</v>
      </c>
    </row>
    <row r="393" spans="1:9" ht="31.5">
      <c r="A393" s="2" t="s">
        <v>349</v>
      </c>
      <c r="B393" s="5"/>
      <c r="C393" s="84" t="s">
        <v>163</v>
      </c>
      <c r="D393" s="84" t="s">
        <v>163</v>
      </c>
      <c r="E393" s="84" t="s">
        <v>963</v>
      </c>
      <c r="F393" s="84"/>
      <c r="G393" s="10">
        <f>SUM(G394)</f>
        <v>3810.5</v>
      </c>
      <c r="H393" s="10">
        <f t="shared" ref="H393:I393" si="86">SUM(H394)</f>
        <v>0</v>
      </c>
      <c r="I393" s="10">
        <f t="shared" si="86"/>
        <v>0</v>
      </c>
    </row>
    <row r="394" spans="1:9" ht="31.5">
      <c r="A394" s="2" t="s">
        <v>260</v>
      </c>
      <c r="B394" s="5"/>
      <c r="C394" s="84" t="s">
        <v>163</v>
      </c>
      <c r="D394" s="84" t="s">
        <v>163</v>
      </c>
      <c r="E394" s="84" t="s">
        <v>963</v>
      </c>
      <c r="F394" s="84" t="s">
        <v>238</v>
      </c>
      <c r="G394" s="10">
        <v>3810.5</v>
      </c>
      <c r="H394" s="10">
        <v>0</v>
      </c>
      <c r="I394" s="10">
        <v>0</v>
      </c>
    </row>
    <row r="395" spans="1:9" ht="31.5">
      <c r="A395" s="2" t="s">
        <v>737</v>
      </c>
      <c r="B395" s="5"/>
      <c r="C395" s="84" t="s">
        <v>163</v>
      </c>
      <c r="D395" s="84" t="s">
        <v>163</v>
      </c>
      <c r="E395" s="5" t="s">
        <v>235</v>
      </c>
      <c r="F395" s="5"/>
      <c r="G395" s="8">
        <f>SUM(G396)+G399</f>
        <v>1000</v>
      </c>
      <c r="H395" s="8">
        <f>SUM(H396)+H399</f>
        <v>29023.8</v>
      </c>
      <c r="I395" s="8">
        <f>SUM(I396)+I399</f>
        <v>17023.8</v>
      </c>
    </row>
    <row r="396" spans="1:9" ht="31.5" hidden="1">
      <c r="A396" s="2" t="s">
        <v>258</v>
      </c>
      <c r="B396" s="5"/>
      <c r="C396" s="84" t="s">
        <v>163</v>
      </c>
      <c r="D396" s="84" t="s">
        <v>163</v>
      </c>
      <c r="E396" s="5" t="s">
        <v>289</v>
      </c>
      <c r="F396" s="5"/>
      <c r="G396" s="8">
        <f t="shared" ref="G396:I397" si="87">SUM(G397)</f>
        <v>0</v>
      </c>
      <c r="H396" s="8">
        <f t="shared" si="87"/>
        <v>0</v>
      </c>
      <c r="I396" s="8">
        <f t="shared" si="87"/>
        <v>0</v>
      </c>
    </row>
    <row r="397" spans="1:9" ht="31.5" hidden="1">
      <c r="A397" s="2" t="s">
        <v>259</v>
      </c>
      <c r="B397" s="5"/>
      <c r="C397" s="84" t="s">
        <v>163</v>
      </c>
      <c r="D397" s="84" t="s">
        <v>163</v>
      </c>
      <c r="E397" s="5" t="s">
        <v>290</v>
      </c>
      <c r="F397" s="5"/>
      <c r="G397" s="8">
        <f t="shared" si="87"/>
        <v>0</v>
      </c>
      <c r="H397" s="8">
        <f t="shared" si="87"/>
        <v>0</v>
      </c>
      <c r="I397" s="8">
        <f t="shared" si="87"/>
        <v>0</v>
      </c>
    </row>
    <row r="398" spans="1:9" ht="31.5" hidden="1">
      <c r="A398" s="2" t="s">
        <v>260</v>
      </c>
      <c r="B398" s="5"/>
      <c r="C398" s="84" t="s">
        <v>163</v>
      </c>
      <c r="D398" s="84" t="s">
        <v>163</v>
      </c>
      <c r="E398" s="5" t="s">
        <v>290</v>
      </c>
      <c r="F398" s="5" t="s">
        <v>238</v>
      </c>
      <c r="G398" s="8"/>
      <c r="H398" s="8"/>
      <c r="I398" s="8"/>
    </row>
    <row r="399" spans="1:9">
      <c r="A399" s="2" t="s">
        <v>261</v>
      </c>
      <c r="B399" s="5"/>
      <c r="C399" s="84" t="s">
        <v>163</v>
      </c>
      <c r="D399" s="84" t="s">
        <v>163</v>
      </c>
      <c r="E399" s="5" t="s">
        <v>291</v>
      </c>
      <c r="F399" s="5"/>
      <c r="G399" s="8">
        <f>SUM(G400)</f>
        <v>1000</v>
      </c>
      <c r="H399" s="8">
        <f>SUM(H400)</f>
        <v>29023.8</v>
      </c>
      <c r="I399" s="8">
        <f>SUM(I400)</f>
        <v>17023.8</v>
      </c>
    </row>
    <row r="400" spans="1:9" ht="31.5">
      <c r="A400" s="2" t="s">
        <v>259</v>
      </c>
      <c r="B400" s="5"/>
      <c r="C400" s="84" t="s">
        <v>163</v>
      </c>
      <c r="D400" s="84" t="s">
        <v>163</v>
      </c>
      <c r="E400" s="5" t="s">
        <v>292</v>
      </c>
      <c r="F400" s="5"/>
      <c r="G400" s="8">
        <f>SUM(G401)+G402</f>
        <v>1000</v>
      </c>
      <c r="H400" s="8">
        <f t="shared" ref="H400:I400" si="88">SUM(H401)+H402</f>
        <v>29023.8</v>
      </c>
      <c r="I400" s="8">
        <f t="shared" si="88"/>
        <v>17023.8</v>
      </c>
    </row>
    <row r="401" spans="1:9" ht="31.5">
      <c r="A401" s="2" t="s">
        <v>260</v>
      </c>
      <c r="B401" s="5"/>
      <c r="C401" s="84" t="s">
        <v>163</v>
      </c>
      <c r="D401" s="84" t="s">
        <v>163</v>
      </c>
      <c r="E401" s="5" t="s">
        <v>292</v>
      </c>
      <c r="F401" s="5" t="s">
        <v>238</v>
      </c>
      <c r="G401" s="8">
        <v>1000</v>
      </c>
      <c r="H401" s="8">
        <v>12000</v>
      </c>
      <c r="I401" s="8">
        <v>0</v>
      </c>
    </row>
    <row r="402" spans="1:9">
      <c r="A402" s="2" t="s">
        <v>988</v>
      </c>
      <c r="B402" s="5"/>
      <c r="C402" s="84" t="s">
        <v>163</v>
      </c>
      <c r="D402" s="84" t="s">
        <v>163</v>
      </c>
      <c r="E402" s="5" t="s">
        <v>827</v>
      </c>
      <c r="F402" s="5"/>
      <c r="G402" s="8">
        <f>SUM(G403)</f>
        <v>0</v>
      </c>
      <c r="H402" s="8">
        <f>SUM(H403)</f>
        <v>17023.8</v>
      </c>
      <c r="I402" s="8">
        <f>SUM(I403)</f>
        <v>17023.8</v>
      </c>
    </row>
    <row r="403" spans="1:9" ht="31.5">
      <c r="A403" s="2" t="s">
        <v>260</v>
      </c>
      <c r="B403" s="5"/>
      <c r="C403" s="84" t="s">
        <v>163</v>
      </c>
      <c r="D403" s="84" t="s">
        <v>163</v>
      </c>
      <c r="E403" s="5" t="s">
        <v>827</v>
      </c>
      <c r="F403" s="5" t="s">
        <v>238</v>
      </c>
      <c r="G403" s="8"/>
      <c r="H403" s="8">
        <v>17023.8</v>
      </c>
      <c r="I403" s="8">
        <v>17023.8</v>
      </c>
    </row>
    <row r="404" spans="1:9" ht="31.5">
      <c r="A404" s="2" t="s">
        <v>586</v>
      </c>
      <c r="B404" s="5"/>
      <c r="C404" s="84" t="s">
        <v>163</v>
      </c>
      <c r="D404" s="84" t="s">
        <v>163</v>
      </c>
      <c r="E404" s="84" t="s">
        <v>282</v>
      </c>
      <c r="F404" s="84"/>
      <c r="G404" s="10">
        <f t="shared" ref="G404:I405" si="89">SUM(G405)</f>
        <v>3700</v>
      </c>
      <c r="H404" s="10">
        <f t="shared" si="89"/>
        <v>0</v>
      </c>
      <c r="I404" s="10">
        <f t="shared" si="89"/>
        <v>0</v>
      </c>
    </row>
    <row r="405" spans="1:9" ht="31.5">
      <c r="A405" s="2" t="s">
        <v>259</v>
      </c>
      <c r="B405" s="5"/>
      <c r="C405" s="84" t="s">
        <v>163</v>
      </c>
      <c r="D405" s="84" t="s">
        <v>163</v>
      </c>
      <c r="E405" s="84" t="s">
        <v>295</v>
      </c>
      <c r="F405" s="84"/>
      <c r="G405" s="10">
        <f t="shared" si="89"/>
        <v>3700</v>
      </c>
      <c r="H405" s="10">
        <f t="shared" si="89"/>
        <v>0</v>
      </c>
      <c r="I405" s="10">
        <f t="shared" si="89"/>
        <v>0</v>
      </c>
    </row>
    <row r="406" spans="1:9" ht="27.75" customHeight="1">
      <c r="A406" s="2" t="s">
        <v>260</v>
      </c>
      <c r="B406" s="5"/>
      <c r="C406" s="84" t="s">
        <v>163</v>
      </c>
      <c r="D406" s="84" t="s">
        <v>163</v>
      </c>
      <c r="E406" s="84" t="s">
        <v>295</v>
      </c>
      <c r="F406" s="84" t="s">
        <v>238</v>
      </c>
      <c r="G406" s="10">
        <v>3700</v>
      </c>
      <c r="H406" s="10"/>
      <c r="I406" s="10"/>
    </row>
    <row r="407" spans="1:9" ht="31.5">
      <c r="A407" s="2" t="s">
        <v>923</v>
      </c>
      <c r="B407" s="5"/>
      <c r="C407" s="84" t="s">
        <v>163</v>
      </c>
      <c r="D407" s="84" t="s">
        <v>163</v>
      </c>
      <c r="E407" s="84" t="s">
        <v>228</v>
      </c>
      <c r="F407" s="84"/>
      <c r="G407" s="10">
        <f t="shared" ref="G407:I409" si="90">SUM(G408)</f>
        <v>8283.2999999999993</v>
      </c>
      <c r="H407" s="10">
        <f t="shared" si="90"/>
        <v>500</v>
      </c>
      <c r="I407" s="10">
        <f t="shared" si="90"/>
        <v>1000</v>
      </c>
    </row>
    <row r="408" spans="1:9" ht="31.5">
      <c r="A408" s="2" t="s">
        <v>348</v>
      </c>
      <c r="B408" s="5"/>
      <c r="C408" s="84" t="s">
        <v>163</v>
      </c>
      <c r="D408" s="84" t="s">
        <v>163</v>
      </c>
      <c r="E408" s="84" t="s">
        <v>230</v>
      </c>
      <c r="F408" s="84"/>
      <c r="G408" s="10">
        <f t="shared" si="90"/>
        <v>8283.2999999999993</v>
      </c>
      <c r="H408" s="10">
        <f t="shared" si="90"/>
        <v>500</v>
      </c>
      <c r="I408" s="10">
        <f t="shared" si="90"/>
        <v>1000</v>
      </c>
    </row>
    <row r="409" spans="1:9">
      <c r="A409" s="35" t="s">
        <v>30</v>
      </c>
      <c r="B409" s="5"/>
      <c r="C409" s="84" t="s">
        <v>163</v>
      </c>
      <c r="D409" s="84" t="s">
        <v>163</v>
      </c>
      <c r="E409" s="84" t="s">
        <v>642</v>
      </c>
      <c r="F409" s="84"/>
      <c r="G409" s="10">
        <f t="shared" si="90"/>
        <v>8283.2999999999993</v>
      </c>
      <c r="H409" s="10">
        <f t="shared" si="90"/>
        <v>500</v>
      </c>
      <c r="I409" s="10">
        <f t="shared" si="90"/>
        <v>1000</v>
      </c>
    </row>
    <row r="410" spans="1:9" ht="31.5">
      <c r="A410" s="2" t="s">
        <v>47</v>
      </c>
      <c r="B410" s="5"/>
      <c r="C410" s="84" t="s">
        <v>163</v>
      </c>
      <c r="D410" s="84" t="s">
        <v>163</v>
      </c>
      <c r="E410" s="84" t="s">
        <v>642</v>
      </c>
      <c r="F410" s="84" t="s">
        <v>86</v>
      </c>
      <c r="G410" s="10">
        <v>8283.2999999999993</v>
      </c>
      <c r="H410" s="10">
        <v>500</v>
      </c>
      <c r="I410" s="10">
        <v>1000</v>
      </c>
    </row>
    <row r="411" spans="1:9">
      <c r="A411" s="2" t="s">
        <v>185</v>
      </c>
      <c r="B411" s="5"/>
      <c r="C411" s="84" t="s">
        <v>163</v>
      </c>
      <c r="D411" s="84" t="s">
        <v>163</v>
      </c>
      <c r="E411" s="84" t="s">
        <v>186</v>
      </c>
      <c r="F411" s="84"/>
      <c r="G411" s="10">
        <f>SUM(G412)</f>
        <v>161.29999999999998</v>
      </c>
      <c r="H411" s="10">
        <f t="shared" ref="H411:I411" si="91">SUM(H412)</f>
        <v>161.29999999999998</v>
      </c>
      <c r="I411" s="10">
        <f t="shared" si="91"/>
        <v>161.29999999999998</v>
      </c>
    </row>
    <row r="412" spans="1:9" ht="47.25">
      <c r="A412" s="83" t="s">
        <v>342</v>
      </c>
      <c r="B412" s="84"/>
      <c r="C412" s="84" t="s">
        <v>163</v>
      </c>
      <c r="D412" s="84" t="s">
        <v>163</v>
      </c>
      <c r="E412" s="84" t="s">
        <v>512</v>
      </c>
      <c r="F412" s="32"/>
      <c r="G412" s="10">
        <f>SUM(G413:G414)</f>
        <v>161.29999999999998</v>
      </c>
      <c r="H412" s="10">
        <f>SUM(H413:H414)</f>
        <v>161.29999999999998</v>
      </c>
      <c r="I412" s="10">
        <f>SUM(I413:I414)</f>
        <v>161.29999999999998</v>
      </c>
    </row>
    <row r="413" spans="1:9" ht="47.25">
      <c r="A413" s="2" t="s">
        <v>46</v>
      </c>
      <c r="B413" s="84"/>
      <c r="C413" s="84" t="s">
        <v>163</v>
      </c>
      <c r="D413" s="84" t="s">
        <v>163</v>
      </c>
      <c r="E413" s="84" t="s">
        <v>512</v>
      </c>
      <c r="F413" s="84" t="s">
        <v>84</v>
      </c>
      <c r="G413" s="10">
        <f>140.1+11.7</f>
        <v>151.79999999999998</v>
      </c>
      <c r="H413" s="10">
        <f>140.1+11.7</f>
        <v>151.79999999999998</v>
      </c>
      <c r="I413" s="10">
        <f>140.1+11.7</f>
        <v>151.79999999999998</v>
      </c>
    </row>
    <row r="414" spans="1:9" ht="30.75" customHeight="1">
      <c r="A414" s="83" t="s">
        <v>47</v>
      </c>
      <c r="B414" s="84"/>
      <c r="C414" s="84" t="s">
        <v>163</v>
      </c>
      <c r="D414" s="84" t="s">
        <v>163</v>
      </c>
      <c r="E414" s="84" t="s">
        <v>755</v>
      </c>
      <c r="F414" s="84" t="s">
        <v>86</v>
      </c>
      <c r="G414" s="10">
        <v>9.5</v>
      </c>
      <c r="H414" s="10">
        <v>9.5</v>
      </c>
      <c r="I414" s="10">
        <v>9.5</v>
      </c>
    </row>
    <row r="415" spans="1:9">
      <c r="A415" s="83" t="s">
        <v>231</v>
      </c>
      <c r="B415" s="23"/>
      <c r="C415" s="84" t="s">
        <v>73</v>
      </c>
      <c r="D415" s="32"/>
      <c r="E415" s="32"/>
      <c r="F415" s="32"/>
      <c r="G415" s="10">
        <f>SUM(G416+G422)</f>
        <v>20182</v>
      </c>
      <c r="H415" s="10">
        <f>SUM(H416+H422)</f>
        <v>10366.199999999999</v>
      </c>
      <c r="I415" s="10">
        <f>SUM(I416+I422)</f>
        <v>111821.8</v>
      </c>
    </row>
    <row r="416" spans="1:9">
      <c r="A416" s="83" t="s">
        <v>232</v>
      </c>
      <c r="B416" s="23"/>
      <c r="C416" s="84" t="s">
        <v>73</v>
      </c>
      <c r="D416" s="84" t="s">
        <v>49</v>
      </c>
      <c r="E416" s="32"/>
      <c r="F416" s="32"/>
      <c r="G416" s="10">
        <f t="shared" ref="G416:I417" si="92">SUM(G417)</f>
        <v>8927.7999999999993</v>
      </c>
      <c r="H416" s="10">
        <f t="shared" si="92"/>
        <v>8366.1999999999989</v>
      </c>
      <c r="I416" s="10">
        <f t="shared" si="92"/>
        <v>8366.1999999999989</v>
      </c>
    </row>
    <row r="417" spans="1:9" ht="31.5">
      <c r="A417" s="83" t="s">
        <v>924</v>
      </c>
      <c r="B417" s="23"/>
      <c r="C417" s="84" t="s">
        <v>73</v>
      </c>
      <c r="D417" s="84" t="s">
        <v>49</v>
      </c>
      <c r="E417" s="32" t="s">
        <v>233</v>
      </c>
      <c r="F417" s="32"/>
      <c r="G417" s="10">
        <f t="shared" si="92"/>
        <v>8927.7999999999993</v>
      </c>
      <c r="H417" s="10">
        <f t="shared" si="92"/>
        <v>8366.1999999999989</v>
      </c>
      <c r="I417" s="10">
        <f t="shared" si="92"/>
        <v>8366.1999999999989</v>
      </c>
    </row>
    <row r="418" spans="1:9" ht="31.5">
      <c r="A418" s="83" t="s">
        <v>40</v>
      </c>
      <c r="B418" s="23"/>
      <c r="C418" s="84" t="s">
        <v>73</v>
      </c>
      <c r="D418" s="84" t="s">
        <v>49</v>
      </c>
      <c r="E418" s="32" t="s">
        <v>234</v>
      </c>
      <c r="F418" s="32"/>
      <c r="G418" s="10">
        <f>SUM(G419:G421)</f>
        <v>8927.7999999999993</v>
      </c>
      <c r="H418" s="10">
        <f>SUM(H419:H421)</f>
        <v>8366.1999999999989</v>
      </c>
      <c r="I418" s="10">
        <f>SUM(I419:I421)</f>
        <v>8366.1999999999989</v>
      </c>
    </row>
    <row r="419" spans="1:9" ht="47.25">
      <c r="A419" s="2" t="s">
        <v>46</v>
      </c>
      <c r="B419" s="23"/>
      <c r="C419" s="84" t="s">
        <v>73</v>
      </c>
      <c r="D419" s="84" t="s">
        <v>49</v>
      </c>
      <c r="E419" s="32" t="s">
        <v>234</v>
      </c>
      <c r="F419" s="84" t="s">
        <v>84</v>
      </c>
      <c r="G419" s="10">
        <f>4984.2+1505.2+623</f>
        <v>7112.4</v>
      </c>
      <c r="H419" s="10">
        <f>4984.2+1505.2+623</f>
        <v>7112.4</v>
      </c>
      <c r="I419" s="10">
        <f>4984.2+1505.2+623</f>
        <v>7112.4</v>
      </c>
    </row>
    <row r="420" spans="1:9" ht="31.5">
      <c r="A420" s="83" t="s">
        <v>47</v>
      </c>
      <c r="B420" s="23"/>
      <c r="C420" s="84" t="s">
        <v>73</v>
      </c>
      <c r="D420" s="84" t="s">
        <v>49</v>
      </c>
      <c r="E420" s="32" t="s">
        <v>234</v>
      </c>
      <c r="F420" s="84" t="s">
        <v>86</v>
      </c>
      <c r="G420" s="10">
        <f>70.3+574+79.4+327.7+8.4+82.5+315.6+103.7</f>
        <v>1561.6000000000001</v>
      </c>
      <c r="H420" s="10">
        <v>1000</v>
      </c>
      <c r="I420" s="10">
        <v>1000</v>
      </c>
    </row>
    <row r="421" spans="1:9">
      <c r="A421" s="83" t="s">
        <v>21</v>
      </c>
      <c r="B421" s="23"/>
      <c r="C421" s="84" t="s">
        <v>73</v>
      </c>
      <c r="D421" s="84" t="s">
        <v>49</v>
      </c>
      <c r="E421" s="32" t="s">
        <v>234</v>
      </c>
      <c r="F421" s="84" t="s">
        <v>91</v>
      </c>
      <c r="G421" s="10">
        <f>248.9+4.9</f>
        <v>253.8</v>
      </c>
      <c r="H421" s="10">
        <v>253.8</v>
      </c>
      <c r="I421" s="10">
        <v>253.8</v>
      </c>
    </row>
    <row r="422" spans="1:9">
      <c r="A422" s="83" t="s">
        <v>172</v>
      </c>
      <c r="B422" s="23"/>
      <c r="C422" s="84" t="s">
        <v>73</v>
      </c>
      <c r="D422" s="84" t="s">
        <v>163</v>
      </c>
      <c r="E422" s="32"/>
      <c r="F422" s="32"/>
      <c r="G422" s="10">
        <f>SUM(G423)</f>
        <v>11254.2</v>
      </c>
      <c r="H422" s="10">
        <f>SUM(H423)</f>
        <v>2000</v>
      </c>
      <c r="I422" s="10">
        <f>SUM(I423)</f>
        <v>103455.6</v>
      </c>
    </row>
    <row r="423" spans="1:9" ht="31.5">
      <c r="A423" s="83" t="s">
        <v>924</v>
      </c>
      <c r="B423" s="23"/>
      <c r="C423" s="84" t="s">
        <v>73</v>
      </c>
      <c r="D423" s="84" t="s">
        <v>163</v>
      </c>
      <c r="E423" s="32" t="s">
        <v>233</v>
      </c>
      <c r="F423" s="32"/>
      <c r="G423" s="10">
        <f>SUM(G424)+G429</f>
        <v>11254.2</v>
      </c>
      <c r="H423" s="10">
        <f t="shared" ref="H423:I423" si="93">SUM(H424)+H429</f>
        <v>2000</v>
      </c>
      <c r="I423" s="10">
        <f t="shared" si="93"/>
        <v>103455.6</v>
      </c>
    </row>
    <row r="424" spans="1:9">
      <c r="A424" s="83" t="s">
        <v>30</v>
      </c>
      <c r="B424" s="23"/>
      <c r="C424" s="84" t="s">
        <v>73</v>
      </c>
      <c r="D424" s="84" t="s">
        <v>163</v>
      </c>
      <c r="E424" s="32" t="s">
        <v>240</v>
      </c>
      <c r="F424" s="32"/>
      <c r="G424" s="10">
        <f>SUM(G425)+G428</f>
        <v>11254.2</v>
      </c>
      <c r="H424" s="10">
        <f t="shared" ref="H424:I424" si="94">SUM(H425)+H428</f>
        <v>2000</v>
      </c>
      <c r="I424" s="10">
        <f t="shared" si="94"/>
        <v>2500</v>
      </c>
    </row>
    <row r="425" spans="1:9" ht="47.25" hidden="1">
      <c r="A425" s="83" t="s">
        <v>262</v>
      </c>
      <c r="B425" s="23"/>
      <c r="C425" s="84" t="s">
        <v>73</v>
      </c>
      <c r="D425" s="84" t="s">
        <v>163</v>
      </c>
      <c r="E425" s="32" t="s">
        <v>263</v>
      </c>
      <c r="F425" s="32"/>
      <c r="G425" s="10">
        <f>SUM(G426)</f>
        <v>0</v>
      </c>
      <c r="H425" s="10">
        <f>SUM(H426)</f>
        <v>0</v>
      </c>
      <c r="I425" s="10">
        <f>SUM(I426)</f>
        <v>0</v>
      </c>
    </row>
    <row r="426" spans="1:9" hidden="1">
      <c r="A426" s="83" t="s">
        <v>85</v>
      </c>
      <c r="B426" s="23"/>
      <c r="C426" s="84" t="s">
        <v>73</v>
      </c>
      <c r="D426" s="84" t="s">
        <v>163</v>
      </c>
      <c r="E426" s="32" t="s">
        <v>263</v>
      </c>
      <c r="F426" s="84" t="s">
        <v>86</v>
      </c>
      <c r="G426" s="10"/>
      <c r="H426" s="10"/>
      <c r="I426" s="10"/>
    </row>
    <row r="427" spans="1:9" ht="47.25" hidden="1">
      <c r="A427" s="2" t="s">
        <v>46</v>
      </c>
      <c r="B427" s="23"/>
      <c r="C427" s="84" t="s">
        <v>73</v>
      </c>
      <c r="D427" s="84" t="s">
        <v>163</v>
      </c>
      <c r="E427" s="32" t="s">
        <v>263</v>
      </c>
      <c r="F427" s="32">
        <v>100</v>
      </c>
      <c r="G427" s="10"/>
      <c r="H427" s="10"/>
      <c r="I427" s="10"/>
    </row>
    <row r="428" spans="1:9" ht="31.5">
      <c r="A428" s="83" t="s">
        <v>47</v>
      </c>
      <c r="B428" s="23"/>
      <c r="C428" s="84" t="s">
        <v>73</v>
      </c>
      <c r="D428" s="84" t="s">
        <v>163</v>
      </c>
      <c r="E428" s="32" t="s">
        <v>240</v>
      </c>
      <c r="F428" s="84" t="s">
        <v>86</v>
      </c>
      <c r="G428" s="10">
        <f>9538.2+2339-623</f>
        <v>11254.2</v>
      </c>
      <c r="H428" s="10">
        <v>2000</v>
      </c>
      <c r="I428" s="10">
        <v>2500</v>
      </c>
    </row>
    <row r="429" spans="1:9">
      <c r="A429" s="83" t="s">
        <v>761</v>
      </c>
      <c r="B429" s="23"/>
      <c r="C429" s="84" t="s">
        <v>73</v>
      </c>
      <c r="D429" s="84" t="s">
        <v>163</v>
      </c>
      <c r="E429" s="32" t="s">
        <v>632</v>
      </c>
      <c r="F429" s="84"/>
      <c r="G429" s="10">
        <f>SUM(G430)</f>
        <v>0</v>
      </c>
      <c r="H429" s="10">
        <f t="shared" ref="H429:I429" si="95">SUM(H430)</f>
        <v>0</v>
      </c>
      <c r="I429" s="10">
        <f t="shared" si="95"/>
        <v>100955.6</v>
      </c>
    </row>
    <row r="430" spans="1:9" ht="47.25">
      <c r="A430" s="83" t="s">
        <v>986</v>
      </c>
      <c r="B430" s="23"/>
      <c r="C430" s="84" t="s">
        <v>73</v>
      </c>
      <c r="D430" s="84" t="s">
        <v>163</v>
      </c>
      <c r="E430" s="32" t="s">
        <v>871</v>
      </c>
      <c r="F430" s="84"/>
      <c r="G430" s="10">
        <f>SUM(G431)</f>
        <v>0</v>
      </c>
      <c r="H430" s="10">
        <f>SUM(H431)</f>
        <v>0</v>
      </c>
      <c r="I430" s="10">
        <f>SUM(I431)</f>
        <v>100955.6</v>
      </c>
    </row>
    <row r="431" spans="1:9" ht="31.5">
      <c r="A431" s="83" t="s">
        <v>47</v>
      </c>
      <c r="B431" s="23"/>
      <c r="C431" s="84" t="s">
        <v>73</v>
      </c>
      <c r="D431" s="84" t="s">
        <v>163</v>
      </c>
      <c r="E431" s="32" t="s">
        <v>871</v>
      </c>
      <c r="F431" s="84" t="s">
        <v>86</v>
      </c>
      <c r="G431" s="10"/>
      <c r="H431" s="10"/>
      <c r="I431" s="10">
        <f>95907.8+5047.8</f>
        <v>100955.6</v>
      </c>
    </row>
    <row r="432" spans="1:9">
      <c r="A432" s="2" t="s">
        <v>107</v>
      </c>
      <c r="B432" s="23"/>
      <c r="C432" s="84" t="s">
        <v>108</v>
      </c>
      <c r="D432" s="84"/>
      <c r="E432" s="32"/>
      <c r="F432" s="84"/>
      <c r="G432" s="10">
        <f>SUM(G458)+G433+G437</f>
        <v>822704.8</v>
      </c>
      <c r="H432" s="10">
        <f>SUM(H458)+H433+H437</f>
        <v>3500</v>
      </c>
      <c r="I432" s="10">
        <f>SUM(I458)+I433+I437</f>
        <v>0</v>
      </c>
    </row>
    <row r="433" spans="1:9">
      <c r="A433" s="83" t="s">
        <v>174</v>
      </c>
      <c r="B433" s="23"/>
      <c r="C433" s="84" t="s">
        <v>108</v>
      </c>
      <c r="D433" s="84" t="s">
        <v>39</v>
      </c>
      <c r="E433" s="32"/>
      <c r="F433" s="84"/>
      <c r="G433" s="10">
        <f>SUM(G434)</f>
        <v>815704.8</v>
      </c>
      <c r="H433" s="10">
        <f t="shared" ref="H433:I434" si="96">SUM(H434)</f>
        <v>0</v>
      </c>
      <c r="I433" s="10">
        <f t="shared" si="96"/>
        <v>0</v>
      </c>
    </row>
    <row r="434" spans="1:9" ht="47.25">
      <c r="A434" s="2" t="s">
        <v>604</v>
      </c>
      <c r="B434" s="23"/>
      <c r="C434" s="84" t="s">
        <v>108</v>
      </c>
      <c r="D434" s="84" t="s">
        <v>39</v>
      </c>
      <c r="E434" s="32" t="s">
        <v>456</v>
      </c>
      <c r="F434" s="84"/>
      <c r="G434" s="10">
        <f>SUM(G435)</f>
        <v>815704.8</v>
      </c>
      <c r="H434" s="10">
        <f t="shared" si="96"/>
        <v>0</v>
      </c>
      <c r="I434" s="10">
        <f t="shared" si="96"/>
        <v>0</v>
      </c>
    </row>
    <row r="435" spans="1:9">
      <c r="A435" s="2" t="s">
        <v>765</v>
      </c>
      <c r="B435" s="23"/>
      <c r="C435" s="84" t="s">
        <v>108</v>
      </c>
      <c r="D435" s="84" t="s">
        <v>39</v>
      </c>
      <c r="E435" s="32" t="s">
        <v>762</v>
      </c>
      <c r="F435" s="84"/>
      <c r="G435" s="10">
        <f>SUM(G436)</f>
        <v>815704.8</v>
      </c>
      <c r="H435" s="10">
        <f>SUM(H436)</f>
        <v>0</v>
      </c>
      <c r="I435" s="10">
        <f>SUM(I436)</f>
        <v>0</v>
      </c>
    </row>
    <row r="436" spans="1:9" ht="31.5">
      <c r="A436" s="2" t="s">
        <v>260</v>
      </c>
      <c r="B436" s="23"/>
      <c r="C436" s="84" t="s">
        <v>108</v>
      </c>
      <c r="D436" s="84" t="s">
        <v>39</v>
      </c>
      <c r="E436" s="32" t="s">
        <v>762</v>
      </c>
      <c r="F436" s="84" t="s">
        <v>238</v>
      </c>
      <c r="G436" s="10">
        <f>815694.8+10</f>
        <v>815704.8</v>
      </c>
      <c r="H436" s="10">
        <v>0</v>
      </c>
      <c r="I436" s="10">
        <v>0</v>
      </c>
    </row>
    <row r="437" spans="1:9" hidden="1">
      <c r="A437" s="2" t="s">
        <v>789</v>
      </c>
      <c r="B437" s="23"/>
      <c r="C437" s="84" t="s">
        <v>108</v>
      </c>
      <c r="D437" s="84" t="s">
        <v>163</v>
      </c>
      <c r="E437" s="32"/>
      <c r="F437" s="84"/>
      <c r="G437" s="10">
        <f>SUM(G438+G455)+G441+G444+G452+G448</f>
        <v>0</v>
      </c>
      <c r="H437" s="10">
        <f t="shared" ref="H437:I437" si="97">SUM(H438+H455)+H441+H444+H452+H448</f>
        <v>0</v>
      </c>
      <c r="I437" s="10">
        <f t="shared" si="97"/>
        <v>0</v>
      </c>
    </row>
    <row r="438" spans="1:9" ht="31.5" hidden="1">
      <c r="A438" s="83" t="s">
        <v>739</v>
      </c>
      <c r="B438" s="23"/>
      <c r="C438" s="84" t="s">
        <v>108</v>
      </c>
      <c r="D438" s="84" t="s">
        <v>163</v>
      </c>
      <c r="E438" s="84" t="s">
        <v>208</v>
      </c>
      <c r="F438" s="32"/>
      <c r="G438" s="10">
        <f>SUM(G439)</f>
        <v>0</v>
      </c>
      <c r="H438" s="10">
        <f t="shared" ref="H438:I439" si="98">SUM(H439)</f>
        <v>0</v>
      </c>
      <c r="I438" s="10">
        <f t="shared" si="98"/>
        <v>0</v>
      </c>
    </row>
    <row r="439" spans="1:9" ht="31.5" hidden="1">
      <c r="A439" s="83" t="s">
        <v>93</v>
      </c>
      <c r="B439" s="23"/>
      <c r="C439" s="84" t="s">
        <v>108</v>
      </c>
      <c r="D439" s="84" t="s">
        <v>163</v>
      </c>
      <c r="E439" s="32" t="s">
        <v>608</v>
      </c>
      <c r="F439" s="32"/>
      <c r="G439" s="10">
        <f>SUM(G440)</f>
        <v>0</v>
      </c>
      <c r="H439" s="10">
        <f t="shared" si="98"/>
        <v>0</v>
      </c>
      <c r="I439" s="10">
        <f t="shared" si="98"/>
        <v>0</v>
      </c>
    </row>
    <row r="440" spans="1:9" ht="31.5" hidden="1">
      <c r="A440" s="83" t="s">
        <v>47</v>
      </c>
      <c r="B440" s="23"/>
      <c r="C440" s="84" t="s">
        <v>108</v>
      </c>
      <c r="D440" s="84" t="s">
        <v>163</v>
      </c>
      <c r="E440" s="32" t="s">
        <v>608</v>
      </c>
      <c r="F440" s="32">
        <v>200</v>
      </c>
      <c r="G440" s="10"/>
      <c r="H440" s="10"/>
      <c r="I440" s="10"/>
    </row>
    <row r="441" spans="1:9" ht="31.5" hidden="1">
      <c r="A441" s="83" t="s">
        <v>565</v>
      </c>
      <c r="B441" s="23"/>
      <c r="C441" s="84" t="s">
        <v>108</v>
      </c>
      <c r="D441" s="84" t="s">
        <v>163</v>
      </c>
      <c r="E441" s="32" t="s">
        <v>199</v>
      </c>
      <c r="F441" s="32"/>
      <c r="G441" s="10">
        <f>SUM(G442)</f>
        <v>0</v>
      </c>
      <c r="H441" s="10"/>
      <c r="I441" s="10"/>
    </row>
    <row r="442" spans="1:9" ht="31.5" hidden="1">
      <c r="A442" s="83" t="s">
        <v>93</v>
      </c>
      <c r="B442" s="23"/>
      <c r="C442" s="84" t="s">
        <v>108</v>
      </c>
      <c r="D442" s="84" t="s">
        <v>163</v>
      </c>
      <c r="E442" s="32" t="s">
        <v>211</v>
      </c>
      <c r="F442" s="32"/>
      <c r="G442" s="10">
        <f>SUM(G443)</f>
        <v>0</v>
      </c>
      <c r="H442" s="10"/>
      <c r="I442" s="10"/>
    </row>
    <row r="443" spans="1:9" ht="31.5" hidden="1">
      <c r="A443" s="83" t="s">
        <v>47</v>
      </c>
      <c r="B443" s="23"/>
      <c r="C443" s="84" t="s">
        <v>108</v>
      </c>
      <c r="D443" s="84" t="s">
        <v>163</v>
      </c>
      <c r="E443" s="32" t="s">
        <v>211</v>
      </c>
      <c r="F443" s="32">
        <v>200</v>
      </c>
      <c r="G443" s="10"/>
      <c r="H443" s="10"/>
      <c r="I443" s="10"/>
    </row>
    <row r="444" spans="1:9" ht="31.5" hidden="1">
      <c r="A444" s="2" t="s">
        <v>572</v>
      </c>
      <c r="B444" s="5"/>
      <c r="C444" s="84" t="s">
        <v>108</v>
      </c>
      <c r="D444" s="84" t="s">
        <v>163</v>
      </c>
      <c r="E444" s="5" t="s">
        <v>268</v>
      </c>
      <c r="F444" s="84"/>
      <c r="G444" s="10">
        <f>SUM(G445)</f>
        <v>0</v>
      </c>
      <c r="H444" s="10">
        <f t="shared" ref="H444:I446" si="99">SUM(H445)</f>
        <v>0</v>
      </c>
      <c r="I444" s="10">
        <f t="shared" si="99"/>
        <v>0</v>
      </c>
    </row>
    <row r="445" spans="1:9" ht="31.5" hidden="1">
      <c r="A445" s="2" t="s">
        <v>573</v>
      </c>
      <c r="B445" s="5"/>
      <c r="C445" s="84" t="s">
        <v>108</v>
      </c>
      <c r="D445" s="84" t="s">
        <v>163</v>
      </c>
      <c r="E445" s="5" t="s">
        <v>269</v>
      </c>
      <c r="F445" s="84"/>
      <c r="G445" s="10">
        <f>SUM(G446)</f>
        <v>0</v>
      </c>
      <c r="H445" s="10">
        <f t="shared" si="99"/>
        <v>0</v>
      </c>
      <c r="I445" s="10">
        <f t="shared" si="99"/>
        <v>0</v>
      </c>
    </row>
    <row r="446" spans="1:9" ht="31.5" hidden="1">
      <c r="A446" s="2" t="s">
        <v>40</v>
      </c>
      <c r="B446" s="5"/>
      <c r="C446" s="84" t="s">
        <v>108</v>
      </c>
      <c r="D446" s="84" t="s">
        <v>163</v>
      </c>
      <c r="E446" s="5" t="s">
        <v>273</v>
      </c>
      <c r="F446" s="84"/>
      <c r="G446" s="10">
        <f>SUM(G447)</f>
        <v>0</v>
      </c>
      <c r="H446" s="10">
        <f t="shared" si="99"/>
        <v>0</v>
      </c>
      <c r="I446" s="10">
        <f t="shared" si="99"/>
        <v>0</v>
      </c>
    </row>
    <row r="447" spans="1:9" ht="31.5" hidden="1">
      <c r="A447" s="83" t="s">
        <v>47</v>
      </c>
      <c r="B447" s="23"/>
      <c r="C447" s="84" t="s">
        <v>108</v>
      </c>
      <c r="D447" s="84" t="s">
        <v>163</v>
      </c>
      <c r="E447" s="5" t="s">
        <v>273</v>
      </c>
      <c r="F447" s="84" t="s">
        <v>86</v>
      </c>
      <c r="G447" s="10"/>
      <c r="H447" s="10"/>
      <c r="I447" s="10"/>
    </row>
    <row r="448" spans="1:9" ht="31.5" hidden="1">
      <c r="A448" s="2" t="s">
        <v>584</v>
      </c>
      <c r="B448" s="23"/>
      <c r="C448" s="84" t="s">
        <v>108</v>
      </c>
      <c r="D448" s="84" t="s">
        <v>163</v>
      </c>
      <c r="E448" s="5" t="s">
        <v>282</v>
      </c>
      <c r="F448" s="84"/>
      <c r="G448" s="10">
        <f>SUM(G449)</f>
        <v>0</v>
      </c>
      <c r="H448" s="10">
        <f t="shared" ref="H448:I448" si="100">SUM(H449)</f>
        <v>0</v>
      </c>
      <c r="I448" s="10">
        <f t="shared" si="100"/>
        <v>0</v>
      </c>
    </row>
    <row r="449" spans="1:9" ht="31.5" hidden="1">
      <c r="A449" s="2" t="s">
        <v>585</v>
      </c>
      <c r="B449" s="23"/>
      <c r="C449" s="84" t="s">
        <v>108</v>
      </c>
      <c r="D449" s="84" t="s">
        <v>163</v>
      </c>
      <c r="E449" s="5" t="s">
        <v>283</v>
      </c>
      <c r="F449" s="84"/>
      <c r="G449" s="10">
        <f>SUM(G450)</f>
        <v>0</v>
      </c>
      <c r="H449" s="10">
        <f t="shared" ref="H449:I449" si="101">SUM(H450)</f>
        <v>0</v>
      </c>
      <c r="I449" s="10">
        <f t="shared" si="101"/>
        <v>0</v>
      </c>
    </row>
    <row r="450" spans="1:9" ht="31.5" hidden="1">
      <c r="A450" s="2" t="s">
        <v>40</v>
      </c>
      <c r="B450" s="23"/>
      <c r="C450" s="84" t="s">
        <v>108</v>
      </c>
      <c r="D450" s="84" t="s">
        <v>163</v>
      </c>
      <c r="E450" s="5" t="s">
        <v>284</v>
      </c>
      <c r="F450" s="84"/>
      <c r="G450" s="10">
        <f>SUM(G451)</f>
        <v>0</v>
      </c>
      <c r="H450" s="10">
        <f t="shared" ref="H450:I450" si="102">SUM(H451)</f>
        <v>0</v>
      </c>
      <c r="I450" s="10">
        <f t="shared" si="102"/>
        <v>0</v>
      </c>
    </row>
    <row r="451" spans="1:9" ht="31.5" hidden="1">
      <c r="A451" s="83" t="s">
        <v>47</v>
      </c>
      <c r="B451" s="23"/>
      <c r="C451" s="84" t="s">
        <v>108</v>
      </c>
      <c r="D451" s="84" t="s">
        <v>163</v>
      </c>
      <c r="E451" s="5" t="s">
        <v>284</v>
      </c>
      <c r="F451" s="84" t="s">
        <v>86</v>
      </c>
      <c r="G451" s="10"/>
      <c r="H451" s="10"/>
      <c r="I451" s="10"/>
    </row>
    <row r="452" spans="1:9" ht="31.5" hidden="1">
      <c r="A452" s="83" t="s">
        <v>924</v>
      </c>
      <c r="B452" s="23"/>
      <c r="C452" s="84" t="s">
        <v>108</v>
      </c>
      <c r="D452" s="84" t="s">
        <v>163</v>
      </c>
      <c r="E452" s="32" t="s">
        <v>233</v>
      </c>
      <c r="F452" s="84"/>
      <c r="G452" s="10">
        <f>SUM(G453)</f>
        <v>0</v>
      </c>
      <c r="H452" s="10">
        <f t="shared" ref="H452:I453" si="103">SUM(H453)</f>
        <v>0</v>
      </c>
      <c r="I452" s="10">
        <f t="shared" si="103"/>
        <v>0</v>
      </c>
    </row>
    <row r="453" spans="1:9" ht="31.5" hidden="1">
      <c r="A453" s="83" t="s">
        <v>40</v>
      </c>
      <c r="B453" s="23"/>
      <c r="C453" s="84" t="s">
        <v>108</v>
      </c>
      <c r="D453" s="84" t="s">
        <v>163</v>
      </c>
      <c r="E453" s="32" t="s">
        <v>234</v>
      </c>
      <c r="F453" s="84"/>
      <c r="G453" s="10">
        <f>SUM(G454)</f>
        <v>0</v>
      </c>
      <c r="H453" s="10">
        <f t="shared" si="103"/>
        <v>0</v>
      </c>
      <c r="I453" s="10">
        <f t="shared" si="103"/>
        <v>0</v>
      </c>
    </row>
    <row r="454" spans="1:9" ht="31.5" hidden="1">
      <c r="A454" s="83" t="s">
        <v>47</v>
      </c>
      <c r="B454" s="23"/>
      <c r="C454" s="84" t="s">
        <v>108</v>
      </c>
      <c r="D454" s="84" t="s">
        <v>163</v>
      </c>
      <c r="E454" s="32" t="s">
        <v>234</v>
      </c>
      <c r="F454" s="84" t="s">
        <v>86</v>
      </c>
      <c r="G454" s="10"/>
      <c r="H454" s="10"/>
      <c r="I454" s="10"/>
    </row>
    <row r="455" spans="1:9" ht="31.5" hidden="1">
      <c r="A455" s="2" t="s">
        <v>637</v>
      </c>
      <c r="B455" s="23"/>
      <c r="C455" s="84" t="s">
        <v>108</v>
      </c>
      <c r="D455" s="84" t="s">
        <v>163</v>
      </c>
      <c r="E455" s="32" t="s">
        <v>635</v>
      </c>
      <c r="F455" s="32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 hidden="1">
      <c r="A456" s="83" t="s">
        <v>93</v>
      </c>
      <c r="B456" s="23"/>
      <c r="C456" s="84" t="s">
        <v>108</v>
      </c>
      <c r="D456" s="84" t="s">
        <v>163</v>
      </c>
      <c r="E456" s="32" t="s">
        <v>636</v>
      </c>
      <c r="F456" s="84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 hidden="1">
      <c r="A457" s="83" t="s">
        <v>47</v>
      </c>
      <c r="B457" s="23"/>
      <c r="C457" s="84" t="s">
        <v>108</v>
      </c>
      <c r="D457" s="84" t="s">
        <v>163</v>
      </c>
      <c r="E457" s="32" t="s">
        <v>636</v>
      </c>
      <c r="F457" s="84" t="s">
        <v>86</v>
      </c>
      <c r="G457" s="10"/>
      <c r="H457" s="10"/>
      <c r="I457" s="10"/>
    </row>
    <row r="458" spans="1:9">
      <c r="A458" s="83" t="s">
        <v>176</v>
      </c>
      <c r="B458" s="23"/>
      <c r="C458" s="84" t="s">
        <v>108</v>
      </c>
      <c r="D458" s="84" t="s">
        <v>166</v>
      </c>
      <c r="E458" s="32"/>
      <c r="F458" s="84"/>
      <c r="G458" s="10">
        <f t="shared" ref="G458:I460" si="105">SUM(G459)</f>
        <v>7000</v>
      </c>
      <c r="H458" s="10">
        <f t="shared" si="105"/>
        <v>3500</v>
      </c>
      <c r="I458" s="10">
        <f t="shared" si="105"/>
        <v>0</v>
      </c>
    </row>
    <row r="459" spans="1:9" ht="47.25">
      <c r="A459" s="2" t="s">
        <v>604</v>
      </c>
      <c r="B459" s="23"/>
      <c r="C459" s="84" t="s">
        <v>108</v>
      </c>
      <c r="D459" s="84" t="s">
        <v>166</v>
      </c>
      <c r="E459" s="32" t="s">
        <v>456</v>
      </c>
      <c r="F459" s="84"/>
      <c r="G459" s="10">
        <f>SUM(G460)</f>
        <v>7000</v>
      </c>
      <c r="H459" s="10">
        <f>SUM(H460)</f>
        <v>3500</v>
      </c>
      <c r="I459" s="10">
        <f>SUM(I460)</f>
        <v>0</v>
      </c>
    </row>
    <row r="460" spans="1:9" ht="31.5">
      <c r="A460" s="2" t="s">
        <v>259</v>
      </c>
      <c r="B460" s="23"/>
      <c r="C460" s="84" t="s">
        <v>108</v>
      </c>
      <c r="D460" s="84" t="s">
        <v>166</v>
      </c>
      <c r="E460" s="32" t="s">
        <v>641</v>
      </c>
      <c r="F460" s="84"/>
      <c r="G460" s="10">
        <f t="shared" si="105"/>
        <v>7000</v>
      </c>
      <c r="H460" s="10">
        <f t="shared" si="105"/>
        <v>3500</v>
      </c>
      <c r="I460" s="10">
        <f t="shared" si="105"/>
        <v>0</v>
      </c>
    </row>
    <row r="461" spans="1:9" ht="21.75" customHeight="1">
      <c r="A461" s="2" t="s">
        <v>260</v>
      </c>
      <c r="B461" s="23"/>
      <c r="C461" s="84" t="s">
        <v>108</v>
      </c>
      <c r="D461" s="84" t="s">
        <v>166</v>
      </c>
      <c r="E461" s="32" t="s">
        <v>641</v>
      </c>
      <c r="F461" s="84" t="s">
        <v>238</v>
      </c>
      <c r="G461" s="10">
        <v>7000</v>
      </c>
      <c r="H461" s="10">
        <v>3500</v>
      </c>
      <c r="I461" s="10"/>
    </row>
    <row r="462" spans="1:9">
      <c r="A462" s="2" t="s">
        <v>118</v>
      </c>
      <c r="B462" s="5"/>
      <c r="C462" s="84" t="s">
        <v>14</v>
      </c>
      <c r="D462" s="84"/>
      <c r="E462" s="84"/>
      <c r="F462" s="5"/>
      <c r="G462" s="8">
        <f>SUM(G467)+G463</f>
        <v>1500</v>
      </c>
      <c r="H462" s="8">
        <f>SUM(H467)+H463</f>
        <v>0</v>
      </c>
      <c r="I462" s="8">
        <f>SUM(I467)+I463</f>
        <v>0</v>
      </c>
    </row>
    <row r="463" spans="1:9">
      <c r="A463" s="2" t="s">
        <v>177</v>
      </c>
      <c r="B463" s="5"/>
      <c r="C463" s="84" t="s">
        <v>14</v>
      </c>
      <c r="D463" s="84" t="s">
        <v>29</v>
      </c>
      <c r="E463" s="84"/>
      <c r="F463" s="5"/>
      <c r="G463" s="8">
        <f>SUM(G464)</f>
        <v>1500</v>
      </c>
      <c r="H463" s="8">
        <f t="shared" ref="H463:I463" si="106">SUM(H464)</f>
        <v>0</v>
      </c>
      <c r="I463" s="8">
        <f t="shared" si="106"/>
        <v>0</v>
      </c>
    </row>
    <row r="464" spans="1:9" ht="63">
      <c r="A464" s="2" t="s">
        <v>650</v>
      </c>
      <c r="B464" s="5"/>
      <c r="C464" s="84" t="s">
        <v>14</v>
      </c>
      <c r="D464" s="84" t="s">
        <v>29</v>
      </c>
      <c r="E464" s="84" t="s">
        <v>649</v>
      </c>
      <c r="F464" s="5"/>
      <c r="G464" s="8">
        <f>SUM(G465)</f>
        <v>1500</v>
      </c>
      <c r="H464" s="8">
        <f t="shared" ref="H464:I464" si="107">SUM(H465)</f>
        <v>0</v>
      </c>
      <c r="I464" s="8">
        <f t="shared" si="107"/>
        <v>0</v>
      </c>
    </row>
    <row r="465" spans="1:9" ht="31.5">
      <c r="A465" s="2" t="s">
        <v>259</v>
      </c>
      <c r="B465" s="5"/>
      <c r="C465" s="84" t="s">
        <v>14</v>
      </c>
      <c r="D465" s="84" t="s">
        <v>29</v>
      </c>
      <c r="E465" s="84" t="s">
        <v>964</v>
      </c>
      <c r="F465" s="5"/>
      <c r="G465" s="8">
        <f>SUM(G466)</f>
        <v>1500</v>
      </c>
      <c r="H465" s="8">
        <f t="shared" ref="H465:I465" si="108">SUM(H466)</f>
        <v>0</v>
      </c>
      <c r="I465" s="8">
        <f t="shared" si="108"/>
        <v>0</v>
      </c>
    </row>
    <row r="466" spans="1:9" ht="31.5">
      <c r="A466" s="2" t="s">
        <v>260</v>
      </c>
      <c r="B466" s="5"/>
      <c r="C466" s="84" t="s">
        <v>14</v>
      </c>
      <c r="D466" s="84" t="s">
        <v>29</v>
      </c>
      <c r="E466" s="84" t="s">
        <v>964</v>
      </c>
      <c r="F466" s="5" t="s">
        <v>238</v>
      </c>
      <c r="G466" s="8">
        <v>1500</v>
      </c>
      <c r="H466" s="8"/>
      <c r="I466" s="8"/>
    </row>
    <row r="467" spans="1:9" hidden="1">
      <c r="A467" s="2" t="s">
        <v>471</v>
      </c>
      <c r="B467" s="5"/>
      <c r="C467" s="6" t="s">
        <v>14</v>
      </c>
      <c r="D467" s="6" t="s">
        <v>12</v>
      </c>
      <c r="E467" s="6"/>
      <c r="F467" s="6"/>
      <c r="G467" s="10">
        <f t="shared" ref="G467:I469" si="109">SUM(G468)</f>
        <v>0</v>
      </c>
      <c r="H467" s="10">
        <f t="shared" si="109"/>
        <v>0</v>
      </c>
      <c r="I467" s="10">
        <f t="shared" si="109"/>
        <v>0</v>
      </c>
    </row>
    <row r="468" spans="1:9" ht="31.5" hidden="1">
      <c r="A468" s="2" t="s">
        <v>586</v>
      </c>
      <c r="B468" s="5"/>
      <c r="C468" s="6" t="s">
        <v>14</v>
      </c>
      <c r="D468" s="6" t="s">
        <v>12</v>
      </c>
      <c r="E468" s="84" t="s">
        <v>282</v>
      </c>
      <c r="F468" s="5"/>
      <c r="G468" s="8">
        <f t="shared" si="109"/>
        <v>0</v>
      </c>
      <c r="H468" s="8">
        <f t="shared" si="109"/>
        <v>0</v>
      </c>
      <c r="I468" s="8">
        <f t="shared" si="109"/>
        <v>0</v>
      </c>
    </row>
    <row r="469" spans="1:9" ht="31.5" hidden="1">
      <c r="A469" s="2" t="s">
        <v>259</v>
      </c>
      <c r="B469" s="5"/>
      <c r="C469" s="6" t="s">
        <v>14</v>
      </c>
      <c r="D469" s="6" t="s">
        <v>12</v>
      </c>
      <c r="E469" s="84" t="s">
        <v>295</v>
      </c>
      <c r="F469" s="5"/>
      <c r="G469" s="8">
        <f t="shared" si="109"/>
        <v>0</v>
      </c>
      <c r="H469" s="8">
        <f t="shared" si="109"/>
        <v>0</v>
      </c>
      <c r="I469" s="8">
        <f t="shared" si="109"/>
        <v>0</v>
      </c>
    </row>
    <row r="470" spans="1:9" ht="31.5" hidden="1">
      <c r="A470" s="2" t="s">
        <v>260</v>
      </c>
      <c r="B470" s="5"/>
      <c r="C470" s="6" t="s">
        <v>14</v>
      </c>
      <c r="D470" s="6" t="s">
        <v>12</v>
      </c>
      <c r="E470" s="84" t="s">
        <v>295</v>
      </c>
      <c r="F470" s="5" t="s">
        <v>238</v>
      </c>
      <c r="G470" s="8"/>
      <c r="H470" s="8"/>
      <c r="I470" s="8"/>
    </row>
    <row r="471" spans="1:9">
      <c r="A471" s="83" t="s">
        <v>25</v>
      </c>
      <c r="B471" s="23"/>
      <c r="C471" s="84" t="s">
        <v>26</v>
      </c>
      <c r="D471" s="84"/>
      <c r="E471" s="32"/>
      <c r="F471" s="32"/>
      <c r="G471" s="10">
        <f>SUM(G472)+G483</f>
        <v>77395</v>
      </c>
      <c r="H471" s="10">
        <f t="shared" ref="H471:I471" si="110">SUM(H472)+H483</f>
        <v>72055.5</v>
      </c>
      <c r="I471" s="10">
        <f t="shared" si="110"/>
        <v>72327</v>
      </c>
    </row>
    <row r="472" spans="1:9">
      <c r="A472" s="83" t="s">
        <v>179</v>
      </c>
      <c r="B472" s="23"/>
      <c r="C472" s="84" t="s">
        <v>26</v>
      </c>
      <c r="D472" s="84" t="s">
        <v>12</v>
      </c>
      <c r="E472" s="84"/>
      <c r="F472" s="84"/>
      <c r="G472" s="10">
        <f>SUM(G477)+G473</f>
        <v>74395</v>
      </c>
      <c r="H472" s="10">
        <f>SUM(H477)+H473</f>
        <v>72055.5</v>
      </c>
      <c r="I472" s="10">
        <f>SUM(I477)+I473</f>
        <v>72327</v>
      </c>
    </row>
    <row r="473" spans="1:9" ht="31.5">
      <c r="A473" s="83" t="s">
        <v>738</v>
      </c>
      <c r="B473" s="23"/>
      <c r="C473" s="84" t="s">
        <v>26</v>
      </c>
      <c r="D473" s="84" t="s">
        <v>12</v>
      </c>
      <c r="E473" s="32" t="s">
        <v>235</v>
      </c>
      <c r="F473" s="84"/>
      <c r="G473" s="10">
        <f t="shared" ref="G473:I474" si="111">SUM(G474)</f>
        <v>8916.4</v>
      </c>
      <c r="H473" s="10">
        <f t="shared" si="111"/>
        <v>6576.9</v>
      </c>
      <c r="I473" s="10">
        <f t="shared" si="111"/>
        <v>6848.4</v>
      </c>
    </row>
    <row r="474" spans="1:9" ht="31.5">
      <c r="A474" s="83" t="s">
        <v>242</v>
      </c>
      <c r="B474" s="23"/>
      <c r="C474" s="84" t="s">
        <v>26</v>
      </c>
      <c r="D474" s="84" t="s">
        <v>12</v>
      </c>
      <c r="E474" s="32" t="s">
        <v>236</v>
      </c>
      <c r="F474" s="84"/>
      <c r="G474" s="10">
        <f>SUM(G475)</f>
        <v>8916.4</v>
      </c>
      <c r="H474" s="10">
        <f t="shared" si="111"/>
        <v>6576.9</v>
      </c>
      <c r="I474" s="10">
        <f t="shared" si="111"/>
        <v>6848.4</v>
      </c>
    </row>
    <row r="475" spans="1:9" ht="31.5">
      <c r="A475" s="83" t="s">
        <v>865</v>
      </c>
      <c r="B475" s="23"/>
      <c r="C475" s="84" t="s">
        <v>26</v>
      </c>
      <c r="D475" s="84" t="s">
        <v>12</v>
      </c>
      <c r="E475" s="32" t="s">
        <v>864</v>
      </c>
      <c r="F475" s="84"/>
      <c r="G475" s="10">
        <f>SUM(G476)</f>
        <v>8916.4</v>
      </c>
      <c r="H475" s="10">
        <f t="shared" ref="H475:I475" si="112">SUM(H476)</f>
        <v>6576.9</v>
      </c>
      <c r="I475" s="10">
        <f t="shared" si="112"/>
        <v>6848.4</v>
      </c>
    </row>
    <row r="476" spans="1:9">
      <c r="A476" s="83" t="s">
        <v>37</v>
      </c>
      <c r="B476" s="23"/>
      <c r="C476" s="84" t="s">
        <v>26</v>
      </c>
      <c r="D476" s="84" t="s">
        <v>12</v>
      </c>
      <c r="E476" s="32" t="s">
        <v>864</v>
      </c>
      <c r="F476" s="84" t="s">
        <v>94</v>
      </c>
      <c r="G476" s="10">
        <f>100+6416.4+2400</f>
        <v>8916.4</v>
      </c>
      <c r="H476" s="10">
        <f>100+6476.9</f>
        <v>6576.9</v>
      </c>
      <c r="I476" s="10">
        <f>100+6748.4</f>
        <v>6848.4</v>
      </c>
    </row>
    <row r="477" spans="1:9" ht="31.5">
      <c r="A477" s="83" t="s">
        <v>922</v>
      </c>
      <c r="B477" s="23"/>
      <c r="C477" s="84" t="s">
        <v>26</v>
      </c>
      <c r="D477" s="84" t="s">
        <v>12</v>
      </c>
      <c r="E477" s="32" t="s">
        <v>228</v>
      </c>
      <c r="F477" s="32"/>
      <c r="G477" s="10">
        <f>SUM(G478)</f>
        <v>65478.6</v>
      </c>
      <c r="H477" s="10">
        <f>SUM(H478)</f>
        <v>65478.6</v>
      </c>
      <c r="I477" s="10">
        <f>SUM(I478)</f>
        <v>65478.6</v>
      </c>
    </row>
    <row r="478" spans="1:9" ht="51" customHeight="1">
      <c r="A478" s="83" t="s">
        <v>344</v>
      </c>
      <c r="B478" s="23"/>
      <c r="C478" s="84" t="s">
        <v>26</v>
      </c>
      <c r="D478" s="84" t="s">
        <v>12</v>
      </c>
      <c r="E478" s="32" t="s">
        <v>347</v>
      </c>
      <c r="F478" s="32"/>
      <c r="G478" s="10">
        <f>SUM(G479+G481)</f>
        <v>65478.6</v>
      </c>
      <c r="H478" s="10">
        <f>SUM(H479+H481)</f>
        <v>65478.6</v>
      </c>
      <c r="I478" s="10">
        <f>SUM(I479+I481)</f>
        <v>65478.6</v>
      </c>
    </row>
    <row r="479" spans="1:9" ht="99" customHeight="1">
      <c r="A479" s="2" t="s">
        <v>542</v>
      </c>
      <c r="B479" s="23"/>
      <c r="C479" s="84" t="s">
        <v>26</v>
      </c>
      <c r="D479" s="84" t="s">
        <v>12</v>
      </c>
      <c r="E479" s="32" t="s">
        <v>510</v>
      </c>
      <c r="F479" s="32"/>
      <c r="G479" s="10">
        <f>SUM(G480)</f>
        <v>55977.7</v>
      </c>
      <c r="H479" s="10">
        <f>SUM(H480)</f>
        <v>55977.7</v>
      </c>
      <c r="I479" s="10">
        <f>SUM(I480)</f>
        <v>55977.7</v>
      </c>
    </row>
    <row r="480" spans="1:9" ht="31.5">
      <c r="A480" s="2" t="s">
        <v>260</v>
      </c>
      <c r="B480" s="23"/>
      <c r="C480" s="84" t="s">
        <v>26</v>
      </c>
      <c r="D480" s="84" t="s">
        <v>12</v>
      </c>
      <c r="E480" s="32" t="s">
        <v>510</v>
      </c>
      <c r="F480" s="32">
        <v>400</v>
      </c>
      <c r="G480" s="10">
        <v>55977.7</v>
      </c>
      <c r="H480" s="10">
        <v>55977.7</v>
      </c>
      <c r="I480" s="10">
        <v>55977.7</v>
      </c>
    </row>
    <row r="481" spans="1:9" ht="47.25">
      <c r="A481" s="83" t="s">
        <v>239</v>
      </c>
      <c r="B481" s="23"/>
      <c r="C481" s="84" t="s">
        <v>26</v>
      </c>
      <c r="D481" s="84" t="s">
        <v>12</v>
      </c>
      <c r="E481" s="84" t="s">
        <v>511</v>
      </c>
      <c r="F481" s="32"/>
      <c r="G481" s="10">
        <f>SUM(G482)</f>
        <v>9500.9</v>
      </c>
      <c r="H481" s="10">
        <f>SUM(H482)</f>
        <v>9500.9</v>
      </c>
      <c r="I481" s="10">
        <f>SUM(I482)</f>
        <v>9500.9</v>
      </c>
    </row>
    <row r="482" spans="1:9" ht="30.75" customHeight="1">
      <c r="A482" s="2" t="s">
        <v>260</v>
      </c>
      <c r="B482" s="23"/>
      <c r="C482" s="84" t="s">
        <v>26</v>
      </c>
      <c r="D482" s="84" t="s">
        <v>12</v>
      </c>
      <c r="E482" s="84" t="s">
        <v>511</v>
      </c>
      <c r="F482" s="84" t="s">
        <v>238</v>
      </c>
      <c r="G482" s="10">
        <v>9500.9</v>
      </c>
      <c r="H482" s="10">
        <v>9500.9</v>
      </c>
      <c r="I482" s="10">
        <v>9500.9</v>
      </c>
    </row>
    <row r="483" spans="1:9" ht="17.25" customHeight="1">
      <c r="A483" s="83" t="s">
        <v>72</v>
      </c>
      <c r="B483" s="23"/>
      <c r="C483" s="84" t="s">
        <v>26</v>
      </c>
      <c r="D483" s="84" t="s">
        <v>73</v>
      </c>
      <c r="E483" s="32"/>
      <c r="F483" s="32"/>
      <c r="G483" s="10">
        <f>G484</f>
        <v>3000</v>
      </c>
      <c r="H483" s="10">
        <f t="shared" ref="H483:I483" si="113">H484</f>
        <v>0</v>
      </c>
      <c r="I483" s="10">
        <f t="shared" si="113"/>
        <v>0</v>
      </c>
    </row>
    <row r="484" spans="1:9" ht="31.5">
      <c r="A484" s="83" t="s">
        <v>922</v>
      </c>
      <c r="B484" s="23"/>
      <c r="C484" s="84" t="s">
        <v>26</v>
      </c>
      <c r="D484" s="84" t="s">
        <v>73</v>
      </c>
      <c r="E484" s="32" t="s">
        <v>228</v>
      </c>
      <c r="F484" s="32"/>
      <c r="G484" s="10">
        <f t="shared" ref="G484:I484" si="114">SUM(G485)</f>
        <v>3000</v>
      </c>
      <c r="H484" s="10">
        <f t="shared" si="114"/>
        <v>0</v>
      </c>
      <c r="I484" s="10">
        <f t="shared" si="114"/>
        <v>0</v>
      </c>
    </row>
    <row r="485" spans="1:9" ht="126">
      <c r="A485" s="83" t="s">
        <v>917</v>
      </c>
      <c r="B485" s="38"/>
      <c r="C485" s="84" t="s">
        <v>26</v>
      </c>
      <c r="D485" s="84" t="s">
        <v>73</v>
      </c>
      <c r="E485" s="32" t="s">
        <v>237</v>
      </c>
      <c r="F485" s="38"/>
      <c r="G485" s="10">
        <f>SUM(G487)</f>
        <v>3000</v>
      </c>
      <c r="H485" s="10">
        <f>SUM(H487)</f>
        <v>0</v>
      </c>
      <c r="I485" s="10">
        <f>SUM(I487)</f>
        <v>0</v>
      </c>
    </row>
    <row r="486" spans="1:9">
      <c r="A486" s="83" t="s">
        <v>30</v>
      </c>
      <c r="B486" s="38"/>
      <c r="C486" s="84" t="s">
        <v>26</v>
      </c>
      <c r="D486" s="84" t="s">
        <v>73</v>
      </c>
      <c r="E486" s="32" t="s">
        <v>903</v>
      </c>
      <c r="F486" s="38"/>
      <c r="G486" s="10">
        <f>SUM(G487)</f>
        <v>3000</v>
      </c>
      <c r="H486" s="10"/>
      <c r="I486" s="10"/>
    </row>
    <row r="487" spans="1:9" ht="31.5">
      <c r="A487" s="2" t="s">
        <v>260</v>
      </c>
      <c r="B487" s="38"/>
      <c r="C487" s="84" t="s">
        <v>26</v>
      </c>
      <c r="D487" s="84" t="s">
        <v>73</v>
      </c>
      <c r="E487" s="32" t="s">
        <v>903</v>
      </c>
      <c r="F487" s="32">
        <v>400</v>
      </c>
      <c r="G487" s="10">
        <v>3000</v>
      </c>
      <c r="H487" s="10">
        <v>0</v>
      </c>
      <c r="I487" s="10">
        <v>0</v>
      </c>
    </row>
    <row r="488" spans="1:9" ht="19.5" customHeight="1">
      <c r="A488" s="2" t="s">
        <v>244</v>
      </c>
      <c r="B488" s="5"/>
      <c r="C488" s="84" t="s">
        <v>164</v>
      </c>
      <c r="D488" s="84" t="s">
        <v>27</v>
      </c>
      <c r="E488" s="84"/>
      <c r="F488" s="84"/>
      <c r="G488" s="10">
        <f>SUM(G489)+G520+G505</f>
        <v>115000</v>
      </c>
      <c r="H488" s="10">
        <f>SUM(H489)+H520+H505</f>
        <v>35000</v>
      </c>
      <c r="I488" s="10">
        <f>SUM(I489)+I520+I505</f>
        <v>180360.3</v>
      </c>
    </row>
    <row r="489" spans="1:9">
      <c r="A489" s="2" t="s">
        <v>180</v>
      </c>
      <c r="B489" s="5"/>
      <c r="C489" s="84" t="s">
        <v>164</v>
      </c>
      <c r="D489" s="84" t="s">
        <v>29</v>
      </c>
      <c r="E489" s="84"/>
      <c r="F489" s="84"/>
      <c r="G489" s="10">
        <f>SUM(G490,G497)+G493</f>
        <v>115000</v>
      </c>
      <c r="H489" s="10">
        <f>SUM(H490,H497)</f>
        <v>35000</v>
      </c>
      <c r="I489" s="10">
        <f>SUM(I490,I497)</f>
        <v>180360.3</v>
      </c>
    </row>
    <row r="490" spans="1:9" ht="31.5" hidden="1">
      <c r="A490" s="2" t="s">
        <v>586</v>
      </c>
      <c r="B490" s="5"/>
      <c r="C490" s="84" t="s">
        <v>164</v>
      </c>
      <c r="D490" s="84" t="s">
        <v>29</v>
      </c>
      <c r="E490" s="84" t="s">
        <v>282</v>
      </c>
      <c r="F490" s="84"/>
      <c r="G490" s="10">
        <f t="shared" ref="G490:I491" si="115">SUM(G491)</f>
        <v>0</v>
      </c>
      <c r="H490" s="10">
        <f t="shared" si="115"/>
        <v>0</v>
      </c>
      <c r="I490" s="10">
        <f t="shared" si="115"/>
        <v>0</v>
      </c>
    </row>
    <row r="491" spans="1:9" ht="31.5" hidden="1">
      <c r="A491" s="2" t="s">
        <v>259</v>
      </c>
      <c r="B491" s="5"/>
      <c r="C491" s="84" t="s">
        <v>164</v>
      </c>
      <c r="D491" s="84" t="s">
        <v>29</v>
      </c>
      <c r="E491" s="84" t="s">
        <v>295</v>
      </c>
      <c r="F491" s="84"/>
      <c r="G491" s="10">
        <f t="shared" si="115"/>
        <v>0</v>
      </c>
      <c r="H491" s="10">
        <f t="shared" si="115"/>
        <v>0</v>
      </c>
      <c r="I491" s="10">
        <f t="shared" si="115"/>
        <v>0</v>
      </c>
    </row>
    <row r="492" spans="1:9" ht="31.5" hidden="1">
      <c r="A492" s="2" t="s">
        <v>260</v>
      </c>
      <c r="B492" s="5"/>
      <c r="C492" s="84" t="s">
        <v>164</v>
      </c>
      <c r="D492" s="84" t="s">
        <v>29</v>
      </c>
      <c r="E492" s="84" t="s">
        <v>295</v>
      </c>
      <c r="F492" s="84" t="s">
        <v>238</v>
      </c>
      <c r="G492" s="10"/>
      <c r="H492" s="10"/>
      <c r="I492" s="10"/>
    </row>
    <row r="493" spans="1:9" ht="31.5" hidden="1">
      <c r="A493" s="83" t="s">
        <v>568</v>
      </c>
      <c r="B493" s="5"/>
      <c r="C493" s="84" t="s">
        <v>164</v>
      </c>
      <c r="D493" s="84" t="s">
        <v>29</v>
      </c>
      <c r="E493" s="5" t="s">
        <v>212</v>
      </c>
      <c r="F493" s="5"/>
      <c r="G493" s="8">
        <f t="shared" ref="G493:G494" si="116">SUM(G494)</f>
        <v>0</v>
      </c>
      <c r="H493" s="10"/>
      <c r="I493" s="10"/>
    </row>
    <row r="494" spans="1:9" ht="47.25" hidden="1">
      <c r="A494" s="83" t="s">
        <v>569</v>
      </c>
      <c r="B494" s="5"/>
      <c r="C494" s="84" t="s">
        <v>164</v>
      </c>
      <c r="D494" s="84" t="s">
        <v>29</v>
      </c>
      <c r="E494" s="5" t="s">
        <v>213</v>
      </c>
      <c r="F494" s="5"/>
      <c r="G494" s="8">
        <f t="shared" si="116"/>
        <v>0</v>
      </c>
      <c r="H494" s="10"/>
      <c r="I494" s="10"/>
    </row>
    <row r="495" spans="1:9" ht="31.5" hidden="1">
      <c r="A495" s="83" t="s">
        <v>457</v>
      </c>
      <c r="B495" s="5"/>
      <c r="C495" s="84" t="s">
        <v>164</v>
      </c>
      <c r="D495" s="84" t="s">
        <v>29</v>
      </c>
      <c r="E495" s="5" t="s">
        <v>214</v>
      </c>
      <c r="F495" s="5"/>
      <c r="G495" s="8">
        <f>SUM(G496:G496)</f>
        <v>0</v>
      </c>
      <c r="H495" s="10"/>
      <c r="I495" s="10"/>
    </row>
    <row r="496" spans="1:9" ht="31.5" hidden="1">
      <c r="A496" s="2" t="s">
        <v>47</v>
      </c>
      <c r="B496" s="5"/>
      <c r="C496" s="84" t="s">
        <v>164</v>
      </c>
      <c r="D496" s="84" t="s">
        <v>29</v>
      </c>
      <c r="E496" s="5" t="s">
        <v>214</v>
      </c>
      <c r="F496" s="5" t="s">
        <v>238</v>
      </c>
      <c r="G496" s="8"/>
      <c r="H496" s="10"/>
      <c r="I496" s="10"/>
    </row>
    <row r="497" spans="1:9" ht="31.5">
      <c r="A497" s="83" t="s">
        <v>599</v>
      </c>
      <c r="B497" s="23"/>
      <c r="C497" s="84" t="s">
        <v>164</v>
      </c>
      <c r="D497" s="84" t="s">
        <v>29</v>
      </c>
      <c r="E497" s="32" t="s">
        <v>247</v>
      </c>
      <c r="F497" s="32"/>
      <c r="G497" s="10">
        <f>SUM(G498)</f>
        <v>115000</v>
      </c>
      <c r="H497" s="10">
        <f>SUM(H498)</f>
        <v>35000</v>
      </c>
      <c r="I497" s="10">
        <f>SUM(I498)</f>
        <v>180360.3</v>
      </c>
    </row>
    <row r="498" spans="1:9" ht="31.5">
      <c r="A498" s="83" t="s">
        <v>264</v>
      </c>
      <c r="B498" s="23"/>
      <c r="C498" s="84" t="s">
        <v>164</v>
      </c>
      <c r="D498" s="84" t="s">
        <v>29</v>
      </c>
      <c r="E498" s="32" t="s">
        <v>254</v>
      </c>
      <c r="F498" s="32"/>
      <c r="G498" s="10">
        <f>SUM(G499)+G503</f>
        <v>115000</v>
      </c>
      <c r="H498" s="10">
        <f>SUM(H499)+H503</f>
        <v>35000</v>
      </c>
      <c r="I498" s="10">
        <f>SUM(I499)+I503</f>
        <v>180360.3</v>
      </c>
    </row>
    <row r="499" spans="1:9" ht="31.5">
      <c r="A499" s="2" t="s">
        <v>349</v>
      </c>
      <c r="B499" s="5"/>
      <c r="C499" s="84" t="s">
        <v>164</v>
      </c>
      <c r="D499" s="84" t="s">
        <v>29</v>
      </c>
      <c r="E499" s="32" t="s">
        <v>296</v>
      </c>
      <c r="F499" s="32"/>
      <c r="G499" s="10">
        <f>SUM(G501)+G500</f>
        <v>115000</v>
      </c>
      <c r="H499" s="10">
        <f>SUM(H501)</f>
        <v>35000</v>
      </c>
      <c r="I499" s="10">
        <f>SUM(I501)</f>
        <v>180360.3</v>
      </c>
    </row>
    <row r="500" spans="1:9" ht="31.5">
      <c r="A500" s="2" t="s">
        <v>260</v>
      </c>
      <c r="B500" s="5"/>
      <c r="C500" s="84" t="s">
        <v>164</v>
      </c>
      <c r="D500" s="84" t="s">
        <v>29</v>
      </c>
      <c r="E500" s="32" t="s">
        <v>296</v>
      </c>
      <c r="F500" s="32">
        <v>400</v>
      </c>
      <c r="G500" s="10">
        <f>500+5000</f>
        <v>5500</v>
      </c>
      <c r="H500" s="10"/>
      <c r="I500" s="10"/>
    </row>
    <row r="501" spans="1:9">
      <c r="A501" s="2" t="s">
        <v>966</v>
      </c>
      <c r="B501" s="5"/>
      <c r="C501" s="84" t="s">
        <v>164</v>
      </c>
      <c r="D501" s="84" t="s">
        <v>29</v>
      </c>
      <c r="E501" s="32" t="s">
        <v>965</v>
      </c>
      <c r="F501" s="32"/>
      <c r="G501" s="10">
        <f>SUM(G502)</f>
        <v>109500</v>
      </c>
      <c r="H501" s="10">
        <f t="shared" ref="H501:I501" si="117">SUM(H502)</f>
        <v>35000</v>
      </c>
      <c r="I501" s="10">
        <f t="shared" si="117"/>
        <v>180360.3</v>
      </c>
    </row>
    <row r="502" spans="1:9" ht="31.5">
      <c r="A502" s="2" t="s">
        <v>260</v>
      </c>
      <c r="B502" s="5"/>
      <c r="C502" s="84" t="s">
        <v>164</v>
      </c>
      <c r="D502" s="84" t="s">
        <v>29</v>
      </c>
      <c r="E502" s="32" t="s">
        <v>965</v>
      </c>
      <c r="F502" s="32">
        <v>400</v>
      </c>
      <c r="G502" s="10">
        <f>114500-5000</f>
        <v>109500</v>
      </c>
      <c r="H502" s="10">
        <v>35000</v>
      </c>
      <c r="I502" s="10">
        <v>180360.3</v>
      </c>
    </row>
    <row r="503" spans="1:9" ht="31.5" hidden="1">
      <c r="A503" s="2" t="s">
        <v>454</v>
      </c>
      <c r="B503" s="5"/>
      <c r="C503" s="84" t="s">
        <v>164</v>
      </c>
      <c r="D503" s="84" t="s">
        <v>29</v>
      </c>
      <c r="E503" s="32" t="s">
        <v>421</v>
      </c>
      <c r="F503" s="32"/>
      <c r="G503" s="10">
        <f>SUM(G504)</f>
        <v>0</v>
      </c>
      <c r="H503" s="10">
        <f>SUM(H504)</f>
        <v>0</v>
      </c>
      <c r="I503" s="10">
        <f>SUM(I504)</f>
        <v>0</v>
      </c>
    </row>
    <row r="504" spans="1:9" ht="31.5" hidden="1">
      <c r="A504" s="2" t="s">
        <v>260</v>
      </c>
      <c r="B504" s="5"/>
      <c r="C504" s="84" t="s">
        <v>164</v>
      </c>
      <c r="D504" s="84" t="s">
        <v>29</v>
      </c>
      <c r="E504" s="32" t="s">
        <v>421</v>
      </c>
      <c r="F504" s="32">
        <v>400</v>
      </c>
      <c r="G504" s="10"/>
      <c r="H504" s="10"/>
      <c r="I504" s="10"/>
    </row>
    <row r="505" spans="1:9" hidden="1">
      <c r="A505" s="83" t="s">
        <v>181</v>
      </c>
      <c r="B505" s="5"/>
      <c r="C505" s="5" t="s">
        <v>164</v>
      </c>
      <c r="D505" s="5" t="s">
        <v>39</v>
      </c>
      <c r="E505" s="5"/>
      <c r="F505" s="5"/>
      <c r="G505" s="8">
        <f>SUM(G506)+G511</f>
        <v>0</v>
      </c>
      <c r="H505" s="8">
        <f>SUM(H506)+H511</f>
        <v>0</v>
      </c>
      <c r="I505" s="8">
        <f>SUM(I506)+I511</f>
        <v>0</v>
      </c>
    </row>
    <row r="506" spans="1:9" ht="31.5" hidden="1">
      <c r="A506" s="83" t="s">
        <v>403</v>
      </c>
      <c r="B506" s="5"/>
      <c r="C506" s="5" t="s">
        <v>164</v>
      </c>
      <c r="D506" s="5" t="s">
        <v>39</v>
      </c>
      <c r="E506" s="5" t="s">
        <v>404</v>
      </c>
      <c r="F506" s="5"/>
      <c r="G506" s="8">
        <f>G507+G514</f>
        <v>0</v>
      </c>
      <c r="H506" s="8">
        <f>H507+H514</f>
        <v>0</v>
      </c>
      <c r="I506" s="8">
        <f>I507+I514</f>
        <v>0</v>
      </c>
    </row>
    <row r="507" spans="1:9" ht="31.5" hidden="1">
      <c r="A507" s="83" t="s">
        <v>405</v>
      </c>
      <c r="B507" s="5"/>
      <c r="C507" s="5" t="s">
        <v>164</v>
      </c>
      <c r="D507" s="5" t="s">
        <v>39</v>
      </c>
      <c r="E507" s="5" t="s">
        <v>406</v>
      </c>
      <c r="F507" s="5"/>
      <c r="G507" s="8">
        <f>+G508</f>
        <v>0</v>
      </c>
      <c r="H507" s="8">
        <f>+H508</f>
        <v>0</v>
      </c>
      <c r="I507" s="8">
        <f>+I508</f>
        <v>0</v>
      </c>
    </row>
    <row r="508" spans="1:9" ht="47.25" hidden="1">
      <c r="A508" s="83" t="s">
        <v>410</v>
      </c>
      <c r="B508" s="5"/>
      <c r="C508" s="5" t="s">
        <v>164</v>
      </c>
      <c r="D508" s="5" t="s">
        <v>39</v>
      </c>
      <c r="E508" s="5" t="s">
        <v>407</v>
      </c>
      <c r="F508" s="5"/>
      <c r="G508" s="8">
        <f t="shared" ref="G508:I509" si="118">SUM(G509)</f>
        <v>0</v>
      </c>
      <c r="H508" s="8">
        <f t="shared" si="118"/>
        <v>0</v>
      </c>
      <c r="I508" s="8">
        <f t="shared" si="118"/>
        <v>0</v>
      </c>
    </row>
    <row r="509" spans="1:9" ht="31.5" hidden="1">
      <c r="A509" s="83" t="s">
        <v>408</v>
      </c>
      <c r="B509" s="5"/>
      <c r="C509" s="5" t="s">
        <v>164</v>
      </c>
      <c r="D509" s="5" t="s">
        <v>39</v>
      </c>
      <c r="E509" s="5" t="s">
        <v>409</v>
      </c>
      <c r="F509" s="5"/>
      <c r="G509" s="8">
        <f t="shared" si="118"/>
        <v>0</v>
      </c>
      <c r="H509" s="8">
        <f t="shared" si="118"/>
        <v>0</v>
      </c>
      <c r="I509" s="8">
        <f t="shared" si="118"/>
        <v>0</v>
      </c>
    </row>
    <row r="510" spans="1:9" ht="31.5" hidden="1">
      <c r="A510" s="2" t="s">
        <v>260</v>
      </c>
      <c r="B510" s="5"/>
      <c r="C510" s="5" t="s">
        <v>164</v>
      </c>
      <c r="D510" s="5" t="s">
        <v>39</v>
      </c>
      <c r="E510" s="5" t="s">
        <v>409</v>
      </c>
      <c r="F510" s="32">
        <v>400</v>
      </c>
      <c r="G510" s="10"/>
      <c r="H510" s="10"/>
      <c r="I510" s="10"/>
    </row>
    <row r="511" spans="1:9" ht="31.5" hidden="1">
      <c r="A511" s="2" t="s">
        <v>467</v>
      </c>
      <c r="B511" s="5"/>
      <c r="C511" s="5" t="s">
        <v>164</v>
      </c>
      <c r="D511" s="5" t="s">
        <v>39</v>
      </c>
      <c r="E511" s="84" t="s">
        <v>282</v>
      </c>
      <c r="F511" s="32"/>
      <c r="G511" s="10">
        <f t="shared" ref="G511:I512" si="119">G512</f>
        <v>0</v>
      </c>
      <c r="H511" s="10">
        <f t="shared" si="119"/>
        <v>0</v>
      </c>
      <c r="I511" s="10">
        <f t="shared" si="119"/>
        <v>0</v>
      </c>
    </row>
    <row r="512" spans="1:9" ht="31.5" hidden="1">
      <c r="A512" s="2" t="s">
        <v>349</v>
      </c>
      <c r="B512" s="5"/>
      <c r="C512" s="5" t="s">
        <v>164</v>
      </c>
      <c r="D512" s="5" t="s">
        <v>39</v>
      </c>
      <c r="E512" s="84" t="s">
        <v>295</v>
      </c>
      <c r="F512" s="32"/>
      <c r="G512" s="10">
        <f t="shared" si="119"/>
        <v>0</v>
      </c>
      <c r="H512" s="10">
        <f t="shared" si="119"/>
        <v>0</v>
      </c>
      <c r="I512" s="10">
        <f t="shared" si="119"/>
        <v>0</v>
      </c>
    </row>
    <row r="513" spans="1:9" ht="31.5" hidden="1">
      <c r="A513" s="2" t="s">
        <v>260</v>
      </c>
      <c r="B513" s="5"/>
      <c r="C513" s="5" t="s">
        <v>164</v>
      </c>
      <c r="D513" s="5" t="s">
        <v>39</v>
      </c>
      <c r="E513" s="84" t="s">
        <v>295</v>
      </c>
      <c r="F513" s="32">
        <v>400</v>
      </c>
      <c r="G513" s="10"/>
      <c r="H513" s="10"/>
      <c r="I513" s="10"/>
    </row>
    <row r="514" spans="1:9" ht="31.5" hidden="1">
      <c r="A514" s="83" t="s">
        <v>246</v>
      </c>
      <c r="B514" s="23"/>
      <c r="C514" s="5" t="s">
        <v>164</v>
      </c>
      <c r="D514" s="5" t="s">
        <v>39</v>
      </c>
      <c r="E514" s="32" t="s">
        <v>247</v>
      </c>
      <c r="F514" s="32"/>
      <c r="G514" s="10">
        <f>SUM(G515)</f>
        <v>0</v>
      </c>
      <c r="H514" s="10">
        <f>SUM(H515)</f>
        <v>0</v>
      </c>
      <c r="I514" s="10">
        <f>SUM(I515)</f>
        <v>0</v>
      </c>
    </row>
    <row r="515" spans="1:9" ht="31.5" hidden="1">
      <c r="A515" s="83" t="s">
        <v>264</v>
      </c>
      <c r="B515" s="23"/>
      <c r="C515" s="5" t="s">
        <v>164</v>
      </c>
      <c r="D515" s="5" t="s">
        <v>39</v>
      </c>
      <c r="E515" s="32" t="s">
        <v>254</v>
      </c>
      <c r="F515" s="32"/>
      <c r="G515" s="10">
        <f>SUM(G516)+G518</f>
        <v>0</v>
      </c>
      <c r="H515" s="10">
        <f>SUM(H516)+H518</f>
        <v>0</v>
      </c>
      <c r="I515" s="10">
        <f>SUM(I516)+I518</f>
        <v>0</v>
      </c>
    </row>
    <row r="516" spans="1:9" ht="31.5" hidden="1">
      <c r="A516" s="2" t="s">
        <v>349</v>
      </c>
      <c r="B516" s="5"/>
      <c r="C516" s="5" t="s">
        <v>164</v>
      </c>
      <c r="D516" s="5" t="s">
        <v>39</v>
      </c>
      <c r="E516" s="32" t="s">
        <v>296</v>
      </c>
      <c r="F516" s="32"/>
      <c r="G516" s="10">
        <f>SUM(G517)</f>
        <v>0</v>
      </c>
      <c r="H516" s="10">
        <f>SUM(H517)</f>
        <v>0</v>
      </c>
      <c r="I516" s="10">
        <f>SUM(I517)</f>
        <v>0</v>
      </c>
    </row>
    <row r="517" spans="1:9" ht="31.5" hidden="1">
      <c r="A517" s="2" t="s">
        <v>260</v>
      </c>
      <c r="B517" s="5"/>
      <c r="C517" s="5" t="s">
        <v>164</v>
      </c>
      <c r="D517" s="5" t="s">
        <v>39</v>
      </c>
      <c r="E517" s="32" t="s">
        <v>296</v>
      </c>
      <c r="F517" s="32">
        <v>400</v>
      </c>
      <c r="G517" s="10"/>
      <c r="H517" s="10"/>
      <c r="I517" s="10"/>
    </row>
    <row r="518" spans="1:9" ht="31.5" hidden="1">
      <c r="A518" s="2" t="s">
        <v>454</v>
      </c>
      <c r="B518" s="5"/>
      <c r="C518" s="5" t="s">
        <v>164</v>
      </c>
      <c r="D518" s="5" t="s">
        <v>39</v>
      </c>
      <c r="E518" s="32" t="s">
        <v>421</v>
      </c>
      <c r="F518" s="32"/>
      <c r="G518" s="10">
        <f>SUM(G519)</f>
        <v>0</v>
      </c>
      <c r="H518" s="10">
        <f>SUM(H519)</f>
        <v>0</v>
      </c>
      <c r="I518" s="10">
        <f>SUM(I519)</f>
        <v>0</v>
      </c>
    </row>
    <row r="519" spans="1:9" ht="31.5" hidden="1">
      <c r="A519" s="2" t="s">
        <v>260</v>
      </c>
      <c r="B519" s="5"/>
      <c r="C519" s="5" t="s">
        <v>164</v>
      </c>
      <c r="D519" s="5" t="s">
        <v>39</v>
      </c>
      <c r="E519" s="32" t="s">
        <v>421</v>
      </c>
      <c r="F519" s="32">
        <v>400</v>
      </c>
      <c r="G519" s="10"/>
      <c r="H519" s="10"/>
      <c r="I519" s="10"/>
    </row>
    <row r="520" spans="1:9" s="28" customFormat="1" hidden="1">
      <c r="A520" s="2" t="s">
        <v>183</v>
      </c>
      <c r="B520" s="5"/>
      <c r="C520" s="84" t="s">
        <v>164</v>
      </c>
      <c r="D520" s="84" t="s">
        <v>163</v>
      </c>
      <c r="E520" s="32"/>
      <c r="F520" s="32"/>
      <c r="G520" s="10">
        <f t="shared" ref="G520:I522" si="120">G521</f>
        <v>0</v>
      </c>
      <c r="H520" s="10">
        <f t="shared" si="120"/>
        <v>0</v>
      </c>
      <c r="I520" s="10">
        <f t="shared" si="120"/>
        <v>0</v>
      </c>
    </row>
    <row r="521" spans="1:9" ht="31.5" hidden="1">
      <c r="A521" s="2" t="s">
        <v>453</v>
      </c>
      <c r="B521" s="5"/>
      <c r="C521" s="84" t="s">
        <v>164</v>
      </c>
      <c r="D521" s="84" t="s">
        <v>163</v>
      </c>
      <c r="E521" s="84" t="s">
        <v>282</v>
      </c>
      <c r="F521" s="32"/>
      <c r="G521" s="10">
        <f t="shared" si="120"/>
        <v>0</v>
      </c>
      <c r="H521" s="10">
        <f t="shared" si="120"/>
        <v>0</v>
      </c>
      <c r="I521" s="10">
        <f t="shared" si="120"/>
        <v>0</v>
      </c>
    </row>
    <row r="522" spans="1:9" ht="31.5" hidden="1">
      <c r="A522" s="2" t="s">
        <v>349</v>
      </c>
      <c r="B522" s="5"/>
      <c r="C522" s="84" t="s">
        <v>164</v>
      </c>
      <c r="D522" s="84" t="s">
        <v>163</v>
      </c>
      <c r="E522" s="84" t="s">
        <v>295</v>
      </c>
      <c r="F522" s="32"/>
      <c r="G522" s="10">
        <f t="shared" si="120"/>
        <v>0</v>
      </c>
      <c r="H522" s="10">
        <f t="shared" si="120"/>
        <v>0</v>
      </c>
      <c r="I522" s="10">
        <f t="shared" si="120"/>
        <v>0</v>
      </c>
    </row>
    <row r="523" spans="1:9" ht="31.5" hidden="1">
      <c r="A523" s="2" t="s">
        <v>260</v>
      </c>
      <c r="B523" s="5"/>
      <c r="C523" s="84" t="s">
        <v>164</v>
      </c>
      <c r="D523" s="84" t="s">
        <v>163</v>
      </c>
      <c r="E523" s="84" t="s">
        <v>295</v>
      </c>
      <c r="F523" s="32">
        <v>400</v>
      </c>
      <c r="G523" s="10"/>
      <c r="H523" s="10"/>
      <c r="I523" s="10"/>
    </row>
    <row r="524" spans="1:9">
      <c r="A524" s="24" t="s">
        <v>196</v>
      </c>
      <c r="B524" s="25" t="s">
        <v>197</v>
      </c>
      <c r="C524" s="25"/>
      <c r="D524" s="25"/>
      <c r="E524" s="25"/>
      <c r="F524" s="25"/>
      <c r="G524" s="27">
        <f>SUM(G525+G552)+G548+G557</f>
        <v>41395.1</v>
      </c>
      <c r="H524" s="27">
        <f>SUM(H525+H552)+H548+H557</f>
        <v>36759.199999999997</v>
      </c>
      <c r="I524" s="27">
        <f>SUM(I525+I552)+I548+I557</f>
        <v>40295.1</v>
      </c>
    </row>
    <row r="525" spans="1:9">
      <c r="A525" s="83" t="s">
        <v>82</v>
      </c>
      <c r="B525" s="5"/>
      <c r="C525" s="84" t="s">
        <v>29</v>
      </c>
      <c r="D525" s="84"/>
      <c r="E525" s="84"/>
      <c r="F525" s="32"/>
      <c r="G525" s="10">
        <f>SUM(G526+G531+G535)</f>
        <v>39795.1</v>
      </c>
      <c r="H525" s="10">
        <f>SUM(H526+H531+H535)</f>
        <v>36759.199999999997</v>
      </c>
      <c r="I525" s="10">
        <f>SUM(I526+I531+I535)</f>
        <v>40295.1</v>
      </c>
    </row>
    <row r="526" spans="1:9" ht="31.5">
      <c r="A526" s="83" t="s">
        <v>97</v>
      </c>
      <c r="B526" s="5"/>
      <c r="C526" s="84" t="s">
        <v>29</v>
      </c>
      <c r="D526" s="84" t="s">
        <v>73</v>
      </c>
      <c r="E526" s="32"/>
      <c r="F526" s="32"/>
      <c r="G526" s="10">
        <f t="shared" ref="G526:I526" si="121">SUM(G527)</f>
        <v>30288.799999999999</v>
      </c>
      <c r="H526" s="10">
        <f t="shared" si="121"/>
        <v>30288.799999999999</v>
      </c>
      <c r="I526" s="10">
        <f t="shared" si="121"/>
        <v>30288.799999999999</v>
      </c>
    </row>
    <row r="527" spans="1:9" ht="31.5">
      <c r="A527" s="83" t="s">
        <v>567</v>
      </c>
      <c r="B527" s="5"/>
      <c r="C527" s="84" t="s">
        <v>29</v>
      </c>
      <c r="D527" s="84" t="s">
        <v>73</v>
      </c>
      <c r="E527" s="32" t="s">
        <v>188</v>
      </c>
      <c r="F527" s="32"/>
      <c r="G527" s="10">
        <f>SUM(G528)</f>
        <v>30288.799999999999</v>
      </c>
      <c r="H527" s="10">
        <f>SUM(H528)</f>
        <v>30288.799999999999</v>
      </c>
      <c r="I527" s="10">
        <f>SUM(I528)</f>
        <v>30288.799999999999</v>
      </c>
    </row>
    <row r="528" spans="1:9">
      <c r="A528" s="83" t="s">
        <v>75</v>
      </c>
      <c r="B528" s="5"/>
      <c r="C528" s="84" t="s">
        <v>29</v>
      </c>
      <c r="D528" s="84" t="s">
        <v>73</v>
      </c>
      <c r="E528" s="84" t="s">
        <v>189</v>
      </c>
      <c r="F528" s="84"/>
      <c r="G528" s="10">
        <f>SUM(G529:G530)</f>
        <v>30288.799999999999</v>
      </c>
      <c r="H528" s="10">
        <f>SUM(H529:H530)</f>
        <v>30288.799999999999</v>
      </c>
      <c r="I528" s="10">
        <f>SUM(I529:I530)</f>
        <v>30288.799999999999</v>
      </c>
    </row>
    <row r="529" spans="1:9" ht="47.25">
      <c r="A529" s="2" t="s">
        <v>46</v>
      </c>
      <c r="B529" s="5"/>
      <c r="C529" s="84" t="s">
        <v>29</v>
      </c>
      <c r="D529" s="84" t="s">
        <v>73</v>
      </c>
      <c r="E529" s="84" t="s">
        <v>189</v>
      </c>
      <c r="F529" s="84" t="s">
        <v>84</v>
      </c>
      <c r="G529" s="10">
        <f>30282.1</f>
        <v>30282.1</v>
      </c>
      <c r="H529" s="10">
        <v>30282.1</v>
      </c>
      <c r="I529" s="10">
        <v>30282.1</v>
      </c>
    </row>
    <row r="530" spans="1:9" ht="31.5">
      <c r="A530" s="83" t="s">
        <v>47</v>
      </c>
      <c r="B530" s="5"/>
      <c r="C530" s="84" t="s">
        <v>29</v>
      </c>
      <c r="D530" s="84" t="s">
        <v>73</v>
      </c>
      <c r="E530" s="84" t="s">
        <v>189</v>
      </c>
      <c r="F530" s="84" t="s">
        <v>86</v>
      </c>
      <c r="G530" s="10">
        <v>6.7</v>
      </c>
      <c r="H530" s="10">
        <v>6.7</v>
      </c>
      <c r="I530" s="10">
        <v>6.7</v>
      </c>
    </row>
    <row r="531" spans="1:9">
      <c r="A531" s="83" t="s">
        <v>139</v>
      </c>
      <c r="B531" s="5"/>
      <c r="C531" s="84" t="s">
        <v>29</v>
      </c>
      <c r="D531" s="84" t="s">
        <v>164</v>
      </c>
      <c r="E531" s="84"/>
      <c r="F531" s="32"/>
      <c r="G531" s="10">
        <f t="shared" ref="G531:I533" si="122">SUM(G532)</f>
        <v>1000</v>
      </c>
      <c r="H531" s="10">
        <f t="shared" si="122"/>
        <v>0</v>
      </c>
      <c r="I531" s="10">
        <f t="shared" si="122"/>
        <v>0</v>
      </c>
    </row>
    <row r="532" spans="1:9">
      <c r="A532" s="83" t="s">
        <v>502</v>
      </c>
      <c r="B532" s="5"/>
      <c r="C532" s="84" t="s">
        <v>29</v>
      </c>
      <c r="D532" s="84" t="s">
        <v>164</v>
      </c>
      <c r="E532" s="84" t="s">
        <v>186</v>
      </c>
      <c r="F532" s="32"/>
      <c r="G532" s="10">
        <f t="shared" si="122"/>
        <v>1000</v>
      </c>
      <c r="H532" s="10">
        <f t="shared" si="122"/>
        <v>0</v>
      </c>
      <c r="I532" s="10">
        <f t="shared" si="122"/>
        <v>0</v>
      </c>
    </row>
    <row r="533" spans="1:9">
      <c r="A533" s="83" t="s">
        <v>989</v>
      </c>
      <c r="B533" s="5"/>
      <c r="C533" s="84" t="s">
        <v>29</v>
      </c>
      <c r="D533" s="84" t="s">
        <v>164</v>
      </c>
      <c r="E533" s="84" t="s">
        <v>190</v>
      </c>
      <c r="F533" s="32"/>
      <c r="G533" s="10">
        <f t="shared" si="122"/>
        <v>1000</v>
      </c>
      <c r="H533" s="10">
        <f t="shared" si="122"/>
        <v>0</v>
      </c>
      <c r="I533" s="10">
        <f t="shared" si="122"/>
        <v>0</v>
      </c>
    </row>
    <row r="534" spans="1:9">
      <c r="A534" s="83" t="s">
        <v>21</v>
      </c>
      <c r="B534" s="5"/>
      <c r="C534" s="84" t="s">
        <v>29</v>
      </c>
      <c r="D534" s="84" t="s">
        <v>164</v>
      </c>
      <c r="E534" s="84" t="s">
        <v>190</v>
      </c>
      <c r="F534" s="32">
        <v>800</v>
      </c>
      <c r="G534" s="10">
        <v>1000</v>
      </c>
      <c r="H534" s="10"/>
      <c r="I534" s="10"/>
    </row>
    <row r="535" spans="1:9">
      <c r="A535" s="83" t="s">
        <v>88</v>
      </c>
      <c r="B535" s="5"/>
      <c r="C535" s="84" t="s">
        <v>29</v>
      </c>
      <c r="D535" s="84" t="s">
        <v>89</v>
      </c>
      <c r="E535" s="84"/>
      <c r="F535" s="32"/>
      <c r="G535" s="10">
        <f>SUM(G536)+G545</f>
        <v>8506.2999999999993</v>
      </c>
      <c r="H535" s="10">
        <f t="shared" ref="H535:I535" si="123">SUM(H536)+H545</f>
        <v>6470.4</v>
      </c>
      <c r="I535" s="10">
        <f t="shared" si="123"/>
        <v>10006.299999999999</v>
      </c>
    </row>
    <row r="536" spans="1:9" ht="31.5">
      <c r="A536" s="83" t="s">
        <v>567</v>
      </c>
      <c r="B536" s="5"/>
      <c r="C536" s="84" t="s">
        <v>29</v>
      </c>
      <c r="D536" s="84" t="s">
        <v>89</v>
      </c>
      <c r="E536" s="32" t="s">
        <v>188</v>
      </c>
      <c r="F536" s="32"/>
      <c r="G536" s="10">
        <f>SUM(G537+G540+G542)</f>
        <v>8506.2999999999993</v>
      </c>
      <c r="H536" s="10">
        <f>SUM(H537+H540+H542)</f>
        <v>6470.4</v>
      </c>
      <c r="I536" s="10">
        <f>SUM(I537+I540+I542)</f>
        <v>10006.299999999999</v>
      </c>
    </row>
    <row r="537" spans="1:9">
      <c r="A537" s="83" t="s">
        <v>90</v>
      </c>
      <c r="B537" s="5"/>
      <c r="C537" s="84" t="s">
        <v>29</v>
      </c>
      <c r="D537" s="84" t="s">
        <v>89</v>
      </c>
      <c r="E537" s="32" t="s">
        <v>191</v>
      </c>
      <c r="F537" s="32"/>
      <c r="G537" s="10">
        <f>SUM(G538:G539)</f>
        <v>211.3</v>
      </c>
      <c r="H537" s="10">
        <f>SUM(H538:H539)</f>
        <v>211.3</v>
      </c>
      <c r="I537" s="10">
        <f>SUM(I538:I539)</f>
        <v>211.3</v>
      </c>
    </row>
    <row r="538" spans="1:9" ht="31.5">
      <c r="A538" s="83" t="s">
        <v>47</v>
      </c>
      <c r="B538" s="5"/>
      <c r="C538" s="84" t="s">
        <v>29</v>
      </c>
      <c r="D538" s="84" t="s">
        <v>89</v>
      </c>
      <c r="E538" s="32" t="s">
        <v>191</v>
      </c>
      <c r="F538" s="32">
        <v>200</v>
      </c>
      <c r="G538" s="10">
        <v>209.9</v>
      </c>
      <c r="H538" s="10">
        <v>209.9</v>
      </c>
      <c r="I538" s="10">
        <v>209.9</v>
      </c>
    </row>
    <row r="539" spans="1:9" ht="13.5" customHeight="1">
      <c r="A539" s="83" t="s">
        <v>21</v>
      </c>
      <c r="B539" s="5"/>
      <c r="C539" s="84" t="s">
        <v>29</v>
      </c>
      <c r="D539" s="84" t="s">
        <v>89</v>
      </c>
      <c r="E539" s="32" t="s">
        <v>191</v>
      </c>
      <c r="F539" s="32">
        <v>800</v>
      </c>
      <c r="G539" s="10">
        <v>1.4</v>
      </c>
      <c r="H539" s="10">
        <v>1.4</v>
      </c>
      <c r="I539" s="10">
        <v>1.4</v>
      </c>
    </row>
    <row r="540" spans="1:9" ht="31.5">
      <c r="A540" s="83" t="s">
        <v>92</v>
      </c>
      <c r="B540" s="5"/>
      <c r="C540" s="84" t="s">
        <v>29</v>
      </c>
      <c r="D540" s="84" t="s">
        <v>89</v>
      </c>
      <c r="E540" s="32" t="s">
        <v>192</v>
      </c>
      <c r="F540" s="32"/>
      <c r="G540" s="10">
        <f>SUM(G541)</f>
        <v>258.2</v>
      </c>
      <c r="H540" s="10">
        <f>SUM(H541)</f>
        <v>258.2</v>
      </c>
      <c r="I540" s="10">
        <f>SUM(I541)</f>
        <v>258.2</v>
      </c>
    </row>
    <row r="541" spans="1:9" ht="31.5">
      <c r="A541" s="83" t="s">
        <v>47</v>
      </c>
      <c r="B541" s="5"/>
      <c r="C541" s="84" t="s">
        <v>29</v>
      </c>
      <c r="D541" s="84" t="s">
        <v>89</v>
      </c>
      <c r="E541" s="32" t="s">
        <v>192</v>
      </c>
      <c r="F541" s="32">
        <v>200</v>
      </c>
      <c r="G541" s="10">
        <v>258.2</v>
      </c>
      <c r="H541" s="10">
        <v>258.2</v>
      </c>
      <c r="I541" s="10">
        <v>258.2</v>
      </c>
    </row>
    <row r="542" spans="1:9" ht="31.5">
      <c r="A542" s="83" t="s">
        <v>93</v>
      </c>
      <c r="B542" s="5"/>
      <c r="C542" s="84" t="s">
        <v>29</v>
      </c>
      <c r="D542" s="84" t="s">
        <v>89</v>
      </c>
      <c r="E542" s="32" t="s">
        <v>193</v>
      </c>
      <c r="F542" s="32"/>
      <c r="G542" s="10">
        <f>SUM(G543:G544)</f>
        <v>8036.7999999999993</v>
      </c>
      <c r="H542" s="10">
        <f>SUM(H543:H544)</f>
        <v>6000.9</v>
      </c>
      <c r="I542" s="10">
        <f>SUM(I543:I544)</f>
        <v>9536.7999999999993</v>
      </c>
    </row>
    <row r="543" spans="1:9" ht="31.5">
      <c r="A543" s="83" t="s">
        <v>47</v>
      </c>
      <c r="B543" s="5"/>
      <c r="C543" s="84" t="s">
        <v>29</v>
      </c>
      <c r="D543" s="84" t="s">
        <v>89</v>
      </c>
      <c r="E543" s="32" t="s">
        <v>193</v>
      </c>
      <c r="F543" s="32">
        <v>200</v>
      </c>
      <c r="G543" s="10">
        <f>9036.8-1000</f>
        <v>8036.7999999999993</v>
      </c>
      <c r="H543" s="10">
        <v>6000.9</v>
      </c>
      <c r="I543" s="10">
        <f>9036.8+500</f>
        <v>9536.7999999999993</v>
      </c>
    </row>
    <row r="544" spans="1:9" ht="21.75" hidden="1" customHeight="1">
      <c r="A544" s="83" t="s">
        <v>21</v>
      </c>
      <c r="B544" s="5"/>
      <c r="C544" s="84" t="s">
        <v>29</v>
      </c>
      <c r="D544" s="84" t="s">
        <v>89</v>
      </c>
      <c r="E544" s="32" t="s">
        <v>193</v>
      </c>
      <c r="F544" s="32">
        <v>800</v>
      </c>
      <c r="G544" s="10"/>
      <c r="H544" s="10"/>
      <c r="I544" s="10"/>
    </row>
    <row r="545" spans="1:9" hidden="1">
      <c r="A545" s="83" t="s">
        <v>502</v>
      </c>
      <c r="B545" s="5"/>
      <c r="C545" s="84" t="s">
        <v>29</v>
      </c>
      <c r="D545" s="84" t="s">
        <v>89</v>
      </c>
      <c r="E545" s="84" t="s">
        <v>186</v>
      </c>
      <c r="F545" s="32"/>
      <c r="G545" s="10">
        <f t="shared" ref="G545:I546" si="124">SUM(G546)</f>
        <v>0</v>
      </c>
      <c r="H545" s="10">
        <f t="shared" si="124"/>
        <v>0</v>
      </c>
      <c r="I545" s="10">
        <f t="shared" si="124"/>
        <v>0</v>
      </c>
    </row>
    <row r="546" spans="1:9" ht="47.25" hidden="1">
      <c r="A546" s="83" t="s">
        <v>943</v>
      </c>
      <c r="B546" s="5"/>
      <c r="C546" s="84" t="s">
        <v>29</v>
      </c>
      <c r="D546" s="84" t="s">
        <v>89</v>
      </c>
      <c r="E546" s="84" t="s">
        <v>194</v>
      </c>
      <c r="F546" s="32"/>
      <c r="G546" s="10">
        <f t="shared" si="124"/>
        <v>0</v>
      </c>
      <c r="H546" s="10">
        <f t="shared" si="124"/>
        <v>0</v>
      </c>
      <c r="I546" s="10">
        <f t="shared" si="124"/>
        <v>0</v>
      </c>
    </row>
    <row r="547" spans="1:9" hidden="1">
      <c r="A547" s="83" t="s">
        <v>21</v>
      </c>
      <c r="B547" s="5"/>
      <c r="C547" s="84" t="s">
        <v>29</v>
      </c>
      <c r="D547" s="84" t="s">
        <v>89</v>
      </c>
      <c r="E547" s="84" t="s">
        <v>194</v>
      </c>
      <c r="F547" s="32">
        <v>800</v>
      </c>
      <c r="G547" s="10"/>
      <c r="H547" s="10"/>
      <c r="I547" s="10"/>
    </row>
    <row r="548" spans="1:9">
      <c r="A548" s="2" t="s">
        <v>885</v>
      </c>
      <c r="B548" s="23"/>
      <c r="C548" s="84" t="s">
        <v>108</v>
      </c>
      <c r="D548" s="84" t="s">
        <v>163</v>
      </c>
      <c r="E548" s="84"/>
      <c r="F548" s="32"/>
      <c r="G548" s="10">
        <f>SUM(G549)</f>
        <v>100</v>
      </c>
      <c r="H548" s="10">
        <f t="shared" ref="H548:I548" si="125">SUM(H549)</f>
        <v>0</v>
      </c>
      <c r="I548" s="10">
        <f t="shared" si="125"/>
        <v>0</v>
      </c>
    </row>
    <row r="549" spans="1:9" ht="31.5">
      <c r="A549" s="83" t="s">
        <v>567</v>
      </c>
      <c r="B549" s="23"/>
      <c r="C549" s="84" t="s">
        <v>108</v>
      </c>
      <c r="D549" s="84" t="s">
        <v>163</v>
      </c>
      <c r="E549" s="32" t="s">
        <v>188</v>
      </c>
      <c r="F549" s="32"/>
      <c r="G549" s="10">
        <f>SUM(G550)</f>
        <v>100</v>
      </c>
      <c r="H549" s="10">
        <f t="shared" ref="H549:I549" si="126">SUM(H550)</f>
        <v>0</v>
      </c>
      <c r="I549" s="10">
        <f t="shared" si="126"/>
        <v>0</v>
      </c>
    </row>
    <row r="550" spans="1:9" ht="31.5">
      <c r="A550" s="83" t="s">
        <v>93</v>
      </c>
      <c r="B550" s="23"/>
      <c r="C550" s="84" t="s">
        <v>108</v>
      </c>
      <c r="D550" s="84" t="s">
        <v>163</v>
      </c>
      <c r="E550" s="32" t="s">
        <v>193</v>
      </c>
      <c r="F550" s="32"/>
      <c r="G550" s="10">
        <f>SUM(G551)</f>
        <v>100</v>
      </c>
      <c r="H550" s="10">
        <f t="shared" ref="H550:I550" si="127">SUM(H551)</f>
        <v>0</v>
      </c>
      <c r="I550" s="10">
        <f t="shared" si="127"/>
        <v>0</v>
      </c>
    </row>
    <row r="551" spans="1:9" ht="31.5">
      <c r="A551" s="83" t="s">
        <v>47</v>
      </c>
      <c r="B551" s="23"/>
      <c r="C551" s="84" t="s">
        <v>108</v>
      </c>
      <c r="D551" s="84" t="s">
        <v>163</v>
      </c>
      <c r="E551" s="32" t="s">
        <v>193</v>
      </c>
      <c r="F551" s="32">
        <v>200</v>
      </c>
      <c r="G551" s="10">
        <v>100</v>
      </c>
      <c r="H551" s="10"/>
      <c r="I551" s="10"/>
    </row>
    <row r="552" spans="1:9">
      <c r="A552" s="83" t="s">
        <v>25</v>
      </c>
      <c r="B552" s="5"/>
      <c r="C552" s="84" t="s">
        <v>26</v>
      </c>
      <c r="D552" s="84"/>
      <c r="E552" s="32"/>
      <c r="F552" s="32"/>
      <c r="G552" s="10">
        <f t="shared" ref="G552:I555" si="128">SUM(G553)</f>
        <v>1500</v>
      </c>
      <c r="H552" s="10">
        <f t="shared" si="128"/>
        <v>0</v>
      </c>
      <c r="I552" s="10">
        <f t="shared" si="128"/>
        <v>0</v>
      </c>
    </row>
    <row r="553" spans="1:9">
      <c r="A553" s="83" t="s">
        <v>72</v>
      </c>
      <c r="B553" s="5"/>
      <c r="C553" s="84" t="s">
        <v>26</v>
      </c>
      <c r="D553" s="84" t="s">
        <v>73</v>
      </c>
      <c r="E553" s="32"/>
      <c r="F553" s="32"/>
      <c r="G553" s="10">
        <f t="shared" si="128"/>
        <v>1500</v>
      </c>
      <c r="H553" s="10">
        <f t="shared" si="128"/>
        <v>0</v>
      </c>
      <c r="I553" s="10">
        <f t="shared" si="128"/>
        <v>0</v>
      </c>
    </row>
    <row r="554" spans="1:9">
      <c r="A554" s="83" t="s">
        <v>502</v>
      </c>
      <c r="B554" s="5"/>
      <c r="C554" s="84" t="s">
        <v>26</v>
      </c>
      <c r="D554" s="84" t="s">
        <v>73</v>
      </c>
      <c r="E554" s="84" t="s">
        <v>186</v>
      </c>
      <c r="F554" s="32"/>
      <c r="G554" s="10">
        <f t="shared" si="128"/>
        <v>1500</v>
      </c>
      <c r="H554" s="10">
        <f t="shared" si="128"/>
        <v>0</v>
      </c>
      <c r="I554" s="10">
        <f t="shared" si="128"/>
        <v>0</v>
      </c>
    </row>
    <row r="555" spans="1:9" ht="31.5">
      <c r="A555" s="83" t="s">
        <v>942</v>
      </c>
      <c r="B555" s="5"/>
      <c r="C555" s="84" t="s">
        <v>26</v>
      </c>
      <c r="D555" s="84" t="s">
        <v>73</v>
      </c>
      <c r="E555" s="32" t="s">
        <v>195</v>
      </c>
      <c r="F555" s="32"/>
      <c r="G555" s="10">
        <f t="shared" si="128"/>
        <v>1500</v>
      </c>
      <c r="H555" s="10">
        <f t="shared" si="128"/>
        <v>0</v>
      </c>
      <c r="I555" s="10">
        <f t="shared" si="128"/>
        <v>0</v>
      </c>
    </row>
    <row r="556" spans="1:9">
      <c r="A556" s="83" t="s">
        <v>21</v>
      </c>
      <c r="B556" s="5"/>
      <c r="C556" s="84" t="s">
        <v>26</v>
      </c>
      <c r="D556" s="84" t="s">
        <v>73</v>
      </c>
      <c r="E556" s="32" t="s">
        <v>195</v>
      </c>
      <c r="F556" s="32">
        <v>800</v>
      </c>
      <c r="G556" s="10">
        <v>1500</v>
      </c>
      <c r="H556" s="10"/>
      <c r="I556" s="10"/>
    </row>
    <row r="557" spans="1:9" hidden="1">
      <c r="A557" s="83" t="s">
        <v>817</v>
      </c>
      <c r="B557" s="5"/>
      <c r="C557" s="84" t="s">
        <v>89</v>
      </c>
      <c r="D557" s="84"/>
      <c r="E557" s="32"/>
      <c r="F557" s="32"/>
      <c r="G557" s="10">
        <f>SUM(G558)</f>
        <v>0</v>
      </c>
      <c r="H557" s="10">
        <f t="shared" ref="H557:I560" si="129">SUM(H558)</f>
        <v>0</v>
      </c>
      <c r="I557" s="10">
        <f t="shared" si="129"/>
        <v>0</v>
      </c>
    </row>
    <row r="558" spans="1:9" hidden="1">
      <c r="A558" s="83" t="s">
        <v>818</v>
      </c>
      <c r="B558" s="5"/>
      <c r="C558" s="84" t="s">
        <v>89</v>
      </c>
      <c r="D558" s="84" t="s">
        <v>29</v>
      </c>
      <c r="E558" s="32"/>
      <c r="F558" s="32"/>
      <c r="G558" s="10">
        <f>SUM(G559)</f>
        <v>0</v>
      </c>
      <c r="H558" s="10">
        <f t="shared" si="129"/>
        <v>0</v>
      </c>
      <c r="I558" s="10">
        <f t="shared" si="129"/>
        <v>0</v>
      </c>
    </row>
    <row r="559" spans="1:9" ht="31.5" hidden="1">
      <c r="A559" s="83" t="s">
        <v>860</v>
      </c>
      <c r="B559" s="5"/>
      <c r="C559" s="84" t="s">
        <v>89</v>
      </c>
      <c r="D559" s="84" t="s">
        <v>29</v>
      </c>
      <c r="E559" s="32" t="s">
        <v>188</v>
      </c>
      <c r="F559" s="32"/>
      <c r="G559" s="10">
        <f>SUM(G560)</f>
        <v>0</v>
      </c>
      <c r="H559" s="10">
        <f t="shared" si="129"/>
        <v>0</v>
      </c>
      <c r="I559" s="10">
        <f t="shared" si="129"/>
        <v>0</v>
      </c>
    </row>
    <row r="560" spans="1:9" hidden="1">
      <c r="A560" s="83" t="s">
        <v>819</v>
      </c>
      <c r="B560" s="5"/>
      <c r="C560" s="84" t="s">
        <v>89</v>
      </c>
      <c r="D560" s="84" t="s">
        <v>29</v>
      </c>
      <c r="E560" s="32" t="s">
        <v>820</v>
      </c>
      <c r="F560" s="32"/>
      <c r="G560" s="10">
        <f>SUM(G561)</f>
        <v>0</v>
      </c>
      <c r="H560" s="10">
        <f t="shared" si="129"/>
        <v>0</v>
      </c>
      <c r="I560" s="10">
        <f t="shared" si="129"/>
        <v>0</v>
      </c>
    </row>
    <row r="561" spans="1:9" hidden="1">
      <c r="A561" s="83" t="s">
        <v>821</v>
      </c>
      <c r="B561" s="5"/>
      <c r="C561" s="84" t="s">
        <v>89</v>
      </c>
      <c r="D561" s="84" t="s">
        <v>29</v>
      </c>
      <c r="E561" s="32" t="s">
        <v>820</v>
      </c>
      <c r="F561" s="32">
        <v>700</v>
      </c>
      <c r="G561" s="10"/>
      <c r="H561" s="10"/>
      <c r="I561" s="10"/>
    </row>
    <row r="562" spans="1:9" ht="31.5">
      <c r="A562" s="24" t="s">
        <v>9</v>
      </c>
      <c r="B562" s="39" t="s">
        <v>10</v>
      </c>
      <c r="C562" s="30"/>
      <c r="D562" s="30"/>
      <c r="E562" s="30"/>
      <c r="F562" s="30"/>
      <c r="G562" s="11">
        <f>SUM(G563+G580)</f>
        <v>1136464.6000000001</v>
      </c>
      <c r="H562" s="11">
        <f>SUM(H563+H580)</f>
        <v>1182077</v>
      </c>
      <c r="I562" s="11">
        <f>SUM(I563+I580)</f>
        <v>1236754.3</v>
      </c>
    </row>
    <row r="563" spans="1:9" hidden="1">
      <c r="A563" s="83" t="s">
        <v>107</v>
      </c>
      <c r="B563" s="5"/>
      <c r="C563" s="5" t="s">
        <v>108</v>
      </c>
      <c r="D563" s="5"/>
      <c r="E563" s="5"/>
      <c r="F563" s="5"/>
      <c r="G563" s="8">
        <f>SUM(G573)+G564</f>
        <v>0</v>
      </c>
      <c r="H563" s="8">
        <f t="shared" ref="H563:I563" si="130">SUM(H573)+H564</f>
        <v>0</v>
      </c>
      <c r="I563" s="8">
        <f t="shared" si="130"/>
        <v>0</v>
      </c>
    </row>
    <row r="564" spans="1:9" hidden="1">
      <c r="A564" s="2" t="s">
        <v>789</v>
      </c>
      <c r="B564" s="23"/>
      <c r="C564" s="84" t="s">
        <v>108</v>
      </c>
      <c r="D564" s="84" t="s">
        <v>163</v>
      </c>
      <c r="E564" s="5"/>
      <c r="F564" s="5"/>
      <c r="G564" s="8">
        <f>SUM(G565+G567+G569)+G571</f>
        <v>0</v>
      </c>
      <c r="H564" s="8"/>
      <c r="I564" s="8"/>
    </row>
    <row r="565" spans="1:9" ht="47.25" hidden="1">
      <c r="A565" s="83" t="s">
        <v>368</v>
      </c>
      <c r="B565" s="84"/>
      <c r="C565" s="84" t="s">
        <v>108</v>
      </c>
      <c r="D565" s="84" t="s">
        <v>163</v>
      </c>
      <c r="E565" s="32" t="s">
        <v>530</v>
      </c>
      <c r="F565" s="5"/>
      <c r="G565" s="8">
        <f>SUM(G566)</f>
        <v>0</v>
      </c>
      <c r="H565" s="8">
        <f t="shared" ref="H565:I565" si="131">SUM(H566)</f>
        <v>0</v>
      </c>
      <c r="I565" s="8">
        <f t="shared" si="131"/>
        <v>0</v>
      </c>
    </row>
    <row r="566" spans="1:9" ht="31.5" hidden="1">
      <c r="A566" s="83" t="s">
        <v>47</v>
      </c>
      <c r="B566" s="5"/>
      <c r="C566" s="84" t="s">
        <v>108</v>
      </c>
      <c r="D566" s="84" t="s">
        <v>163</v>
      </c>
      <c r="E566" s="32" t="s">
        <v>530</v>
      </c>
      <c r="F566" s="5" t="s">
        <v>86</v>
      </c>
      <c r="G566" s="8"/>
      <c r="H566" s="8"/>
      <c r="I566" s="8"/>
    </row>
    <row r="567" spans="1:9" ht="31.5" hidden="1">
      <c r="A567" s="83" t="s">
        <v>364</v>
      </c>
      <c r="B567" s="84"/>
      <c r="C567" s="84" t="s">
        <v>108</v>
      </c>
      <c r="D567" s="84" t="s">
        <v>163</v>
      </c>
      <c r="E567" s="84" t="s">
        <v>528</v>
      </c>
      <c r="F567" s="84"/>
      <c r="G567" s="8">
        <f>SUM(G568)</f>
        <v>0</v>
      </c>
      <c r="H567" s="8">
        <f t="shared" ref="H567:I567" si="132">SUM(H568)</f>
        <v>0</v>
      </c>
      <c r="I567" s="8">
        <f t="shared" si="132"/>
        <v>0</v>
      </c>
    </row>
    <row r="568" spans="1:9" ht="31.5" hidden="1">
      <c r="A568" s="83" t="s">
        <v>47</v>
      </c>
      <c r="B568" s="84"/>
      <c r="C568" s="84" t="s">
        <v>108</v>
      </c>
      <c r="D568" s="84" t="s">
        <v>163</v>
      </c>
      <c r="E568" s="84" t="s">
        <v>528</v>
      </c>
      <c r="F568" s="84" t="s">
        <v>86</v>
      </c>
      <c r="G568" s="8"/>
      <c r="H568" s="8"/>
      <c r="I568" s="8"/>
    </row>
    <row r="569" spans="1:9" ht="31.5" hidden="1">
      <c r="A569" s="83" t="s">
        <v>353</v>
      </c>
      <c r="B569" s="84"/>
      <c r="C569" s="84" t="s">
        <v>108</v>
      </c>
      <c r="D569" s="84" t="s">
        <v>163</v>
      </c>
      <c r="E569" s="84" t="s">
        <v>515</v>
      </c>
      <c r="F569" s="32"/>
      <c r="G569" s="8">
        <f>SUM(G570)</f>
        <v>0</v>
      </c>
      <c r="H569" s="8">
        <f t="shared" ref="H569:I569" si="133">SUM(H570)</f>
        <v>0</v>
      </c>
      <c r="I569" s="8">
        <f t="shared" si="133"/>
        <v>0</v>
      </c>
    </row>
    <row r="570" spans="1:9" ht="31.5" hidden="1">
      <c r="A570" s="83" t="s">
        <v>47</v>
      </c>
      <c r="B570" s="84"/>
      <c r="C570" s="84" t="s">
        <v>108</v>
      </c>
      <c r="D570" s="84" t="s">
        <v>163</v>
      </c>
      <c r="E570" s="84" t="s">
        <v>515</v>
      </c>
      <c r="F570" s="32">
        <v>200</v>
      </c>
      <c r="G570" s="8"/>
      <c r="H570" s="8"/>
      <c r="I570" s="8"/>
    </row>
    <row r="571" spans="1:9" ht="31.5" hidden="1">
      <c r="A571" s="83" t="s">
        <v>93</v>
      </c>
      <c r="B571" s="40"/>
      <c r="C571" s="84" t="s">
        <v>108</v>
      </c>
      <c r="D571" s="84" t="s">
        <v>163</v>
      </c>
      <c r="E571" s="32" t="s">
        <v>478</v>
      </c>
      <c r="F571" s="32"/>
      <c r="G571" s="8">
        <f>SUM(G572)</f>
        <v>0</v>
      </c>
      <c r="H571" s="8">
        <f t="shared" ref="H571:I571" si="134">SUM(H572)</f>
        <v>0</v>
      </c>
      <c r="I571" s="8">
        <f t="shared" si="134"/>
        <v>0</v>
      </c>
    </row>
    <row r="572" spans="1:9" ht="31.5" hidden="1">
      <c r="A572" s="83" t="s">
        <v>47</v>
      </c>
      <c r="B572" s="40"/>
      <c r="C572" s="84" t="s">
        <v>108</v>
      </c>
      <c r="D572" s="84" t="s">
        <v>163</v>
      </c>
      <c r="E572" s="32" t="s">
        <v>478</v>
      </c>
      <c r="F572" s="32">
        <v>200</v>
      </c>
      <c r="G572" s="8"/>
      <c r="H572" s="8"/>
      <c r="I572" s="8"/>
    </row>
    <row r="573" spans="1:9" hidden="1">
      <c r="A573" s="83" t="s">
        <v>325</v>
      </c>
      <c r="B573" s="5"/>
      <c r="C573" s="5" t="s">
        <v>108</v>
      </c>
      <c r="D573" s="5" t="s">
        <v>108</v>
      </c>
      <c r="E573" s="32"/>
      <c r="F573" s="32"/>
      <c r="G573" s="8">
        <f t="shared" ref="G573:I576" si="135">SUM(G574)</f>
        <v>0</v>
      </c>
      <c r="H573" s="8">
        <f t="shared" si="135"/>
        <v>0</v>
      </c>
      <c r="I573" s="8">
        <f t="shared" si="135"/>
        <v>0</v>
      </c>
    </row>
    <row r="574" spans="1:9" ht="31.5" hidden="1">
      <c r="A574" s="83" t="s">
        <v>600</v>
      </c>
      <c r="B574" s="84"/>
      <c r="C574" s="84" t="s">
        <v>108</v>
      </c>
      <c r="D574" s="84" t="s">
        <v>108</v>
      </c>
      <c r="E574" s="32" t="s">
        <v>310</v>
      </c>
      <c r="F574" s="32"/>
      <c r="G574" s="8">
        <f t="shared" si="135"/>
        <v>0</v>
      </c>
      <c r="H574" s="8">
        <f t="shared" si="135"/>
        <v>0</v>
      </c>
      <c r="I574" s="8">
        <f t="shared" si="135"/>
        <v>0</v>
      </c>
    </row>
    <row r="575" spans="1:9" ht="31.5" hidden="1">
      <c r="A575" s="83" t="s">
        <v>488</v>
      </c>
      <c r="B575" s="5"/>
      <c r="C575" s="5" t="s">
        <v>108</v>
      </c>
      <c r="D575" s="5" t="s">
        <v>108</v>
      </c>
      <c r="E575" s="5" t="s">
        <v>329</v>
      </c>
      <c r="F575" s="5"/>
      <c r="G575" s="8">
        <f t="shared" si="135"/>
        <v>0</v>
      </c>
      <c r="H575" s="8">
        <f t="shared" si="135"/>
        <v>0</v>
      </c>
      <c r="I575" s="8">
        <f t="shared" si="135"/>
        <v>0</v>
      </c>
    </row>
    <row r="576" spans="1:9" hidden="1">
      <c r="A576" s="83" t="s">
        <v>30</v>
      </c>
      <c r="B576" s="5"/>
      <c r="C576" s="5" t="s">
        <v>108</v>
      </c>
      <c r="D576" s="5" t="s">
        <v>108</v>
      </c>
      <c r="E576" s="5" t="s">
        <v>330</v>
      </c>
      <c r="F576" s="5"/>
      <c r="G576" s="8">
        <f t="shared" si="135"/>
        <v>0</v>
      </c>
      <c r="H576" s="8">
        <f t="shared" si="135"/>
        <v>0</v>
      </c>
      <c r="I576" s="8">
        <f t="shared" si="135"/>
        <v>0</v>
      </c>
    </row>
    <row r="577" spans="1:9" ht="31.5" hidden="1">
      <c r="A577" s="83" t="s">
        <v>331</v>
      </c>
      <c r="B577" s="32"/>
      <c r="C577" s="5" t="s">
        <v>108</v>
      </c>
      <c r="D577" s="5" t="s">
        <v>108</v>
      </c>
      <c r="E577" s="5" t="s">
        <v>332</v>
      </c>
      <c r="F577" s="5"/>
      <c r="G577" s="8">
        <f>SUM(G578:G579)</f>
        <v>0</v>
      </c>
      <c r="H577" s="8">
        <f>SUM(H578:H579)</f>
        <v>0</v>
      </c>
      <c r="I577" s="8">
        <f>SUM(I578:I579)</f>
        <v>0</v>
      </c>
    </row>
    <row r="578" spans="1:9" ht="47.25" hidden="1">
      <c r="A578" s="83" t="s">
        <v>46</v>
      </c>
      <c r="B578" s="32"/>
      <c r="C578" s="5" t="s">
        <v>108</v>
      </c>
      <c r="D578" s="5" t="s">
        <v>108</v>
      </c>
      <c r="E578" s="5" t="s">
        <v>332</v>
      </c>
      <c r="F578" s="5" t="s">
        <v>84</v>
      </c>
      <c r="G578" s="8"/>
      <c r="H578" s="8"/>
      <c r="I578" s="8"/>
    </row>
    <row r="579" spans="1:9" ht="31.5" hidden="1">
      <c r="A579" s="83" t="s">
        <v>47</v>
      </c>
      <c r="B579" s="5"/>
      <c r="C579" s="5" t="s">
        <v>108</v>
      </c>
      <c r="D579" s="5" t="s">
        <v>108</v>
      </c>
      <c r="E579" s="5" t="s">
        <v>332</v>
      </c>
      <c r="F579" s="23">
        <v>200</v>
      </c>
      <c r="G579" s="8"/>
      <c r="H579" s="8"/>
      <c r="I579" s="8"/>
    </row>
    <row r="580" spans="1:9">
      <c r="A580" s="83" t="s">
        <v>25</v>
      </c>
      <c r="B580" s="84"/>
      <c r="C580" s="84" t="s">
        <v>26</v>
      </c>
      <c r="D580" s="84" t="s">
        <v>27</v>
      </c>
      <c r="E580" s="32"/>
      <c r="F580" s="32"/>
      <c r="G580" s="10">
        <f>G581+G588+G608+G722+G695</f>
        <v>1136464.6000000001</v>
      </c>
      <c r="H580" s="10">
        <f>H581+H588+H608+H722+H695</f>
        <v>1182077</v>
      </c>
      <c r="I580" s="10">
        <f>I581+I588+I608+I722+I695</f>
        <v>1236754.3</v>
      </c>
    </row>
    <row r="581" spans="1:9">
      <c r="A581" s="83" t="s">
        <v>28</v>
      </c>
      <c r="B581" s="84"/>
      <c r="C581" s="84" t="s">
        <v>26</v>
      </c>
      <c r="D581" s="84" t="s">
        <v>29</v>
      </c>
      <c r="E581" s="32"/>
      <c r="F581" s="32"/>
      <c r="G581" s="10">
        <f t="shared" ref="G581:I583" si="136">G582</f>
        <v>13476</v>
      </c>
      <c r="H581" s="10">
        <f t="shared" si="136"/>
        <v>12476</v>
      </c>
      <c r="I581" s="10">
        <f t="shared" si="136"/>
        <v>12476</v>
      </c>
    </row>
    <row r="582" spans="1:9" ht="31.5">
      <c r="A582" s="83" t="s">
        <v>598</v>
      </c>
      <c r="B582" s="84"/>
      <c r="C582" s="84" t="s">
        <v>26</v>
      </c>
      <c r="D582" s="84" t="s">
        <v>29</v>
      </c>
      <c r="E582" s="32" t="s">
        <v>15</v>
      </c>
      <c r="F582" s="32"/>
      <c r="G582" s="10">
        <f t="shared" si="136"/>
        <v>13476</v>
      </c>
      <c r="H582" s="10">
        <f t="shared" si="136"/>
        <v>12476</v>
      </c>
      <c r="I582" s="10">
        <f t="shared" si="136"/>
        <v>12476</v>
      </c>
    </row>
    <row r="583" spans="1:9" ht="31.5">
      <c r="A583" s="83" t="s">
        <v>77</v>
      </c>
      <c r="B583" s="84"/>
      <c r="C583" s="84" t="s">
        <v>26</v>
      </c>
      <c r="D583" s="84" t="s">
        <v>29</v>
      </c>
      <c r="E583" s="32" t="s">
        <v>16</v>
      </c>
      <c r="F583" s="32"/>
      <c r="G583" s="10">
        <f t="shared" si="136"/>
        <v>13476</v>
      </c>
      <c r="H583" s="10">
        <f t="shared" si="136"/>
        <v>12476</v>
      </c>
      <c r="I583" s="10">
        <f t="shared" si="136"/>
        <v>12476</v>
      </c>
    </row>
    <row r="584" spans="1:9">
      <c r="A584" s="83" t="s">
        <v>30</v>
      </c>
      <c r="B584" s="84"/>
      <c r="C584" s="84" t="s">
        <v>26</v>
      </c>
      <c r="D584" s="84" t="s">
        <v>29</v>
      </c>
      <c r="E584" s="32" t="s">
        <v>31</v>
      </c>
      <c r="F584" s="32"/>
      <c r="G584" s="10">
        <f>SUM(G585)</f>
        <v>13476</v>
      </c>
      <c r="H584" s="10">
        <f>SUM(H585)</f>
        <v>12476</v>
      </c>
      <c r="I584" s="10">
        <f>SUM(I585)</f>
        <v>12476</v>
      </c>
    </row>
    <row r="585" spans="1:9">
      <c r="A585" s="83" t="s">
        <v>33</v>
      </c>
      <c r="B585" s="84"/>
      <c r="C585" s="84" t="s">
        <v>26</v>
      </c>
      <c r="D585" s="84" t="s">
        <v>29</v>
      </c>
      <c r="E585" s="32" t="s">
        <v>34</v>
      </c>
      <c r="F585" s="32"/>
      <c r="G585" s="10">
        <f t="shared" ref="G585:I586" si="137">G586</f>
        <v>13476</v>
      </c>
      <c r="H585" s="10">
        <f t="shared" si="137"/>
        <v>12476</v>
      </c>
      <c r="I585" s="10">
        <f t="shared" si="137"/>
        <v>12476</v>
      </c>
    </row>
    <row r="586" spans="1:9" ht="31.5">
      <c r="A586" s="83" t="s">
        <v>35</v>
      </c>
      <c r="B586" s="84"/>
      <c r="C586" s="84" t="s">
        <v>26</v>
      </c>
      <c r="D586" s="84" t="s">
        <v>29</v>
      </c>
      <c r="E586" s="32" t="s">
        <v>36</v>
      </c>
      <c r="F586" s="32"/>
      <c r="G586" s="10">
        <f t="shared" si="137"/>
        <v>13476</v>
      </c>
      <c r="H586" s="10">
        <f t="shared" si="137"/>
        <v>12476</v>
      </c>
      <c r="I586" s="10">
        <f t="shared" si="137"/>
        <v>12476</v>
      </c>
    </row>
    <row r="587" spans="1:9">
      <c r="A587" s="83" t="s">
        <v>37</v>
      </c>
      <c r="B587" s="84"/>
      <c r="C587" s="84" t="s">
        <v>26</v>
      </c>
      <c r="D587" s="84" t="s">
        <v>29</v>
      </c>
      <c r="E587" s="32" t="s">
        <v>36</v>
      </c>
      <c r="F587" s="32">
        <v>300</v>
      </c>
      <c r="G587" s="10">
        <v>13476</v>
      </c>
      <c r="H587" s="10">
        <f>13476-1000</f>
        <v>12476</v>
      </c>
      <c r="I587" s="10">
        <v>12476</v>
      </c>
    </row>
    <row r="588" spans="1:9">
      <c r="A588" s="83" t="s">
        <v>38</v>
      </c>
      <c r="B588" s="84"/>
      <c r="C588" s="84" t="s">
        <v>26</v>
      </c>
      <c r="D588" s="84" t="s">
        <v>39</v>
      </c>
      <c r="E588" s="32"/>
      <c r="F588" s="32"/>
      <c r="G588" s="10">
        <f>G596+G589</f>
        <v>87647.5</v>
      </c>
      <c r="H588" s="10">
        <f>H596+H589</f>
        <v>88553.5</v>
      </c>
      <c r="I588" s="10">
        <f>I596+I589</f>
        <v>89004.6</v>
      </c>
    </row>
    <row r="589" spans="1:9" ht="31.5">
      <c r="A589" s="83" t="s">
        <v>472</v>
      </c>
      <c r="B589" s="84"/>
      <c r="C589" s="84" t="s">
        <v>26</v>
      </c>
      <c r="D589" s="84" t="s">
        <v>39</v>
      </c>
      <c r="E589" s="84" t="s">
        <v>345</v>
      </c>
      <c r="F589" s="32"/>
      <c r="G589" s="10">
        <f>G590</f>
        <v>87647.5</v>
      </c>
      <c r="H589" s="10">
        <f>H590</f>
        <v>88553.5</v>
      </c>
      <c r="I589" s="10">
        <f>I590</f>
        <v>89004.6</v>
      </c>
    </row>
    <row r="590" spans="1:9" ht="30" customHeight="1">
      <c r="A590" s="83" t="s">
        <v>351</v>
      </c>
      <c r="B590" s="84"/>
      <c r="C590" s="84" t="s">
        <v>26</v>
      </c>
      <c r="D590" s="84" t="s">
        <v>39</v>
      </c>
      <c r="E590" s="84" t="s">
        <v>352</v>
      </c>
      <c r="F590" s="32"/>
      <c r="G590" s="10">
        <f>SUM(G591)</f>
        <v>87647.5</v>
      </c>
      <c r="H590" s="10">
        <f>SUM(H591)</f>
        <v>88553.5</v>
      </c>
      <c r="I590" s="10">
        <f>SUM(I591)</f>
        <v>89004.6</v>
      </c>
    </row>
    <row r="591" spans="1:9" ht="27" customHeight="1">
      <c r="A591" s="83" t="s">
        <v>353</v>
      </c>
      <c r="B591" s="84"/>
      <c r="C591" s="84" t="s">
        <v>26</v>
      </c>
      <c r="D591" s="84" t="s">
        <v>39</v>
      </c>
      <c r="E591" s="84" t="s">
        <v>515</v>
      </c>
      <c r="F591" s="32"/>
      <c r="G591" s="10">
        <f>G592+G593+G595+G594</f>
        <v>87647.5</v>
      </c>
      <c r="H591" s="10">
        <f>H592+H593+H595+H594</f>
        <v>88553.5</v>
      </c>
      <c r="I591" s="10">
        <f>I592+I593+I595+I594</f>
        <v>89004.6</v>
      </c>
    </row>
    <row r="592" spans="1:9" ht="47.25">
      <c r="A592" s="83" t="s">
        <v>46</v>
      </c>
      <c r="B592" s="84"/>
      <c r="C592" s="84" t="s">
        <v>26</v>
      </c>
      <c r="D592" s="84" t="s">
        <v>39</v>
      </c>
      <c r="E592" s="84" t="s">
        <v>515</v>
      </c>
      <c r="F592" s="32">
        <v>100</v>
      </c>
      <c r="G592" s="10">
        <v>74992.5</v>
      </c>
      <c r="H592" s="10">
        <v>74992.5</v>
      </c>
      <c r="I592" s="10">
        <v>74992.5</v>
      </c>
    </row>
    <row r="593" spans="1:9" ht="31.5">
      <c r="A593" s="83" t="s">
        <v>47</v>
      </c>
      <c r="B593" s="84"/>
      <c r="C593" s="84" t="s">
        <v>26</v>
      </c>
      <c r="D593" s="84" t="s">
        <v>39</v>
      </c>
      <c r="E593" s="84" t="s">
        <v>515</v>
      </c>
      <c r="F593" s="32">
        <v>200</v>
      </c>
      <c r="G593" s="10">
        <v>12361.4</v>
      </c>
      <c r="H593" s="10">
        <v>13267.4</v>
      </c>
      <c r="I593" s="10">
        <v>13718.5</v>
      </c>
    </row>
    <row r="594" spans="1:9" ht="23.25" hidden="1" customHeight="1">
      <c r="A594" s="83" t="s">
        <v>37</v>
      </c>
      <c r="B594" s="84"/>
      <c r="C594" s="84" t="s">
        <v>26</v>
      </c>
      <c r="D594" s="84" t="s">
        <v>39</v>
      </c>
      <c r="E594" s="84" t="s">
        <v>515</v>
      </c>
      <c r="F594" s="32">
        <v>300</v>
      </c>
      <c r="G594" s="10"/>
      <c r="H594" s="10"/>
      <c r="I594" s="10"/>
    </row>
    <row r="595" spans="1:9">
      <c r="A595" s="83" t="s">
        <v>21</v>
      </c>
      <c r="B595" s="84"/>
      <c r="C595" s="84" t="s">
        <v>26</v>
      </c>
      <c r="D595" s="84" t="s">
        <v>39</v>
      </c>
      <c r="E595" s="84" t="s">
        <v>515</v>
      </c>
      <c r="F595" s="32">
        <v>800</v>
      </c>
      <c r="G595" s="10">
        <v>293.60000000000002</v>
      </c>
      <c r="H595" s="10">
        <v>293.60000000000002</v>
      </c>
      <c r="I595" s="10">
        <v>293.60000000000002</v>
      </c>
    </row>
    <row r="596" spans="1:9" ht="31.5" hidden="1">
      <c r="A596" s="83" t="s">
        <v>598</v>
      </c>
      <c r="B596" s="84"/>
      <c r="C596" s="84" t="s">
        <v>26</v>
      </c>
      <c r="D596" s="84" t="s">
        <v>39</v>
      </c>
      <c r="E596" s="32" t="s">
        <v>15</v>
      </c>
      <c r="F596" s="32"/>
      <c r="G596" s="10">
        <f>G597+G604</f>
        <v>0</v>
      </c>
      <c r="H596" s="10">
        <f>H597+H604</f>
        <v>0</v>
      </c>
      <c r="I596" s="10">
        <f>I597+I604</f>
        <v>0</v>
      </c>
    </row>
    <row r="597" spans="1:9" ht="31.5" hidden="1">
      <c r="A597" s="83" t="s">
        <v>77</v>
      </c>
      <c r="B597" s="84"/>
      <c r="C597" s="84" t="s">
        <v>26</v>
      </c>
      <c r="D597" s="84" t="s">
        <v>39</v>
      </c>
      <c r="E597" s="32" t="s">
        <v>16</v>
      </c>
      <c r="F597" s="32"/>
      <c r="G597" s="10">
        <f>G598</f>
        <v>0</v>
      </c>
      <c r="H597" s="10">
        <f>H598</f>
        <v>0</v>
      </c>
      <c r="I597" s="10">
        <f>I598</f>
        <v>0</v>
      </c>
    </row>
    <row r="598" spans="1:9" ht="31.5" hidden="1">
      <c r="A598" s="83" t="s">
        <v>40</v>
      </c>
      <c r="B598" s="84"/>
      <c r="C598" s="84" t="s">
        <v>26</v>
      </c>
      <c r="D598" s="84" t="s">
        <v>39</v>
      </c>
      <c r="E598" s="32" t="s">
        <v>41</v>
      </c>
      <c r="F598" s="32"/>
      <c r="G598" s="10">
        <f>SUM(G599)</f>
        <v>0</v>
      </c>
      <c r="H598" s="10">
        <f>SUM(H599)</f>
        <v>0</v>
      </c>
      <c r="I598" s="10">
        <f>SUM(I599)</f>
        <v>0</v>
      </c>
    </row>
    <row r="599" spans="1:9" hidden="1">
      <c r="A599" s="83" t="s">
        <v>42</v>
      </c>
      <c r="B599" s="84"/>
      <c r="C599" s="84" t="s">
        <v>26</v>
      </c>
      <c r="D599" s="84" t="s">
        <v>39</v>
      </c>
      <c r="E599" s="32" t="s">
        <v>43</v>
      </c>
      <c r="F599" s="32"/>
      <c r="G599" s="10">
        <f>G600</f>
        <v>0</v>
      </c>
      <c r="H599" s="10">
        <f>H600</f>
        <v>0</v>
      </c>
      <c r="I599" s="10">
        <f>I600</f>
        <v>0</v>
      </c>
    </row>
    <row r="600" spans="1:9" ht="31.5" hidden="1">
      <c r="A600" s="83" t="s">
        <v>44</v>
      </c>
      <c r="B600" s="84"/>
      <c r="C600" s="84" t="s">
        <v>26</v>
      </c>
      <c r="D600" s="84" t="s">
        <v>39</v>
      </c>
      <c r="E600" s="32" t="s">
        <v>45</v>
      </c>
      <c r="F600" s="32"/>
      <c r="G600" s="10">
        <f>G601+G602+G603</f>
        <v>0</v>
      </c>
      <c r="H600" s="10">
        <f t="shared" ref="H600:I600" si="138">H601+H602+H603</f>
        <v>0</v>
      </c>
      <c r="I600" s="10">
        <f t="shared" si="138"/>
        <v>0</v>
      </c>
    </row>
    <row r="601" spans="1:9" ht="47.25" hidden="1">
      <c r="A601" s="83" t="s">
        <v>46</v>
      </c>
      <c r="B601" s="84"/>
      <c r="C601" s="84" t="s">
        <v>26</v>
      </c>
      <c r="D601" s="84" t="s">
        <v>39</v>
      </c>
      <c r="E601" s="32" t="s">
        <v>45</v>
      </c>
      <c r="F601" s="32">
        <v>100</v>
      </c>
      <c r="G601" s="10"/>
      <c r="H601" s="10"/>
      <c r="I601" s="10"/>
    </row>
    <row r="602" spans="1:9" ht="27.75" hidden="1" customHeight="1">
      <c r="A602" s="83" t="s">
        <v>47</v>
      </c>
      <c r="B602" s="84"/>
      <c r="C602" s="84" t="s">
        <v>26</v>
      </c>
      <c r="D602" s="84" t="s">
        <v>39</v>
      </c>
      <c r="E602" s="32" t="s">
        <v>45</v>
      </c>
      <c r="F602" s="32">
        <v>200</v>
      </c>
      <c r="G602" s="10"/>
      <c r="H602" s="10"/>
      <c r="I602" s="10"/>
    </row>
    <row r="603" spans="1:9" hidden="1">
      <c r="A603" s="83" t="s">
        <v>21</v>
      </c>
      <c r="B603" s="84"/>
      <c r="C603" s="84" t="s">
        <v>26</v>
      </c>
      <c r="D603" s="84" t="s">
        <v>39</v>
      </c>
      <c r="E603" s="32" t="s">
        <v>45</v>
      </c>
      <c r="F603" s="32">
        <v>800</v>
      </c>
      <c r="G603" s="10"/>
      <c r="H603" s="10"/>
      <c r="I603" s="10"/>
    </row>
    <row r="604" spans="1:9" hidden="1">
      <c r="A604" s="83" t="s">
        <v>79</v>
      </c>
      <c r="B604" s="41"/>
      <c r="C604" s="84" t="s">
        <v>26</v>
      </c>
      <c r="D604" s="84" t="s">
        <v>39</v>
      </c>
      <c r="E604" s="32" t="s">
        <v>63</v>
      </c>
      <c r="F604" s="32"/>
      <c r="G604" s="10">
        <f t="shared" ref="G604:I606" si="139">G605</f>
        <v>0</v>
      </c>
      <c r="H604" s="10">
        <f t="shared" si="139"/>
        <v>0</v>
      </c>
      <c r="I604" s="10">
        <f t="shared" si="139"/>
        <v>0</v>
      </c>
    </row>
    <row r="605" spans="1:9" hidden="1">
      <c r="A605" s="83" t="s">
        <v>30</v>
      </c>
      <c r="B605" s="41"/>
      <c r="C605" s="84" t="s">
        <v>26</v>
      </c>
      <c r="D605" s="84" t="s">
        <v>39</v>
      </c>
      <c r="E605" s="32" t="s">
        <v>401</v>
      </c>
      <c r="F605" s="32"/>
      <c r="G605" s="10">
        <f t="shared" si="139"/>
        <v>0</v>
      </c>
      <c r="H605" s="10">
        <f t="shared" si="139"/>
        <v>0</v>
      </c>
      <c r="I605" s="10">
        <f t="shared" si="139"/>
        <v>0</v>
      </c>
    </row>
    <row r="606" spans="1:9" hidden="1">
      <c r="A606" s="83" t="s">
        <v>32</v>
      </c>
      <c r="B606" s="41"/>
      <c r="C606" s="84" t="s">
        <v>26</v>
      </c>
      <c r="D606" s="84" t="s">
        <v>39</v>
      </c>
      <c r="E606" s="32" t="s">
        <v>402</v>
      </c>
      <c r="F606" s="32"/>
      <c r="G606" s="10">
        <f t="shared" si="139"/>
        <v>0</v>
      </c>
      <c r="H606" s="10">
        <f t="shared" si="139"/>
        <v>0</v>
      </c>
      <c r="I606" s="10">
        <f t="shared" si="139"/>
        <v>0</v>
      </c>
    </row>
    <row r="607" spans="1:9" ht="31.5" hidden="1">
      <c r="A607" s="83" t="s">
        <v>47</v>
      </c>
      <c r="B607" s="41"/>
      <c r="C607" s="84" t="s">
        <v>26</v>
      </c>
      <c r="D607" s="84" t="s">
        <v>39</v>
      </c>
      <c r="E607" s="32" t="s">
        <v>402</v>
      </c>
      <c r="F607" s="32">
        <v>200</v>
      </c>
      <c r="G607" s="10"/>
      <c r="H607" s="10"/>
      <c r="I607" s="10"/>
    </row>
    <row r="608" spans="1:9">
      <c r="A608" s="83" t="s">
        <v>48</v>
      </c>
      <c r="B608" s="84"/>
      <c r="C608" s="84" t="s">
        <v>26</v>
      </c>
      <c r="D608" s="84" t="s">
        <v>49</v>
      </c>
      <c r="E608" s="32"/>
      <c r="F608" s="32"/>
      <c r="G608" s="10">
        <f>G653+G682+G609+G686+G691</f>
        <v>721221.4</v>
      </c>
      <c r="H608" s="10">
        <f>H653+H682+H609+H686+H691</f>
        <v>761925.10000000009</v>
      </c>
      <c r="I608" s="10">
        <f>I653+I682+I609+I686+I691</f>
        <v>808803.60000000009</v>
      </c>
    </row>
    <row r="609" spans="1:9" ht="31.5">
      <c r="A609" s="83" t="s">
        <v>472</v>
      </c>
      <c r="B609" s="84"/>
      <c r="C609" s="84" t="s">
        <v>26</v>
      </c>
      <c r="D609" s="84" t="s">
        <v>49</v>
      </c>
      <c r="E609" s="84" t="s">
        <v>345</v>
      </c>
      <c r="F609" s="32"/>
      <c r="G609" s="10">
        <f>SUM(G610)</f>
        <v>706560</v>
      </c>
      <c r="H609" s="10">
        <f t="shared" ref="H609:I609" si="140">SUM(H610)</f>
        <v>747263.70000000007</v>
      </c>
      <c r="I609" s="10">
        <f t="shared" si="140"/>
        <v>794142.20000000007</v>
      </c>
    </row>
    <row r="610" spans="1:9" ht="31.5">
      <c r="A610" s="83" t="s">
        <v>355</v>
      </c>
      <c r="B610" s="84"/>
      <c r="C610" s="84" t="s">
        <v>26</v>
      </c>
      <c r="D610" s="84" t="s">
        <v>49</v>
      </c>
      <c r="E610" s="84" t="s">
        <v>356</v>
      </c>
      <c r="F610" s="32"/>
      <c r="G610" s="10">
        <f>SUM(G611+G614+G617+G620+G623+G626+G629+G644+G647+G632+G635+G638+G641+G650)</f>
        <v>706560</v>
      </c>
      <c r="H610" s="10">
        <f t="shared" ref="H610:I610" si="141">SUM(H611+H614+H617+H620+H623+H626+H629+H644+H647+H632+H635+H638+H641+H650)</f>
        <v>747263.70000000007</v>
      </c>
      <c r="I610" s="10">
        <f t="shared" si="141"/>
        <v>794142.20000000007</v>
      </c>
    </row>
    <row r="611" spans="1:9" ht="47.25">
      <c r="A611" s="83" t="s">
        <v>546</v>
      </c>
      <c r="B611" s="84"/>
      <c r="C611" s="84" t="s">
        <v>26</v>
      </c>
      <c r="D611" s="84" t="s">
        <v>49</v>
      </c>
      <c r="E611" s="84" t="s">
        <v>516</v>
      </c>
      <c r="F611" s="32"/>
      <c r="G611" s="10">
        <f>G612+G613</f>
        <v>185740</v>
      </c>
      <c r="H611" s="10">
        <f>H612+H613</f>
        <v>192064.80000000002</v>
      </c>
      <c r="I611" s="10">
        <f>I612+I613</f>
        <v>199747.4</v>
      </c>
    </row>
    <row r="612" spans="1:9" ht="31.5">
      <c r="A612" s="83" t="s">
        <v>47</v>
      </c>
      <c r="B612" s="84"/>
      <c r="C612" s="84" t="s">
        <v>26</v>
      </c>
      <c r="D612" s="84" t="s">
        <v>49</v>
      </c>
      <c r="E612" s="84" t="s">
        <v>516</v>
      </c>
      <c r="F612" s="32">
        <v>200</v>
      </c>
      <c r="G612" s="10">
        <v>2773.6</v>
      </c>
      <c r="H612" s="10">
        <v>2865.1</v>
      </c>
      <c r="I612" s="10">
        <v>2979.6</v>
      </c>
    </row>
    <row r="613" spans="1:9">
      <c r="A613" s="83" t="s">
        <v>37</v>
      </c>
      <c r="B613" s="84"/>
      <c r="C613" s="84" t="s">
        <v>26</v>
      </c>
      <c r="D613" s="84" t="s">
        <v>49</v>
      </c>
      <c r="E613" s="84" t="s">
        <v>516</v>
      </c>
      <c r="F613" s="32">
        <v>300</v>
      </c>
      <c r="G613" s="10">
        <v>182966.39999999999</v>
      </c>
      <c r="H613" s="10">
        <v>189199.7</v>
      </c>
      <c r="I613" s="10">
        <v>196767.8</v>
      </c>
    </row>
    <row r="614" spans="1:9" ht="47.25">
      <c r="A614" s="83" t="s">
        <v>357</v>
      </c>
      <c r="B614" s="84"/>
      <c r="C614" s="84" t="s">
        <v>26</v>
      </c>
      <c r="D614" s="84" t="s">
        <v>49</v>
      </c>
      <c r="E614" s="84" t="s">
        <v>517</v>
      </c>
      <c r="F614" s="84"/>
      <c r="G614" s="10">
        <f>G615+G616</f>
        <v>10769.5</v>
      </c>
      <c r="H614" s="10">
        <f>H615+H616</f>
        <v>11117.9</v>
      </c>
      <c r="I614" s="10">
        <f>I615+I616</f>
        <v>11480.2</v>
      </c>
    </row>
    <row r="615" spans="1:9" ht="31.5">
      <c r="A615" s="83" t="s">
        <v>47</v>
      </c>
      <c r="B615" s="84"/>
      <c r="C615" s="84" t="s">
        <v>26</v>
      </c>
      <c r="D615" s="84" t="s">
        <v>49</v>
      </c>
      <c r="E615" s="84" t="s">
        <v>517</v>
      </c>
      <c r="F615" s="84" t="s">
        <v>86</v>
      </c>
      <c r="G615" s="10">
        <v>160.4</v>
      </c>
      <c r="H615" s="10">
        <v>165.6</v>
      </c>
      <c r="I615" s="10">
        <v>171</v>
      </c>
    </row>
    <row r="616" spans="1:9">
      <c r="A616" s="83" t="s">
        <v>37</v>
      </c>
      <c r="B616" s="84"/>
      <c r="C616" s="84" t="s">
        <v>26</v>
      </c>
      <c r="D616" s="84" t="s">
        <v>49</v>
      </c>
      <c r="E616" s="84" t="s">
        <v>517</v>
      </c>
      <c r="F616" s="84" t="s">
        <v>94</v>
      </c>
      <c r="G616" s="10">
        <v>10609.1</v>
      </c>
      <c r="H616" s="10">
        <v>10952.3</v>
      </c>
      <c r="I616" s="10">
        <v>11309.2</v>
      </c>
    </row>
    <row r="617" spans="1:9" ht="31.5">
      <c r="A617" s="83" t="s">
        <v>358</v>
      </c>
      <c r="B617" s="84"/>
      <c r="C617" s="84" t="s">
        <v>26</v>
      </c>
      <c r="D617" s="84" t="s">
        <v>49</v>
      </c>
      <c r="E617" s="84" t="s">
        <v>518</v>
      </c>
      <c r="F617" s="84"/>
      <c r="G617" s="10">
        <f>G618+G619</f>
        <v>133158.5</v>
      </c>
      <c r="H617" s="10">
        <f>H618+H619</f>
        <v>138326</v>
      </c>
      <c r="I617" s="10">
        <f>I618+I619</f>
        <v>143700.29999999999</v>
      </c>
    </row>
    <row r="618" spans="1:9" ht="31.5">
      <c r="A618" s="83" t="s">
        <v>47</v>
      </c>
      <c r="B618" s="84"/>
      <c r="C618" s="84" t="s">
        <v>26</v>
      </c>
      <c r="D618" s="84" t="s">
        <v>49</v>
      </c>
      <c r="E618" s="84" t="s">
        <v>518</v>
      </c>
      <c r="F618" s="84" t="s">
        <v>86</v>
      </c>
      <c r="G618" s="10">
        <v>1987.3</v>
      </c>
      <c r="H618" s="10">
        <v>2060.6</v>
      </c>
      <c r="I618" s="10">
        <v>2136</v>
      </c>
    </row>
    <row r="619" spans="1:9">
      <c r="A619" s="83" t="s">
        <v>37</v>
      </c>
      <c r="B619" s="84"/>
      <c r="C619" s="84" t="s">
        <v>26</v>
      </c>
      <c r="D619" s="84" t="s">
        <v>49</v>
      </c>
      <c r="E619" s="84" t="s">
        <v>518</v>
      </c>
      <c r="F619" s="84" t="s">
        <v>94</v>
      </c>
      <c r="G619" s="10">
        <v>131171.20000000001</v>
      </c>
      <c r="H619" s="10">
        <v>136265.4</v>
      </c>
      <c r="I619" s="10">
        <v>141564.29999999999</v>
      </c>
    </row>
    <row r="620" spans="1:9" ht="47.25">
      <c r="A620" s="83" t="s">
        <v>359</v>
      </c>
      <c r="B620" s="84"/>
      <c r="C620" s="84" t="s">
        <v>26</v>
      </c>
      <c r="D620" s="84" t="s">
        <v>49</v>
      </c>
      <c r="E620" s="84" t="s">
        <v>519</v>
      </c>
      <c r="F620" s="84"/>
      <c r="G620" s="10">
        <f>G621+G622</f>
        <v>515.9</v>
      </c>
      <c r="H620" s="10">
        <f>H621+H622</f>
        <v>536.5</v>
      </c>
      <c r="I620" s="10">
        <f>I621+I622</f>
        <v>558</v>
      </c>
    </row>
    <row r="621" spans="1:9" ht="31.5">
      <c r="A621" s="83" t="s">
        <v>47</v>
      </c>
      <c r="B621" s="84"/>
      <c r="C621" s="84" t="s">
        <v>26</v>
      </c>
      <c r="D621" s="84" t="s">
        <v>49</v>
      </c>
      <c r="E621" s="84" t="s">
        <v>519</v>
      </c>
      <c r="F621" s="84" t="s">
        <v>86</v>
      </c>
      <c r="G621" s="10">
        <v>8</v>
      </c>
      <c r="H621" s="10">
        <v>8.3000000000000007</v>
      </c>
      <c r="I621" s="10">
        <v>8.6</v>
      </c>
    </row>
    <row r="622" spans="1:9">
      <c r="A622" s="83" t="s">
        <v>37</v>
      </c>
      <c r="B622" s="84"/>
      <c r="C622" s="84" t="s">
        <v>26</v>
      </c>
      <c r="D622" s="84" t="s">
        <v>49</v>
      </c>
      <c r="E622" s="84" t="s">
        <v>519</v>
      </c>
      <c r="F622" s="84" t="s">
        <v>94</v>
      </c>
      <c r="G622" s="10">
        <v>507.9</v>
      </c>
      <c r="H622" s="10">
        <v>528.20000000000005</v>
      </c>
      <c r="I622" s="10">
        <v>549.4</v>
      </c>
    </row>
    <row r="623" spans="1:9" ht="47.25">
      <c r="A623" s="83" t="s">
        <v>360</v>
      </c>
      <c r="B623" s="84"/>
      <c r="C623" s="84" t="s">
        <v>26</v>
      </c>
      <c r="D623" s="84" t="s">
        <v>49</v>
      </c>
      <c r="E623" s="84" t="s">
        <v>520</v>
      </c>
      <c r="F623" s="84"/>
      <c r="G623" s="10">
        <f>G624+G625</f>
        <v>27.2</v>
      </c>
      <c r="H623" s="10">
        <f>H624+H625</f>
        <v>27.2</v>
      </c>
      <c r="I623" s="10">
        <f>I624+I625</f>
        <v>27.2</v>
      </c>
    </row>
    <row r="624" spans="1:9" ht="31.5">
      <c r="A624" s="83" t="s">
        <v>47</v>
      </c>
      <c r="B624" s="84"/>
      <c r="C624" s="84" t="s">
        <v>26</v>
      </c>
      <c r="D624" s="84" t="s">
        <v>49</v>
      </c>
      <c r="E624" s="84" t="s">
        <v>520</v>
      </c>
      <c r="F624" s="84" t="s">
        <v>86</v>
      </c>
      <c r="G624" s="10">
        <v>0.4</v>
      </c>
      <c r="H624" s="10">
        <v>0.4</v>
      </c>
      <c r="I624" s="10">
        <v>0.4</v>
      </c>
    </row>
    <row r="625" spans="1:9">
      <c r="A625" s="83" t="s">
        <v>37</v>
      </c>
      <c r="B625" s="84"/>
      <c r="C625" s="84" t="s">
        <v>26</v>
      </c>
      <c r="D625" s="84" t="s">
        <v>49</v>
      </c>
      <c r="E625" s="84" t="s">
        <v>520</v>
      </c>
      <c r="F625" s="84" t="s">
        <v>94</v>
      </c>
      <c r="G625" s="10">
        <v>26.8</v>
      </c>
      <c r="H625" s="10">
        <v>26.8</v>
      </c>
      <c r="I625" s="10">
        <v>26.8</v>
      </c>
    </row>
    <row r="626" spans="1:9" ht="63">
      <c r="A626" s="83" t="s">
        <v>361</v>
      </c>
      <c r="B626" s="84"/>
      <c r="C626" s="84" t="s">
        <v>26</v>
      </c>
      <c r="D626" s="84" t="s">
        <v>49</v>
      </c>
      <c r="E626" s="84" t="s">
        <v>521</v>
      </c>
      <c r="F626" s="84"/>
      <c r="G626" s="10">
        <f>G627+G628</f>
        <v>8384.5</v>
      </c>
      <c r="H626" s="10">
        <f>H627+H628</f>
        <v>9557.9</v>
      </c>
      <c r="I626" s="10">
        <f>I627+I628</f>
        <v>10991.9</v>
      </c>
    </row>
    <row r="627" spans="1:9" ht="31.5">
      <c r="A627" s="83" t="s">
        <v>47</v>
      </c>
      <c r="B627" s="84"/>
      <c r="C627" s="84" t="s">
        <v>26</v>
      </c>
      <c r="D627" s="84" t="s">
        <v>49</v>
      </c>
      <c r="E627" s="84" t="s">
        <v>521</v>
      </c>
      <c r="F627" s="84" t="s">
        <v>86</v>
      </c>
      <c r="G627" s="10">
        <v>763.1</v>
      </c>
      <c r="H627" s="10">
        <v>805</v>
      </c>
      <c r="I627" s="10">
        <v>846.9</v>
      </c>
    </row>
    <row r="628" spans="1:9">
      <c r="A628" s="83" t="s">
        <v>37</v>
      </c>
      <c r="B628" s="84"/>
      <c r="C628" s="84" t="s">
        <v>26</v>
      </c>
      <c r="D628" s="84" t="s">
        <v>49</v>
      </c>
      <c r="E628" s="84" t="s">
        <v>521</v>
      </c>
      <c r="F628" s="84" t="s">
        <v>94</v>
      </c>
      <c r="G628" s="10">
        <v>7621.4</v>
      </c>
      <c r="H628" s="10">
        <v>8752.9</v>
      </c>
      <c r="I628" s="10">
        <v>10145</v>
      </c>
    </row>
    <row r="629" spans="1:9" ht="31.5">
      <c r="A629" s="83" t="s">
        <v>362</v>
      </c>
      <c r="B629" s="84"/>
      <c r="C629" s="84" t="s">
        <v>26</v>
      </c>
      <c r="D629" s="84" t="s">
        <v>49</v>
      </c>
      <c r="E629" s="84" t="s">
        <v>522</v>
      </c>
      <c r="F629" s="84"/>
      <c r="G629" s="10">
        <f>G630+G631</f>
        <v>210865.59999999998</v>
      </c>
      <c r="H629" s="10">
        <f>H630+H631</f>
        <v>237424</v>
      </c>
      <c r="I629" s="10">
        <f>I630+I631</f>
        <v>268529.2</v>
      </c>
    </row>
    <row r="630" spans="1:9" ht="31.5">
      <c r="A630" s="83" t="s">
        <v>47</v>
      </c>
      <c r="B630" s="84"/>
      <c r="C630" s="84" t="s">
        <v>26</v>
      </c>
      <c r="D630" s="84" t="s">
        <v>49</v>
      </c>
      <c r="E630" s="84" t="s">
        <v>522</v>
      </c>
      <c r="F630" s="84" t="s">
        <v>86</v>
      </c>
      <c r="G630" s="10">
        <v>3139.3</v>
      </c>
      <c r="H630" s="10">
        <v>3534.7</v>
      </c>
      <c r="I630" s="10">
        <v>3997.8</v>
      </c>
    </row>
    <row r="631" spans="1:9">
      <c r="A631" s="83" t="s">
        <v>37</v>
      </c>
      <c r="B631" s="84"/>
      <c r="C631" s="84" t="s">
        <v>26</v>
      </c>
      <c r="D631" s="84" t="s">
        <v>49</v>
      </c>
      <c r="E631" s="84" t="s">
        <v>522</v>
      </c>
      <c r="F631" s="84" t="s">
        <v>94</v>
      </c>
      <c r="G631" s="10">
        <v>207726.3</v>
      </c>
      <c r="H631" s="10">
        <v>233889.3</v>
      </c>
      <c r="I631" s="10">
        <v>264531.40000000002</v>
      </c>
    </row>
    <row r="632" spans="1:9" ht="47.25">
      <c r="A632" s="83" t="s">
        <v>365</v>
      </c>
      <c r="B632" s="84"/>
      <c r="C632" s="84" t="s">
        <v>26</v>
      </c>
      <c r="D632" s="84" t="s">
        <v>49</v>
      </c>
      <c r="E632" s="84" t="s">
        <v>523</v>
      </c>
      <c r="F632" s="84"/>
      <c r="G632" s="10">
        <f>G633+G634</f>
        <v>5331.5</v>
      </c>
      <c r="H632" s="10">
        <f>H633+H634</f>
        <v>5544.7</v>
      </c>
      <c r="I632" s="10">
        <f>I633+I634</f>
        <v>5766.5</v>
      </c>
    </row>
    <row r="633" spans="1:9" ht="31.5">
      <c r="A633" s="83" t="s">
        <v>47</v>
      </c>
      <c r="B633" s="84"/>
      <c r="C633" s="84" t="s">
        <v>26</v>
      </c>
      <c r="D633" s="84" t="s">
        <v>49</v>
      </c>
      <c r="E633" s="84" t="s">
        <v>523</v>
      </c>
      <c r="F633" s="84" t="s">
        <v>86</v>
      </c>
      <c r="G633" s="10">
        <v>52.6</v>
      </c>
      <c r="H633" s="10">
        <v>54.7</v>
      </c>
      <c r="I633" s="10">
        <v>57.1</v>
      </c>
    </row>
    <row r="634" spans="1:9">
      <c r="A634" s="83" t="s">
        <v>37</v>
      </c>
      <c r="B634" s="84"/>
      <c r="C634" s="84" t="s">
        <v>26</v>
      </c>
      <c r="D634" s="84" t="s">
        <v>49</v>
      </c>
      <c r="E634" s="84" t="s">
        <v>523</v>
      </c>
      <c r="F634" s="84" t="s">
        <v>94</v>
      </c>
      <c r="G634" s="10">
        <v>5278.9</v>
      </c>
      <c r="H634" s="10">
        <v>5490</v>
      </c>
      <c r="I634" s="10">
        <v>5709.4</v>
      </c>
    </row>
    <row r="635" spans="1:9" ht="63">
      <c r="A635" s="83" t="s">
        <v>366</v>
      </c>
      <c r="B635" s="84"/>
      <c r="C635" s="84" t="s">
        <v>26</v>
      </c>
      <c r="D635" s="84" t="s">
        <v>49</v>
      </c>
      <c r="E635" s="84" t="s">
        <v>524</v>
      </c>
      <c r="F635" s="84"/>
      <c r="G635" s="10">
        <f>G636+G637</f>
        <v>1850.3</v>
      </c>
      <c r="H635" s="10">
        <f>H636+H637</f>
        <v>1850.3</v>
      </c>
      <c r="I635" s="10">
        <f>I636+I637</f>
        <v>1850.3</v>
      </c>
    </row>
    <row r="636" spans="1:9" ht="31.5">
      <c r="A636" s="83" t="s">
        <v>47</v>
      </c>
      <c r="B636" s="84"/>
      <c r="C636" s="84" t="s">
        <v>26</v>
      </c>
      <c r="D636" s="84" t="s">
        <v>49</v>
      </c>
      <c r="E636" s="84" t="s">
        <v>524</v>
      </c>
      <c r="F636" s="84" t="s">
        <v>86</v>
      </c>
      <c r="G636" s="10">
        <v>32.700000000000003</v>
      </c>
      <c r="H636" s="10">
        <v>32.700000000000003</v>
      </c>
      <c r="I636" s="10">
        <v>32.700000000000003</v>
      </c>
    </row>
    <row r="637" spans="1:9">
      <c r="A637" s="83" t="s">
        <v>37</v>
      </c>
      <c r="B637" s="84"/>
      <c r="C637" s="84" t="s">
        <v>26</v>
      </c>
      <c r="D637" s="84" t="s">
        <v>49</v>
      </c>
      <c r="E637" s="84" t="s">
        <v>524</v>
      </c>
      <c r="F637" s="84" t="s">
        <v>94</v>
      </c>
      <c r="G637" s="10">
        <v>1817.6</v>
      </c>
      <c r="H637" s="10">
        <v>1817.6</v>
      </c>
      <c r="I637" s="10">
        <v>1817.6</v>
      </c>
    </row>
    <row r="638" spans="1:9">
      <c r="A638" s="83" t="s">
        <v>367</v>
      </c>
      <c r="B638" s="84"/>
      <c r="C638" s="84" t="s">
        <v>26</v>
      </c>
      <c r="D638" s="84" t="s">
        <v>49</v>
      </c>
      <c r="E638" s="84" t="s">
        <v>525</v>
      </c>
      <c r="F638" s="84"/>
      <c r="G638" s="10">
        <f>G639+G640</f>
        <v>0.1</v>
      </c>
      <c r="H638" s="10">
        <f>H639+H640</f>
        <v>0.1</v>
      </c>
      <c r="I638" s="10">
        <f>I639+I640</f>
        <v>0.1</v>
      </c>
    </row>
    <row r="639" spans="1:9" ht="31.5" hidden="1">
      <c r="A639" s="83" t="s">
        <v>47</v>
      </c>
      <c r="B639" s="84"/>
      <c r="C639" s="84" t="s">
        <v>26</v>
      </c>
      <c r="D639" s="84" t="s">
        <v>49</v>
      </c>
      <c r="E639" s="84" t="s">
        <v>525</v>
      </c>
      <c r="F639" s="84" t="s">
        <v>86</v>
      </c>
      <c r="G639" s="10"/>
      <c r="H639" s="10"/>
      <c r="I639" s="10"/>
    </row>
    <row r="640" spans="1:9">
      <c r="A640" s="83" t="s">
        <v>37</v>
      </c>
      <c r="B640" s="84"/>
      <c r="C640" s="84" t="s">
        <v>26</v>
      </c>
      <c r="D640" s="84" t="s">
        <v>49</v>
      </c>
      <c r="E640" s="84" t="s">
        <v>525</v>
      </c>
      <c r="F640" s="84" t="s">
        <v>94</v>
      </c>
      <c r="G640" s="10">
        <v>0.1</v>
      </c>
      <c r="H640" s="10">
        <v>0.1</v>
      </c>
      <c r="I640" s="10">
        <v>0.1</v>
      </c>
    </row>
    <row r="641" spans="1:9" ht="78.75">
      <c r="A641" s="83" t="s">
        <v>869</v>
      </c>
      <c r="B641" s="84"/>
      <c r="C641" s="84" t="s">
        <v>26</v>
      </c>
      <c r="D641" s="84" t="s">
        <v>49</v>
      </c>
      <c r="E641" s="84" t="s">
        <v>526</v>
      </c>
      <c r="F641" s="84"/>
      <c r="G641" s="10">
        <f>G642+G643</f>
        <v>10090.5</v>
      </c>
      <c r="H641" s="10">
        <f>H642+H643</f>
        <v>10090.5</v>
      </c>
      <c r="I641" s="10">
        <f>I642+I643</f>
        <v>10090.5</v>
      </c>
    </row>
    <row r="642" spans="1:9" ht="31.5">
      <c r="A642" s="83" t="s">
        <v>47</v>
      </c>
      <c r="B642" s="84"/>
      <c r="C642" s="84" t="s">
        <v>26</v>
      </c>
      <c r="D642" s="84" t="s">
        <v>49</v>
      </c>
      <c r="E642" s="84" t="s">
        <v>526</v>
      </c>
      <c r="F642" s="84" t="s">
        <v>86</v>
      </c>
      <c r="G642" s="10">
        <v>114.1</v>
      </c>
      <c r="H642" s="10">
        <v>114.1</v>
      </c>
      <c r="I642" s="10">
        <v>114.1</v>
      </c>
    </row>
    <row r="643" spans="1:9">
      <c r="A643" s="83" t="s">
        <v>37</v>
      </c>
      <c r="B643" s="84"/>
      <c r="C643" s="84" t="s">
        <v>26</v>
      </c>
      <c r="D643" s="84" t="s">
        <v>49</v>
      </c>
      <c r="E643" s="84" t="s">
        <v>526</v>
      </c>
      <c r="F643" s="84" t="s">
        <v>94</v>
      </c>
      <c r="G643" s="10">
        <v>9976.4</v>
      </c>
      <c r="H643" s="10">
        <v>9976.4</v>
      </c>
      <c r="I643" s="10">
        <v>9976.4</v>
      </c>
    </row>
    <row r="644" spans="1:9" ht="47.25">
      <c r="A644" s="83" t="s">
        <v>363</v>
      </c>
      <c r="B644" s="84"/>
      <c r="C644" s="84" t="s">
        <v>26</v>
      </c>
      <c r="D644" s="84" t="s">
        <v>49</v>
      </c>
      <c r="E644" s="84" t="s">
        <v>527</v>
      </c>
      <c r="F644" s="84"/>
      <c r="G644" s="10">
        <f>G645+G646</f>
        <v>16268.5</v>
      </c>
      <c r="H644" s="10">
        <f>H645+H646</f>
        <v>16919.3</v>
      </c>
      <c r="I644" s="10">
        <f>I645+I646</f>
        <v>17596.099999999999</v>
      </c>
    </row>
    <row r="645" spans="1:9" ht="31.5">
      <c r="A645" s="83" t="s">
        <v>47</v>
      </c>
      <c r="B645" s="84"/>
      <c r="C645" s="84" t="s">
        <v>26</v>
      </c>
      <c r="D645" s="84" t="s">
        <v>49</v>
      </c>
      <c r="E645" s="84" t="s">
        <v>527</v>
      </c>
      <c r="F645" s="84" t="s">
        <v>86</v>
      </c>
      <c r="G645" s="10">
        <v>240.4</v>
      </c>
      <c r="H645" s="10">
        <v>250</v>
      </c>
      <c r="I645" s="10">
        <v>260.10000000000002</v>
      </c>
    </row>
    <row r="646" spans="1:9">
      <c r="A646" s="83" t="s">
        <v>37</v>
      </c>
      <c r="B646" s="84"/>
      <c r="C646" s="84" t="s">
        <v>26</v>
      </c>
      <c r="D646" s="84" t="s">
        <v>49</v>
      </c>
      <c r="E646" s="84" t="s">
        <v>527</v>
      </c>
      <c r="F646" s="84" t="s">
        <v>94</v>
      </c>
      <c r="G646" s="10">
        <v>16028.1</v>
      </c>
      <c r="H646" s="10">
        <v>16669.3</v>
      </c>
      <c r="I646" s="10">
        <v>17336</v>
      </c>
    </row>
    <row r="647" spans="1:9" ht="31.5">
      <c r="A647" s="83" t="s">
        <v>364</v>
      </c>
      <c r="B647" s="84"/>
      <c r="C647" s="84" t="s">
        <v>26</v>
      </c>
      <c r="D647" s="84" t="s">
        <v>49</v>
      </c>
      <c r="E647" s="84" t="s">
        <v>528</v>
      </c>
      <c r="F647" s="84"/>
      <c r="G647" s="10">
        <f>G648+G649</f>
        <v>105843.8</v>
      </c>
      <c r="H647" s="10">
        <f>H648+H649</f>
        <v>105829.8</v>
      </c>
      <c r="I647" s="10">
        <f>I648+I649</f>
        <v>105829.8</v>
      </c>
    </row>
    <row r="648" spans="1:9" ht="31.5">
      <c r="A648" s="83" t="s">
        <v>47</v>
      </c>
      <c r="B648" s="84"/>
      <c r="C648" s="84" t="s">
        <v>26</v>
      </c>
      <c r="D648" s="84" t="s">
        <v>49</v>
      </c>
      <c r="E648" s="84" t="s">
        <v>528</v>
      </c>
      <c r="F648" s="84" t="s">
        <v>86</v>
      </c>
      <c r="G648" s="10">
        <v>2173.8000000000002</v>
      </c>
      <c r="H648" s="10">
        <v>2173.5</v>
      </c>
      <c r="I648" s="10">
        <v>2173.5</v>
      </c>
    </row>
    <row r="649" spans="1:9">
      <c r="A649" s="83" t="s">
        <v>37</v>
      </c>
      <c r="B649" s="84"/>
      <c r="C649" s="84" t="s">
        <v>26</v>
      </c>
      <c r="D649" s="84" t="s">
        <v>49</v>
      </c>
      <c r="E649" s="84" t="s">
        <v>528</v>
      </c>
      <c r="F649" s="84" t="s">
        <v>94</v>
      </c>
      <c r="G649" s="10">
        <v>103670</v>
      </c>
      <c r="H649" s="10">
        <v>103656.3</v>
      </c>
      <c r="I649" s="10">
        <v>103656.3</v>
      </c>
    </row>
    <row r="650" spans="1:9" ht="31.5">
      <c r="A650" s="83" t="s">
        <v>503</v>
      </c>
      <c r="B650" s="84"/>
      <c r="C650" s="84" t="s">
        <v>26</v>
      </c>
      <c r="D650" s="84" t="s">
        <v>49</v>
      </c>
      <c r="E650" s="84" t="s">
        <v>529</v>
      </c>
      <c r="F650" s="84"/>
      <c r="G650" s="10">
        <f>SUM(G651:G652)</f>
        <v>17714.099999999999</v>
      </c>
      <c r="H650" s="10">
        <f>SUM(H651:H652)</f>
        <v>17974.7</v>
      </c>
      <c r="I650" s="10">
        <f>SUM(I651:I652)</f>
        <v>17974.7</v>
      </c>
    </row>
    <row r="651" spans="1:9" ht="31.5" hidden="1">
      <c r="A651" s="83" t="s">
        <v>47</v>
      </c>
      <c r="B651" s="84"/>
      <c r="C651" s="84" t="s">
        <v>26</v>
      </c>
      <c r="D651" s="84" t="s">
        <v>49</v>
      </c>
      <c r="E651" s="84" t="s">
        <v>415</v>
      </c>
      <c r="F651" s="84" t="s">
        <v>86</v>
      </c>
      <c r="G651" s="10"/>
      <c r="H651" s="10"/>
      <c r="I651" s="10"/>
    </row>
    <row r="652" spans="1:9">
      <c r="A652" s="83" t="s">
        <v>37</v>
      </c>
      <c r="B652" s="84"/>
      <c r="C652" s="84" t="s">
        <v>26</v>
      </c>
      <c r="D652" s="84" t="s">
        <v>49</v>
      </c>
      <c r="E652" s="84" t="s">
        <v>529</v>
      </c>
      <c r="F652" s="84" t="s">
        <v>94</v>
      </c>
      <c r="G652" s="10">
        <v>17714.099999999999</v>
      </c>
      <c r="H652" s="10">
        <v>17974.7</v>
      </c>
      <c r="I652" s="10">
        <v>17974.7</v>
      </c>
    </row>
    <row r="653" spans="1:9" ht="31.5">
      <c r="A653" s="83" t="s">
        <v>598</v>
      </c>
      <c r="B653" s="84"/>
      <c r="C653" s="84" t="s">
        <v>26</v>
      </c>
      <c r="D653" s="84" t="s">
        <v>49</v>
      </c>
      <c r="E653" s="32" t="s">
        <v>15</v>
      </c>
      <c r="F653" s="32"/>
      <c r="G653" s="10">
        <f>G654+G669+G674</f>
        <v>5763.4</v>
      </c>
      <c r="H653" s="10">
        <f>H654+H669+H674</f>
        <v>5763.4</v>
      </c>
      <c r="I653" s="10">
        <f>I654+I669+I674</f>
        <v>5763.4</v>
      </c>
    </row>
    <row r="654" spans="1:9" ht="31.5">
      <c r="A654" s="83" t="s">
        <v>77</v>
      </c>
      <c r="B654" s="84"/>
      <c r="C654" s="84" t="s">
        <v>26</v>
      </c>
      <c r="D654" s="84" t="s">
        <v>49</v>
      </c>
      <c r="E654" s="32" t="s">
        <v>16</v>
      </c>
      <c r="F654" s="32"/>
      <c r="G654" s="10">
        <f>G655</f>
        <v>5251.9</v>
      </c>
      <c r="H654" s="10">
        <f>H655</f>
        <v>5251.9</v>
      </c>
      <c r="I654" s="10">
        <f>I655</f>
        <v>5251.9</v>
      </c>
    </row>
    <row r="655" spans="1:9">
      <c r="A655" s="83" t="s">
        <v>30</v>
      </c>
      <c r="B655" s="84"/>
      <c r="C655" s="84" t="s">
        <v>26</v>
      </c>
      <c r="D655" s="84" t="s">
        <v>49</v>
      </c>
      <c r="E655" s="32" t="s">
        <v>31</v>
      </c>
      <c r="F655" s="32"/>
      <c r="G655" s="10">
        <f>SUM(G656+G665)</f>
        <v>5251.9</v>
      </c>
      <c r="H655" s="10">
        <f>SUM(H656+H665)</f>
        <v>5251.9</v>
      </c>
      <c r="I655" s="10">
        <f>SUM(I656+I665)</f>
        <v>5251.9</v>
      </c>
    </row>
    <row r="656" spans="1:9" ht="18.75" customHeight="1">
      <c r="A656" s="83" t="s">
        <v>50</v>
      </c>
      <c r="B656" s="84"/>
      <c r="C656" s="84" t="s">
        <v>26</v>
      </c>
      <c r="D656" s="84" t="s">
        <v>49</v>
      </c>
      <c r="E656" s="32" t="s">
        <v>51</v>
      </c>
      <c r="F656" s="32"/>
      <c r="G656" s="10">
        <f>G657+G659+G661+G663</f>
        <v>4134</v>
      </c>
      <c r="H656" s="10">
        <f t="shared" ref="H656:I656" si="142">H657+H659+H661+H663</f>
        <v>4134</v>
      </c>
      <c r="I656" s="10">
        <f t="shared" si="142"/>
        <v>4134</v>
      </c>
    </row>
    <row r="657" spans="1:9">
      <c r="A657" s="83" t="s">
        <v>52</v>
      </c>
      <c r="B657" s="84"/>
      <c r="C657" s="84" t="s">
        <v>26</v>
      </c>
      <c r="D657" s="84" t="s">
        <v>49</v>
      </c>
      <c r="E657" s="32" t="s">
        <v>53</v>
      </c>
      <c r="F657" s="32"/>
      <c r="G657" s="10">
        <f>G658</f>
        <v>1400</v>
      </c>
      <c r="H657" s="10">
        <f>H658</f>
        <v>1330.7</v>
      </c>
      <c r="I657" s="10">
        <f>I658</f>
        <v>1259</v>
      </c>
    </row>
    <row r="658" spans="1:9">
      <c r="A658" s="83" t="s">
        <v>37</v>
      </c>
      <c r="B658" s="84"/>
      <c r="C658" s="84" t="s">
        <v>26</v>
      </c>
      <c r="D658" s="84" t="s">
        <v>49</v>
      </c>
      <c r="E658" s="32" t="s">
        <v>53</v>
      </c>
      <c r="F658" s="32">
        <v>300</v>
      </c>
      <c r="G658" s="10">
        <v>1400</v>
      </c>
      <c r="H658" s="10">
        <v>1330.7</v>
      </c>
      <c r="I658" s="10">
        <v>1259</v>
      </c>
    </row>
    <row r="659" spans="1:9" ht="31.5">
      <c r="A659" s="83" t="s">
        <v>54</v>
      </c>
      <c r="B659" s="84"/>
      <c r="C659" s="84" t="s">
        <v>26</v>
      </c>
      <c r="D659" s="84" t="s">
        <v>49</v>
      </c>
      <c r="E659" s="32" t="s">
        <v>55</v>
      </c>
      <c r="F659" s="32"/>
      <c r="G659" s="10">
        <f>G660</f>
        <v>1924</v>
      </c>
      <c r="H659" s="10">
        <f>H660</f>
        <v>1993.3</v>
      </c>
      <c r="I659" s="10">
        <f>I660</f>
        <v>2065</v>
      </c>
    </row>
    <row r="660" spans="1:9">
      <c r="A660" s="83" t="s">
        <v>37</v>
      </c>
      <c r="B660" s="84"/>
      <c r="C660" s="84" t="s">
        <v>26</v>
      </c>
      <c r="D660" s="84" t="s">
        <v>49</v>
      </c>
      <c r="E660" s="32" t="s">
        <v>55</v>
      </c>
      <c r="F660" s="32">
        <v>300</v>
      </c>
      <c r="G660" s="10">
        <v>1924</v>
      </c>
      <c r="H660" s="10">
        <v>1993.3</v>
      </c>
      <c r="I660" s="10">
        <v>2065</v>
      </c>
    </row>
    <row r="661" spans="1:9" ht="29.25" customHeight="1">
      <c r="A661" s="83" t="s">
        <v>438</v>
      </c>
      <c r="B661" s="5"/>
      <c r="C661" s="84" t="s">
        <v>26</v>
      </c>
      <c r="D661" s="84" t="s">
        <v>49</v>
      </c>
      <c r="E661" s="5" t="s">
        <v>439</v>
      </c>
      <c r="F661" s="5"/>
      <c r="G661" s="8">
        <f>SUM(G662)</f>
        <v>810</v>
      </c>
      <c r="H661" s="8">
        <f>SUM(H662)</f>
        <v>810</v>
      </c>
      <c r="I661" s="8">
        <f>SUM(I662)</f>
        <v>810</v>
      </c>
    </row>
    <row r="662" spans="1:9" ht="15" customHeight="1">
      <c r="A662" s="83" t="s">
        <v>37</v>
      </c>
      <c r="B662" s="5"/>
      <c r="C662" s="84" t="s">
        <v>26</v>
      </c>
      <c r="D662" s="84" t="s">
        <v>49</v>
      </c>
      <c r="E662" s="5" t="s">
        <v>439</v>
      </c>
      <c r="F662" s="5" t="s">
        <v>94</v>
      </c>
      <c r="G662" s="8">
        <v>810</v>
      </c>
      <c r="H662" s="8">
        <v>810</v>
      </c>
      <c r="I662" s="8">
        <v>810</v>
      </c>
    </row>
    <row r="663" spans="1:9" ht="15" hidden="1" customHeight="1">
      <c r="A663" s="83" t="s">
        <v>811</v>
      </c>
      <c r="B663" s="5"/>
      <c r="C663" s="84" t="s">
        <v>26</v>
      </c>
      <c r="D663" s="84" t="s">
        <v>49</v>
      </c>
      <c r="E663" s="5" t="s">
        <v>810</v>
      </c>
      <c r="F663" s="5"/>
      <c r="G663" s="8">
        <f>SUM(G664)</f>
        <v>0</v>
      </c>
      <c r="H663" s="8"/>
      <c r="I663" s="8"/>
    </row>
    <row r="664" spans="1:9" ht="15" hidden="1" customHeight="1">
      <c r="A664" s="83" t="s">
        <v>37</v>
      </c>
      <c r="B664" s="5"/>
      <c r="C664" s="84" t="s">
        <v>26</v>
      </c>
      <c r="D664" s="84" t="s">
        <v>49</v>
      </c>
      <c r="E664" s="5" t="s">
        <v>810</v>
      </c>
      <c r="F664" s="5" t="s">
        <v>94</v>
      </c>
      <c r="G664" s="8"/>
      <c r="H664" s="8"/>
      <c r="I664" s="8"/>
    </row>
    <row r="665" spans="1:9">
      <c r="A665" s="83" t="s">
        <v>56</v>
      </c>
      <c r="B665" s="84"/>
      <c r="C665" s="84" t="s">
        <v>26</v>
      </c>
      <c r="D665" s="84" t="s">
        <v>49</v>
      </c>
      <c r="E665" s="32" t="s">
        <v>57</v>
      </c>
      <c r="F665" s="32"/>
      <c r="G665" s="10">
        <f>G666</f>
        <v>1117.9000000000001</v>
      </c>
      <c r="H665" s="10">
        <f>H666</f>
        <v>1117.9000000000001</v>
      </c>
      <c r="I665" s="10">
        <f>I666</f>
        <v>1117.9000000000001</v>
      </c>
    </row>
    <row r="666" spans="1:9">
      <c r="A666" s="83" t="s">
        <v>58</v>
      </c>
      <c r="B666" s="84"/>
      <c r="C666" s="84" t="s">
        <v>26</v>
      </c>
      <c r="D666" s="84" t="s">
        <v>49</v>
      </c>
      <c r="E666" s="32" t="s">
        <v>59</v>
      </c>
      <c r="F666" s="32"/>
      <c r="G666" s="10">
        <f>G667+G668</f>
        <v>1117.9000000000001</v>
      </c>
      <c r="H666" s="10">
        <f>H667+H668</f>
        <v>1117.9000000000001</v>
      </c>
      <c r="I666" s="10">
        <f>I667+I668</f>
        <v>1117.9000000000001</v>
      </c>
    </row>
    <row r="667" spans="1:9" ht="31.5">
      <c r="A667" s="83" t="s">
        <v>47</v>
      </c>
      <c r="B667" s="84"/>
      <c r="C667" s="84" t="s">
        <v>26</v>
      </c>
      <c r="D667" s="84" t="s">
        <v>49</v>
      </c>
      <c r="E667" s="32" t="s">
        <v>59</v>
      </c>
      <c r="F667" s="32">
        <v>200</v>
      </c>
      <c r="G667" s="10">
        <v>373.9</v>
      </c>
      <c r="H667" s="10">
        <v>373.9</v>
      </c>
      <c r="I667" s="10">
        <v>373.9</v>
      </c>
    </row>
    <row r="668" spans="1:9">
      <c r="A668" s="83" t="s">
        <v>37</v>
      </c>
      <c r="B668" s="84"/>
      <c r="C668" s="84" t="s">
        <v>26</v>
      </c>
      <c r="D668" s="84" t="s">
        <v>49</v>
      </c>
      <c r="E668" s="32" t="s">
        <v>59</v>
      </c>
      <c r="F668" s="32">
        <v>300</v>
      </c>
      <c r="G668" s="10">
        <v>744</v>
      </c>
      <c r="H668" s="10">
        <v>744</v>
      </c>
      <c r="I668" s="10">
        <v>744</v>
      </c>
    </row>
    <row r="669" spans="1:9">
      <c r="A669" s="83" t="s">
        <v>78</v>
      </c>
      <c r="B669" s="84"/>
      <c r="C669" s="84" t="s">
        <v>26</v>
      </c>
      <c r="D669" s="84" t="s">
        <v>49</v>
      </c>
      <c r="E669" s="32" t="s">
        <v>60</v>
      </c>
      <c r="F669" s="32"/>
      <c r="G669" s="10">
        <f t="shared" ref="G669:I670" si="143">G670</f>
        <v>272.5</v>
      </c>
      <c r="H669" s="10">
        <f t="shared" si="143"/>
        <v>272.5</v>
      </c>
      <c r="I669" s="10">
        <f t="shared" si="143"/>
        <v>272.5</v>
      </c>
    </row>
    <row r="670" spans="1:9" ht="13.5" customHeight="1">
      <c r="A670" s="83" t="s">
        <v>30</v>
      </c>
      <c r="B670" s="84"/>
      <c r="C670" s="84" t="s">
        <v>26</v>
      </c>
      <c r="D670" s="84" t="s">
        <v>49</v>
      </c>
      <c r="E670" s="32" t="s">
        <v>61</v>
      </c>
      <c r="F670" s="32"/>
      <c r="G670" s="10">
        <f t="shared" si="143"/>
        <v>272.5</v>
      </c>
      <c r="H670" s="10">
        <f t="shared" si="143"/>
        <v>272.5</v>
      </c>
      <c r="I670" s="10">
        <f t="shared" si="143"/>
        <v>272.5</v>
      </c>
    </row>
    <row r="671" spans="1:9">
      <c r="A671" s="83" t="s">
        <v>32</v>
      </c>
      <c r="B671" s="84"/>
      <c r="C671" s="84" t="s">
        <v>26</v>
      </c>
      <c r="D671" s="84" t="s">
        <v>49</v>
      </c>
      <c r="E671" s="32" t="s">
        <v>62</v>
      </c>
      <c r="F671" s="32"/>
      <c r="G671" s="10">
        <f>G672+G673</f>
        <v>272.5</v>
      </c>
      <c r="H671" s="10">
        <f>H672+H673</f>
        <v>272.5</v>
      </c>
      <c r="I671" s="10">
        <f>I672+I673</f>
        <v>272.5</v>
      </c>
    </row>
    <row r="672" spans="1:9" ht="31.5">
      <c r="A672" s="83" t="s">
        <v>47</v>
      </c>
      <c r="B672" s="84"/>
      <c r="C672" s="84" t="s">
        <v>26</v>
      </c>
      <c r="D672" s="84" t="s">
        <v>49</v>
      </c>
      <c r="E672" s="32" t="s">
        <v>62</v>
      </c>
      <c r="F672" s="32">
        <v>200</v>
      </c>
      <c r="G672" s="10">
        <v>272.5</v>
      </c>
      <c r="H672" s="10">
        <v>272.5</v>
      </c>
      <c r="I672" s="10">
        <v>272.5</v>
      </c>
    </row>
    <row r="673" spans="1:9" hidden="1">
      <c r="A673" s="83" t="s">
        <v>37</v>
      </c>
      <c r="B673" s="84"/>
      <c r="C673" s="84" t="s">
        <v>26</v>
      </c>
      <c r="D673" s="84" t="s">
        <v>49</v>
      </c>
      <c r="E673" s="32" t="s">
        <v>62</v>
      </c>
      <c r="F673" s="32">
        <v>300</v>
      </c>
      <c r="G673" s="10"/>
      <c r="H673" s="10"/>
      <c r="I673" s="10"/>
    </row>
    <row r="674" spans="1:9">
      <c r="A674" s="83" t="s">
        <v>79</v>
      </c>
      <c r="B674" s="84"/>
      <c r="C674" s="84" t="s">
        <v>26</v>
      </c>
      <c r="D674" s="84" t="s">
        <v>49</v>
      </c>
      <c r="E674" s="32" t="s">
        <v>63</v>
      </c>
      <c r="F674" s="32"/>
      <c r="G674" s="10">
        <f>G678+G675</f>
        <v>239</v>
      </c>
      <c r="H674" s="10">
        <f>H678+H675</f>
        <v>239</v>
      </c>
      <c r="I674" s="10">
        <f>I678+I675</f>
        <v>239</v>
      </c>
    </row>
    <row r="675" spans="1:9">
      <c r="A675" s="83" t="s">
        <v>30</v>
      </c>
      <c r="B675" s="84"/>
      <c r="C675" s="84" t="s">
        <v>26</v>
      </c>
      <c r="D675" s="84" t="s">
        <v>49</v>
      </c>
      <c r="E675" s="32" t="s">
        <v>401</v>
      </c>
      <c r="F675" s="32"/>
      <c r="G675" s="10">
        <f>G676</f>
        <v>239</v>
      </c>
      <c r="H675" s="10">
        <f>H676</f>
        <v>239</v>
      </c>
      <c r="I675" s="10">
        <f>I676</f>
        <v>239</v>
      </c>
    </row>
    <row r="676" spans="1:9">
      <c r="A676" s="83" t="s">
        <v>32</v>
      </c>
      <c r="B676" s="84"/>
      <c r="C676" s="84" t="s">
        <v>26</v>
      </c>
      <c r="D676" s="84" t="s">
        <v>49</v>
      </c>
      <c r="E676" s="32" t="s">
        <v>402</v>
      </c>
      <c r="F676" s="32"/>
      <c r="G676" s="10">
        <f>SUM(G677)</f>
        <v>239</v>
      </c>
      <c r="H676" s="10">
        <f>SUM(H677)</f>
        <v>239</v>
      </c>
      <c r="I676" s="10">
        <f>SUM(I677)</f>
        <v>239</v>
      </c>
    </row>
    <row r="677" spans="1:9" ht="31.5">
      <c r="A677" s="83" t="s">
        <v>47</v>
      </c>
      <c r="B677" s="84"/>
      <c r="C677" s="84" t="s">
        <v>26</v>
      </c>
      <c r="D677" s="84" t="s">
        <v>49</v>
      </c>
      <c r="E677" s="32" t="s">
        <v>402</v>
      </c>
      <c r="F677" s="32">
        <v>200</v>
      </c>
      <c r="G677" s="10">
        <v>239</v>
      </c>
      <c r="H677" s="10">
        <v>239</v>
      </c>
      <c r="I677" s="10">
        <v>239</v>
      </c>
    </row>
    <row r="678" spans="1:9" ht="31.5" hidden="1">
      <c r="A678" s="83" t="s">
        <v>64</v>
      </c>
      <c r="B678" s="84"/>
      <c r="C678" s="84" t="s">
        <v>26</v>
      </c>
      <c r="D678" s="84" t="s">
        <v>49</v>
      </c>
      <c r="E678" s="32" t="s">
        <v>65</v>
      </c>
      <c r="F678" s="32"/>
      <c r="G678" s="10">
        <f>G679</f>
        <v>0</v>
      </c>
      <c r="H678" s="10">
        <f>H679</f>
        <v>0</v>
      </c>
      <c r="I678" s="10">
        <f>I679</f>
        <v>0</v>
      </c>
    </row>
    <row r="679" spans="1:9" hidden="1">
      <c r="A679" s="83" t="s">
        <v>32</v>
      </c>
      <c r="B679" s="84"/>
      <c r="C679" s="84" t="s">
        <v>26</v>
      </c>
      <c r="D679" s="84" t="s">
        <v>49</v>
      </c>
      <c r="E679" s="32" t="s">
        <v>66</v>
      </c>
      <c r="F679" s="32"/>
      <c r="G679" s="10">
        <f>SUM(G680:G681)</f>
        <v>0</v>
      </c>
      <c r="H679" s="10">
        <f>SUM(H680:H681)</f>
        <v>0</v>
      </c>
      <c r="I679" s="10">
        <f>SUM(I680:I681)</f>
        <v>0</v>
      </c>
    </row>
    <row r="680" spans="1:9" ht="31.5" hidden="1">
      <c r="A680" s="83" t="s">
        <v>47</v>
      </c>
      <c r="B680" s="84"/>
      <c r="C680" s="84" t="s">
        <v>26</v>
      </c>
      <c r="D680" s="84" t="s">
        <v>49</v>
      </c>
      <c r="E680" s="32" t="s">
        <v>66</v>
      </c>
      <c r="F680" s="32">
        <v>200</v>
      </c>
      <c r="G680" s="10"/>
      <c r="H680" s="10"/>
      <c r="I680" s="10"/>
    </row>
    <row r="681" spans="1:9" ht="31.5" hidden="1">
      <c r="A681" s="83" t="s">
        <v>67</v>
      </c>
      <c r="B681" s="84"/>
      <c r="C681" s="84" t="s">
        <v>26</v>
      </c>
      <c r="D681" s="84" t="s">
        <v>49</v>
      </c>
      <c r="E681" s="32" t="s">
        <v>66</v>
      </c>
      <c r="F681" s="32">
        <v>600</v>
      </c>
      <c r="G681" s="10"/>
      <c r="H681" s="10"/>
      <c r="I681" s="10"/>
    </row>
    <row r="682" spans="1:9" ht="47.25">
      <c r="A682" s="83" t="s">
        <v>601</v>
      </c>
      <c r="B682" s="84"/>
      <c r="C682" s="84" t="s">
        <v>26</v>
      </c>
      <c r="D682" s="84" t="s">
        <v>49</v>
      </c>
      <c r="E682" s="32" t="s">
        <v>68</v>
      </c>
      <c r="F682" s="32"/>
      <c r="G682" s="10">
        <f>G683</f>
        <v>3850</v>
      </c>
      <c r="H682" s="10">
        <f>H683</f>
        <v>3850</v>
      </c>
      <c r="I682" s="10">
        <f>I683</f>
        <v>3850</v>
      </c>
    </row>
    <row r="683" spans="1:9">
      <c r="A683" s="83" t="s">
        <v>30</v>
      </c>
      <c r="B683" s="84"/>
      <c r="C683" s="84" t="s">
        <v>26</v>
      </c>
      <c r="D683" s="84" t="s">
        <v>49</v>
      </c>
      <c r="E683" s="32" t="s">
        <v>69</v>
      </c>
      <c r="F683" s="32"/>
      <c r="G683" s="10">
        <f>SUM(G684)</f>
        <v>3850</v>
      </c>
      <c r="H683" s="10">
        <f>SUM(H684)</f>
        <v>3850</v>
      </c>
      <c r="I683" s="10">
        <f>SUM(I684)</f>
        <v>3850</v>
      </c>
    </row>
    <row r="684" spans="1:9" ht="31.5">
      <c r="A684" s="83" t="s">
        <v>70</v>
      </c>
      <c r="B684" s="84"/>
      <c r="C684" s="84" t="s">
        <v>26</v>
      </c>
      <c r="D684" s="84" t="s">
        <v>49</v>
      </c>
      <c r="E684" s="32" t="s">
        <v>71</v>
      </c>
      <c r="F684" s="32"/>
      <c r="G684" s="10">
        <f>G685</f>
        <v>3850</v>
      </c>
      <c r="H684" s="10">
        <f>H685</f>
        <v>3850</v>
      </c>
      <c r="I684" s="10">
        <f>I685</f>
        <v>3850</v>
      </c>
    </row>
    <row r="685" spans="1:9" ht="31.5">
      <c r="A685" s="83" t="s">
        <v>47</v>
      </c>
      <c r="B685" s="84"/>
      <c r="C685" s="84" t="s">
        <v>26</v>
      </c>
      <c r="D685" s="84" t="s">
        <v>49</v>
      </c>
      <c r="E685" s="32" t="s">
        <v>71</v>
      </c>
      <c r="F685" s="32">
        <v>200</v>
      </c>
      <c r="G685" s="10">
        <v>3850</v>
      </c>
      <c r="H685" s="10">
        <v>3850</v>
      </c>
      <c r="I685" s="10">
        <v>3850</v>
      </c>
    </row>
    <row r="686" spans="1:9" ht="31.5">
      <c r="A686" s="83" t="s">
        <v>597</v>
      </c>
      <c r="B686" s="84"/>
      <c r="C686" s="84" t="s">
        <v>26</v>
      </c>
      <c r="D686" s="84" t="s">
        <v>49</v>
      </c>
      <c r="E686" s="32" t="s">
        <v>416</v>
      </c>
      <c r="F686" s="32"/>
      <c r="G686" s="10">
        <f t="shared" ref="G686:I689" si="144">SUM(G687)</f>
        <v>4000</v>
      </c>
      <c r="H686" s="10">
        <f t="shared" si="144"/>
        <v>4000</v>
      </c>
      <c r="I686" s="10">
        <f t="shared" si="144"/>
        <v>4000</v>
      </c>
    </row>
    <row r="687" spans="1:9">
      <c r="A687" s="83" t="s">
        <v>30</v>
      </c>
      <c r="B687" s="84"/>
      <c r="C687" s="84" t="s">
        <v>26</v>
      </c>
      <c r="D687" s="84" t="s">
        <v>49</v>
      </c>
      <c r="E687" s="32" t="s">
        <v>417</v>
      </c>
      <c r="F687" s="32"/>
      <c r="G687" s="10">
        <f t="shared" si="144"/>
        <v>4000</v>
      </c>
      <c r="H687" s="10">
        <f t="shared" si="144"/>
        <v>4000</v>
      </c>
      <c r="I687" s="10">
        <f t="shared" si="144"/>
        <v>4000</v>
      </c>
    </row>
    <row r="688" spans="1:9">
      <c r="A688" s="83" t="s">
        <v>50</v>
      </c>
      <c r="B688" s="84"/>
      <c r="C688" s="84" t="s">
        <v>26</v>
      </c>
      <c r="D688" s="84" t="s">
        <v>49</v>
      </c>
      <c r="E688" s="32" t="s">
        <v>418</v>
      </c>
      <c r="F688" s="32"/>
      <c r="G688" s="10">
        <f t="shared" si="144"/>
        <v>4000</v>
      </c>
      <c r="H688" s="10">
        <f t="shared" si="144"/>
        <v>4000</v>
      </c>
      <c r="I688" s="10">
        <f t="shared" si="144"/>
        <v>4000</v>
      </c>
    </row>
    <row r="689" spans="1:9" ht="47.25">
      <c r="A689" s="83" t="s">
        <v>941</v>
      </c>
      <c r="B689" s="84"/>
      <c r="C689" s="84" t="s">
        <v>26</v>
      </c>
      <c r="D689" s="84" t="s">
        <v>49</v>
      </c>
      <c r="E689" s="32" t="s">
        <v>419</v>
      </c>
      <c r="F689" s="32"/>
      <c r="G689" s="10">
        <f t="shared" si="144"/>
        <v>4000</v>
      </c>
      <c r="H689" s="10">
        <f t="shared" si="144"/>
        <v>4000</v>
      </c>
      <c r="I689" s="10">
        <f t="shared" si="144"/>
        <v>4000</v>
      </c>
    </row>
    <row r="690" spans="1:9">
      <c r="A690" s="83" t="s">
        <v>37</v>
      </c>
      <c r="B690" s="84"/>
      <c r="C690" s="84" t="s">
        <v>26</v>
      </c>
      <c r="D690" s="84" t="s">
        <v>49</v>
      </c>
      <c r="E690" s="32" t="s">
        <v>419</v>
      </c>
      <c r="F690" s="32">
        <v>300</v>
      </c>
      <c r="G690" s="10">
        <v>4000</v>
      </c>
      <c r="H690" s="10">
        <v>4000</v>
      </c>
      <c r="I690" s="10">
        <v>4000</v>
      </c>
    </row>
    <row r="691" spans="1:9" ht="31.5">
      <c r="A691" s="83" t="s">
        <v>740</v>
      </c>
      <c r="B691" s="40"/>
      <c r="C691" s="42" t="s">
        <v>26</v>
      </c>
      <c r="D691" s="42" t="s">
        <v>49</v>
      </c>
      <c r="E691" s="43" t="s">
        <v>473</v>
      </c>
      <c r="F691" s="43"/>
      <c r="G691" s="44">
        <f t="shared" ref="G691:I693" si="145">G692</f>
        <v>1048</v>
      </c>
      <c r="H691" s="44">
        <f t="shared" si="145"/>
        <v>1048</v>
      </c>
      <c r="I691" s="44">
        <f t="shared" si="145"/>
        <v>1048</v>
      </c>
    </row>
    <row r="692" spans="1:9" ht="31.5">
      <c r="A692" s="83" t="s">
        <v>64</v>
      </c>
      <c r="B692" s="40"/>
      <c r="C692" s="42" t="s">
        <v>26</v>
      </c>
      <c r="D692" s="42" t="s">
        <v>49</v>
      </c>
      <c r="E692" s="43" t="s">
        <v>474</v>
      </c>
      <c r="F692" s="43"/>
      <c r="G692" s="44">
        <f>G693</f>
        <v>1048</v>
      </c>
      <c r="H692" s="44">
        <f t="shared" si="145"/>
        <v>1048</v>
      </c>
      <c r="I692" s="44">
        <f t="shared" si="145"/>
        <v>1048</v>
      </c>
    </row>
    <row r="693" spans="1:9">
      <c r="A693" s="83" t="s">
        <v>32</v>
      </c>
      <c r="B693" s="40"/>
      <c r="C693" s="42" t="s">
        <v>26</v>
      </c>
      <c r="D693" s="42" t="s">
        <v>49</v>
      </c>
      <c r="E693" s="43" t="s">
        <v>475</v>
      </c>
      <c r="F693" s="43"/>
      <c r="G693" s="44">
        <f t="shared" si="145"/>
        <v>1048</v>
      </c>
      <c r="H693" s="44">
        <f t="shared" si="145"/>
        <v>1048</v>
      </c>
      <c r="I693" s="44">
        <f t="shared" si="145"/>
        <v>1048</v>
      </c>
    </row>
    <row r="694" spans="1:9" ht="31.5">
      <c r="A694" s="83" t="s">
        <v>220</v>
      </c>
      <c r="B694" s="40"/>
      <c r="C694" s="42" t="s">
        <v>26</v>
      </c>
      <c r="D694" s="42" t="s">
        <v>49</v>
      </c>
      <c r="E694" s="43" t="s">
        <v>475</v>
      </c>
      <c r="F694" s="43">
        <v>600</v>
      </c>
      <c r="G694" s="44">
        <v>1048</v>
      </c>
      <c r="H694" s="44">
        <v>1048</v>
      </c>
      <c r="I694" s="44">
        <v>1048</v>
      </c>
    </row>
    <row r="695" spans="1:9">
      <c r="A695" s="83" t="s">
        <v>179</v>
      </c>
      <c r="B695" s="84"/>
      <c r="C695" s="84" t="s">
        <v>26</v>
      </c>
      <c r="D695" s="84" t="s">
        <v>12</v>
      </c>
      <c r="E695" s="32"/>
      <c r="F695" s="32"/>
      <c r="G695" s="10">
        <f>G696+G716</f>
        <v>273305.89999999997</v>
      </c>
      <c r="H695" s="10">
        <f t="shared" ref="H695:I695" si="146">H696+H716</f>
        <v>278785.40000000002</v>
      </c>
      <c r="I695" s="10">
        <f t="shared" si="146"/>
        <v>284484</v>
      </c>
    </row>
    <row r="696" spans="1:9" ht="36.75" customHeight="1">
      <c r="A696" s="83" t="s">
        <v>472</v>
      </c>
      <c r="B696" s="84"/>
      <c r="C696" s="84" t="s">
        <v>26</v>
      </c>
      <c r="D696" s="84" t="s">
        <v>12</v>
      </c>
      <c r="E696" s="84" t="s">
        <v>345</v>
      </c>
      <c r="F696" s="32"/>
      <c r="G696" s="10">
        <f>G697</f>
        <v>273305.89999999997</v>
      </c>
      <c r="H696" s="10">
        <f>H697</f>
        <v>278785.40000000002</v>
      </c>
      <c r="I696" s="10">
        <f>I697</f>
        <v>284484</v>
      </c>
    </row>
    <row r="697" spans="1:9">
      <c r="A697" s="83" t="s">
        <v>354</v>
      </c>
      <c r="B697" s="84"/>
      <c r="C697" s="84" t="s">
        <v>26</v>
      </c>
      <c r="D697" s="84" t="s">
        <v>12</v>
      </c>
      <c r="E697" s="84" t="s">
        <v>346</v>
      </c>
      <c r="F697" s="32"/>
      <c r="G697" s="10">
        <f>SUM(G698+G706+G712+G703+G709)</f>
        <v>273305.89999999997</v>
      </c>
      <c r="H697" s="10">
        <f>SUM(H698+H706+H712+H703+H709)</f>
        <v>278785.40000000002</v>
      </c>
      <c r="I697" s="10">
        <f>SUM(I698+I706+I712+I703+I709)</f>
        <v>284484</v>
      </c>
    </row>
    <row r="698" spans="1:9" ht="47.25">
      <c r="A698" s="83" t="s">
        <v>368</v>
      </c>
      <c r="B698" s="84"/>
      <c r="C698" s="84" t="s">
        <v>26</v>
      </c>
      <c r="D698" s="84" t="s">
        <v>12</v>
      </c>
      <c r="E698" s="32" t="s">
        <v>530</v>
      </c>
      <c r="F698" s="32"/>
      <c r="G698" s="10">
        <f>G699+G700+G702+G701</f>
        <v>80962.399999999994</v>
      </c>
      <c r="H698" s="10">
        <f>H699+H700+H702+H701</f>
        <v>81876.5</v>
      </c>
      <c r="I698" s="10">
        <f>I699+I700+I702+I701</f>
        <v>82827.200000000012</v>
      </c>
    </row>
    <row r="699" spans="1:9" ht="47.25">
      <c r="A699" s="83" t="s">
        <v>46</v>
      </c>
      <c r="B699" s="84"/>
      <c r="C699" s="84" t="s">
        <v>26</v>
      </c>
      <c r="D699" s="84" t="s">
        <v>12</v>
      </c>
      <c r="E699" s="32" t="s">
        <v>530</v>
      </c>
      <c r="F699" s="32">
        <v>100</v>
      </c>
      <c r="G699" s="10">
        <v>57017.3</v>
      </c>
      <c r="H699" s="10">
        <v>57017.3</v>
      </c>
      <c r="I699" s="10">
        <v>57017.3</v>
      </c>
    </row>
    <row r="700" spans="1:9" ht="31.5">
      <c r="A700" s="83" t="s">
        <v>47</v>
      </c>
      <c r="B700" s="84"/>
      <c r="C700" s="84" t="s">
        <v>26</v>
      </c>
      <c r="D700" s="84" t="s">
        <v>12</v>
      </c>
      <c r="E700" s="32" t="s">
        <v>530</v>
      </c>
      <c r="F700" s="32">
        <v>200</v>
      </c>
      <c r="G700" s="10">
        <v>23459.1</v>
      </c>
      <c r="H700" s="10">
        <v>24373.200000000001</v>
      </c>
      <c r="I700" s="10">
        <v>25323.9</v>
      </c>
    </row>
    <row r="701" spans="1:9">
      <c r="A701" s="83" t="s">
        <v>37</v>
      </c>
      <c r="B701" s="84"/>
      <c r="C701" s="84" t="s">
        <v>26</v>
      </c>
      <c r="D701" s="84" t="s">
        <v>12</v>
      </c>
      <c r="E701" s="32" t="s">
        <v>530</v>
      </c>
      <c r="F701" s="32">
        <v>300</v>
      </c>
      <c r="G701" s="10">
        <v>160</v>
      </c>
      <c r="H701" s="10">
        <v>160</v>
      </c>
      <c r="I701" s="10">
        <v>160</v>
      </c>
    </row>
    <row r="702" spans="1:9" ht="12.75" customHeight="1">
      <c r="A702" s="83" t="s">
        <v>21</v>
      </c>
      <c r="B702" s="84"/>
      <c r="C702" s="84" t="s">
        <v>26</v>
      </c>
      <c r="D702" s="84" t="s">
        <v>12</v>
      </c>
      <c r="E702" s="32" t="s">
        <v>530</v>
      </c>
      <c r="F702" s="32">
        <v>800</v>
      </c>
      <c r="G702" s="10">
        <v>326</v>
      </c>
      <c r="H702" s="10">
        <v>326</v>
      </c>
      <c r="I702" s="10">
        <v>326</v>
      </c>
    </row>
    <row r="703" spans="1:9" ht="78.75">
      <c r="A703" s="83" t="s">
        <v>371</v>
      </c>
      <c r="B703" s="84"/>
      <c r="C703" s="84" t="s">
        <v>26</v>
      </c>
      <c r="D703" s="84" t="s">
        <v>12</v>
      </c>
      <c r="E703" s="32" t="s">
        <v>531</v>
      </c>
      <c r="F703" s="32"/>
      <c r="G703" s="10">
        <f>G704+G705</f>
        <v>98440.099999999991</v>
      </c>
      <c r="H703" s="10">
        <f>H704+H705</f>
        <v>99576</v>
      </c>
      <c r="I703" s="10">
        <f>I704+I705</f>
        <v>100757.20000000001</v>
      </c>
    </row>
    <row r="704" spans="1:9" ht="31.5">
      <c r="A704" s="83" t="s">
        <v>47</v>
      </c>
      <c r="B704" s="84"/>
      <c r="C704" s="84" t="s">
        <v>26</v>
      </c>
      <c r="D704" s="84" t="s">
        <v>12</v>
      </c>
      <c r="E704" s="32" t="s">
        <v>531</v>
      </c>
      <c r="F704" s="32">
        <v>200</v>
      </c>
      <c r="G704" s="10">
        <v>1454.4</v>
      </c>
      <c r="H704" s="10">
        <v>1471.2</v>
      </c>
      <c r="I704" s="10">
        <v>1488.6</v>
      </c>
    </row>
    <row r="705" spans="1:9">
      <c r="A705" s="83" t="s">
        <v>37</v>
      </c>
      <c r="B705" s="84"/>
      <c r="C705" s="84" t="s">
        <v>26</v>
      </c>
      <c r="D705" s="84" t="s">
        <v>12</v>
      </c>
      <c r="E705" s="32" t="s">
        <v>531</v>
      </c>
      <c r="F705" s="32">
        <v>300</v>
      </c>
      <c r="G705" s="10">
        <v>96985.7</v>
      </c>
      <c r="H705" s="10">
        <v>98104.8</v>
      </c>
      <c r="I705" s="10">
        <v>99268.6</v>
      </c>
    </row>
    <row r="706" spans="1:9" ht="31.5">
      <c r="A706" s="83" t="s">
        <v>369</v>
      </c>
      <c r="B706" s="84"/>
      <c r="C706" s="84" t="s">
        <v>26</v>
      </c>
      <c r="D706" s="84" t="s">
        <v>12</v>
      </c>
      <c r="E706" s="32" t="s">
        <v>532</v>
      </c>
      <c r="F706" s="32"/>
      <c r="G706" s="10">
        <f>G707+G708</f>
        <v>59263</v>
      </c>
      <c r="H706" s="10">
        <f>H707+H708</f>
        <v>61633.5</v>
      </c>
      <c r="I706" s="10">
        <f>I707+I708</f>
        <v>64098.899999999994</v>
      </c>
    </row>
    <row r="707" spans="1:9" ht="31.5">
      <c r="A707" s="83" t="s">
        <v>47</v>
      </c>
      <c r="B707" s="84"/>
      <c r="C707" s="84" t="s">
        <v>26</v>
      </c>
      <c r="D707" s="84" t="s">
        <v>12</v>
      </c>
      <c r="E707" s="32" t="s">
        <v>532</v>
      </c>
      <c r="F707" s="32">
        <v>200</v>
      </c>
      <c r="G707" s="10">
        <v>879.5</v>
      </c>
      <c r="H707" s="10">
        <v>914.2</v>
      </c>
      <c r="I707" s="10">
        <v>952.2</v>
      </c>
    </row>
    <row r="708" spans="1:9">
      <c r="A708" s="83" t="s">
        <v>37</v>
      </c>
      <c r="B708" s="84"/>
      <c r="C708" s="84" t="s">
        <v>26</v>
      </c>
      <c r="D708" s="84" t="s">
        <v>12</v>
      </c>
      <c r="E708" s="32" t="s">
        <v>532</v>
      </c>
      <c r="F708" s="32">
        <v>300</v>
      </c>
      <c r="G708" s="10">
        <v>58383.5</v>
      </c>
      <c r="H708" s="10">
        <v>60719.3</v>
      </c>
      <c r="I708" s="10">
        <v>63146.7</v>
      </c>
    </row>
    <row r="709" spans="1:9" ht="63">
      <c r="A709" s="83" t="s">
        <v>372</v>
      </c>
      <c r="B709" s="84"/>
      <c r="C709" s="84" t="s">
        <v>26</v>
      </c>
      <c r="D709" s="84" t="s">
        <v>12</v>
      </c>
      <c r="E709" s="32" t="s">
        <v>533</v>
      </c>
      <c r="F709" s="32"/>
      <c r="G709" s="10">
        <f>G710+G711</f>
        <v>26474</v>
      </c>
      <c r="H709" s="10">
        <f>H710+H711</f>
        <v>27533</v>
      </c>
      <c r="I709" s="10">
        <f>I710+I711</f>
        <v>28634.3</v>
      </c>
    </row>
    <row r="710" spans="1:9" ht="31.5">
      <c r="A710" s="83" t="s">
        <v>47</v>
      </c>
      <c r="B710" s="84"/>
      <c r="C710" s="84" t="s">
        <v>26</v>
      </c>
      <c r="D710" s="84" t="s">
        <v>12</v>
      </c>
      <c r="E710" s="32" t="s">
        <v>533</v>
      </c>
      <c r="F710" s="32">
        <v>200</v>
      </c>
      <c r="G710" s="10">
        <v>393.9</v>
      </c>
      <c r="H710" s="10">
        <v>409.7</v>
      </c>
      <c r="I710" s="10">
        <v>426</v>
      </c>
    </row>
    <row r="711" spans="1:9">
      <c r="A711" s="83" t="s">
        <v>37</v>
      </c>
      <c r="B711" s="84"/>
      <c r="C711" s="84" t="s">
        <v>26</v>
      </c>
      <c r="D711" s="84" t="s">
        <v>12</v>
      </c>
      <c r="E711" s="32" t="s">
        <v>533</v>
      </c>
      <c r="F711" s="32">
        <v>300</v>
      </c>
      <c r="G711" s="10">
        <v>26080.1</v>
      </c>
      <c r="H711" s="10">
        <v>27123.3</v>
      </c>
      <c r="I711" s="10">
        <v>28208.3</v>
      </c>
    </row>
    <row r="712" spans="1:9">
      <c r="A712" s="83" t="s">
        <v>772</v>
      </c>
      <c r="B712" s="84"/>
      <c r="C712" s="84" t="s">
        <v>26</v>
      </c>
      <c r="D712" s="84" t="s">
        <v>12</v>
      </c>
      <c r="E712" s="32" t="s">
        <v>539</v>
      </c>
      <c r="F712" s="32"/>
      <c r="G712" s="10">
        <f>SUM(G713)</f>
        <v>8166.4</v>
      </c>
      <c r="H712" s="10">
        <f>SUM(H713)</f>
        <v>8166.4</v>
      </c>
      <c r="I712" s="10">
        <f>SUM(I713)</f>
        <v>8166.4</v>
      </c>
    </row>
    <row r="713" spans="1:9" ht="47.25">
      <c r="A713" s="83" t="s">
        <v>370</v>
      </c>
      <c r="B713" s="84"/>
      <c r="C713" s="84" t="s">
        <v>26</v>
      </c>
      <c r="D713" s="84" t="s">
        <v>12</v>
      </c>
      <c r="E713" s="32" t="s">
        <v>540</v>
      </c>
      <c r="F713" s="32"/>
      <c r="G713" s="10">
        <f>SUM(G714:G715)</f>
        <v>8166.4</v>
      </c>
      <c r="H713" s="10">
        <f>SUM(H714:H715)</f>
        <v>8166.4</v>
      </c>
      <c r="I713" s="10">
        <f>SUM(I714:I715)</f>
        <v>8166.4</v>
      </c>
    </row>
    <row r="714" spans="1:9" ht="31.5">
      <c r="A714" s="83" t="s">
        <v>47</v>
      </c>
      <c r="B714" s="84"/>
      <c r="C714" s="84" t="s">
        <v>26</v>
      </c>
      <c r="D714" s="84" t="s">
        <v>12</v>
      </c>
      <c r="E714" s="32" t="s">
        <v>540</v>
      </c>
      <c r="F714" s="32">
        <v>200</v>
      </c>
      <c r="G714" s="10">
        <v>120.4</v>
      </c>
      <c r="H714" s="10">
        <v>120.4</v>
      </c>
      <c r="I714" s="10">
        <v>120.4</v>
      </c>
    </row>
    <row r="715" spans="1:9">
      <c r="A715" s="83" t="s">
        <v>37</v>
      </c>
      <c r="B715" s="84"/>
      <c r="C715" s="84" t="s">
        <v>26</v>
      </c>
      <c r="D715" s="84" t="s">
        <v>12</v>
      </c>
      <c r="E715" s="32" t="s">
        <v>540</v>
      </c>
      <c r="F715" s="32">
        <v>300</v>
      </c>
      <c r="G715" s="10">
        <v>8046</v>
      </c>
      <c r="H715" s="10">
        <v>8046</v>
      </c>
      <c r="I715" s="10">
        <v>8046</v>
      </c>
    </row>
    <row r="716" spans="1:9" ht="31.5" hidden="1">
      <c r="A716" s="83" t="s">
        <v>598</v>
      </c>
      <c r="B716" s="84"/>
      <c r="C716" s="84" t="s">
        <v>26</v>
      </c>
      <c r="D716" s="84" t="s">
        <v>12</v>
      </c>
      <c r="E716" s="32" t="s">
        <v>15</v>
      </c>
      <c r="F716" s="32"/>
      <c r="G716" s="10">
        <f>SUM(G717)</f>
        <v>0</v>
      </c>
      <c r="H716" s="10">
        <f>SUM(H717)</f>
        <v>0</v>
      </c>
      <c r="I716" s="10">
        <f>SUM(I717)</f>
        <v>0</v>
      </c>
    </row>
    <row r="717" spans="1:9" ht="31.5" hidden="1">
      <c r="A717" s="83" t="s">
        <v>77</v>
      </c>
      <c r="B717" s="41"/>
      <c r="C717" s="84" t="s">
        <v>26</v>
      </c>
      <c r="D717" s="84" t="s">
        <v>12</v>
      </c>
      <c r="E717" s="32" t="s">
        <v>16</v>
      </c>
      <c r="F717" s="32"/>
      <c r="G717" s="10">
        <f t="shared" ref="G717:I718" si="147">G718</f>
        <v>0</v>
      </c>
      <c r="H717" s="10">
        <f t="shared" si="147"/>
        <v>0</v>
      </c>
      <c r="I717" s="10">
        <f t="shared" si="147"/>
        <v>0</v>
      </c>
    </row>
    <row r="718" spans="1:9" ht="31.5" hidden="1">
      <c r="A718" s="83" t="s">
        <v>40</v>
      </c>
      <c r="B718" s="41"/>
      <c r="C718" s="84" t="s">
        <v>26</v>
      </c>
      <c r="D718" s="84" t="s">
        <v>12</v>
      </c>
      <c r="E718" s="32" t="s">
        <v>41</v>
      </c>
      <c r="F718" s="32"/>
      <c r="G718" s="10">
        <f t="shared" si="147"/>
        <v>0</v>
      </c>
      <c r="H718" s="10">
        <f t="shared" si="147"/>
        <v>0</v>
      </c>
      <c r="I718" s="10">
        <f t="shared" si="147"/>
        <v>0</v>
      </c>
    </row>
    <row r="719" spans="1:9" hidden="1">
      <c r="A719" s="83" t="s">
        <v>555</v>
      </c>
      <c r="B719" s="41"/>
      <c r="C719" s="84" t="s">
        <v>26</v>
      </c>
      <c r="D719" s="84" t="s">
        <v>12</v>
      </c>
      <c r="E719" s="32" t="s">
        <v>554</v>
      </c>
      <c r="F719" s="32"/>
      <c r="G719" s="10">
        <f t="shared" ref="G719:I720" si="148">SUM(G720)</f>
        <v>0</v>
      </c>
      <c r="H719" s="10">
        <f t="shared" si="148"/>
        <v>0</v>
      </c>
      <c r="I719" s="10">
        <f t="shared" si="148"/>
        <v>0</v>
      </c>
    </row>
    <row r="720" spans="1:9" ht="47.25" hidden="1">
      <c r="A720" s="83" t="s">
        <v>562</v>
      </c>
      <c r="B720" s="41"/>
      <c r="C720" s="84" t="s">
        <v>26</v>
      </c>
      <c r="D720" s="84" t="s">
        <v>12</v>
      </c>
      <c r="E720" s="32" t="s">
        <v>561</v>
      </c>
      <c r="F720" s="32"/>
      <c r="G720" s="10">
        <f t="shared" si="148"/>
        <v>0</v>
      </c>
      <c r="H720" s="10">
        <f t="shared" si="148"/>
        <v>0</v>
      </c>
      <c r="I720" s="10">
        <f t="shared" si="148"/>
        <v>0</v>
      </c>
    </row>
    <row r="721" spans="1:9" ht="31.5" hidden="1">
      <c r="A721" s="83" t="s">
        <v>47</v>
      </c>
      <c r="B721" s="41"/>
      <c r="C721" s="84" t="s">
        <v>26</v>
      </c>
      <c r="D721" s="84" t="s">
        <v>12</v>
      </c>
      <c r="E721" s="32" t="s">
        <v>561</v>
      </c>
      <c r="F721" s="32">
        <v>200</v>
      </c>
      <c r="G721" s="10"/>
      <c r="H721" s="10"/>
      <c r="I721" s="10"/>
    </row>
    <row r="722" spans="1:9">
      <c r="A722" s="83" t="s">
        <v>72</v>
      </c>
      <c r="B722" s="84"/>
      <c r="C722" s="84" t="s">
        <v>26</v>
      </c>
      <c r="D722" s="84" t="s">
        <v>73</v>
      </c>
      <c r="E722" s="32"/>
      <c r="F722" s="32"/>
      <c r="G722" s="10">
        <f>G742+G723</f>
        <v>40813.800000000003</v>
      </c>
      <c r="H722" s="10">
        <f>H742+H723</f>
        <v>40337.000000000007</v>
      </c>
      <c r="I722" s="10">
        <f>I742+I723</f>
        <v>41986.100000000006</v>
      </c>
    </row>
    <row r="723" spans="1:9" ht="31.5">
      <c r="A723" s="83" t="s">
        <v>472</v>
      </c>
      <c r="B723" s="84"/>
      <c r="C723" s="84" t="s">
        <v>26</v>
      </c>
      <c r="D723" s="84" t="s">
        <v>73</v>
      </c>
      <c r="E723" s="84" t="s">
        <v>345</v>
      </c>
      <c r="F723" s="32"/>
      <c r="G723" s="10">
        <f>G724+G728+G737</f>
        <v>33285.600000000006</v>
      </c>
      <c r="H723" s="10">
        <f>H724+H728+H737</f>
        <v>33285.600000000006</v>
      </c>
      <c r="I723" s="10">
        <f>I724+I728+I737</f>
        <v>33285.600000000006</v>
      </c>
    </row>
    <row r="724" spans="1:9">
      <c r="A724" s="83" t="s">
        <v>354</v>
      </c>
      <c r="B724" s="84"/>
      <c r="C724" s="84" t="s">
        <v>26</v>
      </c>
      <c r="D724" s="84" t="s">
        <v>73</v>
      </c>
      <c r="E724" s="84" t="s">
        <v>346</v>
      </c>
      <c r="F724" s="32"/>
      <c r="G724" s="10">
        <f>SUM(G725)</f>
        <v>6803</v>
      </c>
      <c r="H724" s="10">
        <f>SUM(H725)</f>
        <v>6803</v>
      </c>
      <c r="I724" s="10">
        <f>SUM(I725)</f>
        <v>6803</v>
      </c>
    </row>
    <row r="725" spans="1:9">
      <c r="A725" s="83" t="s">
        <v>373</v>
      </c>
      <c r="B725" s="84"/>
      <c r="C725" s="84" t="s">
        <v>26</v>
      </c>
      <c r="D725" s="84" t="s">
        <v>73</v>
      </c>
      <c r="E725" s="32" t="s">
        <v>534</v>
      </c>
      <c r="F725" s="32"/>
      <c r="G725" s="10">
        <f>G726+G727</f>
        <v>6803</v>
      </c>
      <c r="H725" s="10">
        <f>H726+H727</f>
        <v>6803</v>
      </c>
      <c r="I725" s="10">
        <f>I726+I727</f>
        <v>6803</v>
      </c>
    </row>
    <row r="726" spans="1:9" ht="47.25">
      <c r="A726" s="83" t="s">
        <v>46</v>
      </c>
      <c r="B726" s="84"/>
      <c r="C726" s="84" t="s">
        <v>26</v>
      </c>
      <c r="D726" s="84" t="s">
        <v>73</v>
      </c>
      <c r="E726" s="32" t="s">
        <v>534</v>
      </c>
      <c r="F726" s="32">
        <v>100</v>
      </c>
      <c r="G726" s="10">
        <v>6803</v>
      </c>
      <c r="H726" s="10">
        <v>6803</v>
      </c>
      <c r="I726" s="10">
        <v>6803</v>
      </c>
    </row>
    <row r="727" spans="1:9" ht="31.5" hidden="1">
      <c r="A727" s="83" t="s">
        <v>47</v>
      </c>
      <c r="B727" s="84"/>
      <c r="C727" s="84" t="s">
        <v>26</v>
      </c>
      <c r="D727" s="84" t="s">
        <v>73</v>
      </c>
      <c r="E727" s="32" t="s">
        <v>534</v>
      </c>
      <c r="F727" s="32">
        <v>200</v>
      </c>
      <c r="G727" s="10"/>
      <c r="H727" s="10"/>
      <c r="I727" s="10"/>
    </row>
    <row r="728" spans="1:9" ht="31.5">
      <c r="A728" s="83" t="s">
        <v>355</v>
      </c>
      <c r="B728" s="84"/>
      <c r="C728" s="84" t="s">
        <v>26</v>
      </c>
      <c r="D728" s="84" t="s">
        <v>73</v>
      </c>
      <c r="E728" s="32" t="s">
        <v>356</v>
      </c>
      <c r="F728" s="32"/>
      <c r="G728" s="10">
        <f>SUM(G734)+G729+G732</f>
        <v>5325.2</v>
      </c>
      <c r="H728" s="10">
        <f>SUM(H734)+H729+H732</f>
        <v>5325.2</v>
      </c>
      <c r="I728" s="10">
        <f>SUM(I734)+I729+I732</f>
        <v>5325.2</v>
      </c>
    </row>
    <row r="729" spans="1:9" ht="63">
      <c r="A729" s="12" t="s">
        <v>874</v>
      </c>
      <c r="B729" s="84"/>
      <c r="C729" s="84" t="s">
        <v>26</v>
      </c>
      <c r="D729" s="84" t="s">
        <v>73</v>
      </c>
      <c r="E729" s="84" t="s">
        <v>851</v>
      </c>
      <c r="F729" s="84"/>
      <c r="G729" s="10">
        <f>G730</f>
        <v>71.8</v>
      </c>
      <c r="H729" s="10">
        <f t="shared" ref="H729:I729" si="149">H730</f>
        <v>71.8</v>
      </c>
      <c r="I729" s="10">
        <f t="shared" si="149"/>
        <v>71.8</v>
      </c>
    </row>
    <row r="730" spans="1:9" ht="31.5">
      <c r="A730" s="83" t="s">
        <v>47</v>
      </c>
      <c r="B730" s="84"/>
      <c r="C730" s="84" t="s">
        <v>26</v>
      </c>
      <c r="D730" s="84" t="s">
        <v>73</v>
      </c>
      <c r="E730" s="84" t="s">
        <v>851</v>
      </c>
      <c r="F730" s="84" t="s">
        <v>86</v>
      </c>
      <c r="G730" s="10">
        <v>71.8</v>
      </c>
      <c r="H730" s="10">
        <v>71.8</v>
      </c>
      <c r="I730" s="10">
        <v>71.8</v>
      </c>
    </row>
    <row r="731" spans="1:9" ht="31.5" hidden="1">
      <c r="A731" s="83" t="s">
        <v>47</v>
      </c>
      <c r="B731" s="84"/>
      <c r="C731" s="84" t="s">
        <v>26</v>
      </c>
      <c r="D731" s="84" t="s">
        <v>73</v>
      </c>
      <c r="E731" s="32" t="s">
        <v>535</v>
      </c>
      <c r="F731" s="32">
        <v>200</v>
      </c>
      <c r="G731" s="10"/>
      <c r="H731" s="10"/>
      <c r="I731" s="10"/>
    </row>
    <row r="732" spans="1:9" ht="94.5">
      <c r="A732" s="109" t="s">
        <v>1005</v>
      </c>
      <c r="B732" s="84"/>
      <c r="C732" s="84" t="s">
        <v>26</v>
      </c>
      <c r="D732" s="84" t="s">
        <v>73</v>
      </c>
      <c r="E732" s="32" t="s">
        <v>944</v>
      </c>
      <c r="F732" s="32"/>
      <c r="G732" s="10">
        <f>SUM(G733)</f>
        <v>88.2</v>
      </c>
      <c r="H732" s="10">
        <f t="shared" ref="H732:I732" si="150">SUM(H733)</f>
        <v>88.2</v>
      </c>
      <c r="I732" s="10">
        <f t="shared" si="150"/>
        <v>88.2</v>
      </c>
    </row>
    <row r="733" spans="1:9" ht="31.5">
      <c r="A733" s="83" t="s">
        <v>47</v>
      </c>
      <c r="B733" s="84"/>
      <c r="C733" s="84" t="s">
        <v>26</v>
      </c>
      <c r="D733" s="84" t="s">
        <v>73</v>
      </c>
      <c r="E733" s="32" t="s">
        <v>944</v>
      </c>
      <c r="F733" s="32" t="s">
        <v>86</v>
      </c>
      <c r="G733" s="10">
        <v>88.2</v>
      </c>
      <c r="H733" s="10">
        <v>88.2</v>
      </c>
      <c r="I733" s="10">
        <v>88.2</v>
      </c>
    </row>
    <row r="734" spans="1:9" ht="47.25">
      <c r="A734" s="83" t="s">
        <v>537</v>
      </c>
      <c r="B734" s="84"/>
      <c r="C734" s="84" t="s">
        <v>26</v>
      </c>
      <c r="D734" s="84" t="s">
        <v>73</v>
      </c>
      <c r="E734" s="32" t="s">
        <v>536</v>
      </c>
      <c r="F734" s="32"/>
      <c r="G734" s="10">
        <f t="shared" ref="G734:I734" si="151">SUM(G735)</f>
        <v>5165.2</v>
      </c>
      <c r="H734" s="10">
        <f t="shared" si="151"/>
        <v>5165.2</v>
      </c>
      <c r="I734" s="10">
        <f t="shared" si="151"/>
        <v>5165.2</v>
      </c>
    </row>
    <row r="735" spans="1:9" ht="31.5">
      <c r="A735" s="83" t="s">
        <v>374</v>
      </c>
      <c r="B735" s="84"/>
      <c r="C735" s="84" t="s">
        <v>26</v>
      </c>
      <c r="D735" s="84" t="s">
        <v>73</v>
      </c>
      <c r="E735" s="32" t="s">
        <v>535</v>
      </c>
      <c r="F735" s="32"/>
      <c r="G735" s="10">
        <f>G736+G731</f>
        <v>5165.2</v>
      </c>
      <c r="H735" s="10">
        <f>H736+H731</f>
        <v>5165.2</v>
      </c>
      <c r="I735" s="10">
        <f>I736+I731</f>
        <v>5165.2</v>
      </c>
    </row>
    <row r="736" spans="1:9" ht="47.25">
      <c r="A736" s="83" t="s">
        <v>46</v>
      </c>
      <c r="B736" s="84"/>
      <c r="C736" s="84" t="s">
        <v>26</v>
      </c>
      <c r="D736" s="84" t="s">
        <v>73</v>
      </c>
      <c r="E736" s="32" t="s">
        <v>535</v>
      </c>
      <c r="F736" s="32">
        <v>100</v>
      </c>
      <c r="G736" s="10">
        <v>5165.2</v>
      </c>
      <c r="H736" s="10">
        <v>5165.2</v>
      </c>
      <c r="I736" s="10">
        <v>5165.2</v>
      </c>
    </row>
    <row r="737" spans="1:9" ht="31.5">
      <c r="A737" s="83" t="s">
        <v>351</v>
      </c>
      <c r="B737" s="84"/>
      <c r="C737" s="84" t="s">
        <v>26</v>
      </c>
      <c r="D737" s="84" t="s">
        <v>73</v>
      </c>
      <c r="E737" s="84" t="s">
        <v>352</v>
      </c>
      <c r="F737" s="32"/>
      <c r="G737" s="10">
        <f>SUM(G738)</f>
        <v>21157.4</v>
      </c>
      <c r="H737" s="10">
        <f>SUM(H738)</f>
        <v>21157.4</v>
      </c>
      <c r="I737" s="10">
        <f>SUM(I738)</f>
        <v>21157.4</v>
      </c>
    </row>
    <row r="738" spans="1:9" ht="31.5">
      <c r="A738" s="83" t="s">
        <v>376</v>
      </c>
      <c r="B738" s="84"/>
      <c r="C738" s="84" t="s">
        <v>26</v>
      </c>
      <c r="D738" s="84" t="s">
        <v>73</v>
      </c>
      <c r="E738" s="32" t="s">
        <v>538</v>
      </c>
      <c r="F738" s="32"/>
      <c r="G738" s="10">
        <f>G739+G740+G741</f>
        <v>21157.4</v>
      </c>
      <c r="H738" s="10">
        <f>H739+H740+H741</f>
        <v>21157.4</v>
      </c>
      <c r="I738" s="10">
        <f>I739+I740+I741</f>
        <v>21157.4</v>
      </c>
    </row>
    <row r="739" spans="1:9" ht="47.25">
      <c r="A739" s="83" t="s">
        <v>46</v>
      </c>
      <c r="B739" s="84"/>
      <c r="C739" s="84" t="s">
        <v>26</v>
      </c>
      <c r="D739" s="84" t="s">
        <v>73</v>
      </c>
      <c r="E739" s="32" t="s">
        <v>538</v>
      </c>
      <c r="F739" s="32">
        <v>100</v>
      </c>
      <c r="G739" s="10">
        <v>21157.4</v>
      </c>
      <c r="H739" s="10">
        <v>21157.4</v>
      </c>
      <c r="I739" s="10">
        <v>21157.4</v>
      </c>
    </row>
    <row r="740" spans="1:9" ht="31.5" hidden="1">
      <c r="A740" s="83" t="s">
        <v>47</v>
      </c>
      <c r="B740" s="84"/>
      <c r="C740" s="84" t="s">
        <v>26</v>
      </c>
      <c r="D740" s="84" t="s">
        <v>73</v>
      </c>
      <c r="E740" s="32" t="s">
        <v>377</v>
      </c>
      <c r="F740" s="32">
        <v>200</v>
      </c>
      <c r="G740" s="10"/>
      <c r="H740" s="10"/>
      <c r="I740" s="10"/>
    </row>
    <row r="741" spans="1:9" hidden="1">
      <c r="A741" s="83" t="s">
        <v>21</v>
      </c>
      <c r="B741" s="84"/>
      <c r="C741" s="84" t="s">
        <v>26</v>
      </c>
      <c r="D741" s="84" t="s">
        <v>73</v>
      </c>
      <c r="E741" s="32" t="s">
        <v>377</v>
      </c>
      <c r="F741" s="32">
        <v>800</v>
      </c>
      <c r="G741" s="10"/>
      <c r="H741" s="10"/>
      <c r="I741" s="10"/>
    </row>
    <row r="742" spans="1:9" ht="31.5">
      <c r="A742" s="83" t="s">
        <v>598</v>
      </c>
      <c r="B742" s="84"/>
      <c r="C742" s="84" t="s">
        <v>26</v>
      </c>
      <c r="D742" s="84" t="s">
        <v>73</v>
      </c>
      <c r="E742" s="32" t="s">
        <v>15</v>
      </c>
      <c r="F742" s="32"/>
      <c r="G742" s="10">
        <f>G749+G743</f>
        <v>7528.2</v>
      </c>
      <c r="H742" s="10">
        <f>H749+H743</f>
        <v>7051.4</v>
      </c>
      <c r="I742" s="10">
        <f>I749+I743</f>
        <v>8700.5</v>
      </c>
    </row>
    <row r="743" spans="1:9">
      <c r="A743" s="83" t="s">
        <v>79</v>
      </c>
      <c r="B743" s="23"/>
      <c r="C743" s="84" t="s">
        <v>26</v>
      </c>
      <c r="D743" s="84" t="s">
        <v>73</v>
      </c>
      <c r="E743" s="32" t="s">
        <v>63</v>
      </c>
      <c r="F743" s="32"/>
      <c r="G743" s="10">
        <f>SUM(G744)</f>
        <v>0</v>
      </c>
      <c r="H743" s="10">
        <f t="shared" ref="H743:I743" si="152">SUM(H744)</f>
        <v>350</v>
      </c>
      <c r="I743" s="10">
        <f t="shared" si="152"/>
        <v>2000</v>
      </c>
    </row>
    <row r="744" spans="1:9">
      <c r="A744" s="83" t="s">
        <v>30</v>
      </c>
      <c r="B744" s="23"/>
      <c r="C744" s="84" t="s">
        <v>26</v>
      </c>
      <c r="D744" s="84" t="s">
        <v>73</v>
      </c>
      <c r="E744" s="32" t="s">
        <v>401</v>
      </c>
      <c r="F744" s="32"/>
      <c r="G744" s="10">
        <f>SUM(G747+G745)</f>
        <v>0</v>
      </c>
      <c r="H744" s="10">
        <f>SUM(H747+H745)</f>
        <v>350</v>
      </c>
      <c r="I744" s="10">
        <f>SUM(I747+I745)</f>
        <v>2000</v>
      </c>
    </row>
    <row r="745" spans="1:9" ht="47.25">
      <c r="A745" s="83" t="s">
        <v>946</v>
      </c>
      <c r="B745" s="84"/>
      <c r="C745" s="84" t="s">
        <v>26</v>
      </c>
      <c r="D745" s="84" t="s">
        <v>73</v>
      </c>
      <c r="E745" s="32" t="s">
        <v>945</v>
      </c>
      <c r="F745" s="32"/>
      <c r="G745" s="10"/>
      <c r="H745" s="10">
        <f t="shared" ref="H745:I745" si="153">SUM(H746)</f>
        <v>0</v>
      </c>
      <c r="I745" s="10">
        <f t="shared" si="153"/>
        <v>2000</v>
      </c>
    </row>
    <row r="746" spans="1:9" ht="31.5">
      <c r="A746" s="83" t="s">
        <v>47</v>
      </c>
      <c r="B746" s="84"/>
      <c r="C746" s="84" t="s">
        <v>26</v>
      </c>
      <c r="D746" s="84" t="s">
        <v>73</v>
      </c>
      <c r="E746" s="32" t="s">
        <v>945</v>
      </c>
      <c r="F746" s="32">
        <v>200</v>
      </c>
      <c r="G746" s="10"/>
      <c r="H746" s="10"/>
      <c r="I746" s="10">
        <v>2000</v>
      </c>
    </row>
    <row r="747" spans="1:9" ht="31.5">
      <c r="A747" s="83" t="s">
        <v>852</v>
      </c>
      <c r="B747" s="23"/>
      <c r="C747" s="84" t="s">
        <v>26</v>
      </c>
      <c r="D747" s="84" t="s">
        <v>73</v>
      </c>
      <c r="E747" s="32" t="s">
        <v>658</v>
      </c>
      <c r="F747" s="32"/>
      <c r="G747" s="10">
        <f t="shared" ref="G747:H747" si="154">SUM(G748)</f>
        <v>0</v>
      </c>
      <c r="H747" s="10">
        <f t="shared" si="154"/>
        <v>350</v>
      </c>
      <c r="I747" s="10">
        <f>SUM(I748)</f>
        <v>0</v>
      </c>
    </row>
    <row r="748" spans="1:9" ht="31.5">
      <c r="A748" s="83" t="s">
        <v>47</v>
      </c>
      <c r="B748" s="23"/>
      <c r="C748" s="84" t="s">
        <v>26</v>
      </c>
      <c r="D748" s="84" t="s">
        <v>73</v>
      </c>
      <c r="E748" s="32" t="s">
        <v>658</v>
      </c>
      <c r="F748" s="32">
        <v>200</v>
      </c>
      <c r="G748" s="10"/>
      <c r="H748" s="10">
        <v>350</v>
      </c>
      <c r="I748" s="10"/>
    </row>
    <row r="749" spans="1:9" ht="31.5">
      <c r="A749" s="83" t="s">
        <v>602</v>
      </c>
      <c r="B749" s="84"/>
      <c r="C749" s="84" t="s">
        <v>26</v>
      </c>
      <c r="D749" s="84" t="s">
        <v>73</v>
      </c>
      <c r="E749" s="32" t="s">
        <v>74</v>
      </c>
      <c r="F749" s="32"/>
      <c r="G749" s="10">
        <f>SUM(G750+G753+G755+G757)</f>
        <v>7528.2</v>
      </c>
      <c r="H749" s="10">
        <f t="shared" ref="H749:I749" si="155">SUM(H750+H753+H755+H757)</f>
        <v>6701.4</v>
      </c>
      <c r="I749" s="10">
        <f t="shared" si="155"/>
        <v>6700.5</v>
      </c>
    </row>
    <row r="750" spans="1:9">
      <c r="A750" s="83" t="s">
        <v>75</v>
      </c>
      <c r="B750" s="84"/>
      <c r="C750" s="84" t="s">
        <v>26</v>
      </c>
      <c r="D750" s="84" t="s">
        <v>73</v>
      </c>
      <c r="E750" s="32" t="s">
        <v>76</v>
      </c>
      <c r="F750" s="32"/>
      <c r="G750" s="10">
        <f>G751+G752</f>
        <v>4895.2</v>
      </c>
      <c r="H750" s="10">
        <f>H751+H752</f>
        <v>4895.2</v>
      </c>
      <c r="I750" s="10">
        <f>I751+I752</f>
        <v>4895.2</v>
      </c>
    </row>
    <row r="751" spans="1:9" ht="47.25">
      <c r="A751" s="83" t="s">
        <v>46</v>
      </c>
      <c r="B751" s="84"/>
      <c r="C751" s="84" t="s">
        <v>26</v>
      </c>
      <c r="D751" s="84" t="s">
        <v>73</v>
      </c>
      <c r="E751" s="32" t="s">
        <v>76</v>
      </c>
      <c r="F751" s="32">
        <v>100</v>
      </c>
      <c r="G751" s="10">
        <v>4888.2</v>
      </c>
      <c r="H751" s="10">
        <v>4888.2</v>
      </c>
      <c r="I751" s="10">
        <v>4888.2</v>
      </c>
    </row>
    <row r="752" spans="1:9" ht="31.5">
      <c r="A752" s="83" t="s">
        <v>47</v>
      </c>
      <c r="B752" s="84"/>
      <c r="C752" s="84" t="s">
        <v>26</v>
      </c>
      <c r="D752" s="84" t="s">
        <v>73</v>
      </c>
      <c r="E752" s="32" t="s">
        <v>76</v>
      </c>
      <c r="F752" s="32">
        <v>200</v>
      </c>
      <c r="G752" s="10">
        <v>7</v>
      </c>
      <c r="H752" s="10">
        <v>7</v>
      </c>
      <c r="I752" s="10">
        <v>7</v>
      </c>
    </row>
    <row r="753" spans="1:9">
      <c r="A753" s="83" t="s">
        <v>90</v>
      </c>
      <c r="B753" s="40"/>
      <c r="C753" s="42" t="s">
        <v>26</v>
      </c>
      <c r="D753" s="42" t="s">
        <v>73</v>
      </c>
      <c r="E753" s="43" t="s">
        <v>476</v>
      </c>
      <c r="F753" s="43"/>
      <c r="G753" s="44">
        <f>G754</f>
        <v>535</v>
      </c>
      <c r="H753" s="44">
        <f>H754</f>
        <v>400</v>
      </c>
      <c r="I753" s="44">
        <f>I754</f>
        <v>400</v>
      </c>
    </row>
    <row r="754" spans="1:9" ht="31.5">
      <c r="A754" s="83" t="s">
        <v>47</v>
      </c>
      <c r="B754" s="40"/>
      <c r="C754" s="42" t="s">
        <v>26</v>
      </c>
      <c r="D754" s="42" t="s">
        <v>73</v>
      </c>
      <c r="E754" s="43" t="s">
        <v>476</v>
      </c>
      <c r="F754" s="43">
        <v>200</v>
      </c>
      <c r="G754" s="44">
        <v>535</v>
      </c>
      <c r="H754" s="44">
        <v>400</v>
      </c>
      <c r="I754" s="44">
        <v>400</v>
      </c>
    </row>
    <row r="755" spans="1:9" ht="31.5">
      <c r="A755" s="83" t="s">
        <v>92</v>
      </c>
      <c r="B755" s="40"/>
      <c r="C755" s="42" t="s">
        <v>26</v>
      </c>
      <c r="D755" s="42" t="s">
        <v>73</v>
      </c>
      <c r="E755" s="43" t="s">
        <v>477</v>
      </c>
      <c r="F755" s="43"/>
      <c r="G755" s="44">
        <f>G756</f>
        <v>948.1</v>
      </c>
      <c r="H755" s="44">
        <f>H756</f>
        <v>700</v>
      </c>
      <c r="I755" s="44">
        <f>I756</f>
        <v>700</v>
      </c>
    </row>
    <row r="756" spans="1:9" ht="31.5">
      <c r="A756" s="83" t="s">
        <v>47</v>
      </c>
      <c r="B756" s="40"/>
      <c r="C756" s="42" t="s">
        <v>26</v>
      </c>
      <c r="D756" s="42" t="s">
        <v>73</v>
      </c>
      <c r="E756" s="43" t="s">
        <v>477</v>
      </c>
      <c r="F756" s="43">
        <v>200</v>
      </c>
      <c r="G756" s="44">
        <v>948.1</v>
      </c>
      <c r="H756" s="44">
        <v>700</v>
      </c>
      <c r="I756" s="44">
        <v>700</v>
      </c>
    </row>
    <row r="757" spans="1:9" ht="31.5">
      <c r="A757" s="83" t="s">
        <v>93</v>
      </c>
      <c r="B757" s="40"/>
      <c r="C757" s="42" t="s">
        <v>26</v>
      </c>
      <c r="D757" s="42" t="s">
        <v>73</v>
      </c>
      <c r="E757" s="43" t="s">
        <v>478</v>
      </c>
      <c r="F757" s="43"/>
      <c r="G757" s="44">
        <f>G758+G759</f>
        <v>1149.8999999999999</v>
      </c>
      <c r="H757" s="44">
        <f>H758+H759</f>
        <v>706.2</v>
      </c>
      <c r="I757" s="44">
        <f>I758+I759</f>
        <v>705.3</v>
      </c>
    </row>
    <row r="758" spans="1:9" ht="31.5">
      <c r="A758" s="83" t="s">
        <v>47</v>
      </c>
      <c r="B758" s="40"/>
      <c r="C758" s="42" t="s">
        <v>26</v>
      </c>
      <c r="D758" s="42" t="s">
        <v>73</v>
      </c>
      <c r="E758" s="43" t="s">
        <v>478</v>
      </c>
      <c r="F758" s="43">
        <v>200</v>
      </c>
      <c r="G758" s="44">
        <v>1042.8</v>
      </c>
      <c r="H758" s="44">
        <v>600</v>
      </c>
      <c r="I758" s="44">
        <v>600</v>
      </c>
    </row>
    <row r="759" spans="1:9">
      <c r="A759" s="83" t="s">
        <v>21</v>
      </c>
      <c r="B759" s="40"/>
      <c r="C759" s="42" t="s">
        <v>26</v>
      </c>
      <c r="D759" s="42" t="s">
        <v>73</v>
      </c>
      <c r="E759" s="43" t="s">
        <v>478</v>
      </c>
      <c r="F759" s="43">
        <v>800</v>
      </c>
      <c r="G759" s="44">
        <v>107.1</v>
      </c>
      <c r="H759" s="44">
        <v>106.2</v>
      </c>
      <c r="I759" s="44">
        <v>105.3</v>
      </c>
    </row>
    <row r="760" spans="1:9" ht="31.5">
      <c r="A760" s="45" t="s">
        <v>494</v>
      </c>
      <c r="B760" s="25" t="s">
        <v>243</v>
      </c>
      <c r="C760" s="26"/>
      <c r="D760" s="26"/>
      <c r="E760" s="26"/>
      <c r="F760" s="26"/>
      <c r="G760" s="27">
        <f>G775+G761+G768</f>
        <v>225737.8</v>
      </c>
      <c r="H760" s="27">
        <f>H775+H761+H768</f>
        <v>250003.30000000002</v>
      </c>
      <c r="I760" s="27">
        <f>I775+I761+I768</f>
        <v>219863.80000000002</v>
      </c>
    </row>
    <row r="761" spans="1:9" hidden="1">
      <c r="A761" s="83" t="s">
        <v>107</v>
      </c>
      <c r="B761" s="5"/>
      <c r="C761" s="5" t="s">
        <v>108</v>
      </c>
      <c r="D761" s="5"/>
      <c r="E761" s="5"/>
      <c r="F761" s="5"/>
      <c r="G761" s="8">
        <f t="shared" ref="G761:I766" si="156">SUM(G762)</f>
        <v>0</v>
      </c>
      <c r="H761" s="8">
        <f t="shared" si="156"/>
        <v>0</v>
      </c>
      <c r="I761" s="8">
        <f t="shared" si="156"/>
        <v>0</v>
      </c>
    </row>
    <row r="762" spans="1:9" hidden="1">
      <c r="A762" s="83" t="s">
        <v>325</v>
      </c>
      <c r="B762" s="5"/>
      <c r="C762" s="5" t="s">
        <v>108</v>
      </c>
      <c r="D762" s="5" t="s">
        <v>108</v>
      </c>
      <c r="E762" s="32"/>
      <c r="F762" s="32"/>
      <c r="G762" s="8">
        <f t="shared" si="156"/>
        <v>0</v>
      </c>
      <c r="H762" s="8">
        <f t="shared" si="156"/>
        <v>0</v>
      </c>
      <c r="I762" s="8">
        <f t="shared" si="156"/>
        <v>0</v>
      </c>
    </row>
    <row r="763" spans="1:9" ht="31.5" hidden="1">
      <c r="A763" s="83" t="s">
        <v>600</v>
      </c>
      <c r="B763" s="84"/>
      <c r="C763" s="84" t="s">
        <v>108</v>
      </c>
      <c r="D763" s="84" t="s">
        <v>108</v>
      </c>
      <c r="E763" s="32" t="s">
        <v>310</v>
      </c>
      <c r="F763" s="32"/>
      <c r="G763" s="8">
        <f t="shared" si="156"/>
        <v>0</v>
      </c>
      <c r="H763" s="8">
        <f t="shared" si="156"/>
        <v>0</v>
      </c>
      <c r="I763" s="8">
        <f t="shared" si="156"/>
        <v>0</v>
      </c>
    </row>
    <row r="764" spans="1:9" ht="31.5" hidden="1">
      <c r="A764" s="83" t="s">
        <v>488</v>
      </c>
      <c r="B764" s="5"/>
      <c r="C764" s="5" t="s">
        <v>108</v>
      </c>
      <c r="D764" s="5" t="s">
        <v>108</v>
      </c>
      <c r="E764" s="5" t="s">
        <v>329</v>
      </c>
      <c r="F764" s="5"/>
      <c r="G764" s="8">
        <f t="shared" si="156"/>
        <v>0</v>
      </c>
      <c r="H764" s="8">
        <f t="shared" si="156"/>
        <v>0</v>
      </c>
      <c r="I764" s="8">
        <f t="shared" si="156"/>
        <v>0</v>
      </c>
    </row>
    <row r="765" spans="1:9" hidden="1">
      <c r="A765" s="83" t="s">
        <v>30</v>
      </c>
      <c r="B765" s="5"/>
      <c r="C765" s="5" t="s">
        <v>108</v>
      </c>
      <c r="D765" s="5" t="s">
        <v>108</v>
      </c>
      <c r="E765" s="5" t="s">
        <v>330</v>
      </c>
      <c r="F765" s="5"/>
      <c r="G765" s="8">
        <f t="shared" si="156"/>
        <v>0</v>
      </c>
      <c r="H765" s="8">
        <f t="shared" si="156"/>
        <v>0</v>
      </c>
      <c r="I765" s="8">
        <f t="shared" si="156"/>
        <v>0</v>
      </c>
    </row>
    <row r="766" spans="1:9" ht="30.75" hidden="1" customHeight="1">
      <c r="A766" s="83" t="s">
        <v>331</v>
      </c>
      <c r="B766" s="32"/>
      <c r="C766" s="5" t="s">
        <v>108</v>
      </c>
      <c r="D766" s="5" t="s">
        <v>108</v>
      </c>
      <c r="E766" s="5" t="s">
        <v>332</v>
      </c>
      <c r="F766" s="5"/>
      <c r="G766" s="8">
        <f t="shared" si="156"/>
        <v>0</v>
      </c>
      <c r="H766" s="8">
        <f t="shared" si="156"/>
        <v>0</v>
      </c>
      <c r="I766" s="8">
        <f t="shared" si="156"/>
        <v>0</v>
      </c>
    </row>
    <row r="767" spans="1:9" ht="31.5" hidden="1">
      <c r="A767" s="83" t="s">
        <v>220</v>
      </c>
      <c r="B767" s="5"/>
      <c r="C767" s="5" t="s">
        <v>108</v>
      </c>
      <c r="D767" s="5" t="s">
        <v>108</v>
      </c>
      <c r="E767" s="5" t="s">
        <v>332</v>
      </c>
      <c r="F767" s="23">
        <v>600</v>
      </c>
      <c r="G767" s="8"/>
      <c r="H767" s="8"/>
      <c r="I767" s="8"/>
    </row>
    <row r="768" spans="1:9">
      <c r="A768" s="83" t="s">
        <v>25</v>
      </c>
      <c r="B768" s="84"/>
      <c r="C768" s="84" t="s">
        <v>26</v>
      </c>
      <c r="D768" s="84" t="s">
        <v>27</v>
      </c>
      <c r="E768" s="32"/>
      <c r="F768" s="32"/>
      <c r="G768" s="10">
        <f t="shared" ref="G768:I773" si="157">SUM(G769)</f>
        <v>300</v>
      </c>
      <c r="H768" s="10">
        <f t="shared" si="157"/>
        <v>300</v>
      </c>
      <c r="I768" s="10">
        <f t="shared" si="157"/>
        <v>300</v>
      </c>
    </row>
    <row r="769" spans="1:9">
      <c r="A769" s="83" t="s">
        <v>48</v>
      </c>
      <c r="B769" s="41"/>
      <c r="C769" s="84" t="s">
        <v>26</v>
      </c>
      <c r="D769" s="84" t="s">
        <v>49</v>
      </c>
      <c r="E769" s="84"/>
      <c r="F769" s="32"/>
      <c r="G769" s="46">
        <f t="shared" si="157"/>
        <v>300</v>
      </c>
      <c r="H769" s="46">
        <f t="shared" si="157"/>
        <v>300</v>
      </c>
      <c r="I769" s="46">
        <f t="shared" si="157"/>
        <v>300</v>
      </c>
    </row>
    <row r="770" spans="1:9" ht="31.5">
      <c r="A770" s="83" t="s">
        <v>740</v>
      </c>
      <c r="B770" s="41"/>
      <c r="C770" s="84" t="s">
        <v>26</v>
      </c>
      <c r="D770" s="84" t="s">
        <v>49</v>
      </c>
      <c r="E770" s="84" t="s">
        <v>473</v>
      </c>
      <c r="F770" s="32"/>
      <c r="G770" s="46">
        <f t="shared" si="157"/>
        <v>300</v>
      </c>
      <c r="H770" s="46">
        <f t="shared" si="157"/>
        <v>300</v>
      </c>
      <c r="I770" s="46">
        <f t="shared" si="157"/>
        <v>300</v>
      </c>
    </row>
    <row r="771" spans="1:9" ht="31.5">
      <c r="A771" s="83" t="s">
        <v>64</v>
      </c>
      <c r="B771" s="41"/>
      <c r="C771" s="84" t="s">
        <v>26</v>
      </c>
      <c r="D771" s="84" t="s">
        <v>49</v>
      </c>
      <c r="E771" s="84" t="s">
        <v>474</v>
      </c>
      <c r="F771" s="32"/>
      <c r="G771" s="46">
        <f t="shared" si="157"/>
        <v>300</v>
      </c>
      <c r="H771" s="46">
        <f t="shared" si="157"/>
        <v>300</v>
      </c>
      <c r="I771" s="46">
        <f t="shared" si="157"/>
        <v>300</v>
      </c>
    </row>
    <row r="772" spans="1:9">
      <c r="A772" s="83" t="s">
        <v>32</v>
      </c>
      <c r="B772" s="41"/>
      <c r="C772" s="84" t="s">
        <v>26</v>
      </c>
      <c r="D772" s="84" t="s">
        <v>49</v>
      </c>
      <c r="E772" s="84" t="s">
        <v>475</v>
      </c>
      <c r="F772" s="32"/>
      <c r="G772" s="46">
        <f t="shared" si="157"/>
        <v>300</v>
      </c>
      <c r="H772" s="46">
        <f t="shared" si="157"/>
        <v>300</v>
      </c>
      <c r="I772" s="46">
        <f t="shared" si="157"/>
        <v>300</v>
      </c>
    </row>
    <row r="773" spans="1:9" ht="31.5">
      <c r="A773" s="83" t="s">
        <v>220</v>
      </c>
      <c r="B773" s="41"/>
      <c r="C773" s="84" t="s">
        <v>26</v>
      </c>
      <c r="D773" s="84" t="s">
        <v>49</v>
      </c>
      <c r="E773" s="84" t="s">
        <v>475</v>
      </c>
      <c r="F773" s="32"/>
      <c r="G773" s="46">
        <f t="shared" si="157"/>
        <v>300</v>
      </c>
      <c r="H773" s="46">
        <f t="shared" si="157"/>
        <v>300</v>
      </c>
      <c r="I773" s="46">
        <f t="shared" si="157"/>
        <v>300</v>
      </c>
    </row>
    <row r="774" spans="1:9" ht="31.5">
      <c r="A774" s="83" t="s">
        <v>116</v>
      </c>
      <c r="B774" s="41"/>
      <c r="C774" s="84" t="s">
        <v>26</v>
      </c>
      <c r="D774" s="84" t="s">
        <v>49</v>
      </c>
      <c r="E774" s="84" t="s">
        <v>475</v>
      </c>
      <c r="F774" s="32">
        <v>600</v>
      </c>
      <c r="G774" s="46">
        <v>300</v>
      </c>
      <c r="H774" s="46">
        <v>300</v>
      </c>
      <c r="I774" s="46">
        <v>300</v>
      </c>
    </row>
    <row r="775" spans="1:9">
      <c r="A775" s="83" t="s">
        <v>244</v>
      </c>
      <c r="B775" s="5"/>
      <c r="C775" s="5" t="s">
        <v>164</v>
      </c>
      <c r="D775" s="5"/>
      <c r="E775" s="5"/>
      <c r="F775" s="5"/>
      <c r="G775" s="8">
        <f>G776+G814+G834+G847</f>
        <v>225437.8</v>
      </c>
      <c r="H775" s="8">
        <f>H776+H814+H834+H847</f>
        <v>249703.30000000002</v>
      </c>
      <c r="I775" s="8">
        <f>I776+I814+I834+I847</f>
        <v>219563.80000000002</v>
      </c>
    </row>
    <row r="776" spans="1:9">
      <c r="A776" s="83" t="s">
        <v>245</v>
      </c>
      <c r="B776" s="5"/>
      <c r="C776" s="5" t="s">
        <v>164</v>
      </c>
      <c r="D776" s="5" t="s">
        <v>29</v>
      </c>
      <c r="E776" s="5"/>
      <c r="F776" s="5"/>
      <c r="G776" s="8">
        <f>+G777</f>
        <v>195984.59999999998</v>
      </c>
      <c r="H776" s="8">
        <f>+H777</f>
        <v>190957.7</v>
      </c>
      <c r="I776" s="8">
        <f>+I777</f>
        <v>188987.7</v>
      </c>
    </row>
    <row r="777" spans="1:9" ht="31.5">
      <c r="A777" s="83" t="s">
        <v>599</v>
      </c>
      <c r="B777" s="5"/>
      <c r="C777" s="5" t="s">
        <v>164</v>
      </c>
      <c r="D777" s="5" t="s">
        <v>29</v>
      </c>
      <c r="E777" s="5" t="s">
        <v>247</v>
      </c>
      <c r="F777" s="5"/>
      <c r="G777" s="8">
        <f>SUM(G778+G800)</f>
        <v>195984.59999999998</v>
      </c>
      <c r="H777" s="8">
        <f t="shared" ref="H777:I777" si="158">SUM(H778+H800)</f>
        <v>190957.7</v>
      </c>
      <c r="I777" s="8">
        <f t="shared" si="158"/>
        <v>188987.7</v>
      </c>
    </row>
    <row r="778" spans="1:9" ht="78.75">
      <c r="A778" s="83" t="s">
        <v>918</v>
      </c>
      <c r="B778" s="5"/>
      <c r="C778" s="5" t="s">
        <v>164</v>
      </c>
      <c r="D778" s="5" t="s">
        <v>29</v>
      </c>
      <c r="E778" s="23" t="s">
        <v>250</v>
      </c>
      <c r="F778" s="5"/>
      <c r="G778" s="8">
        <f>SUM(G779+G785+G788+G795)</f>
        <v>195170.8</v>
      </c>
      <c r="H778" s="8">
        <f t="shared" ref="H778:I778" si="159">SUM(H779+H785+H788+H795)</f>
        <v>188957.7</v>
      </c>
      <c r="I778" s="8">
        <f t="shared" si="159"/>
        <v>188987.7</v>
      </c>
    </row>
    <row r="779" spans="1:9">
      <c r="A779" s="83" t="s">
        <v>30</v>
      </c>
      <c r="B779" s="5"/>
      <c r="C779" s="5" t="s">
        <v>164</v>
      </c>
      <c r="D779" s="5" t="s">
        <v>29</v>
      </c>
      <c r="E779" s="5" t="s">
        <v>713</v>
      </c>
      <c r="F779" s="5"/>
      <c r="G779" s="8">
        <f>SUM(G780)</f>
        <v>6382.1</v>
      </c>
      <c r="H779" s="8">
        <f>SUM(H780)</f>
        <v>6082.1</v>
      </c>
      <c r="I779" s="8">
        <f>SUM(I780)</f>
        <v>5882.1</v>
      </c>
    </row>
    <row r="780" spans="1:9">
      <c r="A780" s="83" t="s">
        <v>249</v>
      </c>
      <c r="B780" s="5"/>
      <c r="C780" s="5" t="s">
        <v>164</v>
      </c>
      <c r="D780" s="5" t="s">
        <v>29</v>
      </c>
      <c r="E780" s="5" t="s">
        <v>714</v>
      </c>
      <c r="F780" s="5"/>
      <c r="G780" s="8">
        <f>SUM(G781+G782+G783+G784)</f>
        <v>6382.1</v>
      </c>
      <c r="H780" s="8">
        <f t="shared" ref="H780:I780" si="160">SUM(H781+H782+H783+H784)</f>
        <v>6082.1</v>
      </c>
      <c r="I780" s="8">
        <f t="shared" si="160"/>
        <v>5882.1</v>
      </c>
    </row>
    <row r="781" spans="1:9" ht="47.25">
      <c r="A781" s="83" t="s">
        <v>46</v>
      </c>
      <c r="B781" s="5"/>
      <c r="C781" s="5" t="s">
        <v>164</v>
      </c>
      <c r="D781" s="5" t="s">
        <v>29</v>
      </c>
      <c r="E781" s="5" t="s">
        <v>714</v>
      </c>
      <c r="F781" s="5" t="s">
        <v>84</v>
      </c>
      <c r="G781" s="8">
        <v>2884</v>
      </c>
      <c r="H781" s="8">
        <v>2884</v>
      </c>
      <c r="I781" s="8">
        <v>2884</v>
      </c>
    </row>
    <row r="782" spans="1:9" ht="31.5">
      <c r="A782" s="83" t="s">
        <v>47</v>
      </c>
      <c r="B782" s="5"/>
      <c r="C782" s="5" t="s">
        <v>164</v>
      </c>
      <c r="D782" s="5" t="s">
        <v>29</v>
      </c>
      <c r="E782" s="5" t="s">
        <v>714</v>
      </c>
      <c r="F782" s="5" t="s">
        <v>86</v>
      </c>
      <c r="G782" s="8">
        <v>3191.1</v>
      </c>
      <c r="H782" s="8">
        <f>3391.1-500</f>
        <v>2891.1</v>
      </c>
      <c r="I782" s="8">
        <f>3191.1-500</f>
        <v>2691.1</v>
      </c>
    </row>
    <row r="783" spans="1:9">
      <c r="A783" s="83" t="s">
        <v>37</v>
      </c>
      <c r="B783" s="5"/>
      <c r="C783" s="5" t="s">
        <v>164</v>
      </c>
      <c r="D783" s="5" t="s">
        <v>29</v>
      </c>
      <c r="E783" s="5" t="s">
        <v>714</v>
      </c>
      <c r="F783" s="5" t="s">
        <v>94</v>
      </c>
      <c r="G783" s="8">
        <v>277</v>
      </c>
      <c r="H783" s="8">
        <v>277</v>
      </c>
      <c r="I783" s="8">
        <v>277</v>
      </c>
    </row>
    <row r="784" spans="1:9" ht="31.5">
      <c r="A784" s="83" t="s">
        <v>220</v>
      </c>
      <c r="B784" s="5"/>
      <c r="C784" s="5" t="s">
        <v>164</v>
      </c>
      <c r="D784" s="5" t="s">
        <v>29</v>
      </c>
      <c r="E784" s="5" t="s">
        <v>714</v>
      </c>
      <c r="F784" s="5" t="s">
        <v>117</v>
      </c>
      <c r="G784" s="8">
        <v>30</v>
      </c>
      <c r="H784" s="8">
        <v>30</v>
      </c>
      <c r="I784" s="8">
        <v>30</v>
      </c>
    </row>
    <row r="785" spans="1:9" ht="47.25">
      <c r="A785" s="108" t="s">
        <v>24</v>
      </c>
      <c r="B785" s="5"/>
      <c r="C785" s="5" t="s">
        <v>164</v>
      </c>
      <c r="D785" s="5" t="s">
        <v>29</v>
      </c>
      <c r="E785" s="23" t="s">
        <v>300</v>
      </c>
      <c r="F785" s="5"/>
      <c r="G785" s="8">
        <f t="shared" ref="G785:I786" si="161">G786</f>
        <v>177903.4</v>
      </c>
      <c r="H785" s="8">
        <f t="shared" si="161"/>
        <v>173239.9</v>
      </c>
      <c r="I785" s="8">
        <f t="shared" si="161"/>
        <v>173269.9</v>
      </c>
    </row>
    <row r="786" spans="1:9">
      <c r="A786" s="83" t="s">
        <v>249</v>
      </c>
      <c r="B786" s="5"/>
      <c r="C786" s="5" t="s">
        <v>164</v>
      </c>
      <c r="D786" s="5" t="s">
        <v>29</v>
      </c>
      <c r="E786" s="23" t="s">
        <v>301</v>
      </c>
      <c r="F786" s="5"/>
      <c r="G786" s="8">
        <f t="shared" si="161"/>
        <v>177903.4</v>
      </c>
      <c r="H786" s="8">
        <f t="shared" si="161"/>
        <v>173239.9</v>
      </c>
      <c r="I786" s="8">
        <f t="shared" si="161"/>
        <v>173269.9</v>
      </c>
    </row>
    <row r="787" spans="1:9" ht="31.5">
      <c r="A787" s="83" t="s">
        <v>220</v>
      </c>
      <c r="B787" s="5"/>
      <c r="C787" s="5" t="s">
        <v>164</v>
      </c>
      <c r="D787" s="5" t="s">
        <v>29</v>
      </c>
      <c r="E787" s="23" t="s">
        <v>301</v>
      </c>
      <c r="F787" s="5" t="s">
        <v>117</v>
      </c>
      <c r="G787" s="8">
        <v>177903.4</v>
      </c>
      <c r="H787" s="8">
        <v>173239.9</v>
      </c>
      <c r="I787" s="8">
        <v>173269.9</v>
      </c>
    </row>
    <row r="788" spans="1:9">
      <c r="A788" s="83" t="s">
        <v>145</v>
      </c>
      <c r="B788" s="5"/>
      <c r="C788" s="5" t="s">
        <v>164</v>
      </c>
      <c r="D788" s="5" t="s">
        <v>29</v>
      </c>
      <c r="E788" s="23" t="s">
        <v>440</v>
      </c>
      <c r="F788" s="5"/>
      <c r="G788" s="8">
        <f>G792+G789</f>
        <v>2055.4</v>
      </c>
      <c r="H788" s="8">
        <f>H792+H789</f>
        <v>592.1</v>
      </c>
      <c r="I788" s="8">
        <f>I792+I789</f>
        <v>792.1</v>
      </c>
    </row>
    <row r="789" spans="1:9" ht="31.5">
      <c r="A789" s="83" t="s">
        <v>252</v>
      </c>
      <c r="B789" s="5"/>
      <c r="C789" s="5" t="s">
        <v>164</v>
      </c>
      <c r="D789" s="5" t="s">
        <v>29</v>
      </c>
      <c r="E789" s="23" t="s">
        <v>441</v>
      </c>
      <c r="F789" s="5"/>
      <c r="G789" s="8">
        <f t="shared" ref="G789:I790" si="162">G790</f>
        <v>640</v>
      </c>
      <c r="H789" s="8">
        <f t="shared" si="162"/>
        <v>400</v>
      </c>
      <c r="I789" s="8">
        <f t="shared" si="162"/>
        <v>600</v>
      </c>
    </row>
    <row r="790" spans="1:9">
      <c r="A790" s="83" t="s">
        <v>249</v>
      </c>
      <c r="B790" s="5"/>
      <c r="C790" s="5" t="s">
        <v>164</v>
      </c>
      <c r="D790" s="5" t="s">
        <v>29</v>
      </c>
      <c r="E790" s="23" t="s">
        <v>442</v>
      </c>
      <c r="F790" s="5"/>
      <c r="G790" s="8">
        <f t="shared" si="162"/>
        <v>640</v>
      </c>
      <c r="H790" s="8">
        <f t="shared" si="162"/>
        <v>400</v>
      </c>
      <c r="I790" s="8">
        <f t="shared" si="162"/>
        <v>600</v>
      </c>
    </row>
    <row r="791" spans="1:9" ht="31.5">
      <c r="A791" s="83" t="s">
        <v>220</v>
      </c>
      <c r="B791" s="5"/>
      <c r="C791" s="5" t="s">
        <v>164</v>
      </c>
      <c r="D791" s="5" t="s">
        <v>29</v>
      </c>
      <c r="E791" s="23" t="s">
        <v>442</v>
      </c>
      <c r="F791" s="5" t="s">
        <v>117</v>
      </c>
      <c r="G791" s="8">
        <v>640</v>
      </c>
      <c r="H791" s="8">
        <v>400</v>
      </c>
      <c r="I791" s="8">
        <v>600</v>
      </c>
    </row>
    <row r="792" spans="1:9">
      <c r="A792" s="83" t="s">
        <v>253</v>
      </c>
      <c r="B792" s="5"/>
      <c r="C792" s="5" t="s">
        <v>164</v>
      </c>
      <c r="D792" s="5" t="s">
        <v>29</v>
      </c>
      <c r="E792" s="5" t="s">
        <v>458</v>
      </c>
      <c r="F792" s="5"/>
      <c r="G792" s="8">
        <f t="shared" ref="G792:I793" si="163">G793</f>
        <v>1415.4</v>
      </c>
      <c r="H792" s="8">
        <f t="shared" si="163"/>
        <v>192.1</v>
      </c>
      <c r="I792" s="8">
        <f t="shared" si="163"/>
        <v>192.1</v>
      </c>
    </row>
    <row r="793" spans="1:9">
      <c r="A793" s="83" t="s">
        <v>249</v>
      </c>
      <c r="B793" s="5"/>
      <c r="C793" s="5" t="s">
        <v>164</v>
      </c>
      <c r="D793" s="5" t="s">
        <v>29</v>
      </c>
      <c r="E793" s="5" t="s">
        <v>459</v>
      </c>
      <c r="F793" s="5"/>
      <c r="G793" s="8">
        <f t="shared" si="163"/>
        <v>1415.4</v>
      </c>
      <c r="H793" s="8">
        <f t="shared" si="163"/>
        <v>192.1</v>
      </c>
      <c r="I793" s="8">
        <f t="shared" si="163"/>
        <v>192.1</v>
      </c>
    </row>
    <row r="794" spans="1:9" ht="31.5">
      <c r="A794" s="83" t="s">
        <v>67</v>
      </c>
      <c r="B794" s="5"/>
      <c r="C794" s="5" t="s">
        <v>164</v>
      </c>
      <c r="D794" s="5" t="s">
        <v>29</v>
      </c>
      <c r="E794" s="5" t="s">
        <v>459</v>
      </c>
      <c r="F794" s="5" t="s">
        <v>117</v>
      </c>
      <c r="G794" s="8">
        <v>1415.4</v>
      </c>
      <c r="H794" s="8">
        <v>192.1</v>
      </c>
      <c r="I794" s="8">
        <v>192.1</v>
      </c>
    </row>
    <row r="795" spans="1:9" ht="31.5">
      <c r="A795" s="83" t="s">
        <v>40</v>
      </c>
      <c r="B795" s="5"/>
      <c r="C795" s="5" t="s">
        <v>164</v>
      </c>
      <c r="D795" s="5" t="s">
        <v>29</v>
      </c>
      <c r="E795" s="5" t="s">
        <v>715</v>
      </c>
      <c r="F795" s="5"/>
      <c r="G795" s="47">
        <f>G796</f>
        <v>8829.9</v>
      </c>
      <c r="H795" s="8">
        <f>H796</f>
        <v>9043.6</v>
      </c>
      <c r="I795" s="8">
        <f>I796</f>
        <v>9043.6</v>
      </c>
    </row>
    <row r="796" spans="1:9">
      <c r="A796" s="83" t="s">
        <v>249</v>
      </c>
      <c r="B796" s="5"/>
      <c r="C796" s="5" t="s">
        <v>164</v>
      </c>
      <c r="D796" s="5" t="s">
        <v>29</v>
      </c>
      <c r="E796" s="5" t="s">
        <v>716</v>
      </c>
      <c r="F796" s="5"/>
      <c r="G796" s="8">
        <f>SUM(G797:G799)</f>
        <v>8829.9</v>
      </c>
      <c r="H796" s="8">
        <f t="shared" ref="H796:I796" si="164">SUM(H797:H799)</f>
        <v>9043.6</v>
      </c>
      <c r="I796" s="8">
        <f t="shared" si="164"/>
        <v>9043.6</v>
      </c>
    </row>
    <row r="797" spans="1:9" ht="47.25">
      <c r="A797" s="83" t="s">
        <v>46</v>
      </c>
      <c r="B797" s="5"/>
      <c r="C797" s="5" t="s">
        <v>164</v>
      </c>
      <c r="D797" s="5" t="s">
        <v>29</v>
      </c>
      <c r="E797" s="5" t="s">
        <v>716</v>
      </c>
      <c r="F797" s="5" t="s">
        <v>84</v>
      </c>
      <c r="G797" s="8">
        <v>7762.6</v>
      </c>
      <c r="H797" s="8">
        <v>8122.6</v>
      </c>
      <c r="I797" s="8">
        <v>8122.6</v>
      </c>
    </row>
    <row r="798" spans="1:9" ht="31.5">
      <c r="A798" s="83" t="s">
        <v>47</v>
      </c>
      <c r="B798" s="5"/>
      <c r="C798" s="5" t="s">
        <v>164</v>
      </c>
      <c r="D798" s="5" t="s">
        <v>29</v>
      </c>
      <c r="E798" s="5" t="s">
        <v>716</v>
      </c>
      <c r="F798" s="5" t="s">
        <v>86</v>
      </c>
      <c r="G798" s="8">
        <v>946.3</v>
      </c>
      <c r="H798" s="8">
        <v>800</v>
      </c>
      <c r="I798" s="8">
        <v>800</v>
      </c>
    </row>
    <row r="799" spans="1:9">
      <c r="A799" s="83" t="s">
        <v>21</v>
      </c>
      <c r="B799" s="5"/>
      <c r="C799" s="5" t="s">
        <v>164</v>
      </c>
      <c r="D799" s="5" t="s">
        <v>29</v>
      </c>
      <c r="E799" s="5" t="s">
        <v>716</v>
      </c>
      <c r="F799" s="5" t="s">
        <v>91</v>
      </c>
      <c r="G799" s="8">
        <v>121</v>
      </c>
      <c r="H799" s="8">
        <v>121</v>
      </c>
      <c r="I799" s="8">
        <v>121</v>
      </c>
    </row>
    <row r="800" spans="1:9" ht="31.5">
      <c r="A800" s="83" t="s">
        <v>255</v>
      </c>
      <c r="B800" s="5"/>
      <c r="C800" s="5" t="s">
        <v>164</v>
      </c>
      <c r="D800" s="5" t="s">
        <v>29</v>
      </c>
      <c r="E800" s="5" t="s">
        <v>254</v>
      </c>
      <c r="F800" s="5"/>
      <c r="G800" s="8">
        <f>SUM(G804)+G801</f>
        <v>813.8</v>
      </c>
      <c r="H800" s="8">
        <f t="shared" ref="H800:I800" si="165">SUM(H804)+H801</f>
        <v>2000</v>
      </c>
      <c r="I800" s="8">
        <f t="shared" si="165"/>
        <v>0</v>
      </c>
    </row>
    <row r="801" spans="1:9">
      <c r="A801" s="83" t="s">
        <v>30</v>
      </c>
      <c r="B801" s="5"/>
      <c r="C801" s="5" t="s">
        <v>164</v>
      </c>
      <c r="D801" s="5" t="s">
        <v>29</v>
      </c>
      <c r="E801" s="5" t="s">
        <v>717</v>
      </c>
      <c r="F801" s="5"/>
      <c r="G801" s="8">
        <f t="shared" ref="G801:I802" si="166">G802</f>
        <v>100</v>
      </c>
      <c r="H801" s="8">
        <f t="shared" si="166"/>
        <v>100</v>
      </c>
      <c r="I801" s="8">
        <f t="shared" si="166"/>
        <v>0</v>
      </c>
    </row>
    <row r="802" spans="1:9">
      <c r="A802" s="83" t="s">
        <v>249</v>
      </c>
      <c r="B802" s="5"/>
      <c r="C802" s="5" t="s">
        <v>164</v>
      </c>
      <c r="D802" s="5" t="s">
        <v>29</v>
      </c>
      <c r="E802" s="5" t="s">
        <v>718</v>
      </c>
      <c r="F802" s="5"/>
      <c r="G802" s="8">
        <f t="shared" si="166"/>
        <v>100</v>
      </c>
      <c r="H802" s="8">
        <f t="shared" si="166"/>
        <v>100</v>
      </c>
      <c r="I802" s="8">
        <f t="shared" si="166"/>
        <v>0</v>
      </c>
    </row>
    <row r="803" spans="1:9" ht="31.5">
      <c r="A803" s="83" t="s">
        <v>47</v>
      </c>
      <c r="B803" s="5"/>
      <c r="C803" s="5" t="s">
        <v>164</v>
      </c>
      <c r="D803" s="5" t="s">
        <v>29</v>
      </c>
      <c r="E803" s="5" t="s">
        <v>718</v>
      </c>
      <c r="F803" s="5" t="s">
        <v>86</v>
      </c>
      <c r="G803" s="8">
        <v>100</v>
      </c>
      <c r="H803" s="8">
        <v>100</v>
      </c>
      <c r="I803" s="8"/>
    </row>
    <row r="804" spans="1:9">
      <c r="A804" s="83" t="s">
        <v>145</v>
      </c>
      <c r="B804" s="5"/>
      <c r="C804" s="5" t="s">
        <v>164</v>
      </c>
      <c r="D804" s="5" t="s">
        <v>29</v>
      </c>
      <c r="E804" s="5" t="s">
        <v>302</v>
      </c>
      <c r="F804" s="5"/>
      <c r="G804" s="8">
        <f>G805+G808+G811</f>
        <v>713.8</v>
      </c>
      <c r="H804" s="8">
        <f>H805+H808+H811</f>
        <v>1900</v>
      </c>
      <c r="I804" s="8">
        <f>I805+I808+I811</f>
        <v>0</v>
      </c>
    </row>
    <row r="805" spans="1:9">
      <c r="A805" s="83" t="s">
        <v>251</v>
      </c>
      <c r="B805" s="5"/>
      <c r="C805" s="5" t="s">
        <v>164</v>
      </c>
      <c r="D805" s="5" t="s">
        <v>29</v>
      </c>
      <c r="E805" s="5" t="s">
        <v>303</v>
      </c>
      <c r="F805" s="5"/>
      <c r="G805" s="8">
        <f t="shared" ref="G805:I806" si="167">G806</f>
        <v>0</v>
      </c>
      <c r="H805" s="8">
        <f t="shared" si="167"/>
        <v>1400</v>
      </c>
      <c r="I805" s="8">
        <f t="shared" si="167"/>
        <v>0</v>
      </c>
    </row>
    <row r="806" spans="1:9">
      <c r="A806" s="83" t="s">
        <v>249</v>
      </c>
      <c r="B806" s="5"/>
      <c r="C806" s="5" t="s">
        <v>164</v>
      </c>
      <c r="D806" s="5" t="s">
        <v>29</v>
      </c>
      <c r="E806" s="5" t="s">
        <v>304</v>
      </c>
      <c r="F806" s="5"/>
      <c r="G806" s="8">
        <f t="shared" si="167"/>
        <v>0</v>
      </c>
      <c r="H806" s="8">
        <f t="shared" si="167"/>
        <v>1400</v>
      </c>
      <c r="I806" s="8">
        <f t="shared" si="167"/>
        <v>0</v>
      </c>
    </row>
    <row r="807" spans="1:9" ht="31.5">
      <c r="A807" s="83" t="s">
        <v>220</v>
      </c>
      <c r="B807" s="5"/>
      <c r="C807" s="5" t="s">
        <v>164</v>
      </c>
      <c r="D807" s="5" t="s">
        <v>29</v>
      </c>
      <c r="E807" s="5" t="s">
        <v>304</v>
      </c>
      <c r="F807" s="5" t="s">
        <v>117</v>
      </c>
      <c r="G807" s="8"/>
      <c r="H807" s="8">
        <v>1400</v>
      </c>
      <c r="I807" s="8"/>
    </row>
    <row r="808" spans="1:9" ht="31.5" hidden="1">
      <c r="A808" s="83" t="s">
        <v>252</v>
      </c>
      <c r="B808" s="5"/>
      <c r="C808" s="5" t="s">
        <v>164</v>
      </c>
      <c r="D808" s="5" t="s">
        <v>29</v>
      </c>
      <c r="E808" s="5" t="s">
        <v>305</v>
      </c>
      <c r="F808" s="5"/>
      <c r="G808" s="8">
        <f t="shared" ref="G808:I809" si="168">G809</f>
        <v>0</v>
      </c>
      <c r="H808" s="8">
        <f t="shared" si="168"/>
        <v>0</v>
      </c>
      <c r="I808" s="8">
        <f t="shared" si="168"/>
        <v>0</v>
      </c>
    </row>
    <row r="809" spans="1:9" hidden="1">
      <c r="A809" s="83" t="s">
        <v>249</v>
      </c>
      <c r="B809" s="5"/>
      <c r="C809" s="5" t="s">
        <v>164</v>
      </c>
      <c r="D809" s="5" t="s">
        <v>29</v>
      </c>
      <c r="E809" s="5" t="s">
        <v>306</v>
      </c>
      <c r="F809" s="5"/>
      <c r="G809" s="8">
        <f t="shared" si="168"/>
        <v>0</v>
      </c>
      <c r="H809" s="8">
        <f t="shared" si="168"/>
        <v>0</v>
      </c>
      <c r="I809" s="8">
        <f t="shared" si="168"/>
        <v>0</v>
      </c>
    </row>
    <row r="810" spans="1:9" ht="31.5" hidden="1">
      <c r="A810" s="83" t="s">
        <v>220</v>
      </c>
      <c r="B810" s="5"/>
      <c r="C810" s="5" t="s">
        <v>164</v>
      </c>
      <c r="D810" s="5" t="s">
        <v>29</v>
      </c>
      <c r="E810" s="5" t="s">
        <v>306</v>
      </c>
      <c r="F810" s="5" t="s">
        <v>117</v>
      </c>
      <c r="G810" s="8"/>
      <c r="H810" s="8"/>
      <c r="I810" s="8"/>
    </row>
    <row r="811" spans="1:9">
      <c r="A811" s="83" t="s">
        <v>253</v>
      </c>
      <c r="B811" s="5"/>
      <c r="C811" s="5" t="s">
        <v>164</v>
      </c>
      <c r="D811" s="5" t="s">
        <v>29</v>
      </c>
      <c r="E811" s="5" t="s">
        <v>307</v>
      </c>
      <c r="F811" s="5"/>
      <c r="G811" s="8">
        <f t="shared" ref="G811:I812" si="169">G812</f>
        <v>713.8</v>
      </c>
      <c r="H811" s="8">
        <f t="shared" si="169"/>
        <v>500</v>
      </c>
      <c r="I811" s="8">
        <f t="shared" si="169"/>
        <v>0</v>
      </c>
    </row>
    <row r="812" spans="1:9">
      <c r="A812" s="83" t="s">
        <v>249</v>
      </c>
      <c r="B812" s="5"/>
      <c r="C812" s="5" t="s">
        <v>164</v>
      </c>
      <c r="D812" s="5" t="s">
        <v>29</v>
      </c>
      <c r="E812" s="5" t="s">
        <v>308</v>
      </c>
      <c r="F812" s="5"/>
      <c r="G812" s="8">
        <f t="shared" si="169"/>
        <v>713.8</v>
      </c>
      <c r="H812" s="8">
        <f t="shared" si="169"/>
        <v>500</v>
      </c>
      <c r="I812" s="8">
        <f t="shared" si="169"/>
        <v>0</v>
      </c>
    </row>
    <row r="813" spans="1:9" ht="31.5">
      <c r="A813" s="83" t="s">
        <v>220</v>
      </c>
      <c r="B813" s="5"/>
      <c r="C813" s="5" t="s">
        <v>164</v>
      </c>
      <c r="D813" s="5" t="s">
        <v>29</v>
      </c>
      <c r="E813" s="5" t="s">
        <v>308</v>
      </c>
      <c r="F813" s="5" t="s">
        <v>117</v>
      </c>
      <c r="G813" s="8">
        <v>713.8</v>
      </c>
      <c r="H813" s="8">
        <v>500</v>
      </c>
      <c r="I813" s="8"/>
    </row>
    <row r="814" spans="1:9">
      <c r="A814" s="83" t="s">
        <v>181</v>
      </c>
      <c r="B814" s="5"/>
      <c r="C814" s="5" t="s">
        <v>164</v>
      </c>
      <c r="D814" s="5" t="s">
        <v>39</v>
      </c>
      <c r="E814" s="5"/>
      <c r="F814" s="5"/>
      <c r="G814" s="8">
        <f>G815+G830</f>
        <v>6761</v>
      </c>
      <c r="H814" s="8">
        <f>H815+H830</f>
        <v>36100.1</v>
      </c>
      <c r="I814" s="8">
        <f>I815+I830</f>
        <v>6070.1</v>
      </c>
    </row>
    <row r="815" spans="1:9" ht="31.5">
      <c r="A815" s="83" t="s">
        <v>599</v>
      </c>
      <c r="B815" s="5"/>
      <c r="C815" s="5" t="s">
        <v>164</v>
      </c>
      <c r="D815" s="5" t="s">
        <v>39</v>
      </c>
      <c r="E815" s="5" t="s">
        <v>247</v>
      </c>
      <c r="F815" s="5"/>
      <c r="G815" s="8">
        <f>SUM(G816)</f>
        <v>6761</v>
      </c>
      <c r="H815" s="8">
        <f t="shared" ref="H815:I815" si="170">SUM(H816)</f>
        <v>6070.1</v>
      </c>
      <c r="I815" s="8">
        <f t="shared" si="170"/>
        <v>6070.1</v>
      </c>
    </row>
    <row r="816" spans="1:9" ht="78.75">
      <c r="A816" s="83" t="s">
        <v>918</v>
      </c>
      <c r="B816" s="5"/>
      <c r="C816" s="5" t="s">
        <v>164</v>
      </c>
      <c r="D816" s="5" t="s">
        <v>39</v>
      </c>
      <c r="E816" s="5" t="s">
        <v>250</v>
      </c>
      <c r="F816" s="5"/>
      <c r="G816" s="8">
        <f>G817</f>
        <v>6761</v>
      </c>
      <c r="H816" s="8">
        <f t="shared" ref="H816:I816" si="171">H817</f>
        <v>6070.1</v>
      </c>
      <c r="I816" s="8">
        <f t="shared" si="171"/>
        <v>6070.1</v>
      </c>
    </row>
    <row r="817" spans="1:9">
      <c r="A817" s="83" t="s">
        <v>30</v>
      </c>
      <c r="B817" s="5"/>
      <c r="C817" s="5" t="s">
        <v>164</v>
      </c>
      <c r="D817" s="5" t="s">
        <v>39</v>
      </c>
      <c r="E817" s="5" t="s">
        <v>713</v>
      </c>
      <c r="F817" s="5"/>
      <c r="G817" s="8">
        <f>SUM(G818+G820+G822+G824+G826+G828)</f>
        <v>6761</v>
      </c>
      <c r="H817" s="8">
        <f t="shared" ref="H817:I817" si="172">SUM(H818+H820+H822+H824+H826+H828)</f>
        <v>6070.1</v>
      </c>
      <c r="I817" s="8">
        <f t="shared" si="172"/>
        <v>6070.1</v>
      </c>
    </row>
    <row r="818" spans="1:9" ht="31.5">
      <c r="A818" s="83" t="s">
        <v>727</v>
      </c>
      <c r="B818" s="5"/>
      <c r="C818" s="5" t="s">
        <v>164</v>
      </c>
      <c r="D818" s="5" t="s">
        <v>39</v>
      </c>
      <c r="E818" s="5" t="s">
        <v>845</v>
      </c>
      <c r="F818" s="5"/>
      <c r="G818" s="8">
        <f>G819</f>
        <v>3020</v>
      </c>
      <c r="H818" s="8">
        <f>H819</f>
        <v>3003</v>
      </c>
      <c r="I818" s="8">
        <f>I819</f>
        <v>3003</v>
      </c>
    </row>
    <row r="819" spans="1:9" ht="31.5">
      <c r="A819" s="83" t="s">
        <v>220</v>
      </c>
      <c r="B819" s="5"/>
      <c r="C819" s="5" t="s">
        <v>164</v>
      </c>
      <c r="D819" s="5" t="s">
        <v>39</v>
      </c>
      <c r="E819" s="5" t="s">
        <v>845</v>
      </c>
      <c r="F819" s="5" t="s">
        <v>117</v>
      </c>
      <c r="G819" s="8">
        <v>3020</v>
      </c>
      <c r="H819" s="8">
        <v>3003</v>
      </c>
      <c r="I819" s="8">
        <v>3003</v>
      </c>
    </row>
    <row r="820" spans="1:9" ht="31.5">
      <c r="A820" s="83" t="s">
        <v>999</v>
      </c>
      <c r="B820" s="5"/>
      <c r="C820" s="5" t="s">
        <v>164</v>
      </c>
      <c r="D820" s="5" t="s">
        <v>39</v>
      </c>
      <c r="E820" s="5" t="s">
        <v>720</v>
      </c>
      <c r="F820" s="5"/>
      <c r="G820" s="8">
        <f>SUM(G821)</f>
        <v>2259.3000000000002</v>
      </c>
      <c r="H820" s="8">
        <f t="shared" ref="H820:I820" si="173">SUM(H821)</f>
        <v>1586.5</v>
      </c>
      <c r="I820" s="8">
        <f t="shared" si="173"/>
        <v>1586.5</v>
      </c>
    </row>
    <row r="821" spans="1:9" ht="31.5">
      <c r="A821" s="83" t="s">
        <v>220</v>
      </c>
      <c r="B821" s="5"/>
      <c r="C821" s="5" t="s">
        <v>164</v>
      </c>
      <c r="D821" s="5" t="s">
        <v>39</v>
      </c>
      <c r="E821" s="5" t="s">
        <v>720</v>
      </c>
      <c r="F821" s="5" t="s">
        <v>117</v>
      </c>
      <c r="G821" s="8">
        <v>2259.3000000000002</v>
      </c>
      <c r="H821" s="8">
        <v>1586.5</v>
      </c>
      <c r="I821" s="8">
        <v>1586.5</v>
      </c>
    </row>
    <row r="822" spans="1:9" ht="47.25">
      <c r="A822" s="83" t="s">
        <v>994</v>
      </c>
      <c r="B822" s="5"/>
      <c r="C822" s="5" t="s">
        <v>164</v>
      </c>
      <c r="D822" s="5" t="s">
        <v>39</v>
      </c>
      <c r="E822" s="5" t="s">
        <v>721</v>
      </c>
      <c r="F822" s="5"/>
      <c r="G822" s="8">
        <f>SUM(G823)</f>
        <v>529.19999999999993</v>
      </c>
      <c r="H822" s="8">
        <f t="shared" ref="H822:I822" si="174">SUM(H823)</f>
        <v>528.79999999999995</v>
      </c>
      <c r="I822" s="8">
        <f t="shared" si="174"/>
        <v>528.79999999999995</v>
      </c>
    </row>
    <row r="823" spans="1:9" ht="31.5">
      <c r="A823" s="83" t="s">
        <v>47</v>
      </c>
      <c r="B823" s="5"/>
      <c r="C823" s="5" t="s">
        <v>164</v>
      </c>
      <c r="D823" s="5" t="s">
        <v>39</v>
      </c>
      <c r="E823" s="5" t="s">
        <v>721</v>
      </c>
      <c r="F823" s="5" t="s">
        <v>86</v>
      </c>
      <c r="G823" s="8">
        <v>529.19999999999993</v>
      </c>
      <c r="H823" s="8">
        <v>528.79999999999995</v>
      </c>
      <c r="I823" s="8">
        <v>528.79999999999995</v>
      </c>
    </row>
    <row r="824" spans="1:9" ht="31.5" hidden="1">
      <c r="A824" s="83" t="s">
        <v>846</v>
      </c>
      <c r="B824" s="5"/>
      <c r="C824" s="5" t="s">
        <v>164</v>
      </c>
      <c r="D824" s="5" t="s">
        <v>39</v>
      </c>
      <c r="E824" s="5" t="s">
        <v>847</v>
      </c>
      <c r="F824" s="5"/>
      <c r="G824" s="8">
        <f>SUM(G825)</f>
        <v>0</v>
      </c>
      <c r="H824" s="8">
        <f t="shared" ref="H824:I824" si="175">SUM(H825)</f>
        <v>0</v>
      </c>
      <c r="I824" s="8">
        <f t="shared" si="175"/>
        <v>0</v>
      </c>
    </row>
    <row r="825" spans="1:9" ht="31.5" hidden="1">
      <c r="A825" s="83" t="s">
        <v>47</v>
      </c>
      <c r="B825" s="5"/>
      <c r="C825" s="5" t="s">
        <v>164</v>
      </c>
      <c r="D825" s="5" t="s">
        <v>39</v>
      </c>
      <c r="E825" s="5" t="s">
        <v>847</v>
      </c>
      <c r="F825" s="5" t="s">
        <v>86</v>
      </c>
      <c r="G825" s="8"/>
      <c r="H825" s="10"/>
      <c r="I825" s="10"/>
    </row>
    <row r="826" spans="1:9" ht="31.5">
      <c r="A826" s="83" t="s">
        <v>862</v>
      </c>
      <c r="B826" s="5"/>
      <c r="C826" s="5" t="s">
        <v>164</v>
      </c>
      <c r="D826" s="5" t="s">
        <v>39</v>
      </c>
      <c r="E826" s="5" t="s">
        <v>850</v>
      </c>
      <c r="F826" s="5"/>
      <c r="G826" s="8">
        <f>SUM(G827)</f>
        <v>529.19999999999993</v>
      </c>
      <c r="H826" s="8">
        <f>SUM(H827)</f>
        <v>528.79999999999995</v>
      </c>
      <c r="I826" s="8">
        <f>SUM(I827)</f>
        <v>528.79999999999995</v>
      </c>
    </row>
    <row r="827" spans="1:9" ht="31.5">
      <c r="A827" s="83" t="s">
        <v>47</v>
      </c>
      <c r="B827" s="5"/>
      <c r="C827" s="5" t="s">
        <v>164</v>
      </c>
      <c r="D827" s="5" t="s">
        <v>39</v>
      </c>
      <c r="E827" s="5" t="s">
        <v>850</v>
      </c>
      <c r="F827" s="5" t="s">
        <v>86</v>
      </c>
      <c r="G827" s="8">
        <v>529.19999999999993</v>
      </c>
      <c r="H827" s="8">
        <v>528.79999999999995</v>
      </c>
      <c r="I827" s="8">
        <v>528.79999999999995</v>
      </c>
    </row>
    <row r="828" spans="1:9" ht="31.5">
      <c r="A828" s="83" t="s">
        <v>861</v>
      </c>
      <c r="B828" s="5"/>
      <c r="C828" s="5" t="s">
        <v>164</v>
      </c>
      <c r="D828" s="5" t="s">
        <v>39</v>
      </c>
      <c r="E828" s="5" t="s">
        <v>863</v>
      </c>
      <c r="F828" s="5"/>
      <c r="G828" s="8">
        <f>G829</f>
        <v>423.3</v>
      </c>
      <c r="H828" s="8">
        <f>H829</f>
        <v>423</v>
      </c>
      <c r="I828" s="8">
        <f>I829</f>
        <v>423</v>
      </c>
    </row>
    <row r="829" spans="1:9" ht="31.5">
      <c r="A829" s="83" t="s">
        <v>47</v>
      </c>
      <c r="B829" s="5"/>
      <c r="C829" s="5" t="s">
        <v>164</v>
      </c>
      <c r="D829" s="5" t="s">
        <v>39</v>
      </c>
      <c r="E829" s="5" t="s">
        <v>863</v>
      </c>
      <c r="F829" s="5" t="s">
        <v>86</v>
      </c>
      <c r="G829" s="8">
        <v>423.3</v>
      </c>
      <c r="H829" s="8">
        <v>423</v>
      </c>
      <c r="I829" s="8">
        <v>423</v>
      </c>
    </row>
    <row r="830" spans="1:9" ht="31.5">
      <c r="A830" s="109" t="s">
        <v>255</v>
      </c>
      <c r="B830" s="5"/>
      <c r="C830" s="5" t="s">
        <v>164</v>
      </c>
      <c r="D830" s="5" t="s">
        <v>39</v>
      </c>
      <c r="E830" s="5" t="s">
        <v>254</v>
      </c>
      <c r="F830" s="5"/>
      <c r="G830" s="8">
        <f>SUM(G831)</f>
        <v>0</v>
      </c>
      <c r="H830" s="8">
        <f t="shared" ref="H830:I830" si="176">SUM(H831)</f>
        <v>30030</v>
      </c>
      <c r="I830" s="8">
        <f t="shared" si="176"/>
        <v>0</v>
      </c>
    </row>
    <row r="831" spans="1:9">
      <c r="A831" s="109" t="s">
        <v>30</v>
      </c>
      <c r="B831" s="5"/>
      <c r="C831" s="5" t="s">
        <v>164</v>
      </c>
      <c r="D831" s="5" t="s">
        <v>39</v>
      </c>
      <c r="E831" s="5" t="s">
        <v>717</v>
      </c>
      <c r="F831" s="5"/>
      <c r="G831" s="8">
        <f>SUM(G832)</f>
        <v>0</v>
      </c>
      <c r="H831" s="8">
        <f t="shared" ref="H831:I831" si="177">SUM(H832)</f>
        <v>30030</v>
      </c>
      <c r="I831" s="8">
        <f t="shared" si="177"/>
        <v>0</v>
      </c>
    </row>
    <row r="832" spans="1:9" ht="47.25">
      <c r="A832" s="109" t="s">
        <v>1004</v>
      </c>
      <c r="B832" s="5"/>
      <c r="C832" s="5" t="s">
        <v>164</v>
      </c>
      <c r="D832" s="5" t="s">
        <v>39</v>
      </c>
      <c r="E832" s="5" t="s">
        <v>724</v>
      </c>
      <c r="F832" s="5"/>
      <c r="G832" s="8">
        <f>SUM(G833)</f>
        <v>0</v>
      </c>
      <c r="H832" s="8">
        <f t="shared" ref="H832:I832" si="178">SUM(H833)</f>
        <v>30030</v>
      </c>
      <c r="I832" s="8">
        <f t="shared" si="178"/>
        <v>0</v>
      </c>
    </row>
    <row r="833" spans="1:9" ht="31.5">
      <c r="A833" s="109" t="s">
        <v>220</v>
      </c>
      <c r="B833" s="5"/>
      <c r="C833" s="5" t="s">
        <v>164</v>
      </c>
      <c r="D833" s="5" t="s">
        <v>39</v>
      </c>
      <c r="E833" s="5" t="s">
        <v>724</v>
      </c>
      <c r="F833" s="5" t="s">
        <v>117</v>
      </c>
      <c r="G833" s="8"/>
      <c r="H833" s="8">
        <v>30030</v>
      </c>
      <c r="I833" s="8"/>
    </row>
    <row r="834" spans="1:9">
      <c r="A834" s="83" t="s">
        <v>182</v>
      </c>
      <c r="B834" s="5"/>
      <c r="C834" s="5" t="s">
        <v>164</v>
      </c>
      <c r="D834" s="5" t="s">
        <v>49</v>
      </c>
      <c r="E834" s="5"/>
      <c r="F834" s="5"/>
      <c r="G834" s="8">
        <f>SUM(G835)</f>
        <v>14183.5</v>
      </c>
      <c r="H834" s="8">
        <f t="shared" ref="H834:I834" si="179">SUM(H835)</f>
        <v>14411.100000000002</v>
      </c>
      <c r="I834" s="8">
        <f t="shared" si="179"/>
        <v>16071.600000000002</v>
      </c>
    </row>
    <row r="835" spans="1:9" ht="31.5">
      <c r="A835" s="83" t="s">
        <v>730</v>
      </c>
      <c r="B835" s="5"/>
      <c r="C835" s="5" t="s">
        <v>164</v>
      </c>
      <c r="D835" s="5" t="s">
        <v>49</v>
      </c>
      <c r="E835" s="5" t="s">
        <v>247</v>
      </c>
      <c r="F835" s="5"/>
      <c r="G835" s="8">
        <f>G836</f>
        <v>14183.5</v>
      </c>
      <c r="H835" s="8">
        <f t="shared" ref="H835:I835" si="180">H836</f>
        <v>14411.100000000002</v>
      </c>
      <c r="I835" s="8">
        <f t="shared" si="180"/>
        <v>16071.600000000002</v>
      </c>
    </row>
    <row r="836" spans="1:9" ht="78.75">
      <c r="A836" s="83" t="s">
        <v>918</v>
      </c>
      <c r="B836" s="5"/>
      <c r="C836" s="5" t="s">
        <v>164</v>
      </c>
      <c r="D836" s="5" t="s">
        <v>49</v>
      </c>
      <c r="E836" s="5" t="s">
        <v>250</v>
      </c>
      <c r="F836" s="5"/>
      <c r="G836" s="8">
        <f>G837+G841</f>
        <v>14183.5</v>
      </c>
      <c r="H836" s="8">
        <f>H837+H841</f>
        <v>14411.100000000002</v>
      </c>
      <c r="I836" s="8">
        <f>I837+I841</f>
        <v>16071.600000000002</v>
      </c>
    </row>
    <row r="837" spans="1:9">
      <c r="A837" s="83" t="s">
        <v>30</v>
      </c>
      <c r="B837" s="5"/>
      <c r="C837" s="5" t="s">
        <v>164</v>
      </c>
      <c r="D837" s="5" t="s">
        <v>49</v>
      </c>
      <c r="E837" s="5" t="s">
        <v>713</v>
      </c>
      <c r="F837" s="5"/>
      <c r="G837" s="8">
        <f>SUM(G838)</f>
        <v>3358.7</v>
      </c>
      <c r="H837" s="8">
        <f t="shared" ref="H837:I837" si="181">SUM(H838)</f>
        <v>3358.7</v>
      </c>
      <c r="I837" s="8">
        <f t="shared" si="181"/>
        <v>3358.7</v>
      </c>
    </row>
    <row r="838" spans="1:9" ht="54.75" customHeight="1">
      <c r="A838" s="104" t="s">
        <v>991</v>
      </c>
      <c r="B838" s="49"/>
      <c r="C838" s="5" t="s">
        <v>164</v>
      </c>
      <c r="D838" s="5" t="s">
        <v>49</v>
      </c>
      <c r="E838" s="50" t="s">
        <v>731</v>
      </c>
      <c r="F838" s="5"/>
      <c r="G838" s="8">
        <f>SUM(G839:G840)</f>
        <v>3358.7</v>
      </c>
      <c r="H838" s="8">
        <f t="shared" ref="H838:I838" si="182">SUM(H839:H840)</f>
        <v>3358.7</v>
      </c>
      <c r="I838" s="8">
        <f t="shared" si="182"/>
        <v>3358.7</v>
      </c>
    </row>
    <row r="839" spans="1:9" ht="31.5">
      <c r="A839" s="83" t="s">
        <v>47</v>
      </c>
      <c r="B839" s="49"/>
      <c r="C839" s="5" t="s">
        <v>164</v>
      </c>
      <c r="D839" s="5" t="s">
        <v>49</v>
      </c>
      <c r="E839" s="50" t="s">
        <v>731</v>
      </c>
      <c r="F839" s="5" t="s">
        <v>86</v>
      </c>
      <c r="G839" s="8">
        <v>373</v>
      </c>
      <c r="H839" s="8">
        <v>373</v>
      </c>
      <c r="I839" s="8">
        <v>373</v>
      </c>
    </row>
    <row r="840" spans="1:9" ht="31.5">
      <c r="A840" s="83" t="s">
        <v>220</v>
      </c>
      <c r="B840" s="49"/>
      <c r="C840" s="5" t="s">
        <v>164</v>
      </c>
      <c r="D840" s="5" t="s">
        <v>49</v>
      </c>
      <c r="E840" s="50" t="s">
        <v>731</v>
      </c>
      <c r="F840" s="5" t="s">
        <v>117</v>
      </c>
      <c r="G840" s="8">
        <v>2985.7</v>
      </c>
      <c r="H840" s="8">
        <v>2985.7</v>
      </c>
      <c r="I840" s="8">
        <v>2985.7</v>
      </c>
    </row>
    <row r="841" spans="1:9" ht="63">
      <c r="A841" s="83" t="s">
        <v>937</v>
      </c>
      <c r="B841" s="49"/>
      <c r="C841" s="5" t="s">
        <v>164</v>
      </c>
      <c r="D841" s="5" t="s">
        <v>49</v>
      </c>
      <c r="E841" s="50" t="s">
        <v>732</v>
      </c>
      <c r="F841" s="5"/>
      <c r="G841" s="8">
        <f>G842+G845</f>
        <v>10824.8</v>
      </c>
      <c r="H841" s="8">
        <f t="shared" ref="H841:I841" si="183">H842+H845</f>
        <v>11052.400000000001</v>
      </c>
      <c r="I841" s="8">
        <f t="shared" si="183"/>
        <v>12712.900000000001</v>
      </c>
    </row>
    <row r="842" spans="1:9" ht="47.25">
      <c r="A842" s="37" t="s">
        <v>996</v>
      </c>
      <c r="B842" s="49"/>
      <c r="C842" s="5" t="s">
        <v>164</v>
      </c>
      <c r="D842" s="5" t="s">
        <v>49</v>
      </c>
      <c r="E842" s="50" t="s">
        <v>733</v>
      </c>
      <c r="F842" s="5"/>
      <c r="G842" s="8">
        <f>SUM(G843:G844)</f>
        <v>3504.4</v>
      </c>
      <c r="H842" s="8">
        <f t="shared" ref="H842:I842" si="184">SUM(H843:H844)</f>
        <v>3355.8</v>
      </c>
      <c r="I842" s="8">
        <f t="shared" si="184"/>
        <v>3781.8</v>
      </c>
    </row>
    <row r="843" spans="1:9" ht="31.5">
      <c r="A843" s="83" t="s">
        <v>220</v>
      </c>
      <c r="B843" s="49"/>
      <c r="C843" s="5" t="s">
        <v>164</v>
      </c>
      <c r="D843" s="5" t="s">
        <v>49</v>
      </c>
      <c r="E843" s="50" t="s">
        <v>733</v>
      </c>
      <c r="F843" s="5" t="s">
        <v>117</v>
      </c>
      <c r="G843" s="8">
        <v>3504.4</v>
      </c>
      <c r="H843" s="8">
        <v>3355.8</v>
      </c>
      <c r="I843" s="8">
        <v>3781.8</v>
      </c>
    </row>
    <row r="844" spans="1:9" hidden="1">
      <c r="A844" s="83" t="s">
        <v>21</v>
      </c>
      <c r="B844" s="49"/>
      <c r="C844" s="5" t="s">
        <v>164</v>
      </c>
      <c r="D844" s="5" t="s">
        <v>49</v>
      </c>
      <c r="E844" s="50" t="s">
        <v>733</v>
      </c>
      <c r="F844" s="5" t="s">
        <v>91</v>
      </c>
      <c r="G844" s="8"/>
      <c r="H844" s="8"/>
      <c r="I844" s="8"/>
    </row>
    <row r="845" spans="1:9" ht="31.5">
      <c r="A845" s="83" t="s">
        <v>948</v>
      </c>
      <c r="B845" s="49"/>
      <c r="C845" s="5" t="s">
        <v>164</v>
      </c>
      <c r="D845" s="5" t="s">
        <v>49</v>
      </c>
      <c r="E845" s="50" t="s">
        <v>947</v>
      </c>
      <c r="F845" s="5"/>
      <c r="G845" s="8">
        <f>SUM(G846)</f>
        <v>7320.4</v>
      </c>
      <c r="H845" s="8">
        <f t="shared" ref="H845:I845" si="185">SUM(H846)</f>
        <v>7696.6</v>
      </c>
      <c r="I845" s="8">
        <f t="shared" si="185"/>
        <v>8931.1</v>
      </c>
    </row>
    <row r="846" spans="1:9" ht="31.5">
      <c r="A846" s="83" t="s">
        <v>220</v>
      </c>
      <c r="B846" s="49"/>
      <c r="C846" s="5" t="s">
        <v>164</v>
      </c>
      <c r="D846" s="5" t="s">
        <v>49</v>
      </c>
      <c r="E846" s="50" t="s">
        <v>947</v>
      </c>
      <c r="F846" s="5" t="s">
        <v>117</v>
      </c>
      <c r="G846" s="8">
        <v>7320.4</v>
      </c>
      <c r="H846" s="8">
        <v>7696.6</v>
      </c>
      <c r="I846" s="8">
        <v>8931.1</v>
      </c>
    </row>
    <row r="847" spans="1:9">
      <c r="A847" s="83" t="s">
        <v>183</v>
      </c>
      <c r="B847" s="49"/>
      <c r="C847" s="5" t="s">
        <v>164</v>
      </c>
      <c r="D847" s="5" t="s">
        <v>163</v>
      </c>
      <c r="E847" s="50"/>
      <c r="F847" s="5"/>
      <c r="G847" s="8">
        <f>SUM(G848)</f>
        <v>8508.7000000000007</v>
      </c>
      <c r="H847" s="8">
        <f>SUM(H848)</f>
        <v>8234.4000000000015</v>
      </c>
      <c r="I847" s="8">
        <f>SUM(I848)</f>
        <v>8434.4000000000015</v>
      </c>
    </row>
    <row r="848" spans="1:9" ht="31.5">
      <c r="A848" s="83" t="s">
        <v>599</v>
      </c>
      <c r="B848" s="49"/>
      <c r="C848" s="5" t="s">
        <v>164</v>
      </c>
      <c r="D848" s="5" t="s">
        <v>163</v>
      </c>
      <c r="E848" s="50" t="s">
        <v>247</v>
      </c>
      <c r="F848" s="5"/>
      <c r="G848" s="8">
        <f>SUM(G849)</f>
        <v>8508.7000000000007</v>
      </c>
      <c r="H848" s="8">
        <f t="shared" ref="H848:I848" si="186">SUM(H849)</f>
        <v>8234.4000000000015</v>
      </c>
      <c r="I848" s="8">
        <f t="shared" si="186"/>
        <v>8434.4000000000015</v>
      </c>
    </row>
    <row r="849" spans="1:9" ht="31.5">
      <c r="A849" s="83" t="s">
        <v>299</v>
      </c>
      <c r="B849" s="49"/>
      <c r="C849" s="5" t="s">
        <v>164</v>
      </c>
      <c r="D849" s="5" t="s">
        <v>163</v>
      </c>
      <c r="E849" s="50" t="s">
        <v>248</v>
      </c>
      <c r="F849" s="5"/>
      <c r="G849" s="8">
        <f>SUM(G850+G853+G856+G858)</f>
        <v>8508.7000000000007</v>
      </c>
      <c r="H849" s="8">
        <f>SUM(H850+H853+H856+H858)</f>
        <v>8234.4000000000015</v>
      </c>
      <c r="I849" s="8">
        <f>SUM(I850+I853+I856+I858)</f>
        <v>8434.4000000000015</v>
      </c>
    </row>
    <row r="850" spans="1:9">
      <c r="A850" s="83" t="s">
        <v>75</v>
      </c>
      <c r="B850" s="49"/>
      <c r="C850" s="5" t="s">
        <v>164</v>
      </c>
      <c r="D850" s="5" t="s">
        <v>163</v>
      </c>
      <c r="E850" s="50" t="s">
        <v>479</v>
      </c>
      <c r="F850" s="5"/>
      <c r="G850" s="8">
        <f>SUM(G851:G852)</f>
        <v>6711.8</v>
      </c>
      <c r="H850" s="8">
        <f>SUM(H851:H852)</f>
        <v>6951.8</v>
      </c>
      <c r="I850" s="8">
        <f>SUM(I851:I852)</f>
        <v>6951.8</v>
      </c>
    </row>
    <row r="851" spans="1:9" ht="47.25">
      <c r="A851" s="83" t="s">
        <v>46</v>
      </c>
      <c r="B851" s="49"/>
      <c r="C851" s="5" t="s">
        <v>164</v>
      </c>
      <c r="D851" s="5" t="s">
        <v>163</v>
      </c>
      <c r="E851" s="50" t="s">
        <v>479</v>
      </c>
      <c r="F851" s="5">
        <v>100</v>
      </c>
      <c r="G851" s="8">
        <v>6711.6</v>
      </c>
      <c r="H851" s="8">
        <v>6951.6</v>
      </c>
      <c r="I851" s="8">
        <v>6951.6</v>
      </c>
    </row>
    <row r="852" spans="1:9" ht="31.5">
      <c r="A852" s="83" t="s">
        <v>47</v>
      </c>
      <c r="B852" s="49"/>
      <c r="C852" s="5" t="s">
        <v>164</v>
      </c>
      <c r="D852" s="5" t="s">
        <v>163</v>
      </c>
      <c r="E852" s="50" t="s">
        <v>479</v>
      </c>
      <c r="F852" s="5">
        <v>200</v>
      </c>
      <c r="G852" s="8">
        <v>0.2</v>
      </c>
      <c r="H852" s="8">
        <v>0.2</v>
      </c>
      <c r="I852" s="8">
        <v>0.2</v>
      </c>
    </row>
    <row r="853" spans="1:9">
      <c r="A853" s="83" t="s">
        <v>90</v>
      </c>
      <c r="B853" s="49"/>
      <c r="C853" s="5" t="s">
        <v>164</v>
      </c>
      <c r="D853" s="5" t="s">
        <v>163</v>
      </c>
      <c r="E853" s="50" t="s">
        <v>480</v>
      </c>
      <c r="F853" s="5"/>
      <c r="G853" s="8">
        <f>SUM(G854:G855)</f>
        <v>286.3</v>
      </c>
      <c r="H853" s="8">
        <f>SUM(H854:H855)</f>
        <v>250.1</v>
      </c>
      <c r="I853" s="8">
        <f>SUM(I854:I855)</f>
        <v>250.1</v>
      </c>
    </row>
    <row r="854" spans="1:9" ht="31.5">
      <c r="A854" s="83" t="s">
        <v>47</v>
      </c>
      <c r="B854" s="49"/>
      <c r="C854" s="5" t="s">
        <v>164</v>
      </c>
      <c r="D854" s="5" t="s">
        <v>163</v>
      </c>
      <c r="E854" s="50" t="s">
        <v>480</v>
      </c>
      <c r="F854" s="5">
        <v>200</v>
      </c>
      <c r="G854" s="8">
        <v>215</v>
      </c>
      <c r="H854" s="8">
        <v>200</v>
      </c>
      <c r="I854" s="8">
        <v>200</v>
      </c>
    </row>
    <row r="855" spans="1:9">
      <c r="A855" s="83" t="s">
        <v>21</v>
      </c>
      <c r="B855" s="49"/>
      <c r="C855" s="5" t="s">
        <v>164</v>
      </c>
      <c r="D855" s="5" t="s">
        <v>163</v>
      </c>
      <c r="E855" s="50" t="s">
        <v>480</v>
      </c>
      <c r="F855" s="5">
        <v>800</v>
      </c>
      <c r="G855" s="8">
        <v>71.3</v>
      </c>
      <c r="H855" s="8">
        <v>50.099999999999994</v>
      </c>
      <c r="I855" s="8">
        <v>50.099999999999994</v>
      </c>
    </row>
    <row r="856" spans="1:9" ht="31.5">
      <c r="A856" s="83" t="s">
        <v>92</v>
      </c>
      <c r="B856" s="49"/>
      <c r="C856" s="5" t="s">
        <v>164</v>
      </c>
      <c r="D856" s="5" t="s">
        <v>163</v>
      </c>
      <c r="E856" s="50" t="s">
        <v>481</v>
      </c>
      <c r="F856" s="5"/>
      <c r="G856" s="8">
        <f>SUM(G857)</f>
        <v>535.1</v>
      </c>
      <c r="H856" s="8">
        <f>SUM(H857)</f>
        <v>400</v>
      </c>
      <c r="I856" s="8">
        <f>SUM(I857)</f>
        <v>400</v>
      </c>
    </row>
    <row r="857" spans="1:9" ht="31.5">
      <c r="A857" s="83" t="s">
        <v>47</v>
      </c>
      <c r="B857" s="49"/>
      <c r="C857" s="5" t="s">
        <v>164</v>
      </c>
      <c r="D857" s="5" t="s">
        <v>163</v>
      </c>
      <c r="E857" s="50" t="s">
        <v>481</v>
      </c>
      <c r="F857" s="5">
        <v>200</v>
      </c>
      <c r="G857" s="8">
        <v>535.1</v>
      </c>
      <c r="H857" s="8">
        <v>400</v>
      </c>
      <c r="I857" s="8">
        <v>400</v>
      </c>
    </row>
    <row r="858" spans="1:9" ht="31.5">
      <c r="A858" s="83" t="s">
        <v>93</v>
      </c>
      <c r="B858" s="49"/>
      <c r="C858" s="5" t="s">
        <v>164</v>
      </c>
      <c r="D858" s="5" t="s">
        <v>163</v>
      </c>
      <c r="E858" s="50" t="s">
        <v>482</v>
      </c>
      <c r="F858" s="5"/>
      <c r="G858" s="8">
        <f>SUM(G859:G860)</f>
        <v>975.5</v>
      </c>
      <c r="H858" s="8">
        <f>SUM(H859:H860)</f>
        <v>632.5</v>
      </c>
      <c r="I858" s="8">
        <f>SUM(I859:I860)</f>
        <v>832.5</v>
      </c>
    </row>
    <row r="859" spans="1:9" ht="31.5">
      <c r="A859" s="83" t="s">
        <v>47</v>
      </c>
      <c r="B859" s="49"/>
      <c r="C859" s="5" t="s">
        <v>164</v>
      </c>
      <c r="D859" s="5" t="s">
        <v>163</v>
      </c>
      <c r="E859" s="50" t="s">
        <v>482</v>
      </c>
      <c r="F859" s="5">
        <v>200</v>
      </c>
      <c r="G859" s="8">
        <v>943</v>
      </c>
      <c r="H859" s="8">
        <v>600</v>
      </c>
      <c r="I859" s="8">
        <v>800</v>
      </c>
    </row>
    <row r="860" spans="1:9">
      <c r="A860" s="83" t="s">
        <v>21</v>
      </c>
      <c r="B860" s="49"/>
      <c r="C860" s="5" t="s">
        <v>164</v>
      </c>
      <c r="D860" s="5" t="s">
        <v>163</v>
      </c>
      <c r="E860" s="50" t="s">
        <v>482</v>
      </c>
      <c r="F860" s="5">
        <v>800</v>
      </c>
      <c r="G860" s="8">
        <v>32.5</v>
      </c>
      <c r="H860" s="8">
        <v>32.5</v>
      </c>
      <c r="I860" s="8">
        <v>32.5</v>
      </c>
    </row>
    <row r="861" spans="1:9">
      <c r="A861" s="24" t="s">
        <v>493</v>
      </c>
      <c r="B861" s="25" t="s">
        <v>309</v>
      </c>
      <c r="C861" s="26"/>
      <c r="D861" s="26"/>
      <c r="E861" s="25"/>
      <c r="F861" s="26"/>
      <c r="G861" s="27">
        <f>SUM(G862+G1115)+G1148</f>
        <v>2803226.4999999995</v>
      </c>
      <c r="H861" s="27">
        <f>SUM(H862+H1115)+H1148</f>
        <v>2775624.8000000003</v>
      </c>
      <c r="I861" s="27">
        <f>SUM(I862+I1115)+I1148</f>
        <v>2802276.6999999997</v>
      </c>
    </row>
    <row r="862" spans="1:9">
      <c r="A862" s="83" t="s">
        <v>107</v>
      </c>
      <c r="B862" s="5"/>
      <c r="C862" s="5" t="s">
        <v>108</v>
      </c>
      <c r="D862" s="5"/>
      <c r="E862" s="5"/>
      <c r="F862" s="5"/>
      <c r="G862" s="8">
        <f>SUM(G863+G924+G1008+G1035+G1077)+G1027</f>
        <v>2714746.8</v>
      </c>
      <c r="H862" s="8">
        <f>SUM(H863+H924+H1008+H1035+H1077)+H1027</f>
        <v>2686912.0000000005</v>
      </c>
      <c r="I862" s="8">
        <f>SUM(I863+I924+I1008+I1035+I1077)+I1027</f>
        <v>2713321.5</v>
      </c>
    </row>
    <row r="863" spans="1:9">
      <c r="A863" s="83" t="s">
        <v>173</v>
      </c>
      <c r="B863" s="5"/>
      <c r="C863" s="5" t="s">
        <v>108</v>
      </c>
      <c r="D863" s="5" t="s">
        <v>29</v>
      </c>
      <c r="E863" s="5"/>
      <c r="F863" s="5"/>
      <c r="G863" s="8">
        <f>SUM(G864)+G919</f>
        <v>1001114.6</v>
      </c>
      <c r="H863" s="8">
        <f>SUM(H864)+H919</f>
        <v>990757.6</v>
      </c>
      <c r="I863" s="8">
        <f>SUM(I864)+I919</f>
        <v>987013.8</v>
      </c>
    </row>
    <row r="864" spans="1:9" ht="32.25" customHeight="1">
      <c r="A864" s="83" t="s">
        <v>600</v>
      </c>
      <c r="B864" s="5"/>
      <c r="C864" s="5" t="s">
        <v>108</v>
      </c>
      <c r="D864" s="5" t="s">
        <v>29</v>
      </c>
      <c r="E864" s="32" t="s">
        <v>310</v>
      </c>
      <c r="F864" s="5"/>
      <c r="G864" s="8">
        <f>SUM(G865+G909)</f>
        <v>1001084.6</v>
      </c>
      <c r="H864" s="8">
        <f>SUM(H865+H909)</f>
        <v>990757.6</v>
      </c>
      <c r="I864" s="8">
        <f>SUM(I865+I909)</f>
        <v>987013.8</v>
      </c>
    </row>
    <row r="865" spans="1:9" ht="32.25" customHeight="1">
      <c r="A865" s="83" t="s">
        <v>763</v>
      </c>
      <c r="B865" s="5"/>
      <c r="C865" s="5" t="s">
        <v>108</v>
      </c>
      <c r="D865" s="5" t="s">
        <v>29</v>
      </c>
      <c r="E865" s="32" t="s">
        <v>659</v>
      </c>
      <c r="F865" s="5"/>
      <c r="G865" s="8">
        <f>SUM(G866+G873+G878+G885)</f>
        <v>984828.1</v>
      </c>
      <c r="H865" s="8">
        <f>SUM(H866+H873+H878+H885)</f>
        <v>978151.1</v>
      </c>
      <c r="I865" s="8">
        <f>SUM(I866+I873+I878+I885)</f>
        <v>974407.3</v>
      </c>
    </row>
    <row r="866" spans="1:9">
      <c r="A866" s="83" t="s">
        <v>30</v>
      </c>
      <c r="B866" s="5"/>
      <c r="C866" s="5" t="s">
        <v>108</v>
      </c>
      <c r="D866" s="5" t="s">
        <v>29</v>
      </c>
      <c r="E866" s="32" t="s">
        <v>660</v>
      </c>
      <c r="F866" s="5"/>
      <c r="G866" s="8">
        <f>SUM(G867)+G871</f>
        <v>3344</v>
      </c>
      <c r="H866" s="8">
        <f t="shared" ref="H866:I866" si="187">SUM(H867)+H871</f>
        <v>4044</v>
      </c>
      <c r="I866" s="8">
        <f t="shared" si="187"/>
        <v>2167.3000000000002</v>
      </c>
    </row>
    <row r="867" spans="1:9">
      <c r="A867" s="83" t="s">
        <v>314</v>
      </c>
      <c r="B867" s="5"/>
      <c r="C867" s="5" t="s">
        <v>108</v>
      </c>
      <c r="D867" s="5" t="s">
        <v>29</v>
      </c>
      <c r="E867" s="32" t="s">
        <v>661</v>
      </c>
      <c r="F867" s="5"/>
      <c r="G867" s="8">
        <f>SUM(G868:G870)</f>
        <v>1936.7</v>
      </c>
      <c r="H867" s="8">
        <f>SUM(H868:H870)</f>
        <v>1936.7</v>
      </c>
      <c r="I867" s="8">
        <f>SUM(I868:I870)</f>
        <v>60</v>
      </c>
    </row>
    <row r="868" spans="1:9" ht="31.5">
      <c r="A868" s="83" t="s">
        <v>47</v>
      </c>
      <c r="B868" s="5"/>
      <c r="C868" s="5" t="s">
        <v>108</v>
      </c>
      <c r="D868" s="5" t="s">
        <v>29</v>
      </c>
      <c r="E868" s="32" t="s">
        <v>661</v>
      </c>
      <c r="F868" s="5" t="s">
        <v>86</v>
      </c>
      <c r="G868" s="8">
        <v>327.5</v>
      </c>
      <c r="H868" s="8">
        <v>327.5</v>
      </c>
      <c r="I868" s="8">
        <v>60</v>
      </c>
    </row>
    <row r="869" spans="1:9">
      <c r="A869" s="83" t="s">
        <v>37</v>
      </c>
      <c r="B869" s="5"/>
      <c r="C869" s="5" t="s">
        <v>108</v>
      </c>
      <c r="D869" s="5" t="s">
        <v>29</v>
      </c>
      <c r="E869" s="32" t="s">
        <v>661</v>
      </c>
      <c r="F869" s="5" t="s">
        <v>94</v>
      </c>
      <c r="G869" s="8">
        <v>0</v>
      </c>
      <c r="H869" s="8">
        <v>0</v>
      </c>
      <c r="I869" s="8">
        <v>0</v>
      </c>
    </row>
    <row r="870" spans="1:9" ht="31.5">
      <c r="A870" s="83" t="s">
        <v>220</v>
      </c>
      <c r="B870" s="5"/>
      <c r="C870" s="5" t="s">
        <v>108</v>
      </c>
      <c r="D870" s="5" t="s">
        <v>29</v>
      </c>
      <c r="E870" s="32" t="s">
        <v>661</v>
      </c>
      <c r="F870" s="5" t="s">
        <v>117</v>
      </c>
      <c r="G870" s="8">
        <v>1609.2</v>
      </c>
      <c r="H870" s="8">
        <v>1609.2</v>
      </c>
      <c r="I870" s="8"/>
    </row>
    <row r="871" spans="1:9" ht="78.75">
      <c r="A871" s="83" t="s">
        <v>460</v>
      </c>
      <c r="B871" s="5"/>
      <c r="C871" s="5" t="s">
        <v>108</v>
      </c>
      <c r="D871" s="5" t="s">
        <v>29</v>
      </c>
      <c r="E871" s="51" t="s">
        <v>949</v>
      </c>
      <c r="F871" s="5"/>
      <c r="G871" s="8">
        <f>SUM(G872)</f>
        <v>1407.3</v>
      </c>
      <c r="H871" s="8">
        <f t="shared" ref="H871:I871" si="188">SUM(H872)</f>
        <v>2107.3000000000002</v>
      </c>
      <c r="I871" s="8">
        <f t="shared" si="188"/>
        <v>2107.3000000000002</v>
      </c>
    </row>
    <row r="872" spans="1:9" ht="31.5">
      <c r="A872" s="83" t="s">
        <v>220</v>
      </c>
      <c r="B872" s="5"/>
      <c r="C872" s="5" t="s">
        <v>108</v>
      </c>
      <c r="D872" s="5" t="s">
        <v>29</v>
      </c>
      <c r="E872" s="51" t="s">
        <v>949</v>
      </c>
      <c r="F872" s="5" t="s">
        <v>117</v>
      </c>
      <c r="G872" s="8">
        <v>1407.3</v>
      </c>
      <c r="H872" s="8">
        <v>2107.3000000000002</v>
      </c>
      <c r="I872" s="8">
        <v>2107.3000000000002</v>
      </c>
    </row>
    <row r="873" spans="1:9" ht="47.25">
      <c r="A873" s="83" t="s">
        <v>24</v>
      </c>
      <c r="B873" s="5"/>
      <c r="C873" s="5" t="s">
        <v>108</v>
      </c>
      <c r="D873" s="5" t="s">
        <v>29</v>
      </c>
      <c r="E873" s="7" t="s">
        <v>662</v>
      </c>
      <c r="F873" s="23"/>
      <c r="G873" s="8">
        <f>SUM(G874)+G876</f>
        <v>874038.1</v>
      </c>
      <c r="H873" s="8">
        <f>SUM(H874)+H876</f>
        <v>870101</v>
      </c>
      <c r="I873" s="8">
        <f>SUM(I874)+I876</f>
        <v>868472.29999999993</v>
      </c>
    </row>
    <row r="874" spans="1:9" ht="47.25">
      <c r="A874" s="83" t="s">
        <v>379</v>
      </c>
      <c r="B874" s="5"/>
      <c r="C874" s="5" t="s">
        <v>108</v>
      </c>
      <c r="D874" s="5" t="s">
        <v>29</v>
      </c>
      <c r="E874" s="7" t="s">
        <v>663</v>
      </c>
      <c r="F874" s="23"/>
      <c r="G874" s="8">
        <f>SUM(G875)</f>
        <v>562846.69999999995</v>
      </c>
      <c r="H874" s="8">
        <f>SUM(H875)</f>
        <v>562846.69999999995</v>
      </c>
      <c r="I874" s="8">
        <f>SUM(I875)</f>
        <v>562846.69999999995</v>
      </c>
    </row>
    <row r="875" spans="1:9" ht="31.5">
      <c r="A875" s="83" t="s">
        <v>220</v>
      </c>
      <c r="B875" s="5"/>
      <c r="C875" s="5" t="s">
        <v>108</v>
      </c>
      <c r="D875" s="5" t="s">
        <v>29</v>
      </c>
      <c r="E875" s="7" t="s">
        <v>663</v>
      </c>
      <c r="F875" s="5" t="s">
        <v>117</v>
      </c>
      <c r="G875" s="8">
        <v>562846.69999999995</v>
      </c>
      <c r="H875" s="8">
        <v>562846.69999999995</v>
      </c>
      <c r="I875" s="8">
        <v>562846.69999999995</v>
      </c>
    </row>
    <row r="876" spans="1:9">
      <c r="A876" s="83" t="s">
        <v>314</v>
      </c>
      <c r="B876" s="5"/>
      <c r="C876" s="5" t="s">
        <v>108</v>
      </c>
      <c r="D876" s="5" t="s">
        <v>29</v>
      </c>
      <c r="E876" s="32" t="s">
        <v>664</v>
      </c>
      <c r="F876" s="5"/>
      <c r="G876" s="8">
        <f>G877</f>
        <v>311191.40000000002</v>
      </c>
      <c r="H876" s="8">
        <f>H877</f>
        <v>307254.3</v>
      </c>
      <c r="I876" s="8">
        <f>I877</f>
        <v>305625.59999999998</v>
      </c>
    </row>
    <row r="877" spans="1:9" ht="31.5">
      <c r="A877" s="83" t="s">
        <v>220</v>
      </c>
      <c r="B877" s="5"/>
      <c r="C877" s="5" t="s">
        <v>108</v>
      </c>
      <c r="D877" s="5" t="s">
        <v>29</v>
      </c>
      <c r="E877" s="32" t="s">
        <v>664</v>
      </c>
      <c r="F877" s="5" t="s">
        <v>117</v>
      </c>
      <c r="G877" s="8">
        <v>311191.40000000002</v>
      </c>
      <c r="H877" s="8">
        <v>307254.3</v>
      </c>
      <c r="I877" s="8">
        <v>305625.59999999998</v>
      </c>
    </row>
    <row r="878" spans="1:9">
      <c r="A878" s="83" t="s">
        <v>145</v>
      </c>
      <c r="B878" s="5"/>
      <c r="C878" s="5" t="s">
        <v>108</v>
      </c>
      <c r="D878" s="5" t="s">
        <v>29</v>
      </c>
      <c r="E878" s="32" t="s">
        <v>665</v>
      </c>
      <c r="F878" s="5"/>
      <c r="G878" s="8">
        <f>SUM(G879+G882)</f>
        <v>2700</v>
      </c>
      <c r="H878" s="8">
        <f t="shared" ref="H878:I878" si="189">SUM(H879+H882)</f>
        <v>0</v>
      </c>
      <c r="I878" s="8">
        <f t="shared" si="189"/>
        <v>0</v>
      </c>
    </row>
    <row r="879" spans="1:9" ht="31.5" hidden="1">
      <c r="A879" s="83" t="s">
        <v>252</v>
      </c>
      <c r="B879" s="5"/>
      <c r="C879" s="5" t="s">
        <v>108</v>
      </c>
      <c r="D879" s="5" t="s">
        <v>29</v>
      </c>
      <c r="E879" s="32" t="s">
        <v>798</v>
      </c>
      <c r="F879" s="5"/>
      <c r="G879" s="8">
        <f>SUM(G880)</f>
        <v>0</v>
      </c>
      <c r="H879" s="8">
        <f t="shared" ref="H879:I879" si="190">SUM(H880)</f>
        <v>0</v>
      </c>
      <c r="I879" s="8">
        <f t="shared" si="190"/>
        <v>0</v>
      </c>
    </row>
    <row r="880" spans="1:9" ht="31.5" hidden="1">
      <c r="A880" s="83" t="s">
        <v>797</v>
      </c>
      <c r="B880" s="5"/>
      <c r="C880" s="5" t="s">
        <v>108</v>
      </c>
      <c r="D880" s="5" t="s">
        <v>29</v>
      </c>
      <c r="E880" s="32" t="s">
        <v>799</v>
      </c>
      <c r="F880" s="5"/>
      <c r="G880" s="8">
        <f>SUM(G881)</f>
        <v>0</v>
      </c>
      <c r="H880" s="8">
        <f t="shared" ref="H880:I880" si="191">SUM(H881)</f>
        <v>0</v>
      </c>
      <c r="I880" s="8">
        <f t="shared" si="191"/>
        <v>0</v>
      </c>
    </row>
    <row r="881" spans="1:9" ht="31.5" hidden="1">
      <c r="A881" s="83" t="s">
        <v>220</v>
      </c>
      <c r="B881" s="5"/>
      <c r="C881" s="5" t="s">
        <v>108</v>
      </c>
      <c r="D881" s="5" t="s">
        <v>29</v>
      </c>
      <c r="E881" s="32" t="s">
        <v>799</v>
      </c>
      <c r="F881" s="5" t="s">
        <v>117</v>
      </c>
      <c r="G881" s="8"/>
      <c r="H881" s="8"/>
      <c r="I881" s="8"/>
    </row>
    <row r="882" spans="1:9">
      <c r="A882" s="83" t="s">
        <v>319</v>
      </c>
      <c r="B882" s="5"/>
      <c r="C882" s="5" t="s">
        <v>108</v>
      </c>
      <c r="D882" s="5" t="s">
        <v>29</v>
      </c>
      <c r="E882" s="32" t="s">
        <v>800</v>
      </c>
      <c r="F882" s="5"/>
      <c r="G882" s="8">
        <f>SUM(G883)</f>
        <v>2700</v>
      </c>
      <c r="H882" s="8">
        <f t="shared" ref="H882:I882" si="192">SUM(H883)</f>
        <v>0</v>
      </c>
      <c r="I882" s="8">
        <f t="shared" si="192"/>
        <v>0</v>
      </c>
    </row>
    <row r="883" spans="1:9">
      <c r="A883" s="83" t="s">
        <v>314</v>
      </c>
      <c r="B883" s="5"/>
      <c r="C883" s="5" t="s">
        <v>108</v>
      </c>
      <c r="D883" s="5" t="s">
        <v>29</v>
      </c>
      <c r="E883" s="32" t="s">
        <v>666</v>
      </c>
      <c r="F883" s="5"/>
      <c r="G883" s="8">
        <f t="shared" ref="G883:I883" si="193">SUM(G884)</f>
        <v>2700</v>
      </c>
      <c r="H883" s="8">
        <f t="shared" si="193"/>
        <v>0</v>
      </c>
      <c r="I883" s="8">
        <f t="shared" si="193"/>
        <v>0</v>
      </c>
    </row>
    <row r="884" spans="1:9" ht="31.5">
      <c r="A884" s="83" t="s">
        <v>220</v>
      </c>
      <c r="B884" s="5"/>
      <c r="C884" s="5" t="s">
        <v>108</v>
      </c>
      <c r="D884" s="5" t="s">
        <v>29</v>
      </c>
      <c r="E884" s="32" t="s">
        <v>666</v>
      </c>
      <c r="F884" s="5" t="s">
        <v>117</v>
      </c>
      <c r="G884" s="8">
        <v>2700</v>
      </c>
      <c r="H884" s="8">
        <v>0</v>
      </c>
      <c r="I884" s="8"/>
    </row>
    <row r="885" spans="1:9" ht="31.5">
      <c r="A885" s="83" t="s">
        <v>40</v>
      </c>
      <c r="B885" s="5"/>
      <c r="C885" s="5" t="s">
        <v>108</v>
      </c>
      <c r="D885" s="5" t="s">
        <v>29</v>
      </c>
      <c r="E885" s="7" t="s">
        <v>667</v>
      </c>
      <c r="F885" s="5"/>
      <c r="G885" s="8">
        <f>SUM(G886+G890)</f>
        <v>104746</v>
      </c>
      <c r="H885" s="8">
        <f>SUM(H886+H890)</f>
        <v>104006.1</v>
      </c>
      <c r="I885" s="8">
        <f>SUM(I886+I890)</f>
        <v>103767.70000000001</v>
      </c>
    </row>
    <row r="886" spans="1:9" ht="47.25">
      <c r="A886" s="83" t="s">
        <v>379</v>
      </c>
      <c r="B886" s="5"/>
      <c r="C886" s="5" t="s">
        <v>108</v>
      </c>
      <c r="D886" s="5" t="s">
        <v>29</v>
      </c>
      <c r="E886" s="7" t="s">
        <v>668</v>
      </c>
      <c r="F886" s="5"/>
      <c r="G886" s="8">
        <f>SUM(G887:G889)</f>
        <v>68714</v>
      </c>
      <c r="H886" s="8">
        <f t="shared" ref="H886:I886" si="194">SUM(H887:H889)</f>
        <v>68714</v>
      </c>
      <c r="I886" s="8">
        <f t="shared" si="194"/>
        <v>68714</v>
      </c>
    </row>
    <row r="887" spans="1:9" ht="47.25">
      <c r="A887" s="83" t="s">
        <v>46</v>
      </c>
      <c r="B887" s="5"/>
      <c r="C887" s="5" t="s">
        <v>108</v>
      </c>
      <c r="D887" s="5" t="s">
        <v>29</v>
      </c>
      <c r="E887" s="7" t="s">
        <v>668</v>
      </c>
      <c r="F887" s="5" t="s">
        <v>84</v>
      </c>
      <c r="G887" s="8">
        <v>67986.2</v>
      </c>
      <c r="H887" s="8">
        <v>67986.2</v>
      </c>
      <c r="I887" s="8">
        <v>67986.2</v>
      </c>
    </row>
    <row r="888" spans="1:9" ht="31.5">
      <c r="A888" s="83" t="s">
        <v>47</v>
      </c>
      <c r="B888" s="5"/>
      <c r="C888" s="5" t="s">
        <v>108</v>
      </c>
      <c r="D888" s="5" t="s">
        <v>29</v>
      </c>
      <c r="E888" s="7" t="s">
        <v>668</v>
      </c>
      <c r="F888" s="5" t="s">
        <v>86</v>
      </c>
      <c r="G888" s="8">
        <v>727.8</v>
      </c>
      <c r="H888" s="8">
        <v>727.8</v>
      </c>
      <c r="I888" s="8">
        <v>727.8</v>
      </c>
    </row>
    <row r="889" spans="1:9">
      <c r="A889" s="83" t="s">
        <v>37</v>
      </c>
      <c r="B889" s="5"/>
      <c r="C889" s="5" t="s">
        <v>108</v>
      </c>
      <c r="D889" s="5" t="s">
        <v>29</v>
      </c>
      <c r="E889" s="7" t="s">
        <v>668</v>
      </c>
      <c r="F889" s="5" t="s">
        <v>94</v>
      </c>
      <c r="G889" s="8">
        <v>0</v>
      </c>
      <c r="H889" s="8">
        <v>0</v>
      </c>
      <c r="I889" s="8">
        <v>0</v>
      </c>
    </row>
    <row r="890" spans="1:9">
      <c r="A890" s="83" t="s">
        <v>314</v>
      </c>
      <c r="B890" s="32"/>
      <c r="C890" s="5" t="s">
        <v>108</v>
      </c>
      <c r="D890" s="5" t="s">
        <v>29</v>
      </c>
      <c r="E890" s="32" t="s">
        <v>669</v>
      </c>
      <c r="F890" s="5"/>
      <c r="G890" s="8">
        <f>G891+G892+G893</f>
        <v>36032</v>
      </c>
      <c r="H890" s="8">
        <f>H891+H892+H893</f>
        <v>35292.100000000006</v>
      </c>
      <c r="I890" s="8">
        <f>I891+I892+I893</f>
        <v>35053.700000000004</v>
      </c>
    </row>
    <row r="891" spans="1:9" ht="47.25">
      <c r="A891" s="2" t="s">
        <v>46</v>
      </c>
      <c r="B891" s="5"/>
      <c r="C891" s="5" t="s">
        <v>108</v>
      </c>
      <c r="D891" s="5" t="s">
        <v>29</v>
      </c>
      <c r="E891" s="32" t="s">
        <v>669</v>
      </c>
      <c r="F891" s="5" t="s">
        <v>84</v>
      </c>
      <c r="G891" s="8">
        <v>17357</v>
      </c>
      <c r="H891" s="8">
        <v>17357</v>
      </c>
      <c r="I891" s="8">
        <v>17357</v>
      </c>
    </row>
    <row r="892" spans="1:9" ht="31.5">
      <c r="A892" s="83" t="s">
        <v>47</v>
      </c>
      <c r="B892" s="5"/>
      <c r="C892" s="5" t="s">
        <v>108</v>
      </c>
      <c r="D892" s="5" t="s">
        <v>29</v>
      </c>
      <c r="E892" s="32" t="s">
        <v>669</v>
      </c>
      <c r="F892" s="5" t="s">
        <v>86</v>
      </c>
      <c r="G892" s="8">
        <v>17988.2</v>
      </c>
      <c r="H892" s="8">
        <v>17248.3</v>
      </c>
      <c r="I892" s="8">
        <v>17009.900000000001</v>
      </c>
    </row>
    <row r="893" spans="1:9">
      <c r="A893" s="83" t="s">
        <v>21</v>
      </c>
      <c r="B893" s="5"/>
      <c r="C893" s="5" t="s">
        <v>108</v>
      </c>
      <c r="D893" s="5" t="s">
        <v>29</v>
      </c>
      <c r="E893" s="32" t="s">
        <v>669</v>
      </c>
      <c r="F893" s="5" t="s">
        <v>91</v>
      </c>
      <c r="G893" s="8">
        <v>686.8</v>
      </c>
      <c r="H893" s="8">
        <v>686.8</v>
      </c>
      <c r="I893" s="8">
        <v>686.8</v>
      </c>
    </row>
    <row r="894" spans="1:9" ht="78.75" hidden="1">
      <c r="A894" s="83" t="s">
        <v>462</v>
      </c>
      <c r="B894" s="5"/>
      <c r="C894" s="5" t="s">
        <v>108</v>
      </c>
      <c r="D894" s="5" t="s">
        <v>29</v>
      </c>
      <c r="E894" s="7" t="s">
        <v>463</v>
      </c>
      <c r="F894" s="5"/>
      <c r="G894" s="8">
        <f>G896+G895</f>
        <v>0</v>
      </c>
      <c r="H894" s="8">
        <f>H896+H895</f>
        <v>0</v>
      </c>
      <c r="I894" s="8">
        <f>I896+I895</f>
        <v>0</v>
      </c>
    </row>
    <row r="895" spans="1:9" ht="31.5" hidden="1">
      <c r="A895" s="83" t="s">
        <v>47</v>
      </c>
      <c r="B895" s="5"/>
      <c r="C895" s="5" t="s">
        <v>108</v>
      </c>
      <c r="D895" s="5" t="s">
        <v>29</v>
      </c>
      <c r="E895" s="7" t="s">
        <v>463</v>
      </c>
      <c r="F895" s="5" t="s">
        <v>86</v>
      </c>
      <c r="G895" s="8"/>
      <c r="H895" s="8"/>
      <c r="I895" s="8"/>
    </row>
    <row r="896" spans="1:9" ht="31.5" hidden="1">
      <c r="A896" s="83" t="s">
        <v>67</v>
      </c>
      <c r="B896" s="5"/>
      <c r="C896" s="5" t="s">
        <v>108</v>
      </c>
      <c r="D896" s="5" t="s">
        <v>29</v>
      </c>
      <c r="E896" s="7" t="s">
        <v>463</v>
      </c>
      <c r="F896" s="5" t="s">
        <v>117</v>
      </c>
      <c r="G896" s="8"/>
      <c r="H896" s="8"/>
      <c r="I896" s="8"/>
    </row>
    <row r="897" spans="1:9" ht="31.5" hidden="1">
      <c r="A897" s="83" t="s">
        <v>311</v>
      </c>
      <c r="B897" s="5"/>
      <c r="C897" s="5" t="s">
        <v>108</v>
      </c>
      <c r="D897" s="5" t="s">
        <v>29</v>
      </c>
      <c r="E897" s="32" t="s">
        <v>312</v>
      </c>
      <c r="F897" s="5"/>
      <c r="G897" s="8">
        <f>G898</f>
        <v>0</v>
      </c>
      <c r="H897" s="8">
        <f>H898</f>
        <v>0</v>
      </c>
      <c r="I897" s="8">
        <f>I898</f>
        <v>0</v>
      </c>
    </row>
    <row r="898" spans="1:9" hidden="1">
      <c r="A898" s="83" t="s">
        <v>37</v>
      </c>
      <c r="B898" s="5"/>
      <c r="C898" s="5" t="s">
        <v>108</v>
      </c>
      <c r="D898" s="5" t="s">
        <v>29</v>
      </c>
      <c r="E898" s="32" t="s">
        <v>312</v>
      </c>
      <c r="F898" s="5" t="s">
        <v>94</v>
      </c>
      <c r="G898" s="8"/>
      <c r="H898" s="8"/>
      <c r="I898" s="8"/>
    </row>
    <row r="899" spans="1:9" ht="94.5" hidden="1">
      <c r="A899" s="83" t="s">
        <v>492</v>
      </c>
      <c r="B899" s="5"/>
      <c r="C899" s="5" t="s">
        <v>108</v>
      </c>
      <c r="D899" s="5" t="s">
        <v>29</v>
      </c>
      <c r="E899" s="23" t="s">
        <v>313</v>
      </c>
      <c r="F899" s="5"/>
      <c r="G899" s="8">
        <f>G900</f>
        <v>0</v>
      </c>
      <c r="H899" s="8">
        <f>H900</f>
        <v>0</v>
      </c>
      <c r="I899" s="8">
        <f>I900</f>
        <v>0</v>
      </c>
    </row>
    <row r="900" spans="1:9" ht="31.5" hidden="1">
      <c r="A900" s="83" t="s">
        <v>67</v>
      </c>
      <c r="B900" s="5"/>
      <c r="C900" s="5" t="s">
        <v>108</v>
      </c>
      <c r="D900" s="5" t="s">
        <v>29</v>
      </c>
      <c r="E900" s="23" t="s">
        <v>313</v>
      </c>
      <c r="F900" s="5" t="s">
        <v>117</v>
      </c>
      <c r="G900" s="8"/>
      <c r="H900" s="8"/>
      <c r="I900" s="8"/>
    </row>
    <row r="901" spans="1:9" hidden="1">
      <c r="A901" s="83" t="s">
        <v>145</v>
      </c>
      <c r="B901" s="5"/>
      <c r="C901" s="5" t="s">
        <v>108</v>
      </c>
      <c r="D901" s="5" t="s">
        <v>29</v>
      </c>
      <c r="E901" s="32" t="s">
        <v>339</v>
      </c>
      <c r="F901" s="5"/>
      <c r="G901" s="8">
        <f>SUM(G902)</f>
        <v>0</v>
      </c>
      <c r="H901" s="8">
        <f>SUM(H902)</f>
        <v>0</v>
      </c>
      <c r="I901" s="8">
        <f>SUM(I902)</f>
        <v>0</v>
      </c>
    </row>
    <row r="902" spans="1:9" hidden="1">
      <c r="A902" s="83" t="s">
        <v>314</v>
      </c>
      <c r="B902" s="5"/>
      <c r="C902" s="5" t="s">
        <v>108</v>
      </c>
      <c r="D902" s="5" t="s">
        <v>29</v>
      </c>
      <c r="E902" s="32" t="s">
        <v>420</v>
      </c>
      <c r="F902" s="5"/>
      <c r="G902" s="8">
        <f>SUM(G903+G905+G907)</f>
        <v>0</v>
      </c>
      <c r="H902" s="8">
        <f>SUM(H903+H905+H907)</f>
        <v>0</v>
      </c>
      <c r="I902" s="8">
        <f>SUM(I903+I905+I907)</f>
        <v>0</v>
      </c>
    </row>
    <row r="903" spans="1:9" ht="31.5" hidden="1">
      <c r="A903" s="83" t="s">
        <v>315</v>
      </c>
      <c r="B903" s="5"/>
      <c r="C903" s="5" t="s">
        <v>108</v>
      </c>
      <c r="D903" s="5" t="s">
        <v>29</v>
      </c>
      <c r="E903" s="32" t="s">
        <v>316</v>
      </c>
      <c r="F903" s="5"/>
      <c r="G903" s="8">
        <f>G904</f>
        <v>0</v>
      </c>
      <c r="H903" s="8">
        <f>H904</f>
        <v>0</v>
      </c>
      <c r="I903" s="8">
        <f>I904</f>
        <v>0</v>
      </c>
    </row>
    <row r="904" spans="1:9" ht="31.5" hidden="1">
      <c r="A904" s="83" t="s">
        <v>67</v>
      </c>
      <c r="B904" s="5"/>
      <c r="C904" s="5" t="s">
        <v>108</v>
      </c>
      <c r="D904" s="5" t="s">
        <v>29</v>
      </c>
      <c r="E904" s="32" t="s">
        <v>316</v>
      </c>
      <c r="F904" s="5" t="s">
        <v>117</v>
      </c>
      <c r="G904" s="8"/>
      <c r="H904" s="8"/>
      <c r="I904" s="8"/>
    </row>
    <row r="905" spans="1:9" ht="31.5" hidden="1">
      <c r="A905" s="83" t="s">
        <v>317</v>
      </c>
      <c r="B905" s="5"/>
      <c r="C905" s="5" t="s">
        <v>108</v>
      </c>
      <c r="D905" s="5" t="s">
        <v>29</v>
      </c>
      <c r="E905" s="32" t="s">
        <v>318</v>
      </c>
      <c r="F905" s="5"/>
      <c r="G905" s="8">
        <f>G906</f>
        <v>0</v>
      </c>
      <c r="H905" s="8">
        <f>H906</f>
        <v>0</v>
      </c>
      <c r="I905" s="8">
        <f>I906</f>
        <v>0</v>
      </c>
    </row>
    <row r="906" spans="1:9" ht="31.5" hidden="1">
      <c r="A906" s="83" t="s">
        <v>67</v>
      </c>
      <c r="B906" s="5"/>
      <c r="C906" s="5" t="s">
        <v>108</v>
      </c>
      <c r="D906" s="5" t="s">
        <v>29</v>
      </c>
      <c r="E906" s="32" t="s">
        <v>318</v>
      </c>
      <c r="F906" s="5" t="s">
        <v>117</v>
      </c>
      <c r="G906" s="8"/>
      <c r="H906" s="8"/>
      <c r="I906" s="8"/>
    </row>
    <row r="907" spans="1:9" hidden="1">
      <c r="A907" s="83" t="s">
        <v>319</v>
      </c>
      <c r="B907" s="5"/>
      <c r="C907" s="5" t="s">
        <v>108</v>
      </c>
      <c r="D907" s="5" t="s">
        <v>29</v>
      </c>
      <c r="E907" s="32" t="s">
        <v>320</v>
      </c>
      <c r="F907" s="5"/>
      <c r="G907" s="8">
        <f>G908</f>
        <v>0</v>
      </c>
      <c r="H907" s="8">
        <f>H908</f>
        <v>0</v>
      </c>
      <c r="I907" s="8">
        <f>I908</f>
        <v>0</v>
      </c>
    </row>
    <row r="908" spans="1:9" ht="31.5" hidden="1">
      <c r="A908" s="83" t="s">
        <v>67</v>
      </c>
      <c r="B908" s="5"/>
      <c r="C908" s="5" t="s">
        <v>108</v>
      </c>
      <c r="D908" s="5" t="s">
        <v>29</v>
      </c>
      <c r="E908" s="32" t="s">
        <v>320</v>
      </c>
      <c r="F908" s="5" t="s">
        <v>117</v>
      </c>
      <c r="G908" s="8"/>
      <c r="H908" s="8"/>
      <c r="I908" s="8"/>
    </row>
    <row r="909" spans="1:9" ht="47.25">
      <c r="A909" s="83" t="s">
        <v>603</v>
      </c>
      <c r="B909" s="5"/>
      <c r="C909" s="5" t="s">
        <v>108</v>
      </c>
      <c r="D909" s="5" t="s">
        <v>29</v>
      </c>
      <c r="E909" s="32" t="s">
        <v>321</v>
      </c>
      <c r="F909" s="5"/>
      <c r="G909" s="8">
        <f>G910+G915</f>
        <v>16256.5</v>
      </c>
      <c r="H909" s="8">
        <f t="shared" ref="H909:I909" si="195">H910+H915</f>
        <v>12606.5</v>
      </c>
      <c r="I909" s="8">
        <f t="shared" si="195"/>
        <v>12606.5</v>
      </c>
    </row>
    <row r="910" spans="1:9">
      <c r="A910" s="83" t="s">
        <v>30</v>
      </c>
      <c r="B910" s="5"/>
      <c r="C910" s="5" t="s">
        <v>108</v>
      </c>
      <c r="D910" s="5" t="s">
        <v>29</v>
      </c>
      <c r="E910" s="32" t="s">
        <v>322</v>
      </c>
      <c r="F910" s="5"/>
      <c r="G910" s="8">
        <f>SUM(G911:G913)</f>
        <v>10535.5</v>
      </c>
      <c r="H910" s="8">
        <f t="shared" ref="H910:I910" si="196">SUM(H911:H913)</f>
        <v>7050</v>
      </c>
      <c r="I910" s="8">
        <f t="shared" si="196"/>
        <v>7050</v>
      </c>
    </row>
    <row r="911" spans="1:9" ht="31.5">
      <c r="A911" s="83" t="s">
        <v>47</v>
      </c>
      <c r="B911" s="5"/>
      <c r="C911" s="5" t="s">
        <v>108</v>
      </c>
      <c r="D911" s="5" t="s">
        <v>29</v>
      </c>
      <c r="E911" s="32" t="s">
        <v>322</v>
      </c>
      <c r="F911" s="5" t="s">
        <v>86</v>
      </c>
      <c r="G911" s="8">
        <v>2353</v>
      </c>
      <c r="H911" s="8">
        <v>2300</v>
      </c>
      <c r="I911" s="8">
        <v>2300</v>
      </c>
    </row>
    <row r="912" spans="1:9" ht="31.5">
      <c r="A912" s="83" t="s">
        <v>67</v>
      </c>
      <c r="B912" s="5"/>
      <c r="C912" s="5" t="s">
        <v>108</v>
      </c>
      <c r="D912" s="5" t="s">
        <v>29</v>
      </c>
      <c r="E912" s="32" t="s">
        <v>322</v>
      </c>
      <c r="F912" s="5" t="s">
        <v>117</v>
      </c>
      <c r="G912" s="8">
        <v>5347</v>
      </c>
      <c r="H912" s="8">
        <v>4750</v>
      </c>
      <c r="I912" s="8">
        <v>4750</v>
      </c>
    </row>
    <row r="913" spans="1:9" ht="31.5">
      <c r="A913" s="83" t="s">
        <v>678</v>
      </c>
      <c r="B913" s="5"/>
      <c r="C913" s="5" t="s">
        <v>108</v>
      </c>
      <c r="D913" s="5" t="s">
        <v>29</v>
      </c>
      <c r="E913" s="32" t="s">
        <v>683</v>
      </c>
      <c r="F913" s="5"/>
      <c r="G913" s="8">
        <f>G914</f>
        <v>2835.5</v>
      </c>
      <c r="H913" s="8">
        <f>H914</f>
        <v>0</v>
      </c>
      <c r="I913" s="8">
        <f>I914</f>
        <v>0</v>
      </c>
    </row>
    <row r="914" spans="1:9" ht="31.5">
      <c r="A914" s="83" t="s">
        <v>47</v>
      </c>
      <c r="B914" s="5"/>
      <c r="C914" s="5" t="s">
        <v>108</v>
      </c>
      <c r="D914" s="5" t="s">
        <v>29</v>
      </c>
      <c r="E914" s="32" t="s">
        <v>683</v>
      </c>
      <c r="F914" s="5" t="s">
        <v>86</v>
      </c>
      <c r="G914" s="8">
        <v>2835.5</v>
      </c>
      <c r="H914" s="8"/>
      <c r="I914" s="8"/>
    </row>
    <row r="915" spans="1:9">
      <c r="A915" s="83" t="s">
        <v>145</v>
      </c>
      <c r="B915" s="5"/>
      <c r="C915" s="5" t="s">
        <v>108</v>
      </c>
      <c r="D915" s="5" t="s">
        <v>29</v>
      </c>
      <c r="E915" s="23" t="s">
        <v>677</v>
      </c>
      <c r="F915" s="23"/>
      <c r="G915" s="8">
        <f>G916</f>
        <v>5721</v>
      </c>
      <c r="H915" s="8">
        <f t="shared" ref="H915:I917" si="197">H916</f>
        <v>5556.5</v>
      </c>
      <c r="I915" s="8">
        <f t="shared" si="197"/>
        <v>5556.5</v>
      </c>
    </row>
    <row r="916" spans="1:9" ht="31.5">
      <c r="A916" s="83" t="s">
        <v>679</v>
      </c>
      <c r="B916" s="5"/>
      <c r="C916" s="5" t="s">
        <v>108</v>
      </c>
      <c r="D916" s="5" t="s">
        <v>29</v>
      </c>
      <c r="E916" s="32" t="s">
        <v>702</v>
      </c>
      <c r="F916" s="5"/>
      <c r="G916" s="8">
        <f>G917</f>
        <v>5721</v>
      </c>
      <c r="H916" s="8">
        <f>H917</f>
        <v>5556.5</v>
      </c>
      <c r="I916" s="8">
        <f>I917</f>
        <v>5556.5</v>
      </c>
    </row>
    <row r="917" spans="1:9" ht="31.5">
      <c r="A917" s="83" t="s">
        <v>678</v>
      </c>
      <c r="B917" s="5"/>
      <c r="C917" s="5" t="s">
        <v>108</v>
      </c>
      <c r="D917" s="5" t="s">
        <v>29</v>
      </c>
      <c r="E917" s="32" t="s">
        <v>680</v>
      </c>
      <c r="F917" s="5"/>
      <c r="G917" s="8">
        <f>G918</f>
        <v>5721</v>
      </c>
      <c r="H917" s="8">
        <f t="shared" si="197"/>
        <v>5556.5</v>
      </c>
      <c r="I917" s="8">
        <f t="shared" si="197"/>
        <v>5556.5</v>
      </c>
    </row>
    <row r="918" spans="1:9" ht="31.5">
      <c r="A918" s="83" t="s">
        <v>220</v>
      </c>
      <c r="B918" s="5"/>
      <c r="C918" s="5" t="s">
        <v>108</v>
      </c>
      <c r="D918" s="5" t="s">
        <v>29</v>
      </c>
      <c r="E918" s="32" t="s">
        <v>680</v>
      </c>
      <c r="F918" s="5" t="s">
        <v>117</v>
      </c>
      <c r="G918" s="8">
        <v>5721</v>
      </c>
      <c r="H918" s="8">
        <v>5556.5</v>
      </c>
      <c r="I918" s="8">
        <v>5556.5</v>
      </c>
    </row>
    <row r="919" spans="1:9" ht="31.5">
      <c r="A919" s="83" t="s">
        <v>681</v>
      </c>
      <c r="B919" s="5"/>
      <c r="C919" s="5" t="s">
        <v>108</v>
      </c>
      <c r="D919" s="5" t="s">
        <v>29</v>
      </c>
      <c r="E919" s="32" t="s">
        <v>15</v>
      </c>
      <c r="F919" s="5"/>
      <c r="G919" s="8">
        <f>G920</f>
        <v>30</v>
      </c>
      <c r="H919" s="8">
        <f t="shared" ref="H919:I922" si="198">H920</f>
        <v>0</v>
      </c>
      <c r="I919" s="8">
        <f t="shared" si="198"/>
        <v>0</v>
      </c>
    </row>
    <row r="920" spans="1:9">
      <c r="A920" s="83" t="s">
        <v>682</v>
      </c>
      <c r="B920" s="5"/>
      <c r="C920" s="5" t="s">
        <v>108</v>
      </c>
      <c r="D920" s="5" t="s">
        <v>29</v>
      </c>
      <c r="E920" s="32" t="s">
        <v>63</v>
      </c>
      <c r="F920" s="5"/>
      <c r="G920" s="8">
        <f>G921</f>
        <v>30</v>
      </c>
      <c r="H920" s="8">
        <f t="shared" si="198"/>
        <v>0</v>
      </c>
      <c r="I920" s="8">
        <f t="shared" si="198"/>
        <v>0</v>
      </c>
    </row>
    <row r="921" spans="1:9">
      <c r="A921" s="83" t="s">
        <v>30</v>
      </c>
      <c r="B921" s="5"/>
      <c r="C921" s="5" t="s">
        <v>108</v>
      </c>
      <c r="D921" s="5" t="s">
        <v>29</v>
      </c>
      <c r="E921" s="23" t="s">
        <v>401</v>
      </c>
      <c r="F921" s="23"/>
      <c r="G921" s="8">
        <f>G922</f>
        <v>30</v>
      </c>
      <c r="H921" s="8">
        <f t="shared" si="198"/>
        <v>0</v>
      </c>
      <c r="I921" s="8">
        <f t="shared" si="198"/>
        <v>0</v>
      </c>
    </row>
    <row r="922" spans="1:9">
      <c r="A922" s="83" t="s">
        <v>32</v>
      </c>
      <c r="B922" s="5"/>
      <c r="C922" s="5" t="s">
        <v>108</v>
      </c>
      <c r="D922" s="5" t="s">
        <v>29</v>
      </c>
      <c r="E922" s="32" t="s">
        <v>402</v>
      </c>
      <c r="F922" s="5"/>
      <c r="G922" s="8">
        <f>G923</f>
        <v>30</v>
      </c>
      <c r="H922" s="8">
        <f t="shared" si="198"/>
        <v>0</v>
      </c>
      <c r="I922" s="8">
        <f t="shared" si="198"/>
        <v>0</v>
      </c>
    </row>
    <row r="923" spans="1:9" ht="31.5">
      <c r="A923" s="83" t="s">
        <v>220</v>
      </c>
      <c r="B923" s="5"/>
      <c r="C923" s="5" t="s">
        <v>108</v>
      </c>
      <c r="D923" s="5" t="s">
        <v>29</v>
      </c>
      <c r="E923" s="32" t="s">
        <v>402</v>
      </c>
      <c r="F923" s="5" t="s">
        <v>117</v>
      </c>
      <c r="G923" s="8">
        <v>30</v>
      </c>
      <c r="H923" s="8"/>
      <c r="I923" s="8"/>
    </row>
    <row r="924" spans="1:9">
      <c r="A924" s="83" t="s">
        <v>174</v>
      </c>
      <c r="B924" s="5"/>
      <c r="C924" s="5" t="s">
        <v>108</v>
      </c>
      <c r="D924" s="5" t="s">
        <v>39</v>
      </c>
      <c r="E924" s="23"/>
      <c r="F924" s="5"/>
      <c r="G924" s="8">
        <f>SUM(G925+G931)+G1005</f>
        <v>1494240.2</v>
      </c>
      <c r="H924" s="8">
        <f>SUM(H925+H931)+H1005</f>
        <v>1477937.3000000003</v>
      </c>
      <c r="I924" s="8">
        <f>SUM(I925+I931)+I1005</f>
        <v>1509319.3</v>
      </c>
    </row>
    <row r="925" spans="1:9" ht="47.25">
      <c r="A925" s="33" t="s">
        <v>604</v>
      </c>
      <c r="B925" s="52"/>
      <c r="C925" s="52" t="s">
        <v>108</v>
      </c>
      <c r="D925" s="52" t="s">
        <v>39</v>
      </c>
      <c r="E925" s="53" t="s">
        <v>456</v>
      </c>
      <c r="F925" s="52"/>
      <c r="G925" s="54">
        <f>G926</f>
        <v>100</v>
      </c>
      <c r="H925" s="54">
        <f t="shared" ref="H925:I925" si="199">H926</f>
        <v>0</v>
      </c>
      <c r="I925" s="54">
        <f t="shared" si="199"/>
        <v>0</v>
      </c>
    </row>
    <row r="926" spans="1:9">
      <c r="A926" s="83" t="s">
        <v>30</v>
      </c>
      <c r="B926" s="52"/>
      <c r="C926" s="52" t="s">
        <v>108</v>
      </c>
      <c r="D926" s="52" t="s">
        <v>39</v>
      </c>
      <c r="E926" s="53" t="s">
        <v>543</v>
      </c>
      <c r="F926" s="52"/>
      <c r="G926" s="54">
        <f>G929+G927</f>
        <v>100</v>
      </c>
      <c r="H926" s="54">
        <f t="shared" ref="H926:I926" si="200">H929+H927</f>
        <v>0</v>
      </c>
      <c r="I926" s="54">
        <f t="shared" si="200"/>
        <v>0</v>
      </c>
    </row>
    <row r="927" spans="1:9" hidden="1">
      <c r="A927" s="83" t="s">
        <v>323</v>
      </c>
      <c r="B927" s="52"/>
      <c r="C927" s="52" t="s">
        <v>108</v>
      </c>
      <c r="D927" s="52" t="s">
        <v>39</v>
      </c>
      <c r="E927" s="53" t="s">
        <v>801</v>
      </c>
      <c r="F927" s="52"/>
      <c r="G927" s="54">
        <f>SUM(G928)</f>
        <v>0</v>
      </c>
      <c r="H927" s="54">
        <f t="shared" ref="H927:I927" si="201">SUM(H928)</f>
        <v>0</v>
      </c>
      <c r="I927" s="54">
        <f t="shared" si="201"/>
        <v>0</v>
      </c>
    </row>
    <row r="928" spans="1:9" ht="31.5" hidden="1">
      <c r="A928" s="83" t="s">
        <v>47</v>
      </c>
      <c r="B928" s="52"/>
      <c r="C928" s="52" t="s">
        <v>108</v>
      </c>
      <c r="D928" s="52" t="s">
        <v>39</v>
      </c>
      <c r="E928" s="53" t="s">
        <v>801</v>
      </c>
      <c r="F928" s="52" t="s">
        <v>86</v>
      </c>
      <c r="G928" s="54"/>
      <c r="H928" s="54"/>
      <c r="I928" s="54"/>
    </row>
    <row r="929" spans="1:9">
      <c r="A929" s="33" t="s">
        <v>323</v>
      </c>
      <c r="B929" s="52"/>
      <c r="C929" s="52" t="s">
        <v>108</v>
      </c>
      <c r="D929" s="52" t="s">
        <v>39</v>
      </c>
      <c r="E929" s="53" t="s">
        <v>801</v>
      </c>
      <c r="F929" s="52"/>
      <c r="G929" s="54">
        <f t="shared" ref="G929:I929" si="202">G930</f>
        <v>100</v>
      </c>
      <c r="H929" s="54">
        <f t="shared" si="202"/>
        <v>0</v>
      </c>
      <c r="I929" s="54">
        <f t="shared" si="202"/>
        <v>0</v>
      </c>
    </row>
    <row r="930" spans="1:9" ht="31.5">
      <c r="A930" s="83" t="s">
        <v>47</v>
      </c>
      <c r="B930" s="52"/>
      <c r="C930" s="52" t="s">
        <v>108</v>
      </c>
      <c r="D930" s="52" t="s">
        <v>39</v>
      </c>
      <c r="E930" s="53" t="s">
        <v>801</v>
      </c>
      <c r="F930" s="52" t="s">
        <v>86</v>
      </c>
      <c r="G930" s="54">
        <v>100</v>
      </c>
      <c r="H930" s="54"/>
      <c r="I930" s="54"/>
    </row>
    <row r="931" spans="1:9" ht="31.5" customHeight="1">
      <c r="A931" s="83" t="s">
        <v>600</v>
      </c>
      <c r="B931" s="5"/>
      <c r="C931" s="5" t="s">
        <v>108</v>
      </c>
      <c r="D931" s="5" t="s">
        <v>39</v>
      </c>
      <c r="E931" s="32" t="s">
        <v>310</v>
      </c>
      <c r="F931" s="5"/>
      <c r="G931" s="8">
        <f>SUM(G932+G995)</f>
        <v>1494070.2</v>
      </c>
      <c r="H931" s="8">
        <f>SUM(H932+H995)</f>
        <v>1477867.3000000003</v>
      </c>
      <c r="I931" s="8">
        <f>SUM(I932+I995)</f>
        <v>1509249.3</v>
      </c>
    </row>
    <row r="932" spans="1:9" ht="31.5" customHeight="1">
      <c r="A932" s="83" t="s">
        <v>686</v>
      </c>
      <c r="B932" s="5"/>
      <c r="C932" s="5" t="s">
        <v>108</v>
      </c>
      <c r="D932" s="5" t="s">
        <v>39</v>
      </c>
      <c r="E932" s="32" t="s">
        <v>659</v>
      </c>
      <c r="F932" s="5"/>
      <c r="G932" s="8">
        <f>SUM(G933)+G964+G973+G988+G969</f>
        <v>1476631.4</v>
      </c>
      <c r="H932" s="8">
        <f t="shared" ref="H932:I932" si="203">SUM(H933)+H964+H973+H988+H969</f>
        <v>1461228.5000000002</v>
      </c>
      <c r="I932" s="8">
        <f t="shared" si="203"/>
        <v>1492610.5</v>
      </c>
    </row>
    <row r="933" spans="1:9" ht="18.75" customHeight="1">
      <c r="A933" s="83" t="s">
        <v>30</v>
      </c>
      <c r="B933" s="5"/>
      <c r="C933" s="5" t="s">
        <v>108</v>
      </c>
      <c r="D933" s="5" t="s">
        <v>39</v>
      </c>
      <c r="E933" s="23" t="s">
        <v>660</v>
      </c>
      <c r="F933" s="23"/>
      <c r="G933" s="8">
        <f>SUM(G934+G938+G952+G957)+G949+G955+G946+G944+G941+G960+G962</f>
        <v>230389.7</v>
      </c>
      <c r="H933" s="8">
        <f t="shared" ref="H933:I933" si="204">SUM(H934+H938+H952+H957)+H949+H955+H946+H944+H941+H960+H962</f>
        <v>224286.60000000003</v>
      </c>
      <c r="I933" s="8">
        <f t="shared" si="204"/>
        <v>238441.10000000003</v>
      </c>
    </row>
    <row r="934" spans="1:9" ht="14.25" customHeight="1">
      <c r="A934" s="83" t="s">
        <v>323</v>
      </c>
      <c r="B934" s="5"/>
      <c r="C934" s="5" t="s">
        <v>108</v>
      </c>
      <c r="D934" s="5" t="s">
        <v>39</v>
      </c>
      <c r="E934" s="7" t="s">
        <v>674</v>
      </c>
      <c r="F934" s="23"/>
      <c r="G934" s="8">
        <f>SUM(G935:G937)</f>
        <v>13766.7</v>
      </c>
      <c r="H934" s="8">
        <f>SUM(H935:H937)</f>
        <v>11516.7</v>
      </c>
      <c r="I934" s="8">
        <f>SUM(I935:I937)</f>
        <v>16300</v>
      </c>
    </row>
    <row r="935" spans="1:9" ht="31.5">
      <c r="A935" s="83" t="s">
        <v>47</v>
      </c>
      <c r="B935" s="5"/>
      <c r="C935" s="5" t="s">
        <v>108</v>
      </c>
      <c r="D935" s="5" t="s">
        <v>39</v>
      </c>
      <c r="E935" s="7" t="s">
        <v>674</v>
      </c>
      <c r="F935" s="23">
        <v>200</v>
      </c>
      <c r="G935" s="8">
        <v>10303.6</v>
      </c>
      <c r="H935" s="8">
        <v>4603.6000000000004</v>
      </c>
      <c r="I935" s="8">
        <v>2980</v>
      </c>
    </row>
    <row r="936" spans="1:9">
      <c r="A936" s="83" t="s">
        <v>37</v>
      </c>
      <c r="B936" s="5"/>
      <c r="C936" s="5" t="s">
        <v>108</v>
      </c>
      <c r="D936" s="5" t="s">
        <v>39</v>
      </c>
      <c r="E936" s="7" t="s">
        <v>674</v>
      </c>
      <c r="F936" s="23">
        <v>300</v>
      </c>
      <c r="G936" s="8">
        <v>220</v>
      </c>
      <c r="H936" s="8">
        <v>220</v>
      </c>
      <c r="I936" s="8">
        <v>220</v>
      </c>
    </row>
    <row r="937" spans="1:9" ht="31.5">
      <c r="A937" s="83" t="s">
        <v>220</v>
      </c>
      <c r="B937" s="5"/>
      <c r="C937" s="5" t="s">
        <v>108</v>
      </c>
      <c r="D937" s="5" t="s">
        <v>39</v>
      </c>
      <c r="E937" s="7" t="s">
        <v>674</v>
      </c>
      <c r="F937" s="23">
        <v>600</v>
      </c>
      <c r="G937" s="8">
        <v>3243.1</v>
      </c>
      <c r="H937" s="8">
        <v>6693.1</v>
      </c>
      <c r="I937" s="8">
        <v>13100</v>
      </c>
    </row>
    <row r="938" spans="1:9" ht="47.25">
      <c r="A938" s="83" t="s">
        <v>687</v>
      </c>
      <c r="B938" s="5"/>
      <c r="C938" s="5" t="s">
        <v>108</v>
      </c>
      <c r="D938" s="5" t="s">
        <v>39</v>
      </c>
      <c r="E938" s="23" t="s">
        <v>688</v>
      </c>
      <c r="F938" s="5"/>
      <c r="G938" s="8">
        <f>SUM(G939:G940)</f>
        <v>8479.4</v>
      </c>
      <c r="H938" s="8">
        <f t="shared" ref="H938:I938" si="205">SUM(H939:H940)</f>
        <v>8479.4</v>
      </c>
      <c r="I938" s="8">
        <f t="shared" si="205"/>
        <v>8479.4</v>
      </c>
    </row>
    <row r="939" spans="1:9" ht="31.5">
      <c r="A939" s="83" t="s">
        <v>47</v>
      </c>
      <c r="B939" s="5"/>
      <c r="C939" s="5" t="s">
        <v>108</v>
      </c>
      <c r="D939" s="5" t="s">
        <v>39</v>
      </c>
      <c r="E939" s="23" t="s">
        <v>688</v>
      </c>
      <c r="F939" s="5" t="s">
        <v>86</v>
      </c>
      <c r="G939" s="8">
        <v>3588.1</v>
      </c>
      <c r="H939" s="8">
        <v>3588.1</v>
      </c>
      <c r="I939" s="8">
        <v>3588.1</v>
      </c>
    </row>
    <row r="940" spans="1:9" ht="31.5">
      <c r="A940" s="83" t="s">
        <v>220</v>
      </c>
      <c r="B940" s="5"/>
      <c r="C940" s="5" t="s">
        <v>108</v>
      </c>
      <c r="D940" s="5" t="s">
        <v>39</v>
      </c>
      <c r="E940" s="23" t="s">
        <v>688</v>
      </c>
      <c r="F940" s="5" t="s">
        <v>117</v>
      </c>
      <c r="G940" s="8">
        <v>4891.3</v>
      </c>
      <c r="H940" s="8">
        <v>4891.3</v>
      </c>
      <c r="I940" s="8">
        <v>4891.3</v>
      </c>
    </row>
    <row r="941" spans="1:9">
      <c r="A941" s="83" t="s">
        <v>907</v>
      </c>
      <c r="B941" s="5"/>
      <c r="C941" s="5" t="s">
        <v>108</v>
      </c>
      <c r="D941" s="5" t="s">
        <v>39</v>
      </c>
      <c r="E941" s="23" t="s">
        <v>906</v>
      </c>
      <c r="F941" s="5"/>
      <c r="G941" s="8">
        <f>SUM(G942:G943)</f>
        <v>1539.6999999999998</v>
      </c>
      <c r="H941" s="8">
        <f t="shared" ref="H941:I941" si="206">SUM(H942:H943)</f>
        <v>1539.6999999999998</v>
      </c>
      <c r="I941" s="8">
        <f t="shared" si="206"/>
        <v>1539.6999999999998</v>
      </c>
    </row>
    <row r="942" spans="1:9" ht="31.5">
      <c r="A942" s="83" t="s">
        <v>47</v>
      </c>
      <c r="B942" s="5"/>
      <c r="C942" s="5" t="s">
        <v>108</v>
      </c>
      <c r="D942" s="5" t="s">
        <v>39</v>
      </c>
      <c r="E942" s="23" t="s">
        <v>906</v>
      </c>
      <c r="F942" s="5" t="s">
        <v>86</v>
      </c>
      <c r="G942" s="8">
        <v>960.3</v>
      </c>
      <c r="H942" s="8">
        <v>960.3</v>
      </c>
      <c r="I942" s="8">
        <v>960.3</v>
      </c>
    </row>
    <row r="943" spans="1:9" ht="31.5">
      <c r="A943" s="83" t="s">
        <v>220</v>
      </c>
      <c r="B943" s="5"/>
      <c r="C943" s="5" t="s">
        <v>108</v>
      </c>
      <c r="D943" s="5" t="s">
        <v>39</v>
      </c>
      <c r="E943" s="23" t="s">
        <v>906</v>
      </c>
      <c r="F943" s="5" t="s">
        <v>117</v>
      </c>
      <c r="G943" s="8">
        <v>579.4</v>
      </c>
      <c r="H943" s="8">
        <v>579.4</v>
      </c>
      <c r="I943" s="8">
        <v>579.4</v>
      </c>
    </row>
    <row r="944" spans="1:9" ht="31.5">
      <c r="A944" s="83" t="s">
        <v>564</v>
      </c>
      <c r="B944" s="5"/>
      <c r="C944" s="5" t="s">
        <v>108</v>
      </c>
      <c r="D944" s="5" t="s">
        <v>39</v>
      </c>
      <c r="E944" s="23" t="s">
        <v>812</v>
      </c>
      <c r="F944" s="5"/>
      <c r="G944" s="8">
        <f>SUM(G945)</f>
        <v>696.5</v>
      </c>
      <c r="H944" s="8">
        <f t="shared" ref="H944:I944" si="207">SUM(H945)</f>
        <v>46.5</v>
      </c>
      <c r="I944" s="8">
        <f t="shared" si="207"/>
        <v>0</v>
      </c>
    </row>
    <row r="945" spans="1:9" ht="31.5">
      <c r="A945" s="83" t="s">
        <v>47</v>
      </c>
      <c r="B945" s="5"/>
      <c r="C945" s="5" t="s">
        <v>108</v>
      </c>
      <c r="D945" s="5" t="s">
        <v>39</v>
      </c>
      <c r="E945" s="23" t="s">
        <v>812</v>
      </c>
      <c r="F945" s="5" t="s">
        <v>86</v>
      </c>
      <c r="G945" s="8">
        <v>696.5</v>
      </c>
      <c r="H945" s="8">
        <v>46.5</v>
      </c>
      <c r="I945" s="8">
        <v>0</v>
      </c>
    </row>
    <row r="946" spans="1:9" ht="78.75">
      <c r="A946" s="83" t="s">
        <v>809</v>
      </c>
      <c r="B946" s="5"/>
      <c r="C946" s="5" t="s">
        <v>108</v>
      </c>
      <c r="D946" s="5" t="s">
        <v>39</v>
      </c>
      <c r="E946" s="23" t="s">
        <v>808</v>
      </c>
      <c r="F946" s="5"/>
      <c r="G946" s="8">
        <f>SUM(G947:G948)</f>
        <v>78428.600000000006</v>
      </c>
      <c r="H946" s="8">
        <f t="shared" ref="H946:I946" si="208">SUM(H947:H948)</f>
        <v>78428.600000000006</v>
      </c>
      <c r="I946" s="8">
        <f t="shared" si="208"/>
        <v>85074.4</v>
      </c>
    </row>
    <row r="947" spans="1:9" ht="47.25">
      <c r="A947" s="2" t="s">
        <v>46</v>
      </c>
      <c r="B947" s="5"/>
      <c r="C947" s="5" t="s">
        <v>108</v>
      </c>
      <c r="D947" s="5" t="s">
        <v>39</v>
      </c>
      <c r="E947" s="23" t="s">
        <v>808</v>
      </c>
      <c r="F947" s="5" t="s">
        <v>84</v>
      </c>
      <c r="G947" s="8">
        <v>30342.400000000001</v>
      </c>
      <c r="H947" s="8">
        <v>30342.400000000001</v>
      </c>
      <c r="I947" s="8">
        <v>32915.300000000003</v>
      </c>
    </row>
    <row r="948" spans="1:9" ht="31.5">
      <c r="A948" s="83" t="s">
        <v>220</v>
      </c>
      <c r="B948" s="5"/>
      <c r="C948" s="5" t="s">
        <v>108</v>
      </c>
      <c r="D948" s="5" t="s">
        <v>39</v>
      </c>
      <c r="E948" s="23" t="s">
        <v>808</v>
      </c>
      <c r="F948" s="5" t="s">
        <v>117</v>
      </c>
      <c r="G948" s="8">
        <v>48086.2</v>
      </c>
      <c r="H948" s="8">
        <v>48086.2</v>
      </c>
      <c r="I948" s="8">
        <v>52159.1</v>
      </c>
    </row>
    <row r="949" spans="1:9" ht="47.25">
      <c r="A949" s="81" t="s">
        <v>950</v>
      </c>
      <c r="B949" s="5"/>
      <c r="C949" s="5" t="s">
        <v>108</v>
      </c>
      <c r="D949" s="5" t="s">
        <v>39</v>
      </c>
      <c r="E949" s="23" t="s">
        <v>853</v>
      </c>
      <c r="F949" s="5"/>
      <c r="G949" s="8">
        <f>SUM(G950:G951)</f>
        <v>104297.79999999999</v>
      </c>
      <c r="H949" s="8">
        <f t="shared" ref="H949:I949" si="209">SUM(H950:H951)</f>
        <v>98794.700000000012</v>
      </c>
      <c r="I949" s="8">
        <f t="shared" si="209"/>
        <v>101566.6</v>
      </c>
    </row>
    <row r="950" spans="1:9" ht="31.5">
      <c r="A950" s="83" t="s">
        <v>47</v>
      </c>
      <c r="B950" s="5"/>
      <c r="C950" s="5" t="s">
        <v>108</v>
      </c>
      <c r="D950" s="5" t="s">
        <v>39</v>
      </c>
      <c r="E950" s="23" t="s">
        <v>853</v>
      </c>
      <c r="F950" s="5" t="s">
        <v>86</v>
      </c>
      <c r="G950" s="8">
        <v>34466.6</v>
      </c>
      <c r="H950" s="8">
        <v>32648</v>
      </c>
      <c r="I950" s="8">
        <v>33564.1</v>
      </c>
    </row>
    <row r="951" spans="1:9" ht="31.5">
      <c r="A951" s="83" t="s">
        <v>220</v>
      </c>
      <c r="B951" s="5"/>
      <c r="C951" s="5" t="s">
        <v>108</v>
      </c>
      <c r="D951" s="5" t="s">
        <v>39</v>
      </c>
      <c r="E951" s="23" t="s">
        <v>853</v>
      </c>
      <c r="F951" s="5" t="s">
        <v>117</v>
      </c>
      <c r="G951" s="8">
        <v>69831.199999999997</v>
      </c>
      <c r="H951" s="8">
        <v>66146.700000000012</v>
      </c>
      <c r="I951" s="8">
        <v>68002.5</v>
      </c>
    </row>
    <row r="952" spans="1:9" ht="47.25">
      <c r="A952" s="83" t="s">
        <v>434</v>
      </c>
      <c r="B952" s="5"/>
      <c r="C952" s="5" t="s">
        <v>108</v>
      </c>
      <c r="D952" s="5" t="s">
        <v>39</v>
      </c>
      <c r="E952" s="7" t="s">
        <v>689</v>
      </c>
      <c r="F952" s="23"/>
      <c r="G952" s="8">
        <f>SUM(G953:G954)</f>
        <v>6257.5</v>
      </c>
      <c r="H952" s="8">
        <f>SUM(H953:H954)</f>
        <v>9257.5</v>
      </c>
      <c r="I952" s="8">
        <f>SUM(I953:I954)</f>
        <v>9257.5</v>
      </c>
    </row>
    <row r="953" spans="1:9" ht="31.5">
      <c r="A953" s="83" t="s">
        <v>47</v>
      </c>
      <c r="B953" s="5"/>
      <c r="C953" s="5" t="s">
        <v>108</v>
      </c>
      <c r="D953" s="5" t="s">
        <v>39</v>
      </c>
      <c r="E953" s="7" t="s">
        <v>689</v>
      </c>
      <c r="F953" s="5" t="s">
        <v>86</v>
      </c>
      <c r="G953" s="82">
        <v>2768.3999999999996</v>
      </c>
      <c r="H953" s="82">
        <v>4298.7</v>
      </c>
      <c r="I953" s="82">
        <v>4298.7</v>
      </c>
    </row>
    <row r="954" spans="1:9" ht="31.5">
      <c r="A954" s="83" t="s">
        <v>220</v>
      </c>
      <c r="B954" s="5"/>
      <c r="C954" s="5" t="s">
        <v>108</v>
      </c>
      <c r="D954" s="5" t="s">
        <v>39</v>
      </c>
      <c r="E954" s="7" t="s">
        <v>689</v>
      </c>
      <c r="F954" s="5" t="s">
        <v>117</v>
      </c>
      <c r="G954" s="82">
        <v>3489.1</v>
      </c>
      <c r="H954" s="82">
        <v>4958.7999999999993</v>
      </c>
      <c r="I954" s="82">
        <v>4958.7999999999993</v>
      </c>
    </row>
    <row r="955" spans="1:9" ht="47.25" hidden="1">
      <c r="A955" s="83" t="s">
        <v>803</v>
      </c>
      <c r="B955" s="5"/>
      <c r="C955" s="5" t="s">
        <v>108</v>
      </c>
      <c r="D955" s="5" t="s">
        <v>39</v>
      </c>
      <c r="E955" s="7" t="s">
        <v>802</v>
      </c>
      <c r="F955" s="5"/>
      <c r="G955" s="8">
        <f>SUM(G956)</f>
        <v>0</v>
      </c>
      <c r="H955" s="8">
        <f t="shared" ref="H955:I955" si="210">SUM(H956)</f>
        <v>0</v>
      </c>
      <c r="I955" s="8">
        <f t="shared" si="210"/>
        <v>0</v>
      </c>
    </row>
    <row r="956" spans="1:9" ht="31.5" hidden="1">
      <c r="A956" s="83" t="s">
        <v>47</v>
      </c>
      <c r="B956" s="5"/>
      <c r="C956" s="5" t="s">
        <v>108</v>
      </c>
      <c r="D956" s="5" t="s">
        <v>39</v>
      </c>
      <c r="E956" s="7" t="s">
        <v>802</v>
      </c>
      <c r="F956" s="5" t="s">
        <v>86</v>
      </c>
      <c r="G956" s="8"/>
      <c r="H956" s="8"/>
      <c r="I956" s="8"/>
    </row>
    <row r="957" spans="1:9" ht="47.25">
      <c r="A957" s="83" t="s">
        <v>870</v>
      </c>
      <c r="B957" s="5"/>
      <c r="C957" s="5" t="s">
        <v>108</v>
      </c>
      <c r="D957" s="5" t="s">
        <v>39</v>
      </c>
      <c r="E957" s="23" t="s">
        <v>690</v>
      </c>
      <c r="F957" s="5"/>
      <c r="G957" s="8">
        <f>G959+G958</f>
        <v>15389.800000000001</v>
      </c>
      <c r="H957" s="8">
        <f>H959+H958</f>
        <v>15389.800000000001</v>
      </c>
      <c r="I957" s="8">
        <f>I959+I958</f>
        <v>15389.800000000001</v>
      </c>
    </row>
    <row r="958" spans="1:9" ht="31.5">
      <c r="A958" s="83" t="s">
        <v>47</v>
      </c>
      <c r="B958" s="5"/>
      <c r="C958" s="5" t="s">
        <v>108</v>
      </c>
      <c r="D958" s="5" t="s">
        <v>39</v>
      </c>
      <c r="E958" s="23" t="s">
        <v>690</v>
      </c>
      <c r="F958" s="5" t="s">
        <v>86</v>
      </c>
      <c r="G958" s="82">
        <v>4973.1000000000004</v>
      </c>
      <c r="H958" s="82">
        <v>4973.1000000000004</v>
      </c>
      <c r="I958" s="82">
        <v>4973.1000000000004</v>
      </c>
    </row>
    <row r="959" spans="1:9" ht="31.5">
      <c r="A959" s="83" t="s">
        <v>220</v>
      </c>
      <c r="B959" s="5"/>
      <c r="C959" s="5" t="s">
        <v>108</v>
      </c>
      <c r="D959" s="5" t="s">
        <v>39</v>
      </c>
      <c r="E959" s="23" t="s">
        <v>690</v>
      </c>
      <c r="F959" s="5" t="s">
        <v>117</v>
      </c>
      <c r="G959" s="82">
        <v>10416.700000000001</v>
      </c>
      <c r="H959" s="82">
        <v>10416.700000000001</v>
      </c>
      <c r="I959" s="82">
        <v>10416.700000000001</v>
      </c>
    </row>
    <row r="960" spans="1:9" ht="78.75">
      <c r="A960" s="83" t="s">
        <v>460</v>
      </c>
      <c r="B960" s="5"/>
      <c r="C960" s="5" t="s">
        <v>108</v>
      </c>
      <c r="D960" s="5" t="s">
        <v>39</v>
      </c>
      <c r="E960" s="23" t="s">
        <v>949</v>
      </c>
      <c r="F960" s="5"/>
      <c r="G960" s="82">
        <f>SUM(G961)</f>
        <v>700</v>
      </c>
      <c r="H960" s="82">
        <f t="shared" ref="H960:I960" si="211">SUM(H961)</f>
        <v>0</v>
      </c>
      <c r="I960" s="82">
        <f t="shared" si="211"/>
        <v>0</v>
      </c>
    </row>
    <row r="961" spans="1:9" ht="31.5">
      <c r="A961" s="83" t="s">
        <v>220</v>
      </c>
      <c r="B961" s="5"/>
      <c r="C961" s="5" t="s">
        <v>108</v>
      </c>
      <c r="D961" s="5" t="s">
        <v>39</v>
      </c>
      <c r="E961" s="23" t="s">
        <v>949</v>
      </c>
      <c r="F961" s="5" t="s">
        <v>117</v>
      </c>
      <c r="G961" s="82">
        <v>700</v>
      </c>
      <c r="H961" s="82">
        <v>0</v>
      </c>
      <c r="I961" s="82">
        <v>0</v>
      </c>
    </row>
    <row r="962" spans="1:9" ht="31.5">
      <c r="A962" s="83" t="s">
        <v>952</v>
      </c>
      <c r="B962" s="5"/>
      <c r="C962" s="5" t="s">
        <v>108</v>
      </c>
      <c r="D962" s="5" t="s">
        <v>39</v>
      </c>
      <c r="E962" s="23" t="s">
        <v>953</v>
      </c>
      <c r="F962" s="5"/>
      <c r="G962" s="82">
        <f>SUM(G963)</f>
        <v>833.7</v>
      </c>
      <c r="H962" s="82">
        <f t="shared" ref="H962:I962" si="212">SUM(H963)</f>
        <v>833.7</v>
      </c>
      <c r="I962" s="82">
        <f t="shared" si="212"/>
        <v>833.7</v>
      </c>
    </row>
    <row r="963" spans="1:9" ht="31.5">
      <c r="A963" s="83" t="s">
        <v>220</v>
      </c>
      <c r="B963" s="5"/>
      <c r="C963" s="5" t="s">
        <v>108</v>
      </c>
      <c r="D963" s="5" t="s">
        <v>39</v>
      </c>
      <c r="E963" s="23" t="s">
        <v>953</v>
      </c>
      <c r="F963" s="5" t="s">
        <v>117</v>
      </c>
      <c r="G963" s="82">
        <v>833.7</v>
      </c>
      <c r="H963" s="82">
        <v>833.7</v>
      </c>
      <c r="I963" s="82">
        <v>833.7</v>
      </c>
    </row>
    <row r="964" spans="1:9" ht="47.25">
      <c r="A964" s="83" t="s">
        <v>24</v>
      </c>
      <c r="B964" s="5"/>
      <c r="C964" s="5" t="s">
        <v>108</v>
      </c>
      <c r="D964" s="5" t="s">
        <v>39</v>
      </c>
      <c r="E964" s="7" t="s">
        <v>670</v>
      </c>
      <c r="F964" s="5"/>
      <c r="G964" s="8">
        <f>G965+G967</f>
        <v>761825.39999999991</v>
      </c>
      <c r="H964" s="8">
        <f>H965+H967</f>
        <v>759162</v>
      </c>
      <c r="I964" s="8">
        <f>I965+I967</f>
        <v>758183.6</v>
      </c>
    </row>
    <row r="965" spans="1:9" ht="63">
      <c r="A965" s="83" t="s">
        <v>381</v>
      </c>
      <c r="B965" s="5"/>
      <c r="C965" s="5" t="s">
        <v>108</v>
      </c>
      <c r="D965" s="5" t="s">
        <v>39</v>
      </c>
      <c r="E965" s="51" t="s">
        <v>671</v>
      </c>
      <c r="F965" s="5"/>
      <c r="G965" s="8">
        <f>G966</f>
        <v>563843.69999999995</v>
      </c>
      <c r="H965" s="8">
        <f>H966</f>
        <v>563843.69999999995</v>
      </c>
      <c r="I965" s="8">
        <f>I966</f>
        <v>563843.69999999995</v>
      </c>
    </row>
    <row r="966" spans="1:9" ht="31.5">
      <c r="A966" s="83" t="s">
        <v>116</v>
      </c>
      <c r="B966" s="5"/>
      <c r="C966" s="5" t="s">
        <v>108</v>
      </c>
      <c r="D966" s="5" t="s">
        <v>39</v>
      </c>
      <c r="E966" s="51" t="s">
        <v>671</v>
      </c>
      <c r="F966" s="5" t="s">
        <v>117</v>
      </c>
      <c r="G966" s="82">
        <v>563843.69999999995</v>
      </c>
      <c r="H966" s="82">
        <v>563843.69999999995</v>
      </c>
      <c r="I966" s="82">
        <v>563843.69999999995</v>
      </c>
    </row>
    <row r="967" spans="1:9">
      <c r="A967" s="83" t="s">
        <v>323</v>
      </c>
      <c r="B967" s="5"/>
      <c r="C967" s="5" t="s">
        <v>108</v>
      </c>
      <c r="D967" s="5" t="s">
        <v>39</v>
      </c>
      <c r="E967" s="23" t="s">
        <v>672</v>
      </c>
      <c r="F967" s="5"/>
      <c r="G967" s="8">
        <f>G968</f>
        <v>197981.7</v>
      </c>
      <c r="H967" s="8">
        <f>H968</f>
        <v>195318.3</v>
      </c>
      <c r="I967" s="8">
        <f>I968</f>
        <v>194339.9</v>
      </c>
    </row>
    <row r="968" spans="1:9" ht="31.5">
      <c r="A968" s="83" t="s">
        <v>220</v>
      </c>
      <c r="B968" s="5"/>
      <c r="C968" s="5" t="s">
        <v>108</v>
      </c>
      <c r="D968" s="5" t="s">
        <v>39</v>
      </c>
      <c r="E968" s="23" t="s">
        <v>672</v>
      </c>
      <c r="F968" s="5" t="s">
        <v>117</v>
      </c>
      <c r="G968" s="82">
        <v>197981.7</v>
      </c>
      <c r="H968" s="82">
        <v>195318.3</v>
      </c>
      <c r="I968" s="82">
        <v>194339.9</v>
      </c>
    </row>
    <row r="969" spans="1:9">
      <c r="A969" s="83" t="s">
        <v>145</v>
      </c>
      <c r="B969" s="5"/>
      <c r="C969" s="5" t="s">
        <v>108</v>
      </c>
      <c r="D969" s="5" t="s">
        <v>39</v>
      </c>
      <c r="E969" s="23" t="s">
        <v>665</v>
      </c>
      <c r="F969" s="5"/>
      <c r="G969" s="8">
        <f>SUM(G970)</f>
        <v>800</v>
      </c>
      <c r="H969" s="8">
        <f t="shared" ref="H969:I969" si="213">SUM(H970)</f>
        <v>0</v>
      </c>
      <c r="I969" s="8">
        <f t="shared" si="213"/>
        <v>0</v>
      </c>
    </row>
    <row r="970" spans="1:9">
      <c r="A970" s="83" t="s">
        <v>319</v>
      </c>
      <c r="B970" s="5"/>
      <c r="C970" s="5" t="s">
        <v>108</v>
      </c>
      <c r="D970" s="5" t="s">
        <v>39</v>
      </c>
      <c r="E970" s="23" t="s">
        <v>800</v>
      </c>
      <c r="F970" s="5"/>
      <c r="G970" s="8">
        <f>SUM(G971)</f>
        <v>800</v>
      </c>
      <c r="H970" s="8">
        <f>SUM(H971)</f>
        <v>0</v>
      </c>
      <c r="I970" s="8">
        <f>SUM(I971)</f>
        <v>0</v>
      </c>
    </row>
    <row r="971" spans="1:9">
      <c r="A971" s="83" t="s">
        <v>323</v>
      </c>
      <c r="B971" s="5"/>
      <c r="C971" s="5" t="s">
        <v>108</v>
      </c>
      <c r="D971" s="5" t="s">
        <v>39</v>
      </c>
      <c r="E971" s="23" t="s">
        <v>697</v>
      </c>
      <c r="F971" s="5"/>
      <c r="G971" s="8">
        <f t="shared" ref="G971:I971" si="214">SUM(G972)</f>
        <v>800</v>
      </c>
      <c r="H971" s="8">
        <f t="shared" si="214"/>
        <v>0</v>
      </c>
      <c r="I971" s="8">
        <f t="shared" si="214"/>
        <v>0</v>
      </c>
    </row>
    <row r="972" spans="1:9" ht="31.5">
      <c r="A972" s="83" t="s">
        <v>220</v>
      </c>
      <c r="B972" s="5"/>
      <c r="C972" s="5" t="s">
        <v>108</v>
      </c>
      <c r="D972" s="5" t="s">
        <v>39</v>
      </c>
      <c r="E972" s="23" t="s">
        <v>697</v>
      </c>
      <c r="F972" s="5" t="s">
        <v>117</v>
      </c>
      <c r="G972" s="82">
        <v>800</v>
      </c>
      <c r="H972" s="82">
        <v>0</v>
      </c>
      <c r="I972" s="82">
        <v>0</v>
      </c>
    </row>
    <row r="973" spans="1:9" ht="31.5">
      <c r="A973" s="83" t="s">
        <v>40</v>
      </c>
      <c r="B973" s="5"/>
      <c r="C973" s="5" t="s">
        <v>108</v>
      </c>
      <c r="D973" s="5" t="s">
        <v>39</v>
      </c>
      <c r="E973" s="7" t="s">
        <v>667</v>
      </c>
      <c r="F973" s="5"/>
      <c r="G973" s="8">
        <f>G974+G977+G980+G984</f>
        <v>480819.99999999994</v>
      </c>
      <c r="H973" s="8">
        <f>H974+H977+H980+H984</f>
        <v>476562.3</v>
      </c>
      <c r="I973" s="8">
        <f>I974+I977+I980+I984</f>
        <v>475418.50000000006</v>
      </c>
    </row>
    <row r="974" spans="1:9" ht="78.75">
      <c r="A974" s="83" t="s">
        <v>380</v>
      </c>
      <c r="B974" s="5"/>
      <c r="C974" s="5" t="s">
        <v>108</v>
      </c>
      <c r="D974" s="5" t="s">
        <v>39</v>
      </c>
      <c r="E974" s="51" t="s">
        <v>691</v>
      </c>
      <c r="F974" s="5"/>
      <c r="G974" s="8">
        <f>G975+G976</f>
        <v>46092.6</v>
      </c>
      <c r="H974" s="8">
        <f>H975+H976</f>
        <v>46178.3</v>
      </c>
      <c r="I974" s="8">
        <f>I975+I976</f>
        <v>45820.4</v>
      </c>
    </row>
    <row r="975" spans="1:9" ht="47.25">
      <c r="A975" s="2" t="s">
        <v>46</v>
      </c>
      <c r="B975" s="5"/>
      <c r="C975" s="5" t="s">
        <v>108</v>
      </c>
      <c r="D975" s="5" t="s">
        <v>39</v>
      </c>
      <c r="E975" s="51" t="s">
        <v>691</v>
      </c>
      <c r="F975" s="5" t="s">
        <v>84</v>
      </c>
      <c r="G975" s="82">
        <v>44024.4</v>
      </c>
      <c r="H975" s="82">
        <v>44024.4</v>
      </c>
      <c r="I975" s="82">
        <v>44024.4</v>
      </c>
    </row>
    <row r="976" spans="1:9" ht="31.5">
      <c r="A976" s="83" t="s">
        <v>47</v>
      </c>
      <c r="B976" s="5"/>
      <c r="C976" s="5" t="s">
        <v>108</v>
      </c>
      <c r="D976" s="5" t="s">
        <v>39</v>
      </c>
      <c r="E976" s="51" t="s">
        <v>691</v>
      </c>
      <c r="F976" s="5" t="s">
        <v>86</v>
      </c>
      <c r="G976" s="82">
        <v>2068.1999999999998</v>
      </c>
      <c r="H976" s="82">
        <v>2153.9</v>
      </c>
      <c r="I976" s="82">
        <v>1796</v>
      </c>
    </row>
    <row r="977" spans="1:9" ht="63">
      <c r="A977" s="83" t="s">
        <v>381</v>
      </c>
      <c r="B977" s="5"/>
      <c r="C977" s="5" t="s">
        <v>108</v>
      </c>
      <c r="D977" s="5" t="s">
        <v>39</v>
      </c>
      <c r="E977" s="51" t="s">
        <v>692</v>
      </c>
      <c r="F977" s="5"/>
      <c r="G977" s="8">
        <f>G978+G979</f>
        <v>288663.8</v>
      </c>
      <c r="H977" s="8">
        <f>H978+H979</f>
        <v>288663.8</v>
      </c>
      <c r="I977" s="8">
        <f>I978+I979</f>
        <v>288663.8</v>
      </c>
    </row>
    <row r="978" spans="1:9" ht="47.25">
      <c r="A978" s="83" t="s">
        <v>46</v>
      </c>
      <c r="B978" s="5"/>
      <c r="C978" s="5" t="s">
        <v>108</v>
      </c>
      <c r="D978" s="5" t="s">
        <v>39</v>
      </c>
      <c r="E978" s="51" t="s">
        <v>692</v>
      </c>
      <c r="F978" s="5" t="s">
        <v>84</v>
      </c>
      <c r="G978" s="8">
        <v>285353.09999999998</v>
      </c>
      <c r="H978" s="8">
        <v>285353.09999999998</v>
      </c>
      <c r="I978" s="8">
        <v>285353.09999999998</v>
      </c>
    </row>
    <row r="979" spans="1:9" ht="31.5">
      <c r="A979" s="83" t="s">
        <v>47</v>
      </c>
      <c r="B979" s="5"/>
      <c r="C979" s="5" t="s">
        <v>108</v>
      </c>
      <c r="D979" s="5" t="s">
        <v>39</v>
      </c>
      <c r="E979" s="51" t="s">
        <v>692</v>
      </c>
      <c r="F979" s="5" t="s">
        <v>86</v>
      </c>
      <c r="G979" s="8">
        <v>3310.7</v>
      </c>
      <c r="H979" s="8">
        <v>3310.7</v>
      </c>
      <c r="I979" s="8">
        <v>3310.7</v>
      </c>
    </row>
    <row r="980" spans="1:9">
      <c r="A980" s="83" t="s">
        <v>323</v>
      </c>
      <c r="B980" s="5"/>
      <c r="C980" s="5" t="s">
        <v>108</v>
      </c>
      <c r="D980" s="5" t="s">
        <v>39</v>
      </c>
      <c r="E980" s="32" t="s">
        <v>693</v>
      </c>
      <c r="F980" s="32"/>
      <c r="G980" s="8">
        <f>G981+G982+G983</f>
        <v>133122.80000000002</v>
      </c>
      <c r="H980" s="8">
        <f>H981+H982+H983</f>
        <v>129190</v>
      </c>
      <c r="I980" s="8">
        <f>I981+I982+I983</f>
        <v>128483.1</v>
      </c>
    </row>
    <row r="981" spans="1:9" ht="47.25">
      <c r="A981" s="2" t="s">
        <v>46</v>
      </c>
      <c r="B981" s="5"/>
      <c r="C981" s="5" t="s">
        <v>108</v>
      </c>
      <c r="D981" s="5" t="s">
        <v>39</v>
      </c>
      <c r="E981" s="32" t="s">
        <v>693</v>
      </c>
      <c r="F981" s="5" t="s">
        <v>84</v>
      </c>
      <c r="G981" s="8">
        <v>68033.600000000006</v>
      </c>
      <c r="H981" s="8">
        <v>68033.600000000006</v>
      </c>
      <c r="I981" s="8">
        <v>68033.600000000006</v>
      </c>
    </row>
    <row r="982" spans="1:9" ht="31.5">
      <c r="A982" s="83" t="s">
        <v>47</v>
      </c>
      <c r="B982" s="5"/>
      <c r="C982" s="5" t="s">
        <v>108</v>
      </c>
      <c r="D982" s="5" t="s">
        <v>39</v>
      </c>
      <c r="E982" s="32" t="s">
        <v>693</v>
      </c>
      <c r="F982" s="5" t="s">
        <v>86</v>
      </c>
      <c r="G982" s="8">
        <v>58372.200000000004</v>
      </c>
      <c r="H982" s="8">
        <v>54439.4</v>
      </c>
      <c r="I982" s="8">
        <v>53732.5</v>
      </c>
    </row>
    <row r="983" spans="1:9">
      <c r="A983" s="83" t="s">
        <v>21</v>
      </c>
      <c r="B983" s="5"/>
      <c r="C983" s="5" t="s">
        <v>108</v>
      </c>
      <c r="D983" s="5" t="s">
        <v>39</v>
      </c>
      <c r="E983" s="32" t="s">
        <v>693</v>
      </c>
      <c r="F983" s="5" t="s">
        <v>91</v>
      </c>
      <c r="G983" s="8">
        <v>6717</v>
      </c>
      <c r="H983" s="8">
        <v>6717</v>
      </c>
      <c r="I983" s="8">
        <v>6717</v>
      </c>
    </row>
    <row r="984" spans="1:9" ht="31.5">
      <c r="A984" s="83" t="s">
        <v>564</v>
      </c>
      <c r="B984" s="5"/>
      <c r="C984" s="5" t="s">
        <v>108</v>
      </c>
      <c r="D984" s="5" t="s">
        <v>39</v>
      </c>
      <c r="E984" s="23" t="s">
        <v>694</v>
      </c>
      <c r="F984" s="23"/>
      <c r="G984" s="8">
        <f>G985+G986+G987</f>
        <v>12940.8</v>
      </c>
      <c r="H984" s="8">
        <f>H985+H986+H987</f>
        <v>12530.2</v>
      </c>
      <c r="I984" s="8">
        <f>I985+I986+I987</f>
        <v>12451.2</v>
      </c>
    </row>
    <row r="985" spans="1:9" ht="47.25">
      <c r="A985" s="2" t="s">
        <v>46</v>
      </c>
      <c r="B985" s="5"/>
      <c r="C985" s="5" t="s">
        <v>108</v>
      </c>
      <c r="D985" s="5" t="s">
        <v>39</v>
      </c>
      <c r="E985" s="23" t="s">
        <v>694</v>
      </c>
      <c r="F985" s="23">
        <v>100</v>
      </c>
      <c r="G985" s="82">
        <v>6506.7999999999993</v>
      </c>
      <c r="H985" s="82">
        <v>6506.8</v>
      </c>
      <c r="I985" s="82">
        <v>6506.8</v>
      </c>
    </row>
    <row r="986" spans="1:9" ht="31.5">
      <c r="A986" s="83" t="s">
        <v>47</v>
      </c>
      <c r="B986" s="5"/>
      <c r="C986" s="5" t="s">
        <v>108</v>
      </c>
      <c r="D986" s="5" t="s">
        <v>39</v>
      </c>
      <c r="E986" s="23" t="s">
        <v>694</v>
      </c>
      <c r="F986" s="23">
        <v>200</v>
      </c>
      <c r="G986" s="82">
        <v>5520.2</v>
      </c>
      <c r="H986" s="82">
        <v>5109.6000000000004</v>
      </c>
      <c r="I986" s="82">
        <v>5030.6000000000004</v>
      </c>
    </row>
    <row r="987" spans="1:9">
      <c r="A987" s="83" t="s">
        <v>21</v>
      </c>
      <c r="B987" s="5"/>
      <c r="C987" s="5" t="s">
        <v>108</v>
      </c>
      <c r="D987" s="5" t="s">
        <v>39</v>
      </c>
      <c r="E987" s="23" t="s">
        <v>694</v>
      </c>
      <c r="F987" s="23">
        <v>800</v>
      </c>
      <c r="G987" s="82">
        <v>913.8</v>
      </c>
      <c r="H987" s="82">
        <v>913.8</v>
      </c>
      <c r="I987" s="82">
        <v>913.8</v>
      </c>
    </row>
    <row r="988" spans="1:9">
      <c r="A988" s="55" t="s">
        <v>771</v>
      </c>
      <c r="B988" s="5"/>
      <c r="C988" s="5" t="s">
        <v>108</v>
      </c>
      <c r="D988" s="5" t="s">
        <v>39</v>
      </c>
      <c r="E988" s="7" t="s">
        <v>695</v>
      </c>
      <c r="F988" s="5"/>
      <c r="G988" s="8">
        <f t="shared" ref="G988:H988" si="215">G993+G989+G991</f>
        <v>2796.3</v>
      </c>
      <c r="H988" s="8">
        <f t="shared" si="215"/>
        <v>1217.5999999999999</v>
      </c>
      <c r="I988" s="8">
        <f>I993+I989+I991</f>
        <v>20567.3</v>
      </c>
    </row>
    <row r="989" spans="1:9" ht="47.25">
      <c r="A989" s="83" t="s">
        <v>951</v>
      </c>
      <c r="B989" s="5"/>
      <c r="C989" s="5" t="s">
        <v>108</v>
      </c>
      <c r="D989" s="5" t="s">
        <v>39</v>
      </c>
      <c r="E989" s="7" t="s">
        <v>756</v>
      </c>
      <c r="F989" s="5"/>
      <c r="G989" s="8">
        <f>SUM(G990)</f>
        <v>1578.7</v>
      </c>
      <c r="H989" s="8">
        <f t="shared" ref="H989:I989" si="216">SUM(H990)</f>
        <v>0</v>
      </c>
      <c r="I989" s="8">
        <f t="shared" si="216"/>
        <v>1510</v>
      </c>
    </row>
    <row r="990" spans="1:9" ht="31.5">
      <c r="A990" s="83" t="s">
        <v>47</v>
      </c>
      <c r="B990" s="5"/>
      <c r="C990" s="5" t="s">
        <v>108</v>
      </c>
      <c r="D990" s="5" t="s">
        <v>39</v>
      </c>
      <c r="E990" s="7" t="s">
        <v>756</v>
      </c>
      <c r="F990" s="5" t="s">
        <v>86</v>
      </c>
      <c r="G990" s="82">
        <v>1578.7</v>
      </c>
      <c r="H990" s="82">
        <v>0</v>
      </c>
      <c r="I990" s="82">
        <v>1510</v>
      </c>
    </row>
    <row r="991" spans="1:9" ht="47.25">
      <c r="A991" s="83" t="s">
        <v>956</v>
      </c>
      <c r="B991" s="5"/>
      <c r="C991" s="5" t="s">
        <v>108</v>
      </c>
      <c r="D991" s="5" t="s">
        <v>39</v>
      </c>
      <c r="E991" s="7" t="s">
        <v>957</v>
      </c>
      <c r="F991" s="5"/>
      <c r="G991" s="82">
        <f>SUM(G992)</f>
        <v>0</v>
      </c>
      <c r="H991" s="82">
        <f t="shared" ref="H991:I991" si="217">SUM(H992)</f>
        <v>0</v>
      </c>
      <c r="I991" s="82">
        <f t="shared" si="217"/>
        <v>17839.7</v>
      </c>
    </row>
    <row r="992" spans="1:9" ht="31.5">
      <c r="A992" s="83" t="s">
        <v>47</v>
      </c>
      <c r="B992" s="5"/>
      <c r="C992" s="5" t="s">
        <v>108</v>
      </c>
      <c r="D992" s="5" t="s">
        <v>39</v>
      </c>
      <c r="E992" s="7" t="s">
        <v>957</v>
      </c>
      <c r="F992" s="5" t="s">
        <v>86</v>
      </c>
      <c r="G992" s="82">
        <v>0</v>
      </c>
      <c r="H992" s="82">
        <v>0</v>
      </c>
      <c r="I992" s="82">
        <v>17839.7</v>
      </c>
    </row>
    <row r="993" spans="1:9" ht="31.5">
      <c r="A993" s="83" t="s">
        <v>466</v>
      </c>
      <c r="B993" s="5"/>
      <c r="C993" s="5" t="s">
        <v>108</v>
      </c>
      <c r="D993" s="5" t="s">
        <v>39</v>
      </c>
      <c r="E993" s="7" t="s">
        <v>696</v>
      </c>
      <c r="F993" s="5"/>
      <c r="G993" s="8">
        <f t="shared" ref="G993:I993" si="218">G994</f>
        <v>1217.5999999999999</v>
      </c>
      <c r="H993" s="8">
        <f t="shared" si="218"/>
        <v>1217.5999999999999</v>
      </c>
      <c r="I993" s="8">
        <f t="shared" si="218"/>
        <v>1217.5999999999999</v>
      </c>
    </row>
    <row r="994" spans="1:9" ht="31.5">
      <c r="A994" s="83" t="s">
        <v>220</v>
      </c>
      <c r="B994" s="5"/>
      <c r="C994" s="5" t="s">
        <v>108</v>
      </c>
      <c r="D994" s="5" t="s">
        <v>39</v>
      </c>
      <c r="E994" s="7" t="s">
        <v>696</v>
      </c>
      <c r="F994" s="5" t="s">
        <v>117</v>
      </c>
      <c r="G994" s="82">
        <v>1217.5999999999999</v>
      </c>
      <c r="H994" s="82">
        <v>1217.5999999999999</v>
      </c>
      <c r="I994" s="82">
        <v>1217.5999999999999</v>
      </c>
    </row>
    <row r="995" spans="1:9" ht="47.25">
      <c r="A995" s="83" t="s">
        <v>603</v>
      </c>
      <c r="B995" s="5"/>
      <c r="C995" s="5" t="s">
        <v>108</v>
      </c>
      <c r="D995" s="5" t="s">
        <v>39</v>
      </c>
      <c r="E995" s="32" t="s">
        <v>321</v>
      </c>
      <c r="F995" s="5"/>
      <c r="G995" s="8">
        <f>G996+G1001</f>
        <v>17438.800000000003</v>
      </c>
      <c r="H995" s="8">
        <f t="shared" ref="H995:I995" si="219">H996+H1001</f>
        <v>16638.8</v>
      </c>
      <c r="I995" s="8">
        <f t="shared" si="219"/>
        <v>16638.8</v>
      </c>
    </row>
    <row r="996" spans="1:9">
      <c r="A996" s="83" t="s">
        <v>30</v>
      </c>
      <c r="B996" s="5"/>
      <c r="C996" s="5" t="s">
        <v>108</v>
      </c>
      <c r="D996" s="5" t="s">
        <v>39</v>
      </c>
      <c r="E996" s="32" t="s">
        <v>322</v>
      </c>
      <c r="F996" s="5"/>
      <c r="G996" s="8">
        <f>SUM(G997:G999)</f>
        <v>16833.400000000001</v>
      </c>
      <c r="H996" s="8">
        <f t="shared" ref="H996:I996" si="220">SUM(H997:H999)</f>
        <v>16638.8</v>
      </c>
      <c r="I996" s="8">
        <f t="shared" si="220"/>
        <v>16401</v>
      </c>
    </row>
    <row r="997" spans="1:9" ht="31.5">
      <c r="A997" s="83" t="s">
        <v>47</v>
      </c>
      <c r="B997" s="5"/>
      <c r="C997" s="5" t="s">
        <v>108</v>
      </c>
      <c r="D997" s="5" t="s">
        <v>39</v>
      </c>
      <c r="E997" s="32" t="s">
        <v>322</v>
      </c>
      <c r="F997" s="5" t="s">
        <v>86</v>
      </c>
      <c r="G997" s="82">
        <v>8850</v>
      </c>
      <c r="H997" s="82">
        <v>8500</v>
      </c>
      <c r="I997" s="82">
        <v>8500</v>
      </c>
    </row>
    <row r="998" spans="1:9" ht="31.5">
      <c r="A998" s="83" t="s">
        <v>220</v>
      </c>
      <c r="B998" s="5"/>
      <c r="C998" s="5" t="s">
        <v>108</v>
      </c>
      <c r="D998" s="5" t="s">
        <v>39</v>
      </c>
      <c r="E998" s="32" t="s">
        <v>322</v>
      </c>
      <c r="F998" s="5" t="s">
        <v>117</v>
      </c>
      <c r="G998" s="82">
        <v>7450</v>
      </c>
      <c r="H998" s="82">
        <v>6950</v>
      </c>
      <c r="I998" s="82">
        <v>6950</v>
      </c>
    </row>
    <row r="999" spans="1:9" ht="31.5">
      <c r="A999" s="83" t="s">
        <v>699</v>
      </c>
      <c r="B999" s="5"/>
      <c r="C999" s="5" t="s">
        <v>108</v>
      </c>
      <c r="D999" s="5" t="s">
        <v>39</v>
      </c>
      <c r="E999" s="32" t="s">
        <v>700</v>
      </c>
      <c r="F999" s="5"/>
      <c r="G999" s="8">
        <f>G1000</f>
        <v>533.4</v>
      </c>
      <c r="H999" s="8">
        <f>H1000</f>
        <v>1188.8</v>
      </c>
      <c r="I999" s="8">
        <f>I1000</f>
        <v>951</v>
      </c>
    </row>
    <row r="1000" spans="1:9" ht="31.5">
      <c r="A1000" s="83" t="s">
        <v>47</v>
      </c>
      <c r="B1000" s="5"/>
      <c r="C1000" s="5" t="s">
        <v>108</v>
      </c>
      <c r="D1000" s="5" t="s">
        <v>39</v>
      </c>
      <c r="E1000" s="32" t="s">
        <v>700</v>
      </c>
      <c r="F1000" s="5" t="s">
        <v>86</v>
      </c>
      <c r="G1000" s="82">
        <v>533.4</v>
      </c>
      <c r="H1000" s="82">
        <v>1188.8</v>
      </c>
      <c r="I1000" s="82">
        <v>951</v>
      </c>
    </row>
    <row r="1001" spans="1:9">
      <c r="A1001" s="33" t="s">
        <v>145</v>
      </c>
      <c r="B1001" s="5"/>
      <c r="C1001" s="5" t="s">
        <v>108</v>
      </c>
      <c r="D1001" s="5" t="s">
        <v>39</v>
      </c>
      <c r="E1001" s="32" t="s">
        <v>677</v>
      </c>
      <c r="F1001" s="5"/>
      <c r="G1001" s="8">
        <f>G1002</f>
        <v>605.4</v>
      </c>
      <c r="H1001" s="8">
        <f t="shared" ref="H1001:I1001" si="221">H1002</f>
        <v>0</v>
      </c>
      <c r="I1001" s="8">
        <f t="shared" si="221"/>
        <v>237.8</v>
      </c>
    </row>
    <row r="1002" spans="1:9">
      <c r="A1002" s="83" t="s">
        <v>251</v>
      </c>
      <c r="B1002" s="5"/>
      <c r="C1002" s="5" t="s">
        <v>108</v>
      </c>
      <c r="D1002" s="5" t="s">
        <v>39</v>
      </c>
      <c r="E1002" s="32" t="s">
        <v>703</v>
      </c>
      <c r="F1002" s="5"/>
      <c r="G1002" s="8">
        <f>SUM(G1003)</f>
        <v>605.4</v>
      </c>
      <c r="H1002" s="8">
        <f t="shared" ref="H1002:I1002" si="222">SUM(H1003)</f>
        <v>0</v>
      </c>
      <c r="I1002" s="8">
        <f t="shared" si="222"/>
        <v>237.8</v>
      </c>
    </row>
    <row r="1003" spans="1:9" ht="31.5" customHeight="1">
      <c r="A1003" s="83" t="s">
        <v>699</v>
      </c>
      <c r="B1003" s="5"/>
      <c r="C1003" s="5" t="s">
        <v>108</v>
      </c>
      <c r="D1003" s="5" t="s">
        <v>39</v>
      </c>
      <c r="E1003" s="32" t="s">
        <v>701</v>
      </c>
      <c r="F1003" s="5"/>
      <c r="G1003" s="8">
        <f>SUM(G1004)</f>
        <v>605.4</v>
      </c>
      <c r="H1003" s="8">
        <f t="shared" ref="H1003:I1003" si="223">SUM(H1004)</f>
        <v>0</v>
      </c>
      <c r="I1003" s="8">
        <f t="shared" si="223"/>
        <v>237.8</v>
      </c>
    </row>
    <row r="1004" spans="1:9" ht="31.5" customHeight="1">
      <c r="A1004" s="83" t="s">
        <v>220</v>
      </c>
      <c r="B1004" s="5"/>
      <c r="C1004" s="5" t="s">
        <v>108</v>
      </c>
      <c r="D1004" s="5" t="s">
        <v>39</v>
      </c>
      <c r="E1004" s="32" t="s">
        <v>701</v>
      </c>
      <c r="F1004" s="5" t="s">
        <v>117</v>
      </c>
      <c r="G1004" s="82">
        <v>605.4</v>
      </c>
      <c r="H1004" s="82">
        <v>0</v>
      </c>
      <c r="I1004" s="82">
        <v>237.8</v>
      </c>
    </row>
    <row r="1005" spans="1:9" ht="31.5">
      <c r="A1005" s="83" t="s">
        <v>854</v>
      </c>
      <c r="B1005" s="5"/>
      <c r="C1005" s="5" t="s">
        <v>108</v>
      </c>
      <c r="D1005" s="5" t="s">
        <v>39</v>
      </c>
      <c r="E1005" s="32" t="s">
        <v>855</v>
      </c>
      <c r="F1005" s="5"/>
      <c r="G1005" s="8">
        <f t="shared" ref="G1005:I1006" si="224">G1006</f>
        <v>70</v>
      </c>
      <c r="H1005" s="8">
        <f t="shared" si="224"/>
        <v>70</v>
      </c>
      <c r="I1005" s="8">
        <f t="shared" si="224"/>
        <v>70</v>
      </c>
    </row>
    <row r="1006" spans="1:9">
      <c r="A1006" s="83" t="s">
        <v>30</v>
      </c>
      <c r="B1006" s="5"/>
      <c r="C1006" s="5" t="s">
        <v>108</v>
      </c>
      <c r="D1006" s="5" t="s">
        <v>39</v>
      </c>
      <c r="E1006" s="32" t="s">
        <v>856</v>
      </c>
      <c r="F1006" s="5"/>
      <c r="G1006" s="8">
        <f t="shared" si="224"/>
        <v>70</v>
      </c>
      <c r="H1006" s="8">
        <f t="shared" si="224"/>
        <v>70</v>
      </c>
      <c r="I1006" s="8">
        <f t="shared" si="224"/>
        <v>70</v>
      </c>
    </row>
    <row r="1007" spans="1:9" ht="31.5">
      <c r="A1007" s="83" t="s">
        <v>47</v>
      </c>
      <c r="B1007" s="5"/>
      <c r="C1007" s="5" t="s">
        <v>108</v>
      </c>
      <c r="D1007" s="5" t="s">
        <v>39</v>
      </c>
      <c r="E1007" s="32" t="s">
        <v>856</v>
      </c>
      <c r="F1007" s="5" t="s">
        <v>86</v>
      </c>
      <c r="G1007" s="82">
        <v>70</v>
      </c>
      <c r="H1007" s="82">
        <v>70</v>
      </c>
      <c r="I1007" s="82">
        <v>70</v>
      </c>
    </row>
    <row r="1008" spans="1:9">
      <c r="A1008" s="83" t="s">
        <v>109</v>
      </c>
      <c r="B1008" s="5"/>
      <c r="C1008" s="5" t="s">
        <v>108</v>
      </c>
      <c r="D1008" s="5" t="s">
        <v>49</v>
      </c>
      <c r="E1008" s="5"/>
      <c r="F1008" s="5"/>
      <c r="G1008" s="8">
        <f>G1009</f>
        <v>117480</v>
      </c>
      <c r="H1008" s="8">
        <f>H1009</f>
        <v>117541.1</v>
      </c>
      <c r="I1008" s="8">
        <f>I1009</f>
        <v>117346.5</v>
      </c>
    </row>
    <row r="1009" spans="1:9" ht="31.5">
      <c r="A1009" s="83" t="s">
        <v>600</v>
      </c>
      <c r="B1009" s="5"/>
      <c r="C1009" s="5" t="s">
        <v>108</v>
      </c>
      <c r="D1009" s="5" t="s">
        <v>49</v>
      </c>
      <c r="E1009" s="51" t="s">
        <v>310</v>
      </c>
      <c r="F1009" s="5"/>
      <c r="G1009" s="8">
        <f>SUM(G1010)+G1020</f>
        <v>117480</v>
      </c>
      <c r="H1009" s="8">
        <f>SUM(H1010)+H1020</f>
        <v>117541.1</v>
      </c>
      <c r="I1009" s="8">
        <f>SUM(I1010)+I1020</f>
        <v>117346.5</v>
      </c>
    </row>
    <row r="1010" spans="1:9" ht="31.5">
      <c r="A1010" s="83" t="s">
        <v>686</v>
      </c>
      <c r="B1010" s="5"/>
      <c r="C1010" s="5" t="s">
        <v>108</v>
      </c>
      <c r="D1010" s="5" t="s">
        <v>49</v>
      </c>
      <c r="E1010" s="32" t="s">
        <v>659</v>
      </c>
      <c r="F1010" s="5"/>
      <c r="G1010" s="8">
        <f>SUM(G1011+G1014)+G1017</f>
        <v>117480</v>
      </c>
      <c r="H1010" s="8">
        <f t="shared" ref="H1010:I1010" si="225">SUM(H1011+H1014)+H1017</f>
        <v>117541.1</v>
      </c>
      <c r="I1010" s="8">
        <f t="shared" si="225"/>
        <v>117346.5</v>
      </c>
    </row>
    <row r="1011" spans="1:9">
      <c r="A1011" s="83" t="s">
        <v>30</v>
      </c>
      <c r="B1011" s="5"/>
      <c r="C1011" s="5" t="s">
        <v>108</v>
      </c>
      <c r="D1011" s="5" t="s">
        <v>49</v>
      </c>
      <c r="E1011" s="7" t="s">
        <v>660</v>
      </c>
      <c r="F1011" s="5"/>
      <c r="G1011" s="8">
        <f t="shared" ref="G1011:I1012" si="226">G1012</f>
        <v>2585.8000000000002</v>
      </c>
      <c r="H1011" s="8">
        <f t="shared" si="226"/>
        <v>3085.8</v>
      </c>
      <c r="I1011" s="8">
        <f t="shared" si="226"/>
        <v>3000</v>
      </c>
    </row>
    <row r="1012" spans="1:9">
      <c r="A1012" s="83" t="s">
        <v>324</v>
      </c>
      <c r="B1012" s="5"/>
      <c r="C1012" s="5" t="s">
        <v>108</v>
      </c>
      <c r="D1012" s="5" t="s">
        <v>49</v>
      </c>
      <c r="E1012" s="51" t="s">
        <v>675</v>
      </c>
      <c r="F1012" s="5"/>
      <c r="G1012" s="8">
        <f t="shared" si="226"/>
        <v>2585.8000000000002</v>
      </c>
      <c r="H1012" s="8">
        <f t="shared" si="226"/>
        <v>3085.8</v>
      </c>
      <c r="I1012" s="8">
        <f t="shared" si="226"/>
        <v>3000</v>
      </c>
    </row>
    <row r="1013" spans="1:9" ht="31.5">
      <c r="A1013" s="83" t="s">
        <v>220</v>
      </c>
      <c r="B1013" s="5"/>
      <c r="C1013" s="5" t="s">
        <v>108</v>
      </c>
      <c r="D1013" s="5" t="s">
        <v>49</v>
      </c>
      <c r="E1013" s="51" t="s">
        <v>675</v>
      </c>
      <c r="F1013" s="5" t="s">
        <v>117</v>
      </c>
      <c r="G1013" s="8">
        <v>2585.8000000000002</v>
      </c>
      <c r="H1013" s="8">
        <v>3085.8</v>
      </c>
      <c r="I1013" s="8">
        <v>3000</v>
      </c>
    </row>
    <row r="1014" spans="1:9" ht="47.25">
      <c r="A1014" s="83" t="s">
        <v>24</v>
      </c>
      <c r="B1014" s="5"/>
      <c r="C1014" s="5" t="s">
        <v>108</v>
      </c>
      <c r="D1014" s="5" t="s">
        <v>49</v>
      </c>
      <c r="E1014" s="7" t="s">
        <v>670</v>
      </c>
      <c r="F1014" s="5"/>
      <c r="G1014" s="8">
        <f>SUM(G1015)</f>
        <v>114794.2</v>
      </c>
      <c r="H1014" s="8">
        <f>SUM(H1015)</f>
        <v>114455.3</v>
      </c>
      <c r="I1014" s="8">
        <f>SUM(I1015)</f>
        <v>114346.5</v>
      </c>
    </row>
    <row r="1015" spans="1:9">
      <c r="A1015" s="83" t="s">
        <v>324</v>
      </c>
      <c r="B1015" s="5"/>
      <c r="C1015" s="5" t="s">
        <v>108</v>
      </c>
      <c r="D1015" s="5" t="s">
        <v>49</v>
      </c>
      <c r="E1015" s="7" t="s">
        <v>673</v>
      </c>
      <c r="F1015" s="5"/>
      <c r="G1015" s="8">
        <f>G1016</f>
        <v>114794.2</v>
      </c>
      <c r="H1015" s="8">
        <f>H1016</f>
        <v>114455.3</v>
      </c>
      <c r="I1015" s="8">
        <f>I1016</f>
        <v>114346.5</v>
      </c>
    </row>
    <row r="1016" spans="1:9" ht="31.5">
      <c r="A1016" s="83" t="s">
        <v>220</v>
      </c>
      <c r="B1016" s="5"/>
      <c r="C1016" s="5" t="s">
        <v>108</v>
      </c>
      <c r="D1016" s="5" t="s">
        <v>49</v>
      </c>
      <c r="E1016" s="7" t="s">
        <v>673</v>
      </c>
      <c r="F1016" s="5" t="s">
        <v>117</v>
      </c>
      <c r="G1016" s="8">
        <v>114794.2</v>
      </c>
      <c r="H1016" s="8">
        <v>114455.3</v>
      </c>
      <c r="I1016" s="8">
        <v>114346.5</v>
      </c>
    </row>
    <row r="1017" spans="1:9">
      <c r="A1017" s="83" t="s">
        <v>319</v>
      </c>
      <c r="B1017" s="5"/>
      <c r="C1017" s="5" t="s">
        <v>108</v>
      </c>
      <c r="D1017" s="5" t="s">
        <v>49</v>
      </c>
      <c r="E1017" s="23" t="s">
        <v>800</v>
      </c>
      <c r="F1017" s="5"/>
      <c r="G1017" s="8">
        <f>SUM(G1018)</f>
        <v>100</v>
      </c>
      <c r="H1017" s="8">
        <f t="shared" ref="H1017:I1017" si="227">SUM(H1018)</f>
        <v>0</v>
      </c>
      <c r="I1017" s="8">
        <f t="shared" si="227"/>
        <v>0</v>
      </c>
    </row>
    <row r="1018" spans="1:9">
      <c r="A1018" s="83" t="s">
        <v>324</v>
      </c>
      <c r="B1018" s="5"/>
      <c r="C1018" s="5" t="s">
        <v>108</v>
      </c>
      <c r="D1018" s="5" t="s">
        <v>49</v>
      </c>
      <c r="E1018" s="23" t="s">
        <v>813</v>
      </c>
      <c r="F1018" s="5"/>
      <c r="G1018" s="8">
        <f>SUM(G1019)</f>
        <v>100</v>
      </c>
      <c r="H1018" s="8">
        <f t="shared" ref="H1018:I1018" si="228">SUM(H1019)</f>
        <v>0</v>
      </c>
      <c r="I1018" s="8">
        <f t="shared" si="228"/>
        <v>0</v>
      </c>
    </row>
    <row r="1019" spans="1:9" ht="31.5">
      <c r="A1019" s="83" t="s">
        <v>220</v>
      </c>
      <c r="B1019" s="5"/>
      <c r="C1019" s="5" t="s">
        <v>108</v>
      </c>
      <c r="D1019" s="5" t="s">
        <v>49</v>
      </c>
      <c r="E1019" s="23" t="s">
        <v>813</v>
      </c>
      <c r="F1019" s="5" t="s">
        <v>117</v>
      </c>
      <c r="G1019" s="8">
        <v>100</v>
      </c>
      <c r="H1019" s="8">
        <v>0</v>
      </c>
      <c r="I1019" s="8"/>
    </row>
    <row r="1020" spans="1:9" ht="47.25" hidden="1">
      <c r="A1020" s="83" t="s">
        <v>603</v>
      </c>
      <c r="B1020" s="5"/>
      <c r="C1020" s="5" t="s">
        <v>108</v>
      </c>
      <c r="D1020" s="5" t="s">
        <v>49</v>
      </c>
      <c r="E1020" s="32" t="s">
        <v>321</v>
      </c>
      <c r="F1020" s="5"/>
      <c r="G1020" s="8">
        <f>SUM(G1021)+G1023</f>
        <v>0</v>
      </c>
      <c r="H1020" s="8">
        <f t="shared" ref="H1020:I1020" si="229">SUM(H1021)+H1023</f>
        <v>0</v>
      </c>
      <c r="I1020" s="8">
        <f t="shared" si="229"/>
        <v>0</v>
      </c>
    </row>
    <row r="1021" spans="1:9" hidden="1">
      <c r="A1021" s="83" t="s">
        <v>30</v>
      </c>
      <c r="B1021" s="5"/>
      <c r="C1021" s="5" t="s">
        <v>108</v>
      </c>
      <c r="D1021" s="5" t="s">
        <v>49</v>
      </c>
      <c r="E1021" s="32" t="s">
        <v>322</v>
      </c>
      <c r="F1021" s="5"/>
      <c r="G1021" s="8">
        <f t="shared" ref="G1021:I1021" si="230">SUM(G1022)</f>
        <v>0</v>
      </c>
      <c r="H1021" s="8">
        <f t="shared" si="230"/>
        <v>0</v>
      </c>
      <c r="I1021" s="8">
        <f t="shared" si="230"/>
        <v>0</v>
      </c>
    </row>
    <row r="1022" spans="1:9" ht="31.5" hidden="1">
      <c r="A1022" s="83" t="s">
        <v>220</v>
      </c>
      <c r="B1022" s="5"/>
      <c r="C1022" s="5" t="s">
        <v>108</v>
      </c>
      <c r="D1022" s="5" t="s">
        <v>49</v>
      </c>
      <c r="E1022" s="32" t="s">
        <v>322</v>
      </c>
      <c r="F1022" s="5" t="s">
        <v>117</v>
      </c>
      <c r="G1022" s="8"/>
      <c r="H1022" s="8"/>
      <c r="I1022" s="8"/>
    </row>
    <row r="1023" spans="1:9" hidden="1">
      <c r="A1023" s="83" t="s">
        <v>145</v>
      </c>
      <c r="B1023" s="5"/>
      <c r="C1023" s="5" t="s">
        <v>108</v>
      </c>
      <c r="D1023" s="5" t="s">
        <v>49</v>
      </c>
      <c r="E1023" s="23" t="s">
        <v>677</v>
      </c>
      <c r="F1023" s="23"/>
      <c r="G1023" s="8">
        <f>G1025</f>
        <v>0</v>
      </c>
      <c r="H1023" s="8">
        <f>H1025</f>
        <v>0</v>
      </c>
      <c r="I1023" s="8">
        <f>I1025</f>
        <v>0</v>
      </c>
    </row>
    <row r="1024" spans="1:9" ht="31.5" hidden="1">
      <c r="A1024" s="83" t="s">
        <v>679</v>
      </c>
      <c r="B1024" s="5"/>
      <c r="C1024" s="5" t="s">
        <v>108</v>
      </c>
      <c r="D1024" s="5" t="s">
        <v>49</v>
      </c>
      <c r="E1024" s="32" t="s">
        <v>702</v>
      </c>
      <c r="F1024" s="23"/>
      <c r="G1024" s="8">
        <f>SUM(G1025)</f>
        <v>0</v>
      </c>
      <c r="H1024" s="8">
        <f t="shared" ref="H1024:I1025" si="231">SUM(H1025)</f>
        <v>0</v>
      </c>
      <c r="I1024" s="8">
        <f t="shared" si="231"/>
        <v>0</v>
      </c>
    </row>
    <row r="1025" spans="1:9" ht="31.5" hidden="1">
      <c r="A1025" s="33" t="s">
        <v>704</v>
      </c>
      <c r="B1025" s="5"/>
      <c r="C1025" s="5" t="s">
        <v>108</v>
      </c>
      <c r="D1025" s="5" t="s">
        <v>49</v>
      </c>
      <c r="E1025" s="32" t="s">
        <v>705</v>
      </c>
      <c r="F1025" s="52"/>
      <c r="G1025" s="54">
        <f>SUM(G1026)</f>
        <v>0</v>
      </c>
      <c r="H1025" s="54">
        <f t="shared" si="231"/>
        <v>0</v>
      </c>
      <c r="I1025" s="54">
        <f t="shared" si="231"/>
        <v>0</v>
      </c>
    </row>
    <row r="1026" spans="1:9" ht="31.5" hidden="1">
      <c r="A1026" s="83" t="s">
        <v>220</v>
      </c>
      <c r="B1026" s="5"/>
      <c r="C1026" s="5" t="s">
        <v>108</v>
      </c>
      <c r="D1026" s="5" t="s">
        <v>49</v>
      </c>
      <c r="E1026" s="32" t="s">
        <v>705</v>
      </c>
      <c r="F1026" s="52" t="s">
        <v>117</v>
      </c>
      <c r="G1026" s="54"/>
      <c r="H1026" s="54"/>
      <c r="I1026" s="10"/>
    </row>
    <row r="1027" spans="1:9">
      <c r="A1027" s="2" t="s">
        <v>789</v>
      </c>
      <c r="B1027" s="5"/>
      <c r="C1027" s="5" t="s">
        <v>108</v>
      </c>
      <c r="D1027" s="5" t="s">
        <v>163</v>
      </c>
      <c r="E1027" s="32"/>
      <c r="F1027" s="52"/>
      <c r="G1027" s="54">
        <f>SUM(G1028)</f>
        <v>50</v>
      </c>
      <c r="H1027" s="54">
        <f t="shared" ref="H1027:I1030" si="232">SUM(H1028)</f>
        <v>50</v>
      </c>
      <c r="I1027" s="54">
        <f t="shared" si="232"/>
        <v>50</v>
      </c>
    </row>
    <row r="1028" spans="1:9" ht="31.5">
      <c r="A1028" s="83" t="s">
        <v>600</v>
      </c>
      <c r="B1028" s="5"/>
      <c r="C1028" s="5" t="s">
        <v>108</v>
      </c>
      <c r="D1028" s="5" t="s">
        <v>163</v>
      </c>
      <c r="E1028" s="32" t="s">
        <v>310</v>
      </c>
      <c r="F1028" s="52"/>
      <c r="G1028" s="54">
        <f>SUM(G1029)</f>
        <v>50</v>
      </c>
      <c r="H1028" s="54">
        <f t="shared" si="232"/>
        <v>50</v>
      </c>
      <c r="I1028" s="54">
        <f t="shared" si="232"/>
        <v>50</v>
      </c>
    </row>
    <row r="1029" spans="1:9" ht="47.25">
      <c r="A1029" s="83" t="s">
        <v>764</v>
      </c>
      <c r="B1029" s="5"/>
      <c r="C1029" s="5" t="s">
        <v>108</v>
      </c>
      <c r="D1029" s="5" t="s">
        <v>163</v>
      </c>
      <c r="E1029" s="32" t="s">
        <v>336</v>
      </c>
      <c r="F1029" s="52"/>
      <c r="G1029" s="54">
        <f>SUM(G1030)+G1032</f>
        <v>50</v>
      </c>
      <c r="H1029" s="54">
        <f t="shared" ref="H1029:I1029" si="233">SUM(H1030)+H1032</f>
        <v>50</v>
      </c>
      <c r="I1029" s="54">
        <f t="shared" si="233"/>
        <v>50</v>
      </c>
    </row>
    <row r="1030" spans="1:9" ht="31.5" hidden="1">
      <c r="A1030" s="33" t="s">
        <v>496</v>
      </c>
      <c r="B1030" s="5"/>
      <c r="C1030" s="5" t="s">
        <v>108</v>
      </c>
      <c r="D1030" s="5" t="s">
        <v>163</v>
      </c>
      <c r="E1030" s="32" t="s">
        <v>497</v>
      </c>
      <c r="F1030" s="52"/>
      <c r="G1030" s="54">
        <f>SUM(G1031)</f>
        <v>0</v>
      </c>
      <c r="H1030" s="54">
        <f t="shared" si="232"/>
        <v>0</v>
      </c>
      <c r="I1030" s="54">
        <f t="shared" si="232"/>
        <v>0</v>
      </c>
    </row>
    <row r="1031" spans="1:9" ht="31.5" hidden="1">
      <c r="A1031" s="83" t="s">
        <v>47</v>
      </c>
      <c r="B1031" s="5"/>
      <c r="C1031" s="5" t="s">
        <v>108</v>
      </c>
      <c r="D1031" s="5" t="s">
        <v>163</v>
      </c>
      <c r="E1031" s="32" t="s">
        <v>497</v>
      </c>
      <c r="F1031" s="52" t="s">
        <v>86</v>
      </c>
      <c r="G1031" s="54"/>
      <c r="H1031" s="54"/>
      <c r="I1031" s="10"/>
    </row>
    <row r="1032" spans="1:9" ht="31.5">
      <c r="A1032" s="56" t="s">
        <v>40</v>
      </c>
      <c r="B1032" s="5"/>
      <c r="C1032" s="5" t="s">
        <v>108</v>
      </c>
      <c r="D1032" s="5" t="s">
        <v>163</v>
      </c>
      <c r="E1032" s="32" t="s">
        <v>337</v>
      </c>
      <c r="F1032" s="52"/>
      <c r="G1032" s="54">
        <f>SUM(G1033)</f>
        <v>50</v>
      </c>
      <c r="H1032" s="54">
        <f t="shared" ref="H1032:I1033" si="234">SUM(H1033)</f>
        <v>50</v>
      </c>
      <c r="I1032" s="54">
        <f t="shared" si="234"/>
        <v>50</v>
      </c>
    </row>
    <row r="1033" spans="1:9">
      <c r="A1033" s="34" t="s">
        <v>711</v>
      </c>
      <c r="B1033" s="5"/>
      <c r="C1033" s="5" t="s">
        <v>108</v>
      </c>
      <c r="D1033" s="5" t="s">
        <v>163</v>
      </c>
      <c r="E1033" s="32" t="s">
        <v>338</v>
      </c>
      <c r="F1033" s="52"/>
      <c r="G1033" s="54">
        <f>SUM(G1034)</f>
        <v>50</v>
      </c>
      <c r="H1033" s="54">
        <f t="shared" si="234"/>
        <v>50</v>
      </c>
      <c r="I1033" s="54">
        <f t="shared" si="234"/>
        <v>50</v>
      </c>
    </row>
    <row r="1034" spans="1:9" ht="31.5">
      <c r="A1034" s="83" t="s">
        <v>47</v>
      </c>
      <c r="B1034" s="5"/>
      <c r="C1034" s="5" t="s">
        <v>108</v>
      </c>
      <c r="D1034" s="5" t="s">
        <v>163</v>
      </c>
      <c r="E1034" s="32" t="s">
        <v>338</v>
      </c>
      <c r="F1034" s="52" t="s">
        <v>86</v>
      </c>
      <c r="G1034" s="54">
        <v>50</v>
      </c>
      <c r="H1034" s="54">
        <v>50</v>
      </c>
      <c r="I1034" s="10">
        <v>50</v>
      </c>
    </row>
    <row r="1035" spans="1:9">
      <c r="A1035" s="83" t="s">
        <v>325</v>
      </c>
      <c r="B1035" s="5"/>
      <c r="C1035" s="5" t="s">
        <v>108</v>
      </c>
      <c r="D1035" s="5" t="s">
        <v>108</v>
      </c>
      <c r="E1035" s="5"/>
      <c r="F1035" s="5"/>
      <c r="G1035" s="8">
        <f>G1036+G1043+G1046</f>
        <v>32966.1</v>
      </c>
      <c r="H1035" s="8">
        <f>H1036+H1043+H1046</f>
        <v>32766.1</v>
      </c>
      <c r="I1035" s="8">
        <f>I1036+I1043+I1046</f>
        <v>32766.1</v>
      </c>
    </row>
    <row r="1036" spans="1:9" ht="31.5">
      <c r="A1036" s="83" t="s">
        <v>595</v>
      </c>
      <c r="B1036" s="84"/>
      <c r="C1036" s="84" t="s">
        <v>108</v>
      </c>
      <c r="D1036" s="84" t="s">
        <v>108</v>
      </c>
      <c r="E1036" s="84" t="s">
        <v>215</v>
      </c>
      <c r="F1036" s="84"/>
      <c r="G1036" s="10">
        <f>SUM(G1037+G1040)</f>
        <v>178</v>
      </c>
      <c r="H1036" s="10">
        <f t="shared" ref="H1036:I1036" si="235">SUM(H1037+H1040)</f>
        <v>78</v>
      </c>
      <c r="I1036" s="10">
        <f t="shared" si="235"/>
        <v>78</v>
      </c>
    </row>
    <row r="1037" spans="1:9" ht="31.5">
      <c r="A1037" s="83" t="s">
        <v>898</v>
      </c>
      <c r="B1037" s="84"/>
      <c r="C1037" s="84" t="s">
        <v>108</v>
      </c>
      <c r="D1037" s="84" t="s">
        <v>108</v>
      </c>
      <c r="E1037" s="84" t="s">
        <v>896</v>
      </c>
      <c r="F1037" s="84"/>
      <c r="G1037" s="10">
        <f>SUM(G1038)</f>
        <v>80</v>
      </c>
      <c r="H1037" s="10">
        <f t="shared" ref="H1037:I1037" si="236">SUM(H1038)</f>
        <v>40</v>
      </c>
      <c r="I1037" s="10">
        <f t="shared" si="236"/>
        <v>40</v>
      </c>
    </row>
    <row r="1038" spans="1:9">
      <c r="A1038" s="83" t="s">
        <v>30</v>
      </c>
      <c r="B1038" s="84"/>
      <c r="C1038" s="84" t="s">
        <v>108</v>
      </c>
      <c r="D1038" s="84" t="s">
        <v>108</v>
      </c>
      <c r="E1038" s="84" t="s">
        <v>897</v>
      </c>
      <c r="F1038" s="84"/>
      <c r="G1038" s="10">
        <f>SUM(G1039)</f>
        <v>80</v>
      </c>
      <c r="H1038" s="10">
        <f t="shared" ref="H1038:I1038" si="237">SUM(H1039)</f>
        <v>40</v>
      </c>
      <c r="I1038" s="10">
        <f t="shared" si="237"/>
        <v>40</v>
      </c>
    </row>
    <row r="1039" spans="1:9" ht="31.5">
      <c r="A1039" s="83" t="s">
        <v>47</v>
      </c>
      <c r="B1039" s="84"/>
      <c r="C1039" s="84" t="s">
        <v>108</v>
      </c>
      <c r="D1039" s="84" t="s">
        <v>108</v>
      </c>
      <c r="E1039" s="84" t="s">
        <v>897</v>
      </c>
      <c r="F1039" s="84" t="s">
        <v>86</v>
      </c>
      <c r="G1039" s="10">
        <v>80</v>
      </c>
      <c r="H1039" s="10">
        <v>40</v>
      </c>
      <c r="I1039" s="10">
        <v>40</v>
      </c>
    </row>
    <row r="1040" spans="1:9" ht="31.5">
      <c r="A1040" s="83" t="s">
        <v>901</v>
      </c>
      <c r="B1040" s="84"/>
      <c r="C1040" s="84" t="s">
        <v>108</v>
      </c>
      <c r="D1040" s="84" t="s">
        <v>108</v>
      </c>
      <c r="E1040" s="84" t="s">
        <v>899</v>
      </c>
      <c r="F1040" s="84"/>
      <c r="G1040" s="10">
        <f>SUM(G1041)</f>
        <v>98</v>
      </c>
      <c r="H1040" s="10">
        <f>SUM(H1041)</f>
        <v>38</v>
      </c>
      <c r="I1040" s="10">
        <f>SUM(I1041)</f>
        <v>38</v>
      </c>
    </row>
    <row r="1041" spans="1:9">
      <c r="A1041" s="83" t="s">
        <v>30</v>
      </c>
      <c r="B1041" s="84"/>
      <c r="C1041" s="84" t="s">
        <v>108</v>
      </c>
      <c r="D1041" s="84" t="s">
        <v>108</v>
      </c>
      <c r="E1041" s="84" t="s">
        <v>900</v>
      </c>
      <c r="F1041" s="84"/>
      <c r="G1041" s="10">
        <f>SUM(G1042)</f>
        <v>98</v>
      </c>
      <c r="H1041" s="10">
        <f t="shared" ref="H1041:I1041" si="238">SUM(H1042)</f>
        <v>38</v>
      </c>
      <c r="I1041" s="10">
        <f t="shared" si="238"/>
        <v>38</v>
      </c>
    </row>
    <row r="1042" spans="1:9" ht="31.5">
      <c r="A1042" s="83" t="s">
        <v>47</v>
      </c>
      <c r="B1042" s="84"/>
      <c r="C1042" s="84" t="s">
        <v>108</v>
      </c>
      <c r="D1042" s="84" t="s">
        <v>108</v>
      </c>
      <c r="E1042" s="84" t="s">
        <v>900</v>
      </c>
      <c r="F1042" s="84" t="s">
        <v>86</v>
      </c>
      <c r="G1042" s="10">
        <v>98</v>
      </c>
      <c r="H1042" s="10">
        <v>38</v>
      </c>
      <c r="I1042" s="10">
        <v>38</v>
      </c>
    </row>
    <row r="1043" spans="1:9" ht="47.25">
      <c r="A1043" s="83" t="s">
        <v>596</v>
      </c>
      <c r="B1043" s="84"/>
      <c r="C1043" s="84" t="s">
        <v>108</v>
      </c>
      <c r="D1043" s="84" t="s">
        <v>108</v>
      </c>
      <c r="E1043" s="84" t="s">
        <v>326</v>
      </c>
      <c r="F1043" s="84"/>
      <c r="G1043" s="10">
        <f>G1044</f>
        <v>178.5</v>
      </c>
      <c r="H1043" s="10">
        <f>H1044</f>
        <v>78.5</v>
      </c>
      <c r="I1043" s="10">
        <f>I1044</f>
        <v>78.5</v>
      </c>
    </row>
    <row r="1044" spans="1:9">
      <c r="A1044" s="83" t="s">
        <v>30</v>
      </c>
      <c r="B1044" s="84"/>
      <c r="C1044" s="84" t="s">
        <v>108</v>
      </c>
      <c r="D1044" s="84" t="s">
        <v>108</v>
      </c>
      <c r="E1044" s="84" t="s">
        <v>327</v>
      </c>
      <c r="F1044" s="84"/>
      <c r="G1044" s="10">
        <f>SUM(G1045)</f>
        <v>178.5</v>
      </c>
      <c r="H1044" s="10">
        <f>SUM(H1045)</f>
        <v>78.5</v>
      </c>
      <c r="I1044" s="10">
        <f>SUM(I1045)</f>
        <v>78.5</v>
      </c>
    </row>
    <row r="1045" spans="1:9" ht="31.5">
      <c r="A1045" s="83" t="s">
        <v>47</v>
      </c>
      <c r="B1045" s="84"/>
      <c r="C1045" s="84" t="s">
        <v>108</v>
      </c>
      <c r="D1045" s="84" t="s">
        <v>108</v>
      </c>
      <c r="E1045" s="84" t="s">
        <v>327</v>
      </c>
      <c r="F1045" s="84" t="s">
        <v>86</v>
      </c>
      <c r="G1045" s="10">
        <v>178.5</v>
      </c>
      <c r="H1045" s="10">
        <v>78.5</v>
      </c>
      <c r="I1045" s="10">
        <v>78.5</v>
      </c>
    </row>
    <row r="1046" spans="1:9" ht="31.5">
      <c r="A1046" s="83" t="s">
        <v>600</v>
      </c>
      <c r="B1046" s="84"/>
      <c r="C1046" s="84" t="s">
        <v>108</v>
      </c>
      <c r="D1046" s="84" t="s">
        <v>108</v>
      </c>
      <c r="E1046" s="32" t="s">
        <v>310</v>
      </c>
      <c r="F1046" s="84"/>
      <c r="G1046" s="10">
        <f>SUM(G1047+G1058)</f>
        <v>32609.599999999999</v>
      </c>
      <c r="H1046" s="10">
        <f t="shared" ref="H1046:I1046" si="239">SUM(H1047+H1058)</f>
        <v>32609.599999999999</v>
      </c>
      <c r="I1046" s="10">
        <f t="shared" si="239"/>
        <v>32609.599999999999</v>
      </c>
    </row>
    <row r="1047" spans="1:9" ht="31.5">
      <c r="A1047" s="83" t="s">
        <v>686</v>
      </c>
      <c r="B1047" s="84"/>
      <c r="C1047" s="84" t="s">
        <v>108</v>
      </c>
      <c r="D1047" s="84" t="s">
        <v>108</v>
      </c>
      <c r="E1047" s="32" t="s">
        <v>659</v>
      </c>
      <c r="F1047" s="84"/>
      <c r="G1047" s="10">
        <f>SUM(G1048)</f>
        <v>28413.599999999999</v>
      </c>
      <c r="H1047" s="10">
        <f t="shared" ref="H1047:I1047" si="240">SUM(H1048)</f>
        <v>28413.599999999999</v>
      </c>
      <c r="I1047" s="10">
        <f t="shared" si="240"/>
        <v>28413.599999999999</v>
      </c>
    </row>
    <row r="1048" spans="1:9">
      <c r="A1048" s="83" t="s">
        <v>30</v>
      </c>
      <c r="B1048" s="84"/>
      <c r="C1048" s="84" t="s">
        <v>108</v>
      </c>
      <c r="D1048" s="84" t="s">
        <v>108</v>
      </c>
      <c r="E1048" s="32" t="s">
        <v>660</v>
      </c>
      <c r="F1048" s="84"/>
      <c r="G1048" s="10">
        <f>SUM(G1049)+G1052+G1056</f>
        <v>28413.599999999999</v>
      </c>
      <c r="H1048" s="10">
        <f t="shared" ref="H1048:I1048" si="241">SUM(H1049)+H1052+H1056</f>
        <v>28413.599999999999</v>
      </c>
      <c r="I1048" s="10">
        <f t="shared" si="241"/>
        <v>28413.599999999999</v>
      </c>
    </row>
    <row r="1049" spans="1:9">
      <c r="A1049" s="34" t="s">
        <v>997</v>
      </c>
      <c r="B1049" s="5"/>
      <c r="C1049" s="5" t="s">
        <v>108</v>
      </c>
      <c r="D1049" s="5" t="s">
        <v>108</v>
      </c>
      <c r="E1049" s="5" t="s">
        <v>707</v>
      </c>
      <c r="F1049" s="84"/>
      <c r="G1049" s="10">
        <f>SUM(G1050:G1051)</f>
        <v>2877.3</v>
      </c>
      <c r="H1049" s="10">
        <f>SUM(H1050:H1051)</f>
        <v>2877.3</v>
      </c>
      <c r="I1049" s="10">
        <f>SUM(I1050:I1051)</f>
        <v>2877.3</v>
      </c>
    </row>
    <row r="1050" spans="1:9" ht="31.5">
      <c r="A1050" s="83" t="s">
        <v>47</v>
      </c>
      <c r="B1050" s="84"/>
      <c r="C1050" s="84" t="s">
        <v>108</v>
      </c>
      <c r="D1050" s="84" t="s">
        <v>108</v>
      </c>
      <c r="E1050" s="5" t="s">
        <v>707</v>
      </c>
      <c r="F1050" s="84" t="s">
        <v>86</v>
      </c>
      <c r="G1050" s="10">
        <v>2877.3</v>
      </c>
      <c r="H1050" s="10">
        <v>2877.3</v>
      </c>
      <c r="I1050" s="10">
        <v>2877.3</v>
      </c>
    </row>
    <row r="1051" spans="1:9" ht="31.5" hidden="1">
      <c r="A1051" s="83" t="s">
        <v>220</v>
      </c>
      <c r="B1051" s="84"/>
      <c r="C1051" s="5" t="s">
        <v>108</v>
      </c>
      <c r="D1051" s="5" t="s">
        <v>108</v>
      </c>
      <c r="E1051" s="5" t="s">
        <v>707</v>
      </c>
      <c r="F1051" s="84" t="s">
        <v>117</v>
      </c>
      <c r="G1051" s="10"/>
      <c r="H1051" s="10"/>
      <c r="I1051" s="10"/>
    </row>
    <row r="1052" spans="1:9">
      <c r="A1052" s="83" t="s">
        <v>437</v>
      </c>
      <c r="B1052" s="5"/>
      <c r="C1052" s="5" t="s">
        <v>108</v>
      </c>
      <c r="D1052" s="5" t="s">
        <v>108</v>
      </c>
      <c r="E1052" s="5" t="s">
        <v>708</v>
      </c>
      <c r="F1052" s="5"/>
      <c r="G1052" s="8">
        <f>SUM(G1053)+G1054+G1055</f>
        <v>24314.799999999999</v>
      </c>
      <c r="H1052" s="8">
        <f t="shared" ref="H1052:I1052" si="242">SUM(H1053)+H1054+H1055</f>
        <v>24314.799999999999</v>
      </c>
      <c r="I1052" s="8">
        <f t="shared" si="242"/>
        <v>24314.799999999999</v>
      </c>
    </row>
    <row r="1053" spans="1:9" ht="31.5">
      <c r="A1053" s="83" t="s">
        <v>47</v>
      </c>
      <c r="B1053" s="5"/>
      <c r="C1053" s="5" t="s">
        <v>108</v>
      </c>
      <c r="D1053" s="5" t="s">
        <v>108</v>
      </c>
      <c r="E1053" s="5" t="s">
        <v>708</v>
      </c>
      <c r="F1053" s="84" t="s">
        <v>86</v>
      </c>
      <c r="G1053" s="8">
        <v>24314.799999999999</v>
      </c>
      <c r="H1053" s="8">
        <v>24314.799999999999</v>
      </c>
      <c r="I1053" s="8">
        <v>24314.799999999999</v>
      </c>
    </row>
    <row r="1054" spans="1:9" ht="31.5" hidden="1">
      <c r="A1054" s="83" t="s">
        <v>220</v>
      </c>
      <c r="B1054" s="5"/>
      <c r="C1054" s="5" t="s">
        <v>108</v>
      </c>
      <c r="D1054" s="5" t="s">
        <v>108</v>
      </c>
      <c r="E1054" s="5" t="s">
        <v>708</v>
      </c>
      <c r="F1054" s="84" t="s">
        <v>117</v>
      </c>
      <c r="G1054" s="8"/>
      <c r="H1054" s="8"/>
      <c r="I1054" s="8"/>
    </row>
    <row r="1055" spans="1:9" hidden="1">
      <c r="A1055" s="83" t="s">
        <v>21</v>
      </c>
      <c r="B1055" s="5"/>
      <c r="C1055" s="5" t="s">
        <v>108</v>
      </c>
      <c r="D1055" s="5" t="s">
        <v>108</v>
      </c>
      <c r="E1055" s="5" t="s">
        <v>708</v>
      </c>
      <c r="F1055" s="84" t="s">
        <v>91</v>
      </c>
      <c r="G1055" s="8"/>
      <c r="H1055" s="8"/>
      <c r="I1055" s="8"/>
    </row>
    <row r="1056" spans="1:9" ht="31.5">
      <c r="A1056" s="83" t="s">
        <v>954</v>
      </c>
      <c r="B1056" s="5"/>
      <c r="C1056" s="5" t="s">
        <v>108</v>
      </c>
      <c r="D1056" s="5" t="s">
        <v>108</v>
      </c>
      <c r="E1056" s="5" t="s">
        <v>955</v>
      </c>
      <c r="F1056" s="84"/>
      <c r="G1056" s="8">
        <f>SUM(G1057)</f>
        <v>1221.5</v>
      </c>
      <c r="H1056" s="8">
        <f t="shared" ref="H1056:I1056" si="243">SUM(H1057)</f>
        <v>1221.5</v>
      </c>
      <c r="I1056" s="8">
        <f t="shared" si="243"/>
        <v>1221.5</v>
      </c>
    </row>
    <row r="1057" spans="1:9">
      <c r="A1057" s="83" t="s">
        <v>21</v>
      </c>
      <c r="B1057" s="5"/>
      <c r="C1057" s="5" t="s">
        <v>108</v>
      </c>
      <c r="D1057" s="5" t="s">
        <v>108</v>
      </c>
      <c r="E1057" s="5" t="s">
        <v>955</v>
      </c>
      <c r="F1057" s="84" t="s">
        <v>91</v>
      </c>
      <c r="G1057" s="8">
        <v>1221.5</v>
      </c>
      <c r="H1057" s="8">
        <v>1221.5</v>
      </c>
      <c r="I1057" s="8">
        <v>1221.5</v>
      </c>
    </row>
    <row r="1058" spans="1:9" ht="31.5">
      <c r="A1058" s="83" t="s">
        <v>488</v>
      </c>
      <c r="B1058" s="5"/>
      <c r="C1058" s="5" t="s">
        <v>108</v>
      </c>
      <c r="D1058" s="5" t="s">
        <v>108</v>
      </c>
      <c r="E1058" s="5" t="s">
        <v>329</v>
      </c>
      <c r="F1058" s="5"/>
      <c r="G1058" s="8">
        <f>G1059+G1069+G1072</f>
        <v>4196</v>
      </c>
      <c r="H1058" s="8">
        <f>H1059+H1069+H1072</f>
        <v>4196</v>
      </c>
      <c r="I1058" s="8">
        <f>I1059+I1069+I1072</f>
        <v>4196</v>
      </c>
    </row>
    <row r="1059" spans="1:9">
      <c r="A1059" s="83" t="s">
        <v>30</v>
      </c>
      <c r="B1059" s="5"/>
      <c r="C1059" s="5" t="s">
        <v>108</v>
      </c>
      <c r="D1059" s="5" t="s">
        <v>108</v>
      </c>
      <c r="E1059" s="5" t="s">
        <v>330</v>
      </c>
      <c r="F1059" s="5"/>
      <c r="G1059" s="8">
        <f>G1065+G1060</f>
        <v>3932</v>
      </c>
      <c r="H1059" s="8">
        <f>H1065+H1060</f>
        <v>3932</v>
      </c>
      <c r="I1059" s="8">
        <f>I1065+I1060</f>
        <v>3932</v>
      </c>
    </row>
    <row r="1060" spans="1:9">
      <c r="A1060" s="83" t="s">
        <v>464</v>
      </c>
      <c r="B1060" s="5"/>
      <c r="C1060" s="5" t="s">
        <v>108</v>
      </c>
      <c r="D1060" s="5" t="s">
        <v>108</v>
      </c>
      <c r="E1060" s="7" t="s">
        <v>465</v>
      </c>
      <c r="F1060" s="5"/>
      <c r="G1060" s="8">
        <f>G1062+G1063+G1061+G1064</f>
        <v>532</v>
      </c>
      <c r="H1060" s="8">
        <f>H1062+H1063+H1061+H1064</f>
        <v>532</v>
      </c>
      <c r="I1060" s="8">
        <f>I1062+I1063+I1061+I1064</f>
        <v>532</v>
      </c>
    </row>
    <row r="1061" spans="1:9" ht="47.25" hidden="1">
      <c r="A1061" s="2" t="s">
        <v>46</v>
      </c>
      <c r="B1061" s="5"/>
      <c r="C1061" s="5" t="s">
        <v>108</v>
      </c>
      <c r="D1061" s="5" t="s">
        <v>108</v>
      </c>
      <c r="E1061" s="7" t="s">
        <v>465</v>
      </c>
      <c r="F1061" s="5" t="s">
        <v>84</v>
      </c>
      <c r="G1061" s="8"/>
      <c r="H1061" s="8"/>
      <c r="I1061" s="8"/>
    </row>
    <row r="1062" spans="1:9" ht="31.5">
      <c r="A1062" s="83" t="s">
        <v>47</v>
      </c>
      <c r="B1062" s="5"/>
      <c r="C1062" s="5" t="s">
        <v>108</v>
      </c>
      <c r="D1062" s="5" t="s">
        <v>108</v>
      </c>
      <c r="E1062" s="7" t="s">
        <v>465</v>
      </c>
      <c r="F1062" s="5" t="s">
        <v>86</v>
      </c>
      <c r="G1062" s="8">
        <v>492</v>
      </c>
      <c r="H1062" s="8">
        <v>492</v>
      </c>
      <c r="I1062" s="8">
        <v>492</v>
      </c>
    </row>
    <row r="1063" spans="1:9">
      <c r="A1063" s="83" t="s">
        <v>37</v>
      </c>
      <c r="B1063" s="5"/>
      <c r="C1063" s="5" t="s">
        <v>108</v>
      </c>
      <c r="D1063" s="5" t="s">
        <v>108</v>
      </c>
      <c r="E1063" s="7" t="s">
        <v>465</v>
      </c>
      <c r="F1063" s="5" t="s">
        <v>94</v>
      </c>
      <c r="G1063" s="8">
        <v>40</v>
      </c>
      <c r="H1063" s="8">
        <v>40</v>
      </c>
      <c r="I1063" s="8">
        <v>40</v>
      </c>
    </row>
    <row r="1064" spans="1:9" ht="31.5">
      <c r="A1064" s="83" t="s">
        <v>220</v>
      </c>
      <c r="B1064" s="5"/>
      <c r="C1064" s="5" t="s">
        <v>108</v>
      </c>
      <c r="D1064" s="5" t="s">
        <v>108</v>
      </c>
      <c r="E1064" s="7" t="s">
        <v>465</v>
      </c>
      <c r="F1064" s="5" t="s">
        <v>117</v>
      </c>
      <c r="G1064" s="8">
        <v>0</v>
      </c>
      <c r="H1064" s="8">
        <v>0</v>
      </c>
      <c r="I1064" s="8">
        <v>0</v>
      </c>
    </row>
    <row r="1065" spans="1:9" ht="31.5">
      <c r="A1065" s="83" t="s">
        <v>331</v>
      </c>
      <c r="B1065" s="32"/>
      <c r="C1065" s="5" t="s">
        <v>108</v>
      </c>
      <c r="D1065" s="5" t="s">
        <v>108</v>
      </c>
      <c r="E1065" s="5" t="s">
        <v>332</v>
      </c>
      <c r="F1065" s="5"/>
      <c r="G1065" s="8">
        <f>SUM(G1066:G1068)</f>
        <v>3400</v>
      </c>
      <c r="H1065" s="8">
        <f>SUM(H1066:H1068)</f>
        <v>3400</v>
      </c>
      <c r="I1065" s="8">
        <f>SUM(I1066:I1068)</f>
        <v>3400</v>
      </c>
    </row>
    <row r="1066" spans="1:9" ht="47.25">
      <c r="A1066" s="2" t="s">
        <v>46</v>
      </c>
      <c r="B1066" s="32"/>
      <c r="C1066" s="5" t="s">
        <v>108</v>
      </c>
      <c r="D1066" s="5" t="s">
        <v>108</v>
      </c>
      <c r="E1066" s="5" t="s">
        <v>332</v>
      </c>
      <c r="F1066" s="5" t="s">
        <v>84</v>
      </c>
      <c r="G1066" s="8">
        <v>3000</v>
      </c>
      <c r="H1066" s="8">
        <v>3000</v>
      </c>
      <c r="I1066" s="8">
        <v>3000</v>
      </c>
    </row>
    <row r="1067" spans="1:9" ht="31.5">
      <c r="A1067" s="83" t="s">
        <v>47</v>
      </c>
      <c r="B1067" s="32"/>
      <c r="C1067" s="5" t="s">
        <v>108</v>
      </c>
      <c r="D1067" s="5" t="s">
        <v>108</v>
      </c>
      <c r="E1067" s="5" t="s">
        <v>332</v>
      </c>
      <c r="F1067" s="5" t="s">
        <v>86</v>
      </c>
      <c r="G1067" s="8">
        <v>400</v>
      </c>
      <c r="H1067" s="8">
        <v>400</v>
      </c>
      <c r="I1067" s="8">
        <v>400</v>
      </c>
    </row>
    <row r="1068" spans="1:9" ht="31.5" hidden="1">
      <c r="A1068" s="83" t="s">
        <v>220</v>
      </c>
      <c r="B1068" s="32"/>
      <c r="C1068" s="5" t="s">
        <v>108</v>
      </c>
      <c r="D1068" s="5" t="s">
        <v>108</v>
      </c>
      <c r="E1068" s="5" t="s">
        <v>332</v>
      </c>
      <c r="F1068" s="5" t="s">
        <v>117</v>
      </c>
      <c r="G1068" s="8">
        <v>0</v>
      </c>
      <c r="H1068" s="8">
        <v>0</v>
      </c>
      <c r="I1068" s="8">
        <v>0</v>
      </c>
    </row>
    <row r="1069" spans="1:9" ht="31.5" hidden="1">
      <c r="A1069" s="83" t="s">
        <v>40</v>
      </c>
      <c r="B1069" s="5"/>
      <c r="C1069" s="5" t="s">
        <v>108</v>
      </c>
      <c r="D1069" s="5" t="s">
        <v>108</v>
      </c>
      <c r="E1069" s="32" t="s">
        <v>333</v>
      </c>
      <c r="F1069" s="5"/>
      <c r="G1069" s="8">
        <f>SUM(G1070)</f>
        <v>0</v>
      </c>
      <c r="H1069" s="8">
        <f>SUM(H1070)</f>
        <v>0</v>
      </c>
      <c r="I1069" s="8">
        <f>SUM(I1070)</f>
        <v>0</v>
      </c>
    </row>
    <row r="1070" spans="1:9" hidden="1">
      <c r="A1070" s="83" t="s">
        <v>334</v>
      </c>
      <c r="B1070" s="5"/>
      <c r="C1070" s="5" t="s">
        <v>108</v>
      </c>
      <c r="D1070" s="5" t="s">
        <v>108</v>
      </c>
      <c r="E1070" s="32" t="s">
        <v>335</v>
      </c>
      <c r="F1070" s="5"/>
      <c r="G1070" s="8">
        <f>G1071</f>
        <v>0</v>
      </c>
      <c r="H1070" s="8">
        <f>H1071</f>
        <v>0</v>
      </c>
      <c r="I1070" s="8">
        <f>I1071</f>
        <v>0</v>
      </c>
    </row>
    <row r="1071" spans="1:9" ht="47.25" hidden="1">
      <c r="A1071" s="2" t="s">
        <v>46</v>
      </c>
      <c r="B1071" s="5"/>
      <c r="C1071" s="5" t="s">
        <v>108</v>
      </c>
      <c r="D1071" s="5" t="s">
        <v>108</v>
      </c>
      <c r="E1071" s="32" t="s">
        <v>335</v>
      </c>
      <c r="F1071" s="5" t="s">
        <v>84</v>
      </c>
      <c r="G1071" s="8"/>
      <c r="H1071" s="8"/>
      <c r="I1071" s="8"/>
    </row>
    <row r="1072" spans="1:9">
      <c r="A1072" s="83" t="s">
        <v>776</v>
      </c>
      <c r="B1072" s="5"/>
      <c r="C1072" s="5" t="s">
        <v>108</v>
      </c>
      <c r="D1072" s="5" t="s">
        <v>108</v>
      </c>
      <c r="E1072" s="5" t="s">
        <v>774</v>
      </c>
      <c r="F1072" s="5"/>
      <c r="G1072" s="8">
        <f>G1073</f>
        <v>264</v>
      </c>
      <c r="H1072" s="8">
        <f>H1073</f>
        <v>264</v>
      </c>
      <c r="I1072" s="8">
        <f>I1073</f>
        <v>264</v>
      </c>
    </row>
    <row r="1073" spans="1:9">
      <c r="A1073" s="83" t="s">
        <v>464</v>
      </c>
      <c r="B1073" s="5"/>
      <c r="C1073" s="5" t="s">
        <v>108</v>
      </c>
      <c r="D1073" s="5" t="s">
        <v>108</v>
      </c>
      <c r="E1073" s="5" t="s">
        <v>873</v>
      </c>
      <c r="F1073" s="5"/>
      <c r="G1073" s="8">
        <f>G1074+G1075+G1076</f>
        <v>264</v>
      </c>
      <c r="H1073" s="8">
        <f>H1074+H1075+H1076</f>
        <v>264</v>
      </c>
      <c r="I1073" s="8">
        <f>I1074+I1075+I1076</f>
        <v>264</v>
      </c>
    </row>
    <row r="1074" spans="1:9" ht="47.25" hidden="1">
      <c r="A1074" s="2" t="s">
        <v>46</v>
      </c>
      <c r="B1074" s="5"/>
      <c r="C1074" s="5" t="s">
        <v>108</v>
      </c>
      <c r="D1074" s="5" t="s">
        <v>108</v>
      </c>
      <c r="E1074" s="5" t="s">
        <v>544</v>
      </c>
      <c r="F1074" s="5" t="s">
        <v>84</v>
      </c>
      <c r="G1074" s="8"/>
      <c r="H1074" s="8"/>
      <c r="I1074" s="8"/>
    </row>
    <row r="1075" spans="1:9" ht="31.5">
      <c r="A1075" s="83" t="s">
        <v>47</v>
      </c>
      <c r="B1075" s="5"/>
      <c r="C1075" s="5" t="s">
        <v>108</v>
      </c>
      <c r="D1075" s="5" t="s">
        <v>108</v>
      </c>
      <c r="E1075" s="5" t="s">
        <v>775</v>
      </c>
      <c r="F1075" s="5" t="s">
        <v>86</v>
      </c>
      <c r="G1075" s="8">
        <v>214</v>
      </c>
      <c r="H1075" s="8">
        <v>214</v>
      </c>
      <c r="I1075" s="8">
        <v>214</v>
      </c>
    </row>
    <row r="1076" spans="1:9">
      <c r="A1076" s="83" t="s">
        <v>37</v>
      </c>
      <c r="B1076" s="5"/>
      <c r="C1076" s="5" t="s">
        <v>108</v>
      </c>
      <c r="D1076" s="5" t="s">
        <v>108</v>
      </c>
      <c r="E1076" s="5" t="s">
        <v>775</v>
      </c>
      <c r="F1076" s="5" t="s">
        <v>94</v>
      </c>
      <c r="G1076" s="8">
        <v>50</v>
      </c>
      <c r="H1076" s="8">
        <v>50</v>
      </c>
      <c r="I1076" s="8">
        <v>50</v>
      </c>
    </row>
    <row r="1077" spans="1:9">
      <c r="A1077" s="83" t="s">
        <v>176</v>
      </c>
      <c r="B1077" s="32"/>
      <c r="C1077" s="5" t="s">
        <v>108</v>
      </c>
      <c r="D1077" s="5" t="s">
        <v>166</v>
      </c>
      <c r="E1077" s="32"/>
      <c r="F1077" s="32"/>
      <c r="G1077" s="10">
        <f>G1078</f>
        <v>68895.899999999994</v>
      </c>
      <c r="H1077" s="10">
        <f t="shared" ref="H1077:I1077" si="244">H1078</f>
        <v>67859.899999999994</v>
      </c>
      <c r="I1077" s="10">
        <f t="shared" si="244"/>
        <v>66825.800000000017</v>
      </c>
    </row>
    <row r="1078" spans="1:9" ht="31.5">
      <c r="A1078" s="83" t="s">
        <v>600</v>
      </c>
      <c r="B1078" s="84"/>
      <c r="C1078" s="84" t="s">
        <v>108</v>
      </c>
      <c r="D1078" s="84" t="s">
        <v>166</v>
      </c>
      <c r="E1078" s="32" t="s">
        <v>310</v>
      </c>
      <c r="F1078" s="32"/>
      <c r="G1078" s="10">
        <f>SUM(G1079)+G1090+G1093</f>
        <v>68895.899999999994</v>
      </c>
      <c r="H1078" s="10">
        <f t="shared" ref="H1078:I1078" si="245">SUM(H1079)+H1090+H1093</f>
        <v>67859.899999999994</v>
      </c>
      <c r="I1078" s="10">
        <f t="shared" si="245"/>
        <v>66825.800000000017</v>
      </c>
    </row>
    <row r="1079" spans="1:9" ht="31.5">
      <c r="A1079" s="83" t="s">
        <v>686</v>
      </c>
      <c r="B1079" s="84"/>
      <c r="C1079" s="84" t="s">
        <v>108</v>
      </c>
      <c r="D1079" s="84" t="s">
        <v>166</v>
      </c>
      <c r="E1079" s="32" t="s">
        <v>659</v>
      </c>
      <c r="F1079" s="32"/>
      <c r="G1079" s="10">
        <f>SUM(G1080)+G1083</f>
        <v>9139.0999999999985</v>
      </c>
      <c r="H1079" s="10">
        <f t="shared" ref="H1079:I1079" si="246">SUM(H1080)+H1083</f>
        <v>9122.2000000000007</v>
      </c>
      <c r="I1079" s="10">
        <f t="shared" si="246"/>
        <v>9118.9000000000015</v>
      </c>
    </row>
    <row r="1080" spans="1:9">
      <c r="A1080" s="83" t="s">
        <v>30</v>
      </c>
      <c r="B1080" s="5"/>
      <c r="C1080" s="5" t="s">
        <v>108</v>
      </c>
      <c r="D1080" s="5" t="s">
        <v>166</v>
      </c>
      <c r="E1080" s="7" t="s">
        <v>660</v>
      </c>
      <c r="F1080" s="23"/>
      <c r="G1080" s="8">
        <f>G1081</f>
        <v>2</v>
      </c>
      <c r="H1080" s="8">
        <f t="shared" ref="H1080:I1080" si="247">H1081</f>
        <v>2</v>
      </c>
      <c r="I1080" s="8">
        <f t="shared" si="247"/>
        <v>0</v>
      </c>
    </row>
    <row r="1081" spans="1:9">
      <c r="A1081" s="56" t="s">
        <v>545</v>
      </c>
      <c r="B1081" s="84"/>
      <c r="C1081" s="84" t="s">
        <v>108</v>
      </c>
      <c r="D1081" s="84" t="s">
        <v>166</v>
      </c>
      <c r="E1081" s="57" t="s">
        <v>857</v>
      </c>
      <c r="F1081" s="84"/>
      <c r="G1081" s="10">
        <f>SUM(G1082)</f>
        <v>2</v>
      </c>
      <c r="H1081" s="10">
        <f t="shared" ref="H1081:I1081" si="248">SUM(H1082)</f>
        <v>2</v>
      </c>
      <c r="I1081" s="10">
        <f t="shared" si="248"/>
        <v>0</v>
      </c>
    </row>
    <row r="1082" spans="1:9" ht="31.5">
      <c r="A1082" s="83" t="s">
        <v>47</v>
      </c>
      <c r="B1082" s="84"/>
      <c r="C1082" s="84" t="s">
        <v>108</v>
      </c>
      <c r="D1082" s="84" t="s">
        <v>166</v>
      </c>
      <c r="E1082" s="57" t="s">
        <v>857</v>
      </c>
      <c r="F1082" s="84" t="s">
        <v>86</v>
      </c>
      <c r="G1082" s="10">
        <v>2</v>
      </c>
      <c r="H1082" s="10">
        <v>2</v>
      </c>
      <c r="I1082" s="10">
        <v>0</v>
      </c>
    </row>
    <row r="1083" spans="1:9" ht="31.5">
      <c r="A1083" s="56" t="s">
        <v>40</v>
      </c>
      <c r="B1083" s="52"/>
      <c r="C1083" s="52" t="s">
        <v>108</v>
      </c>
      <c r="D1083" s="52" t="s">
        <v>166</v>
      </c>
      <c r="E1083" s="57" t="s">
        <v>667</v>
      </c>
      <c r="F1083" s="52"/>
      <c r="G1083" s="54">
        <f>G1084+G1087</f>
        <v>9137.0999999999985</v>
      </c>
      <c r="H1083" s="54">
        <f>H1084+H1087</f>
        <v>9120.2000000000007</v>
      </c>
      <c r="I1083" s="54">
        <f>I1084+I1087</f>
        <v>9118.9000000000015</v>
      </c>
    </row>
    <row r="1084" spans="1:9" ht="63">
      <c r="A1084" s="83" t="s">
        <v>382</v>
      </c>
      <c r="B1084" s="5"/>
      <c r="C1084" s="5" t="s">
        <v>108</v>
      </c>
      <c r="D1084" s="5" t="s">
        <v>166</v>
      </c>
      <c r="E1084" s="7" t="s">
        <v>698</v>
      </c>
      <c r="F1084" s="5"/>
      <c r="G1084" s="10">
        <f>G1085+G1086</f>
        <v>4180</v>
      </c>
      <c r="H1084" s="10">
        <f>H1085+H1086</f>
        <v>4180</v>
      </c>
      <c r="I1084" s="10">
        <f>I1085+I1086</f>
        <v>4180</v>
      </c>
    </row>
    <row r="1085" spans="1:9" ht="47.25">
      <c r="A1085" s="83" t="s">
        <v>46</v>
      </c>
      <c r="B1085" s="5"/>
      <c r="C1085" s="5" t="s">
        <v>108</v>
      </c>
      <c r="D1085" s="5" t="s">
        <v>166</v>
      </c>
      <c r="E1085" s="7" t="s">
        <v>698</v>
      </c>
      <c r="F1085" s="5" t="s">
        <v>84</v>
      </c>
      <c r="G1085" s="10">
        <v>3856.2</v>
      </c>
      <c r="H1085" s="10">
        <v>3856.2</v>
      </c>
      <c r="I1085" s="10">
        <v>3856.2</v>
      </c>
    </row>
    <row r="1086" spans="1:9" ht="31.5">
      <c r="A1086" s="83" t="s">
        <v>47</v>
      </c>
      <c r="B1086" s="5"/>
      <c r="C1086" s="5" t="s">
        <v>108</v>
      </c>
      <c r="D1086" s="5" t="s">
        <v>166</v>
      </c>
      <c r="E1086" s="7" t="s">
        <v>698</v>
      </c>
      <c r="F1086" s="5" t="s">
        <v>86</v>
      </c>
      <c r="G1086" s="10">
        <v>323.8</v>
      </c>
      <c r="H1086" s="10">
        <v>323.8</v>
      </c>
      <c r="I1086" s="10">
        <v>323.8</v>
      </c>
    </row>
    <row r="1087" spans="1:9">
      <c r="A1087" s="56" t="s">
        <v>545</v>
      </c>
      <c r="B1087" s="52"/>
      <c r="C1087" s="52" t="s">
        <v>108</v>
      </c>
      <c r="D1087" s="52" t="s">
        <v>166</v>
      </c>
      <c r="E1087" s="57" t="s">
        <v>706</v>
      </c>
      <c r="F1087" s="52"/>
      <c r="G1087" s="54">
        <f>G1088+G1089</f>
        <v>4957.0999999999995</v>
      </c>
      <c r="H1087" s="54">
        <f>H1088+H1089</f>
        <v>4940.2000000000007</v>
      </c>
      <c r="I1087" s="54">
        <f>I1088+I1089</f>
        <v>4938.9000000000005</v>
      </c>
    </row>
    <row r="1088" spans="1:9" ht="47.25">
      <c r="A1088" s="56" t="s">
        <v>46</v>
      </c>
      <c r="B1088" s="52"/>
      <c r="C1088" s="52" t="s">
        <v>108</v>
      </c>
      <c r="D1088" s="52" t="s">
        <v>166</v>
      </c>
      <c r="E1088" s="57" t="s">
        <v>706</v>
      </c>
      <c r="F1088" s="52" t="s">
        <v>84</v>
      </c>
      <c r="G1088" s="54">
        <v>4824.5999999999995</v>
      </c>
      <c r="H1088" s="54">
        <v>4824.6000000000004</v>
      </c>
      <c r="I1088" s="54">
        <v>4824.6000000000004</v>
      </c>
    </row>
    <row r="1089" spans="1:9" ht="31.5">
      <c r="A1089" s="33" t="s">
        <v>47</v>
      </c>
      <c r="B1089" s="52"/>
      <c r="C1089" s="52" t="s">
        <v>108</v>
      </c>
      <c r="D1089" s="52" t="s">
        <v>166</v>
      </c>
      <c r="E1089" s="57" t="s">
        <v>706</v>
      </c>
      <c r="F1089" s="52" t="s">
        <v>86</v>
      </c>
      <c r="G1089" s="54">
        <v>132.5</v>
      </c>
      <c r="H1089" s="54">
        <v>115.6</v>
      </c>
      <c r="I1089" s="54">
        <v>114.3</v>
      </c>
    </row>
    <row r="1090" spans="1:9" ht="47.25" hidden="1">
      <c r="A1090" s="83" t="s">
        <v>603</v>
      </c>
      <c r="B1090" s="5"/>
      <c r="C1090" s="5" t="s">
        <v>108</v>
      </c>
      <c r="D1090" s="5" t="s">
        <v>166</v>
      </c>
      <c r="E1090" s="32" t="s">
        <v>321</v>
      </c>
      <c r="F1090" s="23"/>
      <c r="G1090" s="8">
        <f t="shared" ref="G1090:I1091" si="249">SUM(G1091)</f>
        <v>0</v>
      </c>
      <c r="H1090" s="8">
        <f t="shared" si="249"/>
        <v>0</v>
      </c>
      <c r="I1090" s="8">
        <f t="shared" si="249"/>
        <v>0</v>
      </c>
    </row>
    <row r="1091" spans="1:9" hidden="1">
      <c r="A1091" s="83" t="s">
        <v>30</v>
      </c>
      <c r="B1091" s="5"/>
      <c r="C1091" s="5" t="s">
        <v>108</v>
      </c>
      <c r="D1091" s="5" t="s">
        <v>166</v>
      </c>
      <c r="E1091" s="32" t="s">
        <v>322</v>
      </c>
      <c r="F1091" s="23"/>
      <c r="G1091" s="8">
        <f t="shared" si="249"/>
        <v>0</v>
      </c>
      <c r="H1091" s="8">
        <f t="shared" si="249"/>
        <v>0</v>
      </c>
      <c r="I1091" s="8">
        <f t="shared" si="249"/>
        <v>0</v>
      </c>
    </row>
    <row r="1092" spans="1:9" ht="31.5" hidden="1">
      <c r="A1092" s="83" t="s">
        <v>47</v>
      </c>
      <c r="B1092" s="5"/>
      <c r="C1092" s="5" t="s">
        <v>108</v>
      </c>
      <c r="D1092" s="5" t="s">
        <v>166</v>
      </c>
      <c r="E1092" s="32" t="s">
        <v>322</v>
      </c>
      <c r="F1092" s="23">
        <v>200</v>
      </c>
      <c r="G1092" s="8"/>
      <c r="H1092" s="8"/>
      <c r="I1092" s="8"/>
    </row>
    <row r="1093" spans="1:9" ht="47.25">
      <c r="A1093" s="83" t="s">
        <v>764</v>
      </c>
      <c r="B1093" s="5"/>
      <c r="C1093" s="5" t="s">
        <v>108</v>
      </c>
      <c r="D1093" s="5" t="s">
        <v>166</v>
      </c>
      <c r="E1093" s="51" t="s">
        <v>336</v>
      </c>
      <c r="F1093" s="5"/>
      <c r="G1093" s="8">
        <f>SUM(G1094+G1097+G1100+G1102)+G1110+G1105</f>
        <v>59756.800000000003</v>
      </c>
      <c r="H1093" s="8">
        <f t="shared" ref="H1093:I1093" si="250">SUM(H1094+H1097+H1100+H1102)+H1110+H1105</f>
        <v>58737.7</v>
      </c>
      <c r="I1093" s="8">
        <f t="shared" si="250"/>
        <v>57706.900000000009</v>
      </c>
    </row>
    <row r="1094" spans="1:9">
      <c r="A1094" s="33" t="s">
        <v>75</v>
      </c>
      <c r="B1094" s="52"/>
      <c r="C1094" s="52" t="s">
        <v>108</v>
      </c>
      <c r="D1094" s="52" t="s">
        <v>166</v>
      </c>
      <c r="E1094" s="58" t="s">
        <v>485</v>
      </c>
      <c r="F1094" s="52"/>
      <c r="G1094" s="54">
        <f>+G1095+G1096</f>
        <v>14945.900000000001</v>
      </c>
      <c r="H1094" s="54">
        <f>+H1095+H1096</f>
        <v>14945.900000000001</v>
      </c>
      <c r="I1094" s="54">
        <f>+I1095+I1096</f>
        <v>14945.900000000001</v>
      </c>
    </row>
    <row r="1095" spans="1:9" ht="47.25">
      <c r="A1095" s="33" t="s">
        <v>46</v>
      </c>
      <c r="B1095" s="52"/>
      <c r="C1095" s="52" t="s">
        <v>108</v>
      </c>
      <c r="D1095" s="52" t="s">
        <v>166</v>
      </c>
      <c r="E1095" s="58" t="s">
        <v>485</v>
      </c>
      <c r="F1095" s="52" t="s">
        <v>84</v>
      </c>
      <c r="G1095" s="8">
        <v>14945.7</v>
      </c>
      <c r="H1095" s="8">
        <v>14945.7</v>
      </c>
      <c r="I1095" s="8">
        <v>14945.7</v>
      </c>
    </row>
    <row r="1096" spans="1:9" ht="31.5">
      <c r="A1096" s="33" t="s">
        <v>47</v>
      </c>
      <c r="B1096" s="52"/>
      <c r="C1096" s="52" t="s">
        <v>108</v>
      </c>
      <c r="D1096" s="52" t="s">
        <v>166</v>
      </c>
      <c r="E1096" s="58" t="s">
        <v>485</v>
      </c>
      <c r="F1096" s="52" t="s">
        <v>86</v>
      </c>
      <c r="G1096" s="8">
        <v>0.2</v>
      </c>
      <c r="H1096" s="8">
        <v>0.2</v>
      </c>
      <c r="I1096" s="8">
        <v>0.2</v>
      </c>
    </row>
    <row r="1097" spans="1:9">
      <c r="A1097" s="33" t="s">
        <v>90</v>
      </c>
      <c r="B1097" s="52"/>
      <c r="C1097" s="52" t="s">
        <v>108</v>
      </c>
      <c r="D1097" s="52" t="s">
        <v>166</v>
      </c>
      <c r="E1097" s="58" t="s">
        <v>709</v>
      </c>
      <c r="F1097" s="52"/>
      <c r="G1097" s="8">
        <f>SUM(G1098+G1099)</f>
        <v>401.3</v>
      </c>
      <c r="H1097" s="8">
        <f>SUM(H1098+H1099)</f>
        <v>401.3</v>
      </c>
      <c r="I1097" s="8">
        <f>SUM(I1098+I1099)</f>
        <v>401.3</v>
      </c>
    </row>
    <row r="1098" spans="1:9" ht="31.5">
      <c r="A1098" s="33" t="s">
        <v>47</v>
      </c>
      <c r="B1098" s="52"/>
      <c r="C1098" s="52" t="s">
        <v>108</v>
      </c>
      <c r="D1098" s="52" t="s">
        <v>166</v>
      </c>
      <c r="E1098" s="58" t="s">
        <v>709</v>
      </c>
      <c r="F1098" s="52" t="s">
        <v>86</v>
      </c>
      <c r="G1098" s="8">
        <v>399.7</v>
      </c>
      <c r="H1098" s="8">
        <v>399.7</v>
      </c>
      <c r="I1098" s="8">
        <v>399.7</v>
      </c>
    </row>
    <row r="1099" spans="1:9">
      <c r="A1099" s="83" t="s">
        <v>21</v>
      </c>
      <c r="B1099" s="52"/>
      <c r="C1099" s="52" t="s">
        <v>108</v>
      </c>
      <c r="D1099" s="52" t="s">
        <v>166</v>
      </c>
      <c r="E1099" s="58" t="s">
        <v>709</v>
      </c>
      <c r="F1099" s="52" t="s">
        <v>91</v>
      </c>
      <c r="G1099" s="8">
        <v>1.6</v>
      </c>
      <c r="H1099" s="8">
        <v>1.6</v>
      </c>
      <c r="I1099" s="8">
        <v>1.6</v>
      </c>
    </row>
    <row r="1100" spans="1:9" ht="31.5">
      <c r="A1100" s="33" t="s">
        <v>92</v>
      </c>
      <c r="B1100" s="52"/>
      <c r="C1100" s="52" t="s">
        <v>108</v>
      </c>
      <c r="D1100" s="52" t="s">
        <v>166</v>
      </c>
      <c r="E1100" s="58" t="s">
        <v>558</v>
      </c>
      <c r="F1100" s="52"/>
      <c r="G1100" s="54">
        <f>SUM(G1101)</f>
        <v>791.1</v>
      </c>
      <c r="H1100" s="54">
        <f>SUM(H1101)</f>
        <v>791.1</v>
      </c>
      <c r="I1100" s="54">
        <f>SUM(I1101)</f>
        <v>773.1</v>
      </c>
    </row>
    <row r="1101" spans="1:9" ht="31.5">
      <c r="A1101" s="33" t="s">
        <v>47</v>
      </c>
      <c r="B1101" s="52"/>
      <c r="C1101" s="52" t="s">
        <v>108</v>
      </c>
      <c r="D1101" s="52" t="s">
        <v>166</v>
      </c>
      <c r="E1101" s="58" t="s">
        <v>558</v>
      </c>
      <c r="F1101" s="52" t="s">
        <v>86</v>
      </c>
      <c r="G1101" s="8">
        <v>791.1</v>
      </c>
      <c r="H1101" s="8">
        <v>791.1</v>
      </c>
      <c r="I1101" s="8">
        <v>773.1</v>
      </c>
    </row>
    <row r="1102" spans="1:9" ht="31.5">
      <c r="A1102" s="33" t="s">
        <v>496</v>
      </c>
      <c r="B1102" s="52"/>
      <c r="C1102" s="52" t="s">
        <v>108</v>
      </c>
      <c r="D1102" s="52" t="s">
        <v>166</v>
      </c>
      <c r="E1102" s="58" t="s">
        <v>497</v>
      </c>
      <c r="F1102" s="52"/>
      <c r="G1102" s="54">
        <f>SUM(G1103:G1104)</f>
        <v>699.5</v>
      </c>
      <c r="H1102" s="54">
        <f>SUM(H1103:H1104)</f>
        <v>527.4</v>
      </c>
      <c r="I1102" s="54">
        <f>SUM(I1103:I1104)</f>
        <v>511.79999999999995</v>
      </c>
    </row>
    <row r="1103" spans="1:9" ht="31.5">
      <c r="A1103" s="33" t="s">
        <v>47</v>
      </c>
      <c r="B1103" s="52"/>
      <c r="C1103" s="52" t="s">
        <v>108</v>
      </c>
      <c r="D1103" s="52" t="s">
        <v>166</v>
      </c>
      <c r="E1103" s="58" t="s">
        <v>497</v>
      </c>
      <c r="F1103" s="52" t="s">
        <v>86</v>
      </c>
      <c r="G1103" s="8">
        <v>626.4</v>
      </c>
      <c r="H1103" s="8">
        <v>454.3</v>
      </c>
      <c r="I1103" s="8">
        <v>438.7</v>
      </c>
    </row>
    <row r="1104" spans="1:9">
      <c r="A1104" s="83" t="s">
        <v>21</v>
      </c>
      <c r="B1104" s="52"/>
      <c r="C1104" s="52" t="s">
        <v>108</v>
      </c>
      <c r="D1104" s="52" t="s">
        <v>166</v>
      </c>
      <c r="E1104" s="58" t="s">
        <v>497</v>
      </c>
      <c r="F1104" s="52" t="s">
        <v>91</v>
      </c>
      <c r="G1104" s="8">
        <v>73.099999999999994</v>
      </c>
      <c r="H1104" s="8">
        <v>73.099999999999994</v>
      </c>
      <c r="I1104" s="8">
        <v>73.099999999999994</v>
      </c>
    </row>
    <row r="1105" spans="1:9">
      <c r="A1105" s="83" t="s">
        <v>30</v>
      </c>
      <c r="B1105" s="5"/>
      <c r="C1105" s="5" t="s">
        <v>108</v>
      </c>
      <c r="D1105" s="5" t="s">
        <v>166</v>
      </c>
      <c r="E1105" s="23" t="s">
        <v>710</v>
      </c>
      <c r="F1105" s="23"/>
      <c r="G1105" s="8">
        <f>SUM(G1108)+G1106</f>
        <v>122.3</v>
      </c>
      <c r="H1105" s="8">
        <f t="shared" ref="H1105:I1105" si="251">SUM(H1108)+H1106</f>
        <v>122.3</v>
      </c>
      <c r="I1105" s="8">
        <f t="shared" si="251"/>
        <v>60</v>
      </c>
    </row>
    <row r="1106" spans="1:9" ht="31.5">
      <c r="A1106" s="33" t="s">
        <v>496</v>
      </c>
      <c r="B1106" s="5"/>
      <c r="C1106" s="5" t="s">
        <v>108</v>
      </c>
      <c r="D1106" s="5" t="s">
        <v>166</v>
      </c>
      <c r="E1106" s="23" t="s">
        <v>859</v>
      </c>
      <c r="F1106" s="23"/>
      <c r="G1106" s="8">
        <f>SUM(G1107)</f>
        <v>74</v>
      </c>
      <c r="H1106" s="8">
        <f t="shared" ref="H1106:I1106" si="252">SUM(H1107)</f>
        <v>74</v>
      </c>
      <c r="I1106" s="8">
        <f t="shared" si="252"/>
        <v>60</v>
      </c>
    </row>
    <row r="1107" spans="1:9" ht="31.5">
      <c r="A1107" s="33" t="s">
        <v>47</v>
      </c>
      <c r="B1107" s="5"/>
      <c r="C1107" s="5" t="s">
        <v>108</v>
      </c>
      <c r="D1107" s="5" t="s">
        <v>166</v>
      </c>
      <c r="E1107" s="23" t="s">
        <v>859</v>
      </c>
      <c r="F1107" s="23">
        <v>200</v>
      </c>
      <c r="G1107" s="8">
        <v>74</v>
      </c>
      <c r="H1107" s="8">
        <v>74</v>
      </c>
      <c r="I1107" s="8">
        <v>60</v>
      </c>
    </row>
    <row r="1108" spans="1:9">
      <c r="A1108" s="34" t="s">
        <v>711</v>
      </c>
      <c r="B1108" s="5"/>
      <c r="C1108" s="5" t="s">
        <v>108</v>
      </c>
      <c r="D1108" s="84" t="s">
        <v>166</v>
      </c>
      <c r="E1108" s="5" t="s">
        <v>676</v>
      </c>
      <c r="F1108" s="84"/>
      <c r="G1108" s="8">
        <f>G1109</f>
        <v>48.3</v>
      </c>
      <c r="H1108" s="8">
        <f>H1109</f>
        <v>48.3</v>
      </c>
      <c r="I1108" s="8">
        <f>I1109</f>
        <v>0</v>
      </c>
    </row>
    <row r="1109" spans="1:9" ht="31.5">
      <c r="A1109" s="83" t="s">
        <v>47</v>
      </c>
      <c r="B1109" s="84"/>
      <c r="C1109" s="84" t="s">
        <v>108</v>
      </c>
      <c r="D1109" s="84" t="s">
        <v>166</v>
      </c>
      <c r="E1109" s="5" t="s">
        <v>676</v>
      </c>
      <c r="F1109" s="84" t="s">
        <v>86</v>
      </c>
      <c r="G1109" s="8">
        <v>48.3</v>
      </c>
      <c r="H1109" s="8">
        <v>48.3</v>
      </c>
      <c r="I1109" s="8">
        <v>0</v>
      </c>
    </row>
    <row r="1110" spans="1:9" ht="31.5">
      <c r="A1110" s="83" t="s">
        <v>40</v>
      </c>
      <c r="B1110" s="5"/>
      <c r="C1110" s="5" t="s">
        <v>108</v>
      </c>
      <c r="D1110" s="5" t="s">
        <v>166</v>
      </c>
      <c r="E1110" s="23" t="s">
        <v>337</v>
      </c>
      <c r="F1110" s="5"/>
      <c r="G1110" s="8">
        <f>SUM(G1111)</f>
        <v>42796.7</v>
      </c>
      <c r="H1110" s="8">
        <f>SUM(H1111)</f>
        <v>41949.7</v>
      </c>
      <c r="I1110" s="8">
        <f>SUM(I1111)</f>
        <v>41014.800000000003</v>
      </c>
    </row>
    <row r="1111" spans="1:9">
      <c r="A1111" s="34" t="s">
        <v>711</v>
      </c>
      <c r="B1111" s="5"/>
      <c r="C1111" s="5" t="s">
        <v>108</v>
      </c>
      <c r="D1111" s="5" t="s">
        <v>166</v>
      </c>
      <c r="E1111" s="23" t="s">
        <v>338</v>
      </c>
      <c r="F1111" s="5"/>
      <c r="G1111" s="8">
        <f>G1112+G1113+G1114</f>
        <v>42796.7</v>
      </c>
      <c r="H1111" s="8">
        <f>H1112+H1113+H1114</f>
        <v>41949.7</v>
      </c>
      <c r="I1111" s="8">
        <f>I1112+I1113+I1114</f>
        <v>41014.800000000003</v>
      </c>
    </row>
    <row r="1112" spans="1:9" ht="47.25">
      <c r="A1112" s="2" t="s">
        <v>46</v>
      </c>
      <c r="B1112" s="5"/>
      <c r="C1112" s="5" t="s">
        <v>108</v>
      </c>
      <c r="D1112" s="5" t="s">
        <v>166</v>
      </c>
      <c r="E1112" s="23" t="s">
        <v>338</v>
      </c>
      <c r="F1112" s="5" t="s">
        <v>84</v>
      </c>
      <c r="G1112" s="8">
        <v>37469.199999999997</v>
      </c>
      <c r="H1112" s="8">
        <v>37469.199999999997</v>
      </c>
      <c r="I1112" s="8">
        <v>37469.199999999997</v>
      </c>
    </row>
    <row r="1113" spans="1:9" ht="31.5">
      <c r="A1113" s="83" t="s">
        <v>47</v>
      </c>
      <c r="B1113" s="5"/>
      <c r="C1113" s="5" t="s">
        <v>108</v>
      </c>
      <c r="D1113" s="5" t="s">
        <v>166</v>
      </c>
      <c r="E1113" s="23" t="s">
        <v>338</v>
      </c>
      <c r="F1113" s="5" t="s">
        <v>86</v>
      </c>
      <c r="G1113" s="8">
        <v>5158.7</v>
      </c>
      <c r="H1113" s="8">
        <v>4311.7</v>
      </c>
      <c r="I1113" s="8">
        <v>3376.8</v>
      </c>
    </row>
    <row r="1114" spans="1:9">
      <c r="A1114" s="83" t="s">
        <v>21</v>
      </c>
      <c r="B1114" s="5"/>
      <c r="C1114" s="5" t="s">
        <v>108</v>
      </c>
      <c r="D1114" s="5" t="s">
        <v>166</v>
      </c>
      <c r="E1114" s="23" t="s">
        <v>338</v>
      </c>
      <c r="F1114" s="5" t="s">
        <v>91</v>
      </c>
      <c r="G1114" s="8">
        <v>168.8</v>
      </c>
      <c r="H1114" s="8">
        <v>168.8</v>
      </c>
      <c r="I1114" s="8">
        <v>168.8</v>
      </c>
    </row>
    <row r="1115" spans="1:9">
      <c r="A1115" s="83" t="s">
        <v>25</v>
      </c>
      <c r="B1115" s="5"/>
      <c r="C1115" s="5" t="s">
        <v>26</v>
      </c>
      <c r="D1115" s="5" t="s">
        <v>27</v>
      </c>
      <c r="E1115" s="7"/>
      <c r="F1115" s="5"/>
      <c r="G1115" s="8">
        <f>SUM(G1116+G1126)</f>
        <v>85625.9</v>
      </c>
      <c r="H1115" s="8">
        <f>SUM(H1116+H1126)</f>
        <v>85859</v>
      </c>
      <c r="I1115" s="8">
        <f>SUM(I1116+I1126)</f>
        <v>86101.4</v>
      </c>
    </row>
    <row r="1116" spans="1:9">
      <c r="A1116" s="83" t="s">
        <v>48</v>
      </c>
      <c r="B1116" s="5"/>
      <c r="C1116" s="5" t="s">
        <v>26</v>
      </c>
      <c r="D1116" s="5" t="s">
        <v>49</v>
      </c>
      <c r="E1116" s="7"/>
      <c r="F1116" s="5"/>
      <c r="G1116" s="8">
        <f>G1121+G1117</f>
        <v>45614.3</v>
      </c>
      <c r="H1116" s="8">
        <f>H1121+H1117</f>
        <v>45847.4</v>
      </c>
      <c r="I1116" s="8">
        <f>I1121+I1117</f>
        <v>46089.8</v>
      </c>
    </row>
    <row r="1117" spans="1:9" ht="31.5">
      <c r="A1117" s="83" t="s">
        <v>490</v>
      </c>
      <c r="B1117" s="5"/>
      <c r="C1117" s="5" t="s">
        <v>26</v>
      </c>
      <c r="D1117" s="5" t="s">
        <v>49</v>
      </c>
      <c r="E1117" s="51" t="s">
        <v>202</v>
      </c>
      <c r="F1117" s="5"/>
      <c r="G1117" s="10">
        <f>SUM(G1118)</f>
        <v>39787.300000000003</v>
      </c>
      <c r="H1117" s="10">
        <f t="shared" ref="H1117:I1117" si="253">SUM(H1118)</f>
        <v>39787.300000000003</v>
      </c>
      <c r="I1117" s="10">
        <f t="shared" si="253"/>
        <v>39787.300000000003</v>
      </c>
    </row>
    <row r="1118" spans="1:9" ht="31.5">
      <c r="A1118" s="83" t="s">
        <v>744</v>
      </c>
      <c r="B1118" s="5"/>
      <c r="C1118" s="5" t="s">
        <v>26</v>
      </c>
      <c r="D1118" s="5" t="s">
        <v>49</v>
      </c>
      <c r="E1118" s="51" t="s">
        <v>742</v>
      </c>
      <c r="F1118" s="5"/>
      <c r="G1118" s="10">
        <f>SUM(G1119)</f>
        <v>39787.300000000003</v>
      </c>
      <c r="H1118" s="10">
        <f t="shared" ref="H1118:I1118" si="254">SUM(H1119)</f>
        <v>39787.300000000003</v>
      </c>
      <c r="I1118" s="10">
        <f t="shared" si="254"/>
        <v>39787.300000000003</v>
      </c>
    </row>
    <row r="1119" spans="1:9" ht="47.25">
      <c r="A1119" s="83" t="s">
        <v>383</v>
      </c>
      <c r="B1119" s="5"/>
      <c r="C1119" s="5" t="s">
        <v>26</v>
      </c>
      <c r="D1119" s="5" t="s">
        <v>49</v>
      </c>
      <c r="E1119" s="51" t="s">
        <v>743</v>
      </c>
      <c r="F1119" s="5"/>
      <c r="G1119" s="10">
        <f t="shared" ref="G1119:I1119" si="255">G1120</f>
        <v>39787.300000000003</v>
      </c>
      <c r="H1119" s="10">
        <f t="shared" si="255"/>
        <v>39787.300000000003</v>
      </c>
      <c r="I1119" s="10">
        <f t="shared" si="255"/>
        <v>39787.300000000003</v>
      </c>
    </row>
    <row r="1120" spans="1:9">
      <c r="A1120" s="83" t="s">
        <v>37</v>
      </c>
      <c r="B1120" s="5"/>
      <c r="C1120" s="5" t="s">
        <v>26</v>
      </c>
      <c r="D1120" s="5" t="s">
        <v>49</v>
      </c>
      <c r="E1120" s="51" t="s">
        <v>743</v>
      </c>
      <c r="F1120" s="5" t="s">
        <v>94</v>
      </c>
      <c r="G1120" s="10">
        <v>39787.300000000003</v>
      </c>
      <c r="H1120" s="10">
        <v>39787.300000000003</v>
      </c>
      <c r="I1120" s="10">
        <v>39787.300000000003</v>
      </c>
    </row>
    <row r="1121" spans="1:9" ht="31.5">
      <c r="A1121" s="48" t="s">
        <v>472</v>
      </c>
      <c r="B1121" s="84"/>
      <c r="C1121" s="84" t="s">
        <v>26</v>
      </c>
      <c r="D1121" s="84" t="s">
        <v>49</v>
      </c>
      <c r="E1121" s="51" t="s">
        <v>345</v>
      </c>
      <c r="F1121" s="5"/>
      <c r="G1121" s="8">
        <f t="shared" ref="G1121:I1122" si="256">G1122</f>
        <v>5827</v>
      </c>
      <c r="H1121" s="8">
        <f t="shared" si="256"/>
        <v>6060.1</v>
      </c>
      <c r="I1121" s="8">
        <f t="shared" si="256"/>
        <v>6302.5</v>
      </c>
    </row>
    <row r="1122" spans="1:9" ht="31.5">
      <c r="A1122" s="59" t="s">
        <v>355</v>
      </c>
      <c r="B1122" s="84"/>
      <c r="C1122" s="84" t="s">
        <v>26</v>
      </c>
      <c r="D1122" s="84" t="s">
        <v>49</v>
      </c>
      <c r="E1122" s="51" t="s">
        <v>356</v>
      </c>
      <c r="F1122" s="5"/>
      <c r="G1122" s="8">
        <f t="shared" si="256"/>
        <v>5827</v>
      </c>
      <c r="H1122" s="8">
        <f t="shared" si="256"/>
        <v>6060.1</v>
      </c>
      <c r="I1122" s="8">
        <f t="shared" si="256"/>
        <v>6302.5</v>
      </c>
    </row>
    <row r="1123" spans="1:9" ht="47.25">
      <c r="A1123" s="59" t="s">
        <v>365</v>
      </c>
      <c r="B1123" s="84"/>
      <c r="C1123" s="84" t="s">
        <v>26</v>
      </c>
      <c r="D1123" s="84" t="s">
        <v>49</v>
      </c>
      <c r="E1123" s="51" t="s">
        <v>523</v>
      </c>
      <c r="F1123" s="5"/>
      <c r="G1123" s="8">
        <f>G1124+G1125</f>
        <v>5827</v>
      </c>
      <c r="H1123" s="8">
        <f>H1124+H1125</f>
        <v>6060.1</v>
      </c>
      <c r="I1123" s="8">
        <f>I1124+I1125</f>
        <v>6302.5</v>
      </c>
    </row>
    <row r="1124" spans="1:9">
      <c r="A1124" s="83" t="s">
        <v>37</v>
      </c>
      <c r="B1124" s="84"/>
      <c r="C1124" s="84" t="s">
        <v>26</v>
      </c>
      <c r="D1124" s="84" t="s">
        <v>49</v>
      </c>
      <c r="E1124" s="51" t="s">
        <v>523</v>
      </c>
      <c r="F1124" s="84" t="s">
        <v>94</v>
      </c>
      <c r="G1124" s="8">
        <v>5417</v>
      </c>
      <c r="H1124" s="8">
        <v>5650.1</v>
      </c>
      <c r="I1124" s="8">
        <v>5892.5</v>
      </c>
    </row>
    <row r="1125" spans="1:9" ht="31.5">
      <c r="A1125" s="83" t="s">
        <v>116</v>
      </c>
      <c r="B1125" s="5"/>
      <c r="C1125" s="84" t="s">
        <v>26</v>
      </c>
      <c r="D1125" s="84" t="s">
        <v>49</v>
      </c>
      <c r="E1125" s="51" t="s">
        <v>523</v>
      </c>
      <c r="F1125" s="5" t="s">
        <v>117</v>
      </c>
      <c r="G1125" s="8">
        <v>410</v>
      </c>
      <c r="H1125" s="8">
        <v>410</v>
      </c>
      <c r="I1125" s="8">
        <v>410</v>
      </c>
    </row>
    <row r="1126" spans="1:9">
      <c r="A1126" s="83" t="s">
        <v>179</v>
      </c>
      <c r="B1126" s="32"/>
      <c r="C1126" s="5" t="s">
        <v>26</v>
      </c>
      <c r="D1126" s="5" t="s">
        <v>12</v>
      </c>
      <c r="E1126" s="51"/>
      <c r="F1126" s="32"/>
      <c r="G1126" s="10">
        <f>G1127+G1131</f>
        <v>40011.599999999999</v>
      </c>
      <c r="H1126" s="10">
        <f>H1127+H1131</f>
        <v>40011.599999999999</v>
      </c>
      <c r="I1126" s="10">
        <f>I1127+I1131</f>
        <v>40011.599999999999</v>
      </c>
    </row>
    <row r="1127" spans="1:9" ht="31.5">
      <c r="A1127" s="83" t="s">
        <v>489</v>
      </c>
      <c r="B1127" s="5"/>
      <c r="C1127" s="5" t="s">
        <v>26</v>
      </c>
      <c r="D1127" s="5" t="s">
        <v>12</v>
      </c>
      <c r="E1127" s="7" t="s">
        <v>378</v>
      </c>
      <c r="F1127" s="5"/>
      <c r="G1127" s="10">
        <f>SUM(G1128)</f>
        <v>31774.7</v>
      </c>
      <c r="H1127" s="10">
        <f t="shared" ref="H1127:I1127" si="257">SUM(H1128)</f>
        <v>31774.7</v>
      </c>
      <c r="I1127" s="10">
        <f t="shared" si="257"/>
        <v>31774.7</v>
      </c>
    </row>
    <row r="1128" spans="1:9">
      <c r="A1128" s="83" t="s">
        <v>747</v>
      </c>
      <c r="B1128" s="5"/>
      <c r="C1128" s="5" t="s">
        <v>26</v>
      </c>
      <c r="D1128" s="5" t="s">
        <v>12</v>
      </c>
      <c r="E1128" s="7" t="s">
        <v>745</v>
      </c>
      <c r="F1128" s="5"/>
      <c r="G1128" s="10">
        <f>SUM(G1129)</f>
        <v>31774.7</v>
      </c>
      <c r="H1128" s="10">
        <f t="shared" ref="H1128:I1128" si="258">SUM(H1129)</f>
        <v>31774.7</v>
      </c>
      <c r="I1128" s="10">
        <f t="shared" si="258"/>
        <v>31774.7</v>
      </c>
    </row>
    <row r="1129" spans="1:9" ht="63">
      <c r="A1129" s="83" t="s">
        <v>384</v>
      </c>
      <c r="B1129" s="5"/>
      <c r="C1129" s="5" t="s">
        <v>26</v>
      </c>
      <c r="D1129" s="5" t="s">
        <v>12</v>
      </c>
      <c r="E1129" s="51" t="s">
        <v>746</v>
      </c>
      <c r="F1129" s="5"/>
      <c r="G1129" s="10">
        <f t="shared" ref="G1129:I1129" si="259">G1130</f>
        <v>31774.7</v>
      </c>
      <c r="H1129" s="10">
        <f t="shared" si="259"/>
        <v>31774.7</v>
      </c>
      <c r="I1129" s="10">
        <f t="shared" si="259"/>
        <v>31774.7</v>
      </c>
    </row>
    <row r="1130" spans="1:9">
      <c r="A1130" s="83" t="s">
        <v>37</v>
      </c>
      <c r="B1130" s="84"/>
      <c r="C1130" s="5" t="s">
        <v>26</v>
      </c>
      <c r="D1130" s="5" t="s">
        <v>12</v>
      </c>
      <c r="E1130" s="51" t="s">
        <v>746</v>
      </c>
      <c r="F1130" s="5">
        <v>300</v>
      </c>
      <c r="G1130" s="10">
        <v>31774.7</v>
      </c>
      <c r="H1130" s="10">
        <v>31774.7</v>
      </c>
      <c r="I1130" s="10">
        <v>31774.7</v>
      </c>
    </row>
    <row r="1131" spans="1:9" ht="31.5">
      <c r="A1131" s="83" t="s">
        <v>600</v>
      </c>
      <c r="B1131" s="32"/>
      <c r="C1131" s="5" t="s">
        <v>26</v>
      </c>
      <c r="D1131" s="5" t="s">
        <v>12</v>
      </c>
      <c r="E1131" s="32" t="s">
        <v>310</v>
      </c>
      <c r="F1131" s="32"/>
      <c r="G1131" s="10">
        <f>SUM(G1132)</f>
        <v>8236.9</v>
      </c>
      <c r="H1131" s="10">
        <f t="shared" ref="H1131:I1131" si="260">SUM(H1132)</f>
        <v>8236.9</v>
      </c>
      <c r="I1131" s="10">
        <f t="shared" si="260"/>
        <v>8236.9</v>
      </c>
    </row>
    <row r="1132" spans="1:9" ht="31.5">
      <c r="A1132" s="83" t="s">
        <v>686</v>
      </c>
      <c r="B1132" s="32"/>
      <c r="C1132" s="5" t="s">
        <v>26</v>
      </c>
      <c r="D1132" s="5" t="s">
        <v>12</v>
      </c>
      <c r="E1132" s="32" t="s">
        <v>659</v>
      </c>
      <c r="F1132" s="32"/>
      <c r="G1132" s="10">
        <f>SUM(G1133+G1139)</f>
        <v>8236.9</v>
      </c>
      <c r="H1132" s="10">
        <f t="shared" ref="H1132:I1132" si="261">SUM(H1133+H1139)</f>
        <v>8236.9</v>
      </c>
      <c r="I1132" s="10">
        <f t="shared" si="261"/>
        <v>8236.9</v>
      </c>
    </row>
    <row r="1133" spans="1:9">
      <c r="A1133" s="83" t="s">
        <v>30</v>
      </c>
      <c r="B1133" s="32"/>
      <c r="C1133" s="5" t="s">
        <v>26</v>
      </c>
      <c r="D1133" s="5" t="s">
        <v>12</v>
      </c>
      <c r="E1133" s="32" t="s">
        <v>660</v>
      </c>
      <c r="F1133" s="32"/>
      <c r="G1133" s="10">
        <f>SUM(G1137)+G1134</f>
        <v>7707</v>
      </c>
      <c r="H1133" s="10">
        <f t="shared" ref="H1133:I1133" si="262">SUM(H1137)+H1134</f>
        <v>7707</v>
      </c>
      <c r="I1133" s="10">
        <f t="shared" si="262"/>
        <v>7707</v>
      </c>
    </row>
    <row r="1134" spans="1:9" ht="31.5">
      <c r="A1134" s="83" t="s">
        <v>858</v>
      </c>
      <c r="B1134" s="32"/>
      <c r="C1134" s="5" t="s">
        <v>26</v>
      </c>
      <c r="D1134" s="5" t="s">
        <v>12</v>
      </c>
      <c r="E1134" s="32" t="s">
        <v>688</v>
      </c>
      <c r="F1134" s="32"/>
      <c r="G1134" s="10">
        <f>G1135+G1136</f>
        <v>874.2</v>
      </c>
      <c r="H1134" s="10">
        <f>H1135+H1136</f>
        <v>874.2</v>
      </c>
      <c r="I1134" s="10">
        <f>I1135+I1136</f>
        <v>874.2</v>
      </c>
    </row>
    <row r="1135" spans="1:9">
      <c r="A1135" s="83" t="s">
        <v>37</v>
      </c>
      <c r="B1135" s="32"/>
      <c r="C1135" s="5" t="s">
        <v>26</v>
      </c>
      <c r="D1135" s="5" t="s">
        <v>12</v>
      </c>
      <c r="E1135" s="32" t="s">
        <v>688</v>
      </c>
      <c r="F1135" s="32">
        <v>300</v>
      </c>
      <c r="G1135" s="10">
        <v>504.1</v>
      </c>
      <c r="H1135" s="10">
        <v>504.1</v>
      </c>
      <c r="I1135" s="10">
        <v>504.1</v>
      </c>
    </row>
    <row r="1136" spans="1:9" ht="31.5">
      <c r="A1136" s="83" t="s">
        <v>220</v>
      </c>
      <c r="B1136" s="32"/>
      <c r="C1136" s="5" t="s">
        <v>26</v>
      </c>
      <c r="D1136" s="5" t="s">
        <v>12</v>
      </c>
      <c r="E1136" s="32" t="s">
        <v>688</v>
      </c>
      <c r="F1136" s="32">
        <v>600</v>
      </c>
      <c r="G1136" s="10">
        <v>370.1</v>
      </c>
      <c r="H1136" s="10">
        <v>370.1</v>
      </c>
      <c r="I1136" s="10">
        <v>370.1</v>
      </c>
    </row>
    <row r="1137" spans="1:9" ht="78.75">
      <c r="A1137" s="83" t="s">
        <v>998</v>
      </c>
      <c r="B1137" s="5"/>
      <c r="C1137" s="5" t="s">
        <v>26</v>
      </c>
      <c r="D1137" s="5" t="s">
        <v>12</v>
      </c>
      <c r="E1137" s="32" t="s">
        <v>757</v>
      </c>
      <c r="F1137" s="5"/>
      <c r="G1137" s="8">
        <f t="shared" ref="G1137:I1137" si="263">G1138</f>
        <v>6832.8</v>
      </c>
      <c r="H1137" s="8">
        <f t="shared" si="263"/>
        <v>6832.8</v>
      </c>
      <c r="I1137" s="8">
        <f t="shared" si="263"/>
        <v>6832.8</v>
      </c>
    </row>
    <row r="1138" spans="1:9">
      <c r="A1138" s="83" t="s">
        <v>37</v>
      </c>
      <c r="B1138" s="5"/>
      <c r="C1138" s="5" t="s">
        <v>26</v>
      </c>
      <c r="D1138" s="5" t="s">
        <v>12</v>
      </c>
      <c r="E1138" s="32" t="s">
        <v>757</v>
      </c>
      <c r="F1138" s="5" t="s">
        <v>94</v>
      </c>
      <c r="G1138" s="8">
        <v>6832.8</v>
      </c>
      <c r="H1138" s="8">
        <v>6832.8</v>
      </c>
      <c r="I1138" s="8">
        <v>6832.8</v>
      </c>
    </row>
    <row r="1139" spans="1:9" ht="31.5">
      <c r="A1139" s="83" t="s">
        <v>40</v>
      </c>
      <c r="B1139" s="5"/>
      <c r="C1139" s="5" t="s">
        <v>26</v>
      </c>
      <c r="D1139" s="5" t="s">
        <v>12</v>
      </c>
      <c r="E1139" s="32" t="s">
        <v>667</v>
      </c>
      <c r="F1139" s="5"/>
      <c r="G1139" s="8">
        <f>SUM(G1140)</f>
        <v>529.9</v>
      </c>
      <c r="H1139" s="8">
        <f t="shared" ref="H1139:I1140" si="264">SUM(H1140)</f>
        <v>529.9</v>
      </c>
      <c r="I1139" s="8">
        <f t="shared" si="264"/>
        <v>529.9</v>
      </c>
    </row>
    <row r="1140" spans="1:9" ht="78.75">
      <c r="A1140" s="83" t="s">
        <v>380</v>
      </c>
      <c r="B1140" s="5"/>
      <c r="C1140" s="5" t="s">
        <v>26</v>
      </c>
      <c r="D1140" s="5" t="s">
        <v>12</v>
      </c>
      <c r="E1140" s="32" t="s">
        <v>691</v>
      </c>
      <c r="F1140" s="5"/>
      <c r="G1140" s="8">
        <f>SUM(G1141)</f>
        <v>529.9</v>
      </c>
      <c r="H1140" s="8">
        <f t="shared" si="264"/>
        <v>529.9</v>
      </c>
      <c r="I1140" s="8">
        <f t="shared" si="264"/>
        <v>529.9</v>
      </c>
    </row>
    <row r="1141" spans="1:9">
      <c r="A1141" s="83" t="s">
        <v>37</v>
      </c>
      <c r="B1141" s="5"/>
      <c r="C1141" s="5" t="s">
        <v>26</v>
      </c>
      <c r="D1141" s="5" t="s">
        <v>12</v>
      </c>
      <c r="E1141" s="32" t="s">
        <v>691</v>
      </c>
      <c r="F1141" s="5" t="s">
        <v>94</v>
      </c>
      <c r="G1141" s="8">
        <v>529.9</v>
      </c>
      <c r="H1141" s="8">
        <v>529.9</v>
      </c>
      <c r="I1141" s="8">
        <v>529.9</v>
      </c>
    </row>
    <row r="1142" spans="1:9" hidden="1">
      <c r="A1142" s="83" t="s">
        <v>72</v>
      </c>
      <c r="B1142" s="41"/>
      <c r="C1142" s="84" t="s">
        <v>26</v>
      </c>
      <c r="D1142" s="84" t="s">
        <v>73</v>
      </c>
      <c r="E1142" s="84"/>
      <c r="F1142" s="32"/>
      <c r="G1142" s="10">
        <f t="shared" ref="G1142:I1143" si="265">G1143</f>
        <v>0</v>
      </c>
      <c r="H1142" s="10">
        <f t="shared" si="265"/>
        <v>0</v>
      </c>
      <c r="I1142" s="10">
        <f t="shared" si="265"/>
        <v>0</v>
      </c>
    </row>
    <row r="1143" spans="1:9" ht="31.5" hidden="1">
      <c r="A1143" s="83" t="s">
        <v>470</v>
      </c>
      <c r="B1143" s="41"/>
      <c r="C1143" s="84" t="s">
        <v>26</v>
      </c>
      <c r="D1143" s="84" t="s">
        <v>73</v>
      </c>
      <c r="E1143" s="32" t="s">
        <v>15</v>
      </c>
      <c r="F1143" s="32"/>
      <c r="G1143" s="10">
        <f t="shared" si="265"/>
        <v>0</v>
      </c>
      <c r="H1143" s="10">
        <f t="shared" si="265"/>
        <v>0</v>
      </c>
      <c r="I1143" s="10">
        <f t="shared" si="265"/>
        <v>0</v>
      </c>
    </row>
    <row r="1144" spans="1:9" hidden="1">
      <c r="A1144" s="83" t="s">
        <v>79</v>
      </c>
      <c r="B1144" s="41"/>
      <c r="C1144" s="84" t="s">
        <v>26</v>
      </c>
      <c r="D1144" s="84" t="s">
        <v>73</v>
      </c>
      <c r="E1144" s="32" t="s">
        <v>63</v>
      </c>
      <c r="F1144" s="32"/>
      <c r="G1144" s="10">
        <f>SUM(G1146)</f>
        <v>0</v>
      </c>
      <c r="H1144" s="10">
        <f>SUM(H1146)</f>
        <v>0</v>
      </c>
      <c r="I1144" s="10">
        <f>SUM(I1146)</f>
        <v>0</v>
      </c>
    </row>
    <row r="1145" spans="1:9" hidden="1">
      <c r="A1145" s="83" t="s">
        <v>30</v>
      </c>
      <c r="B1145" s="41"/>
      <c r="C1145" s="84" t="s">
        <v>26</v>
      </c>
      <c r="D1145" s="84" t="s">
        <v>73</v>
      </c>
      <c r="E1145" s="32" t="s">
        <v>401</v>
      </c>
      <c r="F1145" s="32"/>
      <c r="G1145" s="10">
        <f t="shared" ref="G1145:I1146" si="266">G1146</f>
        <v>0</v>
      </c>
      <c r="H1145" s="10">
        <f t="shared" si="266"/>
        <v>0</v>
      </c>
      <c r="I1145" s="10">
        <f t="shared" si="266"/>
        <v>0</v>
      </c>
    </row>
    <row r="1146" spans="1:9" hidden="1">
      <c r="A1146" s="83" t="s">
        <v>32</v>
      </c>
      <c r="B1146" s="41"/>
      <c r="C1146" s="84" t="s">
        <v>26</v>
      </c>
      <c r="D1146" s="84" t="s">
        <v>73</v>
      </c>
      <c r="E1146" s="32" t="s">
        <v>402</v>
      </c>
      <c r="F1146" s="32"/>
      <c r="G1146" s="10">
        <f t="shared" si="266"/>
        <v>0</v>
      </c>
      <c r="H1146" s="10">
        <f t="shared" si="266"/>
        <v>0</v>
      </c>
      <c r="I1146" s="10">
        <f t="shared" si="266"/>
        <v>0</v>
      </c>
    </row>
    <row r="1147" spans="1:9" ht="31.5" hidden="1">
      <c r="A1147" s="83" t="s">
        <v>116</v>
      </c>
      <c r="B1147" s="41"/>
      <c r="C1147" s="84" t="s">
        <v>26</v>
      </c>
      <c r="D1147" s="84" t="s">
        <v>73</v>
      </c>
      <c r="E1147" s="32" t="s">
        <v>402</v>
      </c>
      <c r="F1147" s="32">
        <v>600</v>
      </c>
      <c r="G1147" s="10"/>
      <c r="H1147" s="10"/>
      <c r="I1147" s="10"/>
    </row>
    <row r="1148" spans="1:9">
      <c r="A1148" s="83" t="s">
        <v>244</v>
      </c>
      <c r="B1148" s="41"/>
      <c r="C1148" s="84" t="s">
        <v>164</v>
      </c>
      <c r="D1148" s="84"/>
      <c r="E1148" s="32"/>
      <c r="F1148" s="32"/>
      <c r="G1148" s="10">
        <f t="shared" ref="G1148:I1153" si="267">SUM(G1149)</f>
        <v>2853.8</v>
      </c>
      <c r="H1148" s="10">
        <f t="shared" si="267"/>
        <v>2853.8</v>
      </c>
      <c r="I1148" s="10">
        <f t="shared" si="267"/>
        <v>2853.8</v>
      </c>
    </row>
    <row r="1149" spans="1:9">
      <c r="A1149" s="83" t="s">
        <v>183</v>
      </c>
      <c r="B1149" s="41"/>
      <c r="C1149" s="84" t="s">
        <v>164</v>
      </c>
      <c r="D1149" s="84" t="s">
        <v>163</v>
      </c>
      <c r="E1149" s="32"/>
      <c r="F1149" s="32"/>
      <c r="G1149" s="10">
        <f t="shared" si="267"/>
        <v>2853.8</v>
      </c>
      <c r="H1149" s="10">
        <f t="shared" si="267"/>
        <v>2853.8</v>
      </c>
      <c r="I1149" s="10">
        <f t="shared" si="267"/>
        <v>2853.8</v>
      </c>
    </row>
    <row r="1150" spans="1:9" ht="31.5">
      <c r="A1150" s="83" t="s">
        <v>600</v>
      </c>
      <c r="B1150" s="41"/>
      <c r="C1150" s="84" t="s">
        <v>164</v>
      </c>
      <c r="D1150" s="84" t="s">
        <v>163</v>
      </c>
      <c r="E1150" s="32" t="s">
        <v>310</v>
      </c>
      <c r="F1150" s="32"/>
      <c r="G1150" s="10">
        <f t="shared" si="267"/>
        <v>2853.8</v>
      </c>
      <c r="H1150" s="10">
        <f t="shared" si="267"/>
        <v>2853.8</v>
      </c>
      <c r="I1150" s="10">
        <f t="shared" si="267"/>
        <v>2853.8</v>
      </c>
    </row>
    <row r="1151" spans="1:9" ht="47.25">
      <c r="A1151" s="83" t="s">
        <v>764</v>
      </c>
      <c r="B1151" s="41"/>
      <c r="C1151" s="84" t="s">
        <v>164</v>
      </c>
      <c r="D1151" s="84" t="s">
        <v>163</v>
      </c>
      <c r="E1151" s="32" t="s">
        <v>336</v>
      </c>
      <c r="F1151" s="32"/>
      <c r="G1151" s="10">
        <f t="shared" si="267"/>
        <v>2853.8</v>
      </c>
      <c r="H1151" s="10">
        <f t="shared" si="267"/>
        <v>2853.8</v>
      </c>
      <c r="I1151" s="10">
        <f t="shared" si="267"/>
        <v>2853.8</v>
      </c>
    </row>
    <row r="1152" spans="1:9" ht="31.5">
      <c r="A1152" s="83" t="s">
        <v>40</v>
      </c>
      <c r="B1152" s="41"/>
      <c r="C1152" s="84" t="s">
        <v>164</v>
      </c>
      <c r="D1152" s="84" t="s">
        <v>163</v>
      </c>
      <c r="E1152" s="32" t="s">
        <v>337</v>
      </c>
      <c r="F1152" s="32"/>
      <c r="G1152" s="10">
        <f t="shared" si="267"/>
        <v>2853.8</v>
      </c>
      <c r="H1152" s="10">
        <f t="shared" si="267"/>
        <v>2853.8</v>
      </c>
      <c r="I1152" s="10">
        <f t="shared" si="267"/>
        <v>2853.8</v>
      </c>
    </row>
    <row r="1153" spans="1:9">
      <c r="A1153" s="83" t="s">
        <v>711</v>
      </c>
      <c r="B1153" s="41"/>
      <c r="C1153" s="84" t="s">
        <v>164</v>
      </c>
      <c r="D1153" s="84" t="s">
        <v>163</v>
      </c>
      <c r="E1153" s="32" t="s">
        <v>338</v>
      </c>
      <c r="F1153" s="32"/>
      <c r="G1153" s="10">
        <f t="shared" si="267"/>
        <v>2853.8</v>
      </c>
      <c r="H1153" s="10">
        <f t="shared" si="267"/>
        <v>2853.8</v>
      </c>
      <c r="I1153" s="10">
        <f t="shared" si="267"/>
        <v>2853.8</v>
      </c>
    </row>
    <row r="1154" spans="1:9" ht="47.25">
      <c r="A1154" s="2" t="s">
        <v>46</v>
      </c>
      <c r="B1154" s="41"/>
      <c r="C1154" s="84" t="s">
        <v>164</v>
      </c>
      <c r="D1154" s="84" t="s">
        <v>163</v>
      </c>
      <c r="E1154" s="32" t="s">
        <v>338</v>
      </c>
      <c r="F1154" s="32">
        <v>100</v>
      </c>
      <c r="G1154" s="10">
        <v>2853.8</v>
      </c>
      <c r="H1154" s="10">
        <v>2853.8</v>
      </c>
      <c r="I1154" s="10">
        <v>2853.8</v>
      </c>
    </row>
    <row r="1155" spans="1:9">
      <c r="A1155" s="45" t="s">
        <v>495</v>
      </c>
      <c r="B1155" s="25" t="s">
        <v>106</v>
      </c>
      <c r="C1155" s="25"/>
      <c r="D1155" s="25"/>
      <c r="E1155" s="25"/>
      <c r="F1155" s="25"/>
      <c r="G1155" s="27">
        <f>G1156+G1196+G1335</f>
        <v>320550.89999999997</v>
      </c>
      <c r="H1155" s="27">
        <f>H1156+H1196+H1335</f>
        <v>348881</v>
      </c>
      <c r="I1155" s="27">
        <f>I1156+I1196+I1335</f>
        <v>292337.60000000003</v>
      </c>
    </row>
    <row r="1156" spans="1:9">
      <c r="A1156" s="83" t="s">
        <v>107</v>
      </c>
      <c r="B1156" s="5"/>
      <c r="C1156" s="5" t="s">
        <v>108</v>
      </c>
      <c r="D1156" s="5"/>
      <c r="E1156" s="5"/>
      <c r="F1156" s="5"/>
      <c r="G1156" s="8">
        <f>G1157+G1188+G1183</f>
        <v>105927.59999999999</v>
      </c>
      <c r="H1156" s="8">
        <f t="shared" ref="H1156:I1156" si="268">H1157+H1188+H1183</f>
        <v>116566.9</v>
      </c>
      <c r="I1156" s="8">
        <f t="shared" si="268"/>
        <v>104145.4</v>
      </c>
    </row>
    <row r="1157" spans="1:9">
      <c r="A1157" s="83" t="s">
        <v>109</v>
      </c>
      <c r="B1157" s="5"/>
      <c r="C1157" s="5" t="s">
        <v>108</v>
      </c>
      <c r="D1157" s="5" t="s">
        <v>49</v>
      </c>
      <c r="E1157" s="5"/>
      <c r="F1157" s="5"/>
      <c r="G1157" s="8">
        <f>SUM(G1158)</f>
        <v>105927.59999999999</v>
      </c>
      <c r="H1157" s="8">
        <f>SUM(H1158)</f>
        <v>116566.9</v>
      </c>
      <c r="I1157" s="8">
        <f>SUM(I1158)</f>
        <v>104145.4</v>
      </c>
    </row>
    <row r="1158" spans="1:9">
      <c r="A1158" s="83" t="s">
        <v>605</v>
      </c>
      <c r="B1158" s="5"/>
      <c r="C1158" s="5" t="s">
        <v>108</v>
      </c>
      <c r="D1158" s="5" t="s">
        <v>49</v>
      </c>
      <c r="E1158" s="5" t="s">
        <v>110</v>
      </c>
      <c r="F1158" s="5"/>
      <c r="G1158" s="8">
        <f>SUM(G1159)+G1167+G1163</f>
        <v>105927.59999999999</v>
      </c>
      <c r="H1158" s="8">
        <f>SUM(H1159)+H1167+H1163</f>
        <v>116566.9</v>
      </c>
      <c r="I1158" s="8">
        <f>SUM(I1159)+I1167+I1163</f>
        <v>104145.4</v>
      </c>
    </row>
    <row r="1159" spans="1:9">
      <c r="A1159" s="83" t="s">
        <v>111</v>
      </c>
      <c r="B1159" s="5"/>
      <c r="C1159" s="5" t="s">
        <v>108</v>
      </c>
      <c r="D1159" s="5" t="s">
        <v>49</v>
      </c>
      <c r="E1159" s="5" t="s">
        <v>112</v>
      </c>
      <c r="F1159" s="5"/>
      <c r="G1159" s="8">
        <f t="shared" ref="G1159:I1161" si="269">G1160</f>
        <v>103512.4</v>
      </c>
      <c r="H1159" s="8">
        <f t="shared" si="269"/>
        <v>100145.4</v>
      </c>
      <c r="I1159" s="8">
        <f t="shared" si="269"/>
        <v>100145.4</v>
      </c>
    </row>
    <row r="1160" spans="1:9" ht="47.25">
      <c r="A1160" s="83" t="s">
        <v>24</v>
      </c>
      <c r="B1160" s="5"/>
      <c r="C1160" s="5" t="s">
        <v>108</v>
      </c>
      <c r="D1160" s="5" t="s">
        <v>49</v>
      </c>
      <c r="E1160" s="5" t="s">
        <v>113</v>
      </c>
      <c r="F1160" s="5"/>
      <c r="G1160" s="8">
        <f>G1161</f>
        <v>103512.4</v>
      </c>
      <c r="H1160" s="8">
        <f>H1161</f>
        <v>100145.4</v>
      </c>
      <c r="I1160" s="8">
        <f>I1161</f>
        <v>100145.4</v>
      </c>
    </row>
    <row r="1161" spans="1:9">
      <c r="A1161" s="83" t="s">
        <v>114</v>
      </c>
      <c r="B1161" s="5"/>
      <c r="C1161" s="5" t="s">
        <v>108</v>
      </c>
      <c r="D1161" s="5" t="s">
        <v>49</v>
      </c>
      <c r="E1161" s="5" t="s">
        <v>115</v>
      </c>
      <c r="F1161" s="5"/>
      <c r="G1161" s="8">
        <f t="shared" si="269"/>
        <v>103512.4</v>
      </c>
      <c r="H1161" s="8">
        <f t="shared" si="269"/>
        <v>100145.4</v>
      </c>
      <c r="I1161" s="8">
        <f t="shared" si="269"/>
        <v>100145.4</v>
      </c>
    </row>
    <row r="1162" spans="1:9" ht="31.5">
      <c r="A1162" s="83" t="s">
        <v>116</v>
      </c>
      <c r="B1162" s="5"/>
      <c r="C1162" s="5" t="s">
        <v>108</v>
      </c>
      <c r="D1162" s="5" t="s">
        <v>49</v>
      </c>
      <c r="E1162" s="5" t="s">
        <v>115</v>
      </c>
      <c r="F1162" s="5" t="s">
        <v>117</v>
      </c>
      <c r="G1162" s="8">
        <v>103512.4</v>
      </c>
      <c r="H1162" s="8">
        <f>103145.4-3000</f>
        <v>100145.4</v>
      </c>
      <c r="I1162" s="8">
        <v>100145.4</v>
      </c>
    </row>
    <row r="1163" spans="1:9">
      <c r="A1163" s="83" t="s">
        <v>148</v>
      </c>
      <c r="B1163" s="5"/>
      <c r="C1163" s="5" t="s">
        <v>108</v>
      </c>
      <c r="D1163" s="5" t="s">
        <v>49</v>
      </c>
      <c r="E1163" s="5" t="s">
        <v>149</v>
      </c>
      <c r="F1163" s="5"/>
      <c r="G1163" s="8">
        <f>SUM(G1164)</f>
        <v>250</v>
      </c>
      <c r="H1163" s="8">
        <f t="shared" ref="H1163:I1165" si="270">SUM(H1164)</f>
        <v>0</v>
      </c>
      <c r="I1163" s="8">
        <f t="shared" si="270"/>
        <v>0</v>
      </c>
    </row>
    <row r="1164" spans="1:9">
      <c r="A1164" s="83" t="s">
        <v>30</v>
      </c>
      <c r="B1164" s="5"/>
      <c r="C1164" s="5" t="s">
        <v>108</v>
      </c>
      <c r="D1164" s="5" t="s">
        <v>49</v>
      </c>
      <c r="E1164" s="5" t="s">
        <v>392</v>
      </c>
      <c r="F1164" s="5"/>
      <c r="G1164" s="8">
        <f>SUM(G1165)</f>
        <v>250</v>
      </c>
      <c r="H1164" s="8">
        <f t="shared" si="270"/>
        <v>0</v>
      </c>
      <c r="I1164" s="8">
        <f t="shared" si="270"/>
        <v>0</v>
      </c>
    </row>
    <row r="1165" spans="1:9">
      <c r="A1165" s="83" t="s">
        <v>114</v>
      </c>
      <c r="B1165" s="5"/>
      <c r="C1165" s="5" t="s">
        <v>108</v>
      </c>
      <c r="D1165" s="5" t="s">
        <v>49</v>
      </c>
      <c r="E1165" s="5" t="s">
        <v>777</v>
      </c>
      <c r="F1165" s="5"/>
      <c r="G1165" s="8">
        <f>SUM(G1166)</f>
        <v>250</v>
      </c>
      <c r="H1165" s="8">
        <f t="shared" si="270"/>
        <v>0</v>
      </c>
      <c r="I1165" s="8">
        <f t="shared" si="270"/>
        <v>0</v>
      </c>
    </row>
    <row r="1166" spans="1:9" ht="31.5">
      <c r="A1166" s="83" t="s">
        <v>116</v>
      </c>
      <c r="B1166" s="5"/>
      <c r="C1166" s="5" t="s">
        <v>108</v>
      </c>
      <c r="D1166" s="5" t="s">
        <v>49</v>
      </c>
      <c r="E1166" s="5" t="s">
        <v>777</v>
      </c>
      <c r="F1166" s="5" t="s">
        <v>117</v>
      </c>
      <c r="G1166" s="8">
        <v>250</v>
      </c>
      <c r="H1166" s="8"/>
      <c r="I1166" s="8"/>
    </row>
    <row r="1167" spans="1:9" ht="31.5">
      <c r="A1167" s="83" t="s">
        <v>150</v>
      </c>
      <c r="B1167" s="60"/>
      <c r="C1167" s="5" t="s">
        <v>108</v>
      </c>
      <c r="D1167" s="5" t="s">
        <v>49</v>
      </c>
      <c r="E1167" s="5" t="s">
        <v>151</v>
      </c>
      <c r="F1167" s="61"/>
      <c r="G1167" s="8">
        <f>G1171+G1180+G1168</f>
        <v>2165.1999999999998</v>
      </c>
      <c r="H1167" s="8">
        <f t="shared" ref="H1167:I1167" si="271">H1171+H1180+H1168</f>
        <v>16421.5</v>
      </c>
      <c r="I1167" s="8">
        <f t="shared" si="271"/>
        <v>4000</v>
      </c>
    </row>
    <row r="1168" spans="1:9">
      <c r="A1168" s="83" t="s">
        <v>30</v>
      </c>
      <c r="B1168" s="60"/>
      <c r="C1168" s="5" t="s">
        <v>108</v>
      </c>
      <c r="D1168" s="5" t="s">
        <v>49</v>
      </c>
      <c r="E1168" s="5" t="s">
        <v>393</v>
      </c>
      <c r="F1168" s="61"/>
      <c r="G1168" s="8">
        <f>SUM(G1169)</f>
        <v>0</v>
      </c>
      <c r="H1168" s="8">
        <f t="shared" ref="H1168:I1168" si="272">SUM(H1169)</f>
        <v>4000</v>
      </c>
      <c r="I1168" s="8">
        <f t="shared" si="272"/>
        <v>4000</v>
      </c>
    </row>
    <row r="1169" spans="1:9" ht="47.25">
      <c r="A1169" s="83" t="s">
        <v>968</v>
      </c>
      <c r="B1169" s="60"/>
      <c r="C1169" s="5" t="s">
        <v>108</v>
      </c>
      <c r="D1169" s="5" t="s">
        <v>49</v>
      </c>
      <c r="E1169" s="5" t="s">
        <v>969</v>
      </c>
      <c r="F1169" s="61"/>
      <c r="G1169" s="8">
        <v>0</v>
      </c>
      <c r="H1169" s="8">
        <f>SUM(H1170)</f>
        <v>4000</v>
      </c>
      <c r="I1169" s="8">
        <f>SUM(I1170)</f>
        <v>4000</v>
      </c>
    </row>
    <row r="1170" spans="1:9" ht="31.5">
      <c r="A1170" s="83" t="s">
        <v>116</v>
      </c>
      <c r="B1170" s="60"/>
      <c r="C1170" s="5" t="s">
        <v>108</v>
      </c>
      <c r="D1170" s="5" t="s">
        <v>49</v>
      </c>
      <c r="E1170" s="5" t="s">
        <v>969</v>
      </c>
      <c r="F1170" s="5" t="s">
        <v>117</v>
      </c>
      <c r="G1170" s="8">
        <v>0</v>
      </c>
      <c r="H1170" s="8">
        <v>4000</v>
      </c>
      <c r="I1170" s="8">
        <v>4000</v>
      </c>
    </row>
    <row r="1171" spans="1:9">
      <c r="A1171" s="83" t="s">
        <v>145</v>
      </c>
      <c r="B1171" s="60"/>
      <c r="C1171" s="5" t="s">
        <v>108</v>
      </c>
      <c r="D1171" s="5" t="s">
        <v>49</v>
      </c>
      <c r="E1171" s="5" t="s">
        <v>152</v>
      </c>
      <c r="F1171" s="61"/>
      <c r="G1171" s="8">
        <f>SUM(G1172+G1175+G1177)</f>
        <v>2165.1999999999998</v>
      </c>
      <c r="H1171" s="8">
        <f>SUM(H1172+H1175+H1177)</f>
        <v>0</v>
      </c>
      <c r="I1171" s="8">
        <f>SUM(I1172+I1175+I1177)</f>
        <v>0</v>
      </c>
    </row>
    <row r="1172" spans="1:9" ht="15" customHeight="1">
      <c r="A1172" s="83" t="s">
        <v>396</v>
      </c>
      <c r="B1172" s="60"/>
      <c r="C1172" s="5" t="s">
        <v>108</v>
      </c>
      <c r="D1172" s="5" t="s">
        <v>49</v>
      </c>
      <c r="E1172" s="5" t="s">
        <v>397</v>
      </c>
      <c r="F1172" s="5"/>
      <c r="G1172" s="8">
        <f>G1173</f>
        <v>1647.4</v>
      </c>
      <c r="H1172" s="8">
        <f>H1173</f>
        <v>0</v>
      </c>
      <c r="I1172" s="8">
        <f>I1173</f>
        <v>0</v>
      </c>
    </row>
    <row r="1173" spans="1:9">
      <c r="A1173" s="83" t="s">
        <v>114</v>
      </c>
      <c r="B1173" s="60"/>
      <c r="C1173" s="5" t="s">
        <v>108</v>
      </c>
      <c r="D1173" s="5" t="s">
        <v>49</v>
      </c>
      <c r="E1173" s="5" t="s">
        <v>398</v>
      </c>
      <c r="F1173" s="5"/>
      <c r="G1173" s="8">
        <f t="shared" ref="G1173:I1173" si="273">G1174</f>
        <v>1647.4</v>
      </c>
      <c r="H1173" s="8">
        <f t="shared" si="273"/>
        <v>0</v>
      </c>
      <c r="I1173" s="8">
        <f t="shared" si="273"/>
        <v>0</v>
      </c>
    </row>
    <row r="1174" spans="1:9" ht="31.5">
      <c r="A1174" s="83" t="s">
        <v>116</v>
      </c>
      <c r="B1174" s="60"/>
      <c r="C1174" s="5" t="s">
        <v>108</v>
      </c>
      <c r="D1174" s="5" t="s">
        <v>49</v>
      </c>
      <c r="E1174" s="5" t="s">
        <v>398</v>
      </c>
      <c r="F1174" s="5" t="s">
        <v>117</v>
      </c>
      <c r="G1174" s="8">
        <v>1647.4</v>
      </c>
      <c r="H1174" s="8"/>
      <c r="I1174" s="8"/>
    </row>
    <row r="1175" spans="1:9" ht="31.5" hidden="1">
      <c r="A1175" s="83" t="s">
        <v>252</v>
      </c>
      <c r="B1175" s="60"/>
      <c r="C1175" s="5" t="s">
        <v>108</v>
      </c>
      <c r="D1175" s="5" t="s">
        <v>49</v>
      </c>
      <c r="E1175" s="5" t="s">
        <v>412</v>
      </c>
      <c r="F1175" s="5"/>
      <c r="G1175" s="8">
        <f>SUM(G1176)</f>
        <v>0</v>
      </c>
      <c r="H1175" s="8">
        <f>SUM(H1176)</f>
        <v>0</v>
      </c>
      <c r="I1175" s="8">
        <f>SUM(I1176)</f>
        <v>0</v>
      </c>
    </row>
    <row r="1176" spans="1:9" ht="31.5" hidden="1">
      <c r="A1176" s="83" t="s">
        <v>116</v>
      </c>
      <c r="B1176" s="60"/>
      <c r="C1176" s="5" t="s">
        <v>108</v>
      </c>
      <c r="D1176" s="5" t="s">
        <v>49</v>
      </c>
      <c r="E1176" s="5" t="s">
        <v>413</v>
      </c>
      <c r="F1176" s="5" t="s">
        <v>117</v>
      </c>
      <c r="G1176" s="8"/>
      <c r="H1176" s="8"/>
      <c r="I1176" s="8"/>
    </row>
    <row r="1177" spans="1:9">
      <c r="A1177" s="83" t="s">
        <v>319</v>
      </c>
      <c r="B1177" s="60"/>
      <c r="C1177" s="5" t="s">
        <v>108</v>
      </c>
      <c r="D1177" s="5" t="s">
        <v>49</v>
      </c>
      <c r="E1177" s="5" t="s">
        <v>399</v>
      </c>
      <c r="F1177" s="5"/>
      <c r="G1177" s="8">
        <f>SUM(G1178)</f>
        <v>517.79999999999995</v>
      </c>
      <c r="H1177" s="8">
        <f>SUM(H1178)</f>
        <v>0</v>
      </c>
      <c r="I1177" s="8">
        <f>SUM(I1178)</f>
        <v>0</v>
      </c>
    </row>
    <row r="1178" spans="1:9">
      <c r="A1178" s="108" t="s">
        <v>114</v>
      </c>
      <c r="B1178" s="60"/>
      <c r="C1178" s="5" t="s">
        <v>108</v>
      </c>
      <c r="D1178" s="5" t="s">
        <v>49</v>
      </c>
      <c r="E1178" s="5" t="s">
        <v>400</v>
      </c>
      <c r="F1178" s="5"/>
      <c r="G1178" s="8">
        <f>G1179</f>
        <v>517.79999999999995</v>
      </c>
      <c r="H1178" s="8">
        <f>H1179</f>
        <v>0</v>
      </c>
      <c r="I1178" s="8">
        <f>I1179</f>
        <v>0</v>
      </c>
    </row>
    <row r="1179" spans="1:9" ht="31.5">
      <c r="A1179" s="83" t="s">
        <v>116</v>
      </c>
      <c r="B1179" s="60"/>
      <c r="C1179" s="5" t="s">
        <v>108</v>
      </c>
      <c r="D1179" s="5" t="s">
        <v>49</v>
      </c>
      <c r="E1179" s="5" t="s">
        <v>400</v>
      </c>
      <c r="F1179" s="5" t="s">
        <v>117</v>
      </c>
      <c r="G1179" s="8">
        <v>517.79999999999995</v>
      </c>
      <c r="H1179" s="8"/>
      <c r="I1179" s="8"/>
    </row>
    <row r="1180" spans="1:9">
      <c r="A1180" s="83" t="s">
        <v>773</v>
      </c>
      <c r="B1180" s="60"/>
      <c r="C1180" s="5" t="s">
        <v>108</v>
      </c>
      <c r="D1180" s="5" t="s">
        <v>49</v>
      </c>
      <c r="E1180" s="5" t="s">
        <v>541</v>
      </c>
      <c r="F1180" s="5"/>
      <c r="G1180" s="8">
        <f t="shared" ref="G1180:I1181" si="274">G1181</f>
        <v>0</v>
      </c>
      <c r="H1180" s="8">
        <f t="shared" si="274"/>
        <v>12421.5</v>
      </c>
      <c r="I1180" s="8">
        <f t="shared" si="274"/>
        <v>0</v>
      </c>
    </row>
    <row r="1181" spans="1:9" ht="31.5">
      <c r="A1181" s="83" t="s">
        <v>993</v>
      </c>
      <c r="B1181" s="60"/>
      <c r="C1181" s="5" t="s">
        <v>108</v>
      </c>
      <c r="D1181" s="5" t="s">
        <v>49</v>
      </c>
      <c r="E1181" s="5" t="s">
        <v>656</v>
      </c>
      <c r="F1181" s="5"/>
      <c r="G1181" s="8">
        <f t="shared" si="274"/>
        <v>0</v>
      </c>
      <c r="H1181" s="8">
        <f t="shared" si="274"/>
        <v>12421.5</v>
      </c>
      <c r="I1181" s="8">
        <f t="shared" si="274"/>
        <v>0</v>
      </c>
    </row>
    <row r="1182" spans="1:9" ht="31.5">
      <c r="A1182" s="83" t="s">
        <v>116</v>
      </c>
      <c r="B1182" s="60"/>
      <c r="C1182" s="5" t="s">
        <v>108</v>
      </c>
      <c r="D1182" s="5" t="s">
        <v>49</v>
      </c>
      <c r="E1182" s="5" t="s">
        <v>656</v>
      </c>
      <c r="F1182" s="5" t="s">
        <v>117</v>
      </c>
      <c r="G1182" s="8"/>
      <c r="H1182" s="8">
        <v>12421.5</v>
      </c>
      <c r="I1182" s="8"/>
    </row>
    <row r="1183" spans="1:9" hidden="1">
      <c r="A1183" s="2" t="s">
        <v>789</v>
      </c>
      <c r="B1183" s="60"/>
      <c r="C1183" s="5" t="s">
        <v>108</v>
      </c>
      <c r="D1183" s="5" t="s">
        <v>163</v>
      </c>
      <c r="E1183" s="5"/>
      <c r="F1183" s="5"/>
      <c r="G1183" s="8">
        <f>SUM(G1184)</f>
        <v>0</v>
      </c>
      <c r="H1183" s="8">
        <f t="shared" ref="H1183:I1185" si="275">SUM(H1184)</f>
        <v>0</v>
      </c>
      <c r="I1183" s="8">
        <f t="shared" si="275"/>
        <v>0</v>
      </c>
    </row>
    <row r="1184" spans="1:9" hidden="1">
      <c r="A1184" s="83" t="s">
        <v>605</v>
      </c>
      <c r="B1184" s="5"/>
      <c r="C1184" s="5" t="s">
        <v>108</v>
      </c>
      <c r="D1184" s="5" t="s">
        <v>163</v>
      </c>
      <c r="E1184" s="5" t="s">
        <v>110</v>
      </c>
      <c r="F1184" s="5"/>
      <c r="G1184" s="8">
        <f>SUM(G1185)</f>
        <v>0</v>
      </c>
      <c r="H1184" s="8">
        <f t="shared" si="275"/>
        <v>0</v>
      </c>
      <c r="I1184" s="8">
        <f t="shared" si="275"/>
        <v>0</v>
      </c>
    </row>
    <row r="1185" spans="1:9" ht="24" hidden="1" customHeight="1">
      <c r="A1185" s="83" t="s">
        <v>547</v>
      </c>
      <c r="B1185" s="60"/>
      <c r="C1185" s="5" t="s">
        <v>108</v>
      </c>
      <c r="D1185" s="5" t="s">
        <v>163</v>
      </c>
      <c r="E1185" s="5" t="s">
        <v>140</v>
      </c>
      <c r="F1185" s="5"/>
      <c r="G1185" s="8">
        <f>SUM(G1186)</f>
        <v>0</v>
      </c>
      <c r="H1185" s="8">
        <f t="shared" si="275"/>
        <v>0</v>
      </c>
      <c r="I1185" s="8">
        <f t="shared" si="275"/>
        <v>0</v>
      </c>
    </row>
    <row r="1186" spans="1:9" ht="31.5" hidden="1">
      <c r="A1186" s="83" t="s">
        <v>93</v>
      </c>
      <c r="B1186" s="60"/>
      <c r="C1186" s="5" t="s">
        <v>108</v>
      </c>
      <c r="D1186" s="5" t="s">
        <v>163</v>
      </c>
      <c r="E1186" s="5" t="s">
        <v>551</v>
      </c>
      <c r="F1186" s="5"/>
      <c r="G1186" s="8">
        <f>SUM(G1187)</f>
        <v>0</v>
      </c>
      <c r="H1186" s="8"/>
      <c r="I1186" s="8"/>
    </row>
    <row r="1187" spans="1:9" ht="31.5" hidden="1">
      <c r="A1187" s="83" t="s">
        <v>47</v>
      </c>
      <c r="B1187" s="60"/>
      <c r="C1187" s="5" t="s">
        <v>108</v>
      </c>
      <c r="D1187" s="5" t="s">
        <v>163</v>
      </c>
      <c r="E1187" s="5" t="s">
        <v>551</v>
      </c>
      <c r="F1187" s="5" t="s">
        <v>86</v>
      </c>
      <c r="G1187" s="8"/>
      <c r="H1187" s="8"/>
      <c r="I1187" s="8"/>
    </row>
    <row r="1188" spans="1:9" hidden="1">
      <c r="A1188" s="83" t="s">
        <v>325</v>
      </c>
      <c r="B1188" s="5"/>
      <c r="C1188" s="5" t="s">
        <v>108</v>
      </c>
      <c r="D1188" s="5" t="s">
        <v>108</v>
      </c>
      <c r="E1188" s="5"/>
      <c r="F1188" s="32"/>
      <c r="G1188" s="8">
        <f t="shared" ref="G1188:I1191" si="276">SUM(G1189)</f>
        <v>0</v>
      </c>
      <c r="H1188" s="8">
        <f t="shared" si="276"/>
        <v>0</v>
      </c>
      <c r="I1188" s="8">
        <f t="shared" si="276"/>
        <v>0</v>
      </c>
    </row>
    <row r="1189" spans="1:9" ht="31.5" hidden="1">
      <c r="A1189" s="83" t="s">
        <v>600</v>
      </c>
      <c r="B1189" s="84"/>
      <c r="C1189" s="84" t="s">
        <v>108</v>
      </c>
      <c r="D1189" s="84" t="s">
        <v>108</v>
      </c>
      <c r="E1189" s="32" t="s">
        <v>310</v>
      </c>
      <c r="F1189" s="32"/>
      <c r="G1189" s="8">
        <f t="shared" si="276"/>
        <v>0</v>
      </c>
      <c r="H1189" s="8">
        <f t="shared" si="276"/>
        <v>0</v>
      </c>
      <c r="I1189" s="8">
        <f t="shared" si="276"/>
        <v>0</v>
      </c>
    </row>
    <row r="1190" spans="1:9" ht="31.5" hidden="1">
      <c r="A1190" s="83" t="s">
        <v>488</v>
      </c>
      <c r="B1190" s="5"/>
      <c r="C1190" s="5" t="s">
        <v>108</v>
      </c>
      <c r="D1190" s="5" t="s">
        <v>108</v>
      </c>
      <c r="E1190" s="5" t="s">
        <v>329</v>
      </c>
      <c r="F1190" s="5"/>
      <c r="G1190" s="8">
        <f t="shared" si="276"/>
        <v>0</v>
      </c>
      <c r="H1190" s="8">
        <f t="shared" si="276"/>
        <v>0</v>
      </c>
      <c r="I1190" s="8">
        <f t="shared" si="276"/>
        <v>0</v>
      </c>
    </row>
    <row r="1191" spans="1:9" hidden="1">
      <c r="A1191" s="83" t="s">
        <v>30</v>
      </c>
      <c r="B1191" s="5"/>
      <c r="C1191" s="5" t="s">
        <v>108</v>
      </c>
      <c r="D1191" s="5" t="s">
        <v>108</v>
      </c>
      <c r="E1191" s="5" t="s">
        <v>330</v>
      </c>
      <c r="F1191" s="5"/>
      <c r="G1191" s="8">
        <f t="shared" si="276"/>
        <v>0</v>
      </c>
      <c r="H1191" s="8">
        <f t="shared" si="276"/>
        <v>0</v>
      </c>
      <c r="I1191" s="8">
        <f t="shared" si="276"/>
        <v>0</v>
      </c>
    </row>
    <row r="1192" spans="1:9" ht="31.5" hidden="1">
      <c r="A1192" s="83" t="s">
        <v>331</v>
      </c>
      <c r="B1192" s="32"/>
      <c r="C1192" s="5" t="s">
        <v>108</v>
      </c>
      <c r="D1192" s="5" t="s">
        <v>108</v>
      </c>
      <c r="E1192" s="5" t="s">
        <v>332</v>
      </c>
      <c r="F1192" s="5"/>
      <c r="G1192" s="8">
        <f>SUM(G1193:G1195)</f>
        <v>0</v>
      </c>
      <c r="H1192" s="8">
        <f t="shared" ref="H1192:I1192" si="277">SUM(H1193:H1195)</f>
        <v>0</v>
      </c>
      <c r="I1192" s="8">
        <f t="shared" si="277"/>
        <v>0</v>
      </c>
    </row>
    <row r="1193" spans="1:9" ht="47.25" hidden="1">
      <c r="A1193" s="83" t="s">
        <v>46</v>
      </c>
      <c r="B1193" s="32"/>
      <c r="C1193" s="5" t="s">
        <v>108</v>
      </c>
      <c r="D1193" s="5" t="s">
        <v>108</v>
      </c>
      <c r="E1193" s="5" t="s">
        <v>332</v>
      </c>
      <c r="F1193" s="5" t="s">
        <v>84</v>
      </c>
      <c r="G1193" s="8"/>
      <c r="H1193" s="8"/>
      <c r="I1193" s="8"/>
    </row>
    <row r="1194" spans="1:9" ht="31.5" hidden="1">
      <c r="A1194" s="83" t="s">
        <v>47</v>
      </c>
      <c r="B1194" s="32"/>
      <c r="C1194" s="5" t="s">
        <v>108</v>
      </c>
      <c r="D1194" s="5" t="s">
        <v>108</v>
      </c>
      <c r="E1194" s="5" t="s">
        <v>332</v>
      </c>
      <c r="F1194" s="5" t="s">
        <v>86</v>
      </c>
      <c r="G1194" s="8"/>
      <c r="H1194" s="8"/>
      <c r="I1194" s="8"/>
    </row>
    <row r="1195" spans="1:9" ht="31.5" hidden="1">
      <c r="A1195" s="83" t="s">
        <v>220</v>
      </c>
      <c r="B1195" s="5"/>
      <c r="C1195" s="5" t="s">
        <v>108</v>
      </c>
      <c r="D1195" s="5" t="s">
        <v>108</v>
      </c>
      <c r="E1195" s="5" t="s">
        <v>332</v>
      </c>
      <c r="F1195" s="23">
        <v>600</v>
      </c>
      <c r="G1195" s="8"/>
      <c r="H1195" s="8"/>
      <c r="I1195" s="8"/>
    </row>
    <row r="1196" spans="1:9">
      <c r="A1196" s="83" t="s">
        <v>118</v>
      </c>
      <c r="B1196" s="5"/>
      <c r="C1196" s="5" t="s">
        <v>14</v>
      </c>
      <c r="D1196" s="5"/>
      <c r="E1196" s="5"/>
      <c r="F1196" s="5"/>
      <c r="G1196" s="8">
        <f>SUM(G1197+G1278)</f>
        <v>214140.59999999998</v>
      </c>
      <c r="H1196" s="8">
        <f>SUM(H1197+H1278)</f>
        <v>231812</v>
      </c>
      <c r="I1196" s="8">
        <f>SUM(I1197+I1278)</f>
        <v>187670</v>
      </c>
    </row>
    <row r="1197" spans="1:9">
      <c r="A1197" s="83" t="s">
        <v>119</v>
      </c>
      <c r="B1197" s="5"/>
      <c r="C1197" s="5" t="s">
        <v>14</v>
      </c>
      <c r="D1197" s="5" t="s">
        <v>29</v>
      </c>
      <c r="E1197" s="5"/>
      <c r="F1197" s="5"/>
      <c r="G1197" s="8">
        <f>G1201+G1273+G1214</f>
        <v>162544</v>
      </c>
      <c r="H1197" s="8">
        <f>H1201+H1273+H1214</f>
        <v>184166.7</v>
      </c>
      <c r="I1197" s="8">
        <f>I1201+I1273+I1214</f>
        <v>140024.70000000001</v>
      </c>
    </row>
    <row r="1198" spans="1:9" hidden="1">
      <c r="A1198" s="83" t="s">
        <v>443</v>
      </c>
      <c r="B1198" s="5"/>
      <c r="C1198" s="5" t="s">
        <v>14</v>
      </c>
      <c r="D1198" s="5" t="s">
        <v>29</v>
      </c>
      <c r="E1198" s="5" t="s">
        <v>444</v>
      </c>
      <c r="F1198" s="5"/>
      <c r="G1198" s="8">
        <f t="shared" ref="G1198:I1199" si="278">G1199</f>
        <v>0</v>
      </c>
      <c r="H1198" s="8">
        <f t="shared" si="278"/>
        <v>0</v>
      </c>
      <c r="I1198" s="8">
        <f t="shared" si="278"/>
        <v>0</v>
      </c>
    </row>
    <row r="1199" spans="1:9" hidden="1">
      <c r="A1199" s="83" t="s">
        <v>445</v>
      </c>
      <c r="B1199" s="5"/>
      <c r="C1199" s="5" t="s">
        <v>14</v>
      </c>
      <c r="D1199" s="5" t="s">
        <v>29</v>
      </c>
      <c r="E1199" s="5" t="s">
        <v>446</v>
      </c>
      <c r="F1199" s="5"/>
      <c r="G1199" s="8">
        <f t="shared" si="278"/>
        <v>0</v>
      </c>
      <c r="H1199" s="8">
        <f t="shared" si="278"/>
        <v>0</v>
      </c>
      <c r="I1199" s="8">
        <f t="shared" si="278"/>
        <v>0</v>
      </c>
    </row>
    <row r="1200" spans="1:9" ht="47.25" hidden="1">
      <c r="A1200" s="83" t="s">
        <v>46</v>
      </c>
      <c r="B1200" s="5"/>
      <c r="C1200" s="5" t="s">
        <v>14</v>
      </c>
      <c r="D1200" s="5" t="s">
        <v>29</v>
      </c>
      <c r="E1200" s="5" t="s">
        <v>446</v>
      </c>
      <c r="F1200" s="5" t="s">
        <v>84</v>
      </c>
      <c r="G1200" s="8"/>
      <c r="H1200" s="8"/>
      <c r="I1200" s="8"/>
    </row>
    <row r="1201" spans="1:9" ht="47.25" customHeight="1">
      <c r="A1201" s="83" t="s">
        <v>650</v>
      </c>
      <c r="B1201" s="5"/>
      <c r="C1201" s="5" t="s">
        <v>14</v>
      </c>
      <c r="D1201" s="5" t="s">
        <v>29</v>
      </c>
      <c r="E1201" s="5" t="s">
        <v>649</v>
      </c>
      <c r="F1201" s="5"/>
      <c r="G1201" s="8">
        <f>SUM(G1202)+G1207+G1211</f>
        <v>14668</v>
      </c>
      <c r="H1201" s="8">
        <f t="shared" ref="H1201:I1201" si="279">SUM(H1202)+H1207+H1211</f>
        <v>42600</v>
      </c>
      <c r="I1201" s="8">
        <f t="shared" si="279"/>
        <v>2016.7</v>
      </c>
    </row>
    <row r="1202" spans="1:9">
      <c r="A1202" s="83" t="s">
        <v>30</v>
      </c>
      <c r="B1202" s="5"/>
      <c r="C1202" s="5" t="s">
        <v>14</v>
      </c>
      <c r="D1202" s="5" t="s">
        <v>29</v>
      </c>
      <c r="E1202" s="5" t="s">
        <v>651</v>
      </c>
      <c r="F1202" s="5"/>
      <c r="G1202" s="8">
        <f>SUM(G1203)+G1205</f>
        <v>13914</v>
      </c>
      <c r="H1202" s="8">
        <f t="shared" ref="H1202:I1202" si="280">SUM(H1203)+H1205</f>
        <v>42600</v>
      </c>
      <c r="I1202" s="8">
        <f t="shared" si="280"/>
        <v>2016.7</v>
      </c>
    </row>
    <row r="1203" spans="1:9" hidden="1">
      <c r="A1203" s="83" t="s">
        <v>123</v>
      </c>
      <c r="B1203" s="5"/>
      <c r="C1203" s="5" t="s">
        <v>14</v>
      </c>
      <c r="D1203" s="5" t="s">
        <v>29</v>
      </c>
      <c r="E1203" s="5" t="s">
        <v>652</v>
      </c>
      <c r="F1203" s="5"/>
      <c r="G1203" s="8">
        <f t="shared" ref="G1203:I1203" si="281">SUM(G1204)</f>
        <v>0</v>
      </c>
      <c r="H1203" s="8">
        <f t="shared" si="281"/>
        <v>0</v>
      </c>
      <c r="I1203" s="8">
        <f t="shared" si="281"/>
        <v>0</v>
      </c>
    </row>
    <row r="1204" spans="1:9" ht="31.5" hidden="1">
      <c r="A1204" s="83" t="s">
        <v>47</v>
      </c>
      <c r="B1204" s="5"/>
      <c r="C1204" s="5" t="s">
        <v>14</v>
      </c>
      <c r="D1204" s="5" t="s">
        <v>29</v>
      </c>
      <c r="E1204" s="5" t="s">
        <v>652</v>
      </c>
      <c r="F1204" s="5" t="s">
        <v>86</v>
      </c>
      <c r="G1204" s="8"/>
      <c r="H1204" s="8"/>
      <c r="I1204" s="8"/>
    </row>
    <row r="1205" spans="1:9" ht="63">
      <c r="A1205" s="105" t="s">
        <v>866</v>
      </c>
      <c r="B1205" s="5"/>
      <c r="C1205" s="5" t="s">
        <v>14</v>
      </c>
      <c r="D1205" s="5" t="s">
        <v>29</v>
      </c>
      <c r="E1205" s="5" t="s">
        <v>970</v>
      </c>
      <c r="F1205" s="5"/>
      <c r="G1205" s="8">
        <f>SUM(G1206)</f>
        <v>13914</v>
      </c>
      <c r="H1205" s="8">
        <f>SUM(H1206)</f>
        <v>42600</v>
      </c>
      <c r="I1205" s="8">
        <f>SUM(I1206)</f>
        <v>2016.7</v>
      </c>
    </row>
    <row r="1206" spans="1:9" ht="31.5">
      <c r="A1206" s="105" t="s">
        <v>116</v>
      </c>
      <c r="B1206" s="5"/>
      <c r="C1206" s="5" t="s">
        <v>14</v>
      </c>
      <c r="D1206" s="5" t="s">
        <v>29</v>
      </c>
      <c r="E1206" s="5" t="s">
        <v>970</v>
      </c>
      <c r="F1206" s="5" t="s">
        <v>117</v>
      </c>
      <c r="G1206" s="8">
        <v>13914</v>
      </c>
      <c r="H1206" s="8">
        <v>42600</v>
      </c>
      <c r="I1206" s="8">
        <v>2016.7</v>
      </c>
    </row>
    <row r="1207" spans="1:9" hidden="1">
      <c r="A1207" s="105" t="s">
        <v>145</v>
      </c>
      <c r="B1207" s="5"/>
      <c r="C1207" s="5" t="s">
        <v>14</v>
      </c>
      <c r="D1207" s="5" t="s">
        <v>29</v>
      </c>
      <c r="E1207" s="5" t="s">
        <v>653</v>
      </c>
      <c r="F1207" s="5"/>
      <c r="G1207" s="8">
        <f t="shared" ref="G1207:I1209" si="282">SUM(G1208)</f>
        <v>0</v>
      </c>
      <c r="H1207" s="8">
        <f t="shared" si="282"/>
        <v>0</v>
      </c>
      <c r="I1207" s="8">
        <f t="shared" si="282"/>
        <v>0</v>
      </c>
    </row>
    <row r="1208" spans="1:9" hidden="1">
      <c r="A1208" s="105" t="s">
        <v>251</v>
      </c>
      <c r="B1208" s="5"/>
      <c r="C1208" s="5" t="s">
        <v>14</v>
      </c>
      <c r="D1208" s="5" t="s">
        <v>29</v>
      </c>
      <c r="E1208" s="5" t="s">
        <v>654</v>
      </c>
      <c r="F1208" s="5"/>
      <c r="G1208" s="8">
        <f>SUM(G1209)</f>
        <v>0</v>
      </c>
      <c r="H1208" s="8">
        <f>SUM(H1209)</f>
        <v>0</v>
      </c>
      <c r="I1208" s="8">
        <f>SUM(I1209)</f>
        <v>0</v>
      </c>
    </row>
    <row r="1209" spans="1:9" hidden="1">
      <c r="A1209" s="105" t="s">
        <v>136</v>
      </c>
      <c r="B1209" s="5"/>
      <c r="C1209" s="5" t="s">
        <v>14</v>
      </c>
      <c r="D1209" s="5" t="s">
        <v>29</v>
      </c>
      <c r="E1209" s="5" t="s">
        <v>655</v>
      </c>
      <c r="F1209" s="5"/>
      <c r="G1209" s="8">
        <f t="shared" si="282"/>
        <v>0</v>
      </c>
      <c r="H1209" s="8">
        <f t="shared" si="282"/>
        <v>0</v>
      </c>
      <c r="I1209" s="8">
        <f t="shared" si="282"/>
        <v>0</v>
      </c>
    </row>
    <row r="1210" spans="1:9" ht="31.5" hidden="1">
      <c r="A1210" s="105" t="s">
        <v>116</v>
      </c>
      <c r="B1210" s="5"/>
      <c r="C1210" s="5" t="s">
        <v>14</v>
      </c>
      <c r="D1210" s="5" t="s">
        <v>29</v>
      </c>
      <c r="E1210" s="5" t="s">
        <v>655</v>
      </c>
      <c r="F1210" s="5" t="s">
        <v>117</v>
      </c>
      <c r="G1210" s="8"/>
      <c r="H1210" s="8"/>
      <c r="I1210" s="8"/>
    </row>
    <row r="1211" spans="1:9">
      <c r="A1211" s="105" t="s">
        <v>773</v>
      </c>
      <c r="B1211" s="5"/>
      <c r="C1211" s="5" t="s">
        <v>14</v>
      </c>
      <c r="D1211" s="5" t="s">
        <v>29</v>
      </c>
      <c r="E1211" s="5" t="s">
        <v>972</v>
      </c>
      <c r="F1211" s="5"/>
      <c r="G1211" s="8">
        <f>SUM(G1212)</f>
        <v>754</v>
      </c>
      <c r="H1211" s="8">
        <f t="shared" ref="H1211:I1212" si="283">SUM(H1212)</f>
        <v>0</v>
      </c>
      <c r="I1211" s="8">
        <f t="shared" si="283"/>
        <v>0</v>
      </c>
    </row>
    <row r="1212" spans="1:9">
      <c r="A1212" s="105" t="s">
        <v>971</v>
      </c>
      <c r="B1212" s="5"/>
      <c r="C1212" s="5" t="s">
        <v>14</v>
      </c>
      <c r="D1212" s="5" t="s">
        <v>29</v>
      </c>
      <c r="E1212" s="5" t="s">
        <v>973</v>
      </c>
      <c r="F1212" s="5"/>
      <c r="G1212" s="8">
        <f>SUM(G1213)</f>
        <v>754</v>
      </c>
      <c r="H1212" s="8">
        <f t="shared" si="283"/>
        <v>0</v>
      </c>
      <c r="I1212" s="8">
        <f t="shared" si="283"/>
        <v>0</v>
      </c>
    </row>
    <row r="1213" spans="1:9" ht="31.5">
      <c r="A1213" s="105" t="s">
        <v>116</v>
      </c>
      <c r="B1213" s="5"/>
      <c r="C1213" s="5" t="s">
        <v>14</v>
      </c>
      <c r="D1213" s="5" t="s">
        <v>29</v>
      </c>
      <c r="E1213" s="5" t="s">
        <v>973</v>
      </c>
      <c r="F1213" s="5" t="s">
        <v>117</v>
      </c>
      <c r="G1213" s="8">
        <v>754</v>
      </c>
      <c r="H1213" s="8">
        <v>0</v>
      </c>
      <c r="I1213" s="8">
        <v>0</v>
      </c>
    </row>
    <row r="1214" spans="1:9">
      <c r="A1214" s="83" t="s">
        <v>605</v>
      </c>
      <c r="B1214" s="5"/>
      <c r="C1214" s="5" t="s">
        <v>14</v>
      </c>
      <c r="D1214" s="5" t="s">
        <v>29</v>
      </c>
      <c r="E1214" s="5" t="s">
        <v>110</v>
      </c>
      <c r="F1214" s="5"/>
      <c r="G1214" s="8">
        <f>SUM(G1215+G1228+G1234+G1238)</f>
        <v>147876</v>
      </c>
      <c r="H1214" s="8">
        <f t="shared" ref="H1214:I1214" si="284">SUM(H1215+H1228+H1234+H1238)</f>
        <v>141566.70000000001</v>
      </c>
      <c r="I1214" s="8">
        <f t="shared" si="284"/>
        <v>138008</v>
      </c>
    </row>
    <row r="1215" spans="1:9">
      <c r="A1215" s="83" t="s">
        <v>120</v>
      </c>
      <c r="B1215" s="5"/>
      <c r="C1215" s="5" t="s">
        <v>14</v>
      </c>
      <c r="D1215" s="5" t="s">
        <v>29</v>
      </c>
      <c r="E1215" s="5" t="s">
        <v>121</v>
      </c>
      <c r="F1215" s="5"/>
      <c r="G1215" s="8">
        <f>SUM(G1216+G1219+G1223)</f>
        <v>73924.7</v>
      </c>
      <c r="H1215" s="8">
        <f>SUM(H1216+H1219+H1223)</f>
        <v>70600.899999999994</v>
      </c>
      <c r="I1215" s="8">
        <f>SUM(I1216+I1219+I1223)</f>
        <v>69600.899999999994</v>
      </c>
    </row>
    <row r="1216" spans="1:9" ht="47.25">
      <c r="A1216" s="83" t="s">
        <v>24</v>
      </c>
      <c r="B1216" s="5"/>
      <c r="C1216" s="5" t="s">
        <v>14</v>
      </c>
      <c r="D1216" s="5" t="s">
        <v>29</v>
      </c>
      <c r="E1216" s="5" t="s">
        <v>122</v>
      </c>
      <c r="F1216" s="5"/>
      <c r="G1216" s="8">
        <f>G1217</f>
        <v>50198.1</v>
      </c>
      <c r="H1216" s="8">
        <f>H1217</f>
        <v>47198.1</v>
      </c>
      <c r="I1216" s="8">
        <f>I1217</f>
        <v>46198.1</v>
      </c>
    </row>
    <row r="1217" spans="1:9">
      <c r="A1217" s="83" t="s">
        <v>123</v>
      </c>
      <c r="B1217" s="5"/>
      <c r="C1217" s="5" t="s">
        <v>14</v>
      </c>
      <c r="D1217" s="5" t="s">
        <v>29</v>
      </c>
      <c r="E1217" s="5" t="s">
        <v>124</v>
      </c>
      <c r="F1217" s="5"/>
      <c r="G1217" s="8">
        <f t="shared" ref="G1217:I1217" si="285">G1218</f>
        <v>50198.1</v>
      </c>
      <c r="H1217" s="8">
        <f t="shared" si="285"/>
        <v>47198.1</v>
      </c>
      <c r="I1217" s="8">
        <f t="shared" si="285"/>
        <v>46198.1</v>
      </c>
    </row>
    <row r="1218" spans="1:9" ht="31.5">
      <c r="A1218" s="83" t="s">
        <v>116</v>
      </c>
      <c r="B1218" s="5"/>
      <c r="C1218" s="5" t="s">
        <v>14</v>
      </c>
      <c r="D1218" s="5" t="s">
        <v>29</v>
      </c>
      <c r="E1218" s="5" t="s">
        <v>124</v>
      </c>
      <c r="F1218" s="5" t="s">
        <v>117</v>
      </c>
      <c r="G1218" s="8">
        <v>50198.1</v>
      </c>
      <c r="H1218" s="8">
        <f>50198.1-3000</f>
        <v>47198.1</v>
      </c>
      <c r="I1218" s="8">
        <f>50198.1-4000</f>
        <v>46198.1</v>
      </c>
    </row>
    <row r="1219" spans="1:9" hidden="1">
      <c r="A1219" s="83" t="s">
        <v>145</v>
      </c>
      <c r="B1219" s="5"/>
      <c r="C1219" s="5" t="s">
        <v>14</v>
      </c>
      <c r="D1219" s="5" t="s">
        <v>29</v>
      </c>
      <c r="E1219" s="5" t="s">
        <v>548</v>
      </c>
      <c r="F1219" s="5"/>
      <c r="G1219" s="8">
        <f t="shared" ref="G1219:I1221" si="286">SUM(G1220)</f>
        <v>0</v>
      </c>
      <c r="H1219" s="8">
        <f t="shared" si="286"/>
        <v>0</v>
      </c>
      <c r="I1219" s="8">
        <f t="shared" si="286"/>
        <v>0</v>
      </c>
    </row>
    <row r="1220" spans="1:9" hidden="1">
      <c r="A1220" s="83" t="s">
        <v>123</v>
      </c>
      <c r="B1220" s="5"/>
      <c r="C1220" s="5" t="s">
        <v>14</v>
      </c>
      <c r="D1220" s="5" t="s">
        <v>29</v>
      </c>
      <c r="E1220" s="5" t="s">
        <v>549</v>
      </c>
      <c r="F1220" s="5"/>
      <c r="G1220" s="8">
        <f t="shared" si="286"/>
        <v>0</v>
      </c>
      <c r="H1220" s="8">
        <f t="shared" si="286"/>
        <v>0</v>
      </c>
      <c r="I1220" s="8">
        <f t="shared" si="286"/>
        <v>0</v>
      </c>
    </row>
    <row r="1221" spans="1:9" hidden="1">
      <c r="A1221" s="83" t="s">
        <v>319</v>
      </c>
      <c r="B1221" s="5"/>
      <c r="C1221" s="5" t="s">
        <v>14</v>
      </c>
      <c r="D1221" s="5" t="s">
        <v>29</v>
      </c>
      <c r="E1221" s="5" t="s">
        <v>550</v>
      </c>
      <c r="F1221" s="5"/>
      <c r="G1221" s="8">
        <f t="shared" si="286"/>
        <v>0</v>
      </c>
      <c r="H1221" s="8">
        <f t="shared" si="286"/>
        <v>0</v>
      </c>
      <c r="I1221" s="8">
        <f t="shared" si="286"/>
        <v>0</v>
      </c>
    </row>
    <row r="1222" spans="1:9" ht="31.5" hidden="1">
      <c r="A1222" s="83" t="s">
        <v>116</v>
      </c>
      <c r="B1222" s="5"/>
      <c r="C1222" s="5" t="s">
        <v>14</v>
      </c>
      <c r="D1222" s="5" t="s">
        <v>29</v>
      </c>
      <c r="E1222" s="5" t="s">
        <v>550</v>
      </c>
      <c r="F1222" s="5" t="s">
        <v>117</v>
      </c>
      <c r="G1222" s="8"/>
      <c r="H1222" s="8"/>
      <c r="I1222" s="8"/>
    </row>
    <row r="1223" spans="1:9" ht="31.5">
      <c r="A1223" s="83" t="s">
        <v>40</v>
      </c>
      <c r="B1223" s="5"/>
      <c r="C1223" s="5" t="s">
        <v>14</v>
      </c>
      <c r="D1223" s="5" t="s">
        <v>29</v>
      </c>
      <c r="E1223" s="5" t="s">
        <v>125</v>
      </c>
      <c r="F1223" s="5"/>
      <c r="G1223" s="8">
        <f>G1224</f>
        <v>23726.6</v>
      </c>
      <c r="H1223" s="8">
        <f>H1224</f>
        <v>23402.799999999999</v>
      </c>
      <c r="I1223" s="8">
        <f>I1224</f>
        <v>23402.799999999999</v>
      </c>
    </row>
    <row r="1224" spans="1:9">
      <c r="A1224" s="83" t="s">
        <v>123</v>
      </c>
      <c r="B1224" s="5"/>
      <c r="C1224" s="5" t="s">
        <v>14</v>
      </c>
      <c r="D1224" s="5" t="s">
        <v>29</v>
      </c>
      <c r="E1224" s="5" t="s">
        <v>126</v>
      </c>
      <c r="F1224" s="5"/>
      <c r="G1224" s="8">
        <f>G1225+G1226+G1227</f>
        <v>23726.6</v>
      </c>
      <c r="H1224" s="8">
        <f>H1225+H1226+H1227</f>
        <v>23402.799999999999</v>
      </c>
      <c r="I1224" s="8">
        <f>I1225+I1226+I1227</f>
        <v>23402.799999999999</v>
      </c>
    </row>
    <row r="1225" spans="1:9" ht="47.25">
      <c r="A1225" s="83" t="s">
        <v>46</v>
      </c>
      <c r="B1225" s="5"/>
      <c r="C1225" s="5" t="s">
        <v>14</v>
      </c>
      <c r="D1225" s="5" t="s">
        <v>29</v>
      </c>
      <c r="E1225" s="5" t="s">
        <v>126</v>
      </c>
      <c r="F1225" s="5" t="s">
        <v>84</v>
      </c>
      <c r="G1225" s="8">
        <v>20233</v>
      </c>
      <c r="H1225" s="8">
        <v>20668</v>
      </c>
      <c r="I1225" s="8">
        <v>20668</v>
      </c>
    </row>
    <row r="1226" spans="1:9" ht="31.5">
      <c r="A1226" s="83" t="s">
        <v>47</v>
      </c>
      <c r="B1226" s="5"/>
      <c r="C1226" s="5" t="s">
        <v>14</v>
      </c>
      <c r="D1226" s="5" t="s">
        <v>29</v>
      </c>
      <c r="E1226" s="5" t="s">
        <v>126</v>
      </c>
      <c r="F1226" s="5" t="s">
        <v>86</v>
      </c>
      <c r="G1226" s="10">
        <v>3257.3</v>
      </c>
      <c r="H1226" s="10">
        <v>2500</v>
      </c>
      <c r="I1226" s="10">
        <v>2500</v>
      </c>
    </row>
    <row r="1227" spans="1:9">
      <c r="A1227" s="83" t="s">
        <v>21</v>
      </c>
      <c r="B1227" s="5"/>
      <c r="C1227" s="5" t="s">
        <v>14</v>
      </c>
      <c r="D1227" s="5" t="s">
        <v>29</v>
      </c>
      <c r="E1227" s="5" t="s">
        <v>126</v>
      </c>
      <c r="F1227" s="5" t="s">
        <v>91</v>
      </c>
      <c r="G1227" s="8">
        <v>236.3</v>
      </c>
      <c r="H1227" s="8">
        <v>234.8</v>
      </c>
      <c r="I1227" s="8">
        <v>234.8</v>
      </c>
    </row>
    <row r="1228" spans="1:9">
      <c r="A1228" s="83" t="s">
        <v>128</v>
      </c>
      <c r="B1228" s="5"/>
      <c r="C1228" s="5" t="s">
        <v>14</v>
      </c>
      <c r="D1228" s="5" t="s">
        <v>29</v>
      </c>
      <c r="E1228" s="5" t="s">
        <v>129</v>
      </c>
      <c r="F1228" s="5"/>
      <c r="G1228" s="8">
        <f t="shared" ref="G1228:I1228" si="287">G1229</f>
        <v>53559.1</v>
      </c>
      <c r="H1228" s="8">
        <f t="shared" si="287"/>
        <v>54722.1</v>
      </c>
      <c r="I1228" s="8">
        <f t="shared" si="287"/>
        <v>54222.1</v>
      </c>
    </row>
    <row r="1229" spans="1:9" ht="31.5">
      <c r="A1229" s="83" t="s">
        <v>40</v>
      </c>
      <c r="B1229" s="5"/>
      <c r="C1229" s="5" t="s">
        <v>14</v>
      </c>
      <c r="D1229" s="5" t="s">
        <v>29</v>
      </c>
      <c r="E1229" s="5" t="s">
        <v>130</v>
      </c>
      <c r="F1229" s="5"/>
      <c r="G1229" s="8">
        <f>G1230</f>
        <v>53559.1</v>
      </c>
      <c r="H1229" s="8">
        <f>H1230</f>
        <v>54722.1</v>
      </c>
      <c r="I1229" s="8">
        <f>I1230</f>
        <v>54222.1</v>
      </c>
    </row>
    <row r="1230" spans="1:9">
      <c r="A1230" s="83" t="s">
        <v>131</v>
      </c>
      <c r="B1230" s="5"/>
      <c r="C1230" s="5" t="s">
        <v>14</v>
      </c>
      <c r="D1230" s="5" t="s">
        <v>29</v>
      </c>
      <c r="E1230" s="5" t="s">
        <v>132</v>
      </c>
      <c r="F1230" s="5"/>
      <c r="G1230" s="8">
        <f>G1231+G1232+G1233</f>
        <v>53559.1</v>
      </c>
      <c r="H1230" s="8">
        <f>H1231+H1232+H1233</f>
        <v>54722.1</v>
      </c>
      <c r="I1230" s="8">
        <f>I1231+I1232+I1233</f>
        <v>54222.1</v>
      </c>
    </row>
    <row r="1231" spans="1:9" ht="47.25">
      <c r="A1231" s="83" t="s">
        <v>46</v>
      </c>
      <c r="B1231" s="5"/>
      <c r="C1231" s="5" t="s">
        <v>14</v>
      </c>
      <c r="D1231" s="5" t="s">
        <v>29</v>
      </c>
      <c r="E1231" s="5" t="s">
        <v>132</v>
      </c>
      <c r="F1231" s="5" t="s">
        <v>84</v>
      </c>
      <c r="G1231" s="8">
        <v>47163.1</v>
      </c>
      <c r="H1231" s="8">
        <v>49502.400000000001</v>
      </c>
      <c r="I1231" s="8">
        <v>49502.400000000001</v>
      </c>
    </row>
    <row r="1232" spans="1:9" ht="31.5">
      <c r="A1232" s="83" t="s">
        <v>47</v>
      </c>
      <c r="B1232" s="5"/>
      <c r="C1232" s="5" t="s">
        <v>14</v>
      </c>
      <c r="D1232" s="5" t="s">
        <v>29</v>
      </c>
      <c r="E1232" s="5" t="s">
        <v>132</v>
      </c>
      <c r="F1232" s="5" t="s">
        <v>86</v>
      </c>
      <c r="G1232" s="10">
        <v>5951.3</v>
      </c>
      <c r="H1232" s="10">
        <f>5276.5-500</f>
        <v>4776.5</v>
      </c>
      <c r="I1232" s="10">
        <f>5276.5-1000</f>
        <v>4276.5</v>
      </c>
    </row>
    <row r="1233" spans="1:9">
      <c r="A1233" s="83" t="s">
        <v>21</v>
      </c>
      <c r="B1233" s="5"/>
      <c r="C1233" s="5" t="s">
        <v>14</v>
      </c>
      <c r="D1233" s="5" t="s">
        <v>29</v>
      </c>
      <c r="E1233" s="5" t="s">
        <v>132</v>
      </c>
      <c r="F1233" s="5" t="s">
        <v>91</v>
      </c>
      <c r="G1233" s="8">
        <v>444.7</v>
      </c>
      <c r="H1233" s="8">
        <v>443.2</v>
      </c>
      <c r="I1233" s="8">
        <v>443.2</v>
      </c>
    </row>
    <row r="1234" spans="1:9">
      <c r="A1234" s="83" t="s">
        <v>133</v>
      </c>
      <c r="B1234" s="5"/>
      <c r="C1234" s="5" t="s">
        <v>14</v>
      </c>
      <c r="D1234" s="5" t="s">
        <v>29</v>
      </c>
      <c r="E1234" s="5" t="s">
        <v>134</v>
      </c>
      <c r="F1234" s="5"/>
      <c r="G1234" s="8">
        <f t="shared" ref="G1234:I1236" si="288">G1235</f>
        <v>11429.7</v>
      </c>
      <c r="H1234" s="8">
        <f t="shared" si="288"/>
        <v>10429.700000000001</v>
      </c>
      <c r="I1234" s="8">
        <f t="shared" si="288"/>
        <v>10429.700000000001</v>
      </c>
    </row>
    <row r="1235" spans="1:9" ht="47.25">
      <c r="A1235" s="83" t="s">
        <v>24</v>
      </c>
      <c r="B1235" s="5"/>
      <c r="C1235" s="5" t="s">
        <v>14</v>
      </c>
      <c r="D1235" s="5" t="s">
        <v>29</v>
      </c>
      <c r="E1235" s="5" t="s">
        <v>135</v>
      </c>
      <c r="F1235" s="5"/>
      <c r="G1235" s="8">
        <f>G1236</f>
        <v>11429.7</v>
      </c>
      <c r="H1235" s="8">
        <f>H1236</f>
        <v>10429.700000000001</v>
      </c>
      <c r="I1235" s="8">
        <f>I1236</f>
        <v>10429.700000000001</v>
      </c>
    </row>
    <row r="1236" spans="1:9">
      <c r="A1236" s="83" t="s">
        <v>136</v>
      </c>
      <c r="B1236" s="5"/>
      <c r="C1236" s="5" t="s">
        <v>14</v>
      </c>
      <c r="D1236" s="5" t="s">
        <v>29</v>
      </c>
      <c r="E1236" s="5" t="s">
        <v>137</v>
      </c>
      <c r="F1236" s="5"/>
      <c r="G1236" s="8">
        <f t="shared" si="288"/>
        <v>11429.7</v>
      </c>
      <c r="H1236" s="8">
        <f t="shared" si="288"/>
        <v>10429.700000000001</v>
      </c>
      <c r="I1236" s="8">
        <f t="shared" si="288"/>
        <v>10429.700000000001</v>
      </c>
    </row>
    <row r="1237" spans="1:9" ht="31.5">
      <c r="A1237" s="83" t="s">
        <v>116</v>
      </c>
      <c r="B1237" s="5"/>
      <c r="C1237" s="5" t="s">
        <v>14</v>
      </c>
      <c r="D1237" s="5" t="s">
        <v>29</v>
      </c>
      <c r="E1237" s="5" t="s">
        <v>137</v>
      </c>
      <c r="F1237" s="5" t="s">
        <v>117</v>
      </c>
      <c r="G1237" s="8">
        <v>11429.7</v>
      </c>
      <c r="H1237" s="8">
        <f>11429.7-1000</f>
        <v>10429.700000000001</v>
      </c>
      <c r="I1237" s="8">
        <v>10429.700000000001</v>
      </c>
    </row>
    <row r="1238" spans="1:9" ht="31.5">
      <c r="A1238" s="83" t="s">
        <v>150</v>
      </c>
      <c r="B1238" s="61"/>
      <c r="C1238" s="5" t="s">
        <v>14</v>
      </c>
      <c r="D1238" s="5" t="s">
        <v>29</v>
      </c>
      <c r="E1238" s="5" t="s">
        <v>151</v>
      </c>
      <c r="F1238" s="5"/>
      <c r="G1238" s="8">
        <f>SUM(G1239+G1252+G1266)+G1270</f>
        <v>8962.5</v>
      </c>
      <c r="H1238" s="8">
        <f t="shared" ref="H1238:I1238" si="289">SUM(H1239+H1252+H1266)</f>
        <v>5814</v>
      </c>
      <c r="I1238" s="8">
        <f t="shared" si="289"/>
        <v>3755.2999999999997</v>
      </c>
    </row>
    <row r="1239" spans="1:9">
      <c r="A1239" s="83" t="s">
        <v>30</v>
      </c>
      <c r="B1239" s="61"/>
      <c r="C1239" s="5" t="s">
        <v>14</v>
      </c>
      <c r="D1239" s="5" t="s">
        <v>29</v>
      </c>
      <c r="E1239" s="5" t="s">
        <v>393</v>
      </c>
      <c r="F1239" s="5"/>
      <c r="G1239" s="8">
        <f>SUM(G1240+G1242+G1246)+G1248+G1250</f>
        <v>8509.2000000000007</v>
      </c>
      <c r="H1239" s="8">
        <f t="shared" ref="H1239:I1239" si="290">SUM(H1240+H1242+H1246)+H1248+H1250</f>
        <v>898.9</v>
      </c>
      <c r="I1239" s="8">
        <f t="shared" si="290"/>
        <v>898.9</v>
      </c>
    </row>
    <row r="1240" spans="1:9">
      <c r="A1240" s="83" t="s">
        <v>123</v>
      </c>
      <c r="B1240" s="60"/>
      <c r="C1240" s="5" t="s">
        <v>14</v>
      </c>
      <c r="D1240" s="5" t="s">
        <v>29</v>
      </c>
      <c r="E1240" s="5" t="s">
        <v>394</v>
      </c>
      <c r="F1240" s="5"/>
      <c r="G1240" s="8">
        <f>G1241</f>
        <v>312.3</v>
      </c>
      <c r="H1240" s="8">
        <f>H1241</f>
        <v>0</v>
      </c>
      <c r="I1240" s="8">
        <f>I1241</f>
        <v>0</v>
      </c>
    </row>
    <row r="1241" spans="1:9" ht="31.5">
      <c r="A1241" s="83" t="s">
        <v>47</v>
      </c>
      <c r="B1241" s="60"/>
      <c r="C1241" s="5" t="s">
        <v>14</v>
      </c>
      <c r="D1241" s="5" t="s">
        <v>29</v>
      </c>
      <c r="E1241" s="5" t="s">
        <v>394</v>
      </c>
      <c r="F1241" s="5" t="s">
        <v>86</v>
      </c>
      <c r="G1241" s="8">
        <v>312.3</v>
      </c>
      <c r="H1241" s="8"/>
      <c r="I1241" s="8"/>
    </row>
    <row r="1242" spans="1:9">
      <c r="A1242" s="83" t="s">
        <v>131</v>
      </c>
      <c r="B1242" s="61"/>
      <c r="C1242" s="5" t="s">
        <v>14</v>
      </c>
      <c r="D1242" s="5" t="s">
        <v>29</v>
      </c>
      <c r="E1242" s="5" t="s">
        <v>395</v>
      </c>
      <c r="F1242" s="5"/>
      <c r="G1242" s="8">
        <f>SUM(G1243)</f>
        <v>973</v>
      </c>
      <c r="H1242" s="8">
        <f>SUM(H1243)</f>
        <v>0</v>
      </c>
      <c r="I1242" s="8">
        <f>SUM(I1243)</f>
        <v>0</v>
      </c>
    </row>
    <row r="1243" spans="1:9" ht="31.5">
      <c r="A1243" s="83" t="s">
        <v>47</v>
      </c>
      <c r="B1243" s="61"/>
      <c r="C1243" s="5" t="s">
        <v>14</v>
      </c>
      <c r="D1243" s="5" t="s">
        <v>29</v>
      </c>
      <c r="E1243" s="5" t="s">
        <v>395</v>
      </c>
      <c r="F1243" s="5" t="s">
        <v>86</v>
      </c>
      <c r="G1243" s="8">
        <v>973</v>
      </c>
      <c r="H1243" s="8"/>
      <c r="I1243" s="8"/>
    </row>
    <row r="1244" spans="1:9" hidden="1">
      <c r="A1244" s="83" t="s">
        <v>500</v>
      </c>
      <c r="B1244" s="61"/>
      <c r="C1244" s="5" t="s">
        <v>14</v>
      </c>
      <c r="D1244" s="5" t="s">
        <v>29</v>
      </c>
      <c r="E1244" s="5" t="s">
        <v>884</v>
      </c>
      <c r="F1244" s="5"/>
      <c r="G1244" s="8">
        <f>SUM(G1245)</f>
        <v>0</v>
      </c>
      <c r="H1244" s="8"/>
      <c r="I1244" s="8"/>
    </row>
    <row r="1245" spans="1:9" ht="31.5" hidden="1">
      <c r="A1245" s="83" t="s">
        <v>47</v>
      </c>
      <c r="B1245" s="61"/>
      <c r="C1245" s="5" t="s">
        <v>14</v>
      </c>
      <c r="D1245" s="5" t="s">
        <v>29</v>
      </c>
      <c r="E1245" s="5" t="s">
        <v>884</v>
      </c>
      <c r="F1245" s="5" t="s">
        <v>86</v>
      </c>
      <c r="G1245" s="8"/>
      <c r="H1245" s="8"/>
      <c r="I1245" s="8"/>
    </row>
    <row r="1246" spans="1:9" ht="63">
      <c r="A1246" s="83" t="s">
        <v>866</v>
      </c>
      <c r="B1246" s="61"/>
      <c r="C1246" s="5" t="s">
        <v>14</v>
      </c>
      <c r="D1246" s="5" t="s">
        <v>29</v>
      </c>
      <c r="E1246" s="5" t="s">
        <v>867</v>
      </c>
      <c r="F1246" s="5"/>
      <c r="G1246" s="8">
        <f>SUM(G1247)</f>
        <v>2500</v>
      </c>
      <c r="H1246" s="8">
        <f t="shared" ref="H1246:I1246" si="291">SUM(H1247)</f>
        <v>0</v>
      </c>
      <c r="I1246" s="8">
        <f t="shared" si="291"/>
        <v>0</v>
      </c>
    </row>
    <row r="1247" spans="1:9" ht="31.5">
      <c r="A1247" s="110" t="s">
        <v>116</v>
      </c>
      <c r="B1247" s="61"/>
      <c r="C1247" s="5" t="s">
        <v>14</v>
      </c>
      <c r="D1247" s="5" t="s">
        <v>29</v>
      </c>
      <c r="E1247" s="5" t="s">
        <v>867</v>
      </c>
      <c r="F1247" s="5" t="s">
        <v>117</v>
      </c>
      <c r="G1247" s="8">
        <v>2500</v>
      </c>
      <c r="H1247" s="8"/>
      <c r="I1247" s="8"/>
    </row>
    <row r="1248" spans="1:9" ht="31.5">
      <c r="A1248" s="83" t="s">
        <v>974</v>
      </c>
      <c r="B1248" s="61"/>
      <c r="C1248" s="5" t="s">
        <v>14</v>
      </c>
      <c r="D1248" s="5" t="s">
        <v>29</v>
      </c>
      <c r="E1248" s="5" t="s">
        <v>841</v>
      </c>
      <c r="F1248" s="5"/>
      <c r="G1248" s="8">
        <f>SUM(G1249)</f>
        <v>3733.7</v>
      </c>
      <c r="H1248" s="8">
        <f t="shared" ref="H1248:I1248" si="292">SUM(H1249)</f>
        <v>0</v>
      </c>
      <c r="I1248" s="8">
        <f t="shared" si="292"/>
        <v>0</v>
      </c>
    </row>
    <row r="1249" spans="1:9" ht="31.5">
      <c r="A1249" s="83" t="s">
        <v>47</v>
      </c>
      <c r="B1249" s="61"/>
      <c r="C1249" s="5" t="s">
        <v>14</v>
      </c>
      <c r="D1249" s="5" t="s">
        <v>29</v>
      </c>
      <c r="E1249" s="5" t="s">
        <v>841</v>
      </c>
      <c r="F1249" s="5" t="s">
        <v>86</v>
      </c>
      <c r="G1249" s="8">
        <v>3733.7</v>
      </c>
      <c r="H1249" s="8"/>
      <c r="I1249" s="8"/>
    </row>
    <row r="1250" spans="1:9" ht="47.25">
      <c r="A1250" s="83" t="s">
        <v>975</v>
      </c>
      <c r="B1250" s="61"/>
      <c r="C1250" s="5" t="s">
        <v>14</v>
      </c>
      <c r="D1250" s="5" t="s">
        <v>29</v>
      </c>
      <c r="E1250" s="5" t="s">
        <v>976</v>
      </c>
      <c r="F1250" s="5"/>
      <c r="G1250" s="8">
        <f>SUM(G1251)</f>
        <v>990.2</v>
      </c>
      <c r="H1250" s="8">
        <f t="shared" ref="H1250:I1250" si="293">SUM(H1251)</f>
        <v>898.9</v>
      </c>
      <c r="I1250" s="8">
        <f t="shared" si="293"/>
        <v>898.9</v>
      </c>
    </row>
    <row r="1251" spans="1:9" ht="31.5">
      <c r="A1251" s="83" t="s">
        <v>47</v>
      </c>
      <c r="B1251" s="61"/>
      <c r="C1251" s="5" t="s">
        <v>14</v>
      </c>
      <c r="D1251" s="5" t="s">
        <v>29</v>
      </c>
      <c r="E1251" s="5" t="s">
        <v>976</v>
      </c>
      <c r="F1251" s="5" t="s">
        <v>86</v>
      </c>
      <c r="G1251" s="8">
        <v>990.2</v>
      </c>
      <c r="H1251" s="8">
        <v>898.9</v>
      </c>
      <c r="I1251" s="8">
        <v>898.9</v>
      </c>
    </row>
    <row r="1252" spans="1:9">
      <c r="A1252" s="83" t="s">
        <v>145</v>
      </c>
      <c r="B1252" s="61"/>
      <c r="C1252" s="5" t="s">
        <v>14</v>
      </c>
      <c r="D1252" s="5" t="s">
        <v>29</v>
      </c>
      <c r="E1252" s="5" t="s">
        <v>152</v>
      </c>
      <c r="F1252" s="5"/>
      <c r="G1252" s="8">
        <f>G1253+G1256+G1261</f>
        <v>326.3</v>
      </c>
      <c r="H1252" s="8">
        <f t="shared" ref="H1252:I1252" si="294">H1253+H1256+H1261+H1259</f>
        <v>0</v>
      </c>
      <c r="I1252" s="8">
        <f t="shared" si="294"/>
        <v>0</v>
      </c>
    </row>
    <row r="1253" spans="1:9" hidden="1">
      <c r="A1253" s="83" t="s">
        <v>396</v>
      </c>
      <c r="B1253" s="61"/>
      <c r="C1253" s="5" t="s">
        <v>14</v>
      </c>
      <c r="D1253" s="5" t="s">
        <v>29</v>
      </c>
      <c r="E1253" s="5" t="s">
        <v>397</v>
      </c>
      <c r="F1253" s="5"/>
      <c r="G1253" s="8">
        <f>G1254</f>
        <v>0</v>
      </c>
      <c r="H1253" s="8">
        <f>H1254</f>
        <v>0</v>
      </c>
      <c r="I1253" s="8">
        <f>I1254</f>
        <v>0</v>
      </c>
    </row>
    <row r="1254" spans="1:9" hidden="1">
      <c r="A1254" s="83" t="s">
        <v>123</v>
      </c>
      <c r="B1254" s="61"/>
      <c r="C1254" s="5" t="s">
        <v>14</v>
      </c>
      <c r="D1254" s="5" t="s">
        <v>29</v>
      </c>
      <c r="E1254" s="5" t="s">
        <v>411</v>
      </c>
      <c r="F1254" s="5"/>
      <c r="G1254" s="8">
        <f t="shared" ref="G1254:I1254" si="295">G1255</f>
        <v>0</v>
      </c>
      <c r="H1254" s="8">
        <f t="shared" si="295"/>
        <v>0</v>
      </c>
      <c r="I1254" s="8">
        <f t="shared" si="295"/>
        <v>0</v>
      </c>
    </row>
    <row r="1255" spans="1:9" ht="27" hidden="1" customHeight="1">
      <c r="A1255" s="83" t="s">
        <v>116</v>
      </c>
      <c r="B1255" s="61"/>
      <c r="C1255" s="5" t="s">
        <v>14</v>
      </c>
      <c r="D1255" s="5" t="s">
        <v>29</v>
      </c>
      <c r="E1255" s="5" t="s">
        <v>411</v>
      </c>
      <c r="F1255" s="5" t="s">
        <v>117</v>
      </c>
      <c r="G1255" s="8"/>
      <c r="H1255" s="8"/>
      <c r="I1255" s="8"/>
    </row>
    <row r="1256" spans="1:9" ht="31.5" hidden="1">
      <c r="A1256" s="83" t="s">
        <v>252</v>
      </c>
      <c r="B1256" s="61"/>
      <c r="C1256" s="5" t="s">
        <v>14</v>
      </c>
      <c r="D1256" s="5" t="s">
        <v>29</v>
      </c>
      <c r="E1256" s="5" t="s">
        <v>412</v>
      </c>
      <c r="F1256" s="5"/>
      <c r="G1256" s="8">
        <f>G1257+G1259</f>
        <v>0</v>
      </c>
      <c r="H1256" s="8">
        <f t="shared" ref="G1256:I1257" si="296">H1257</f>
        <v>0</v>
      </c>
      <c r="I1256" s="8">
        <f t="shared" si="296"/>
        <v>0</v>
      </c>
    </row>
    <row r="1257" spans="1:9" hidden="1">
      <c r="A1257" s="83" t="s">
        <v>123</v>
      </c>
      <c r="B1257" s="61"/>
      <c r="C1257" s="5" t="s">
        <v>14</v>
      </c>
      <c r="D1257" s="5" t="s">
        <v>29</v>
      </c>
      <c r="E1257" s="5" t="s">
        <v>414</v>
      </c>
      <c r="F1257" s="5"/>
      <c r="G1257" s="8">
        <f t="shared" si="296"/>
        <v>0</v>
      </c>
      <c r="H1257" s="8">
        <f t="shared" si="296"/>
        <v>0</v>
      </c>
      <c r="I1257" s="8">
        <f t="shared" si="296"/>
        <v>0</v>
      </c>
    </row>
    <row r="1258" spans="1:9" ht="31.5" hidden="1">
      <c r="A1258" s="83" t="s">
        <v>116</v>
      </c>
      <c r="B1258" s="61"/>
      <c r="C1258" s="5" t="s">
        <v>14</v>
      </c>
      <c r="D1258" s="5" t="s">
        <v>29</v>
      </c>
      <c r="E1258" s="5" t="s">
        <v>414</v>
      </c>
      <c r="F1258" s="5" t="s">
        <v>117</v>
      </c>
      <c r="G1258" s="8"/>
      <c r="H1258" s="8"/>
      <c r="I1258" s="8"/>
    </row>
    <row r="1259" spans="1:9" hidden="1">
      <c r="A1259" s="83" t="s">
        <v>556</v>
      </c>
      <c r="B1259" s="61"/>
      <c r="C1259" s="5" t="s">
        <v>14</v>
      </c>
      <c r="D1259" s="5" t="s">
        <v>29</v>
      </c>
      <c r="E1259" s="5" t="s">
        <v>875</v>
      </c>
      <c r="F1259" s="5"/>
      <c r="G1259" s="8">
        <f>SUM(G1260)</f>
        <v>0</v>
      </c>
      <c r="H1259" s="8">
        <f t="shared" ref="H1259:I1259" si="297">SUM(H1260)</f>
        <v>0</v>
      </c>
      <c r="I1259" s="8">
        <f t="shared" si="297"/>
        <v>0</v>
      </c>
    </row>
    <row r="1260" spans="1:9" ht="31.5" hidden="1">
      <c r="A1260" s="83" t="s">
        <v>116</v>
      </c>
      <c r="B1260" s="61"/>
      <c r="C1260" s="5" t="s">
        <v>14</v>
      </c>
      <c r="D1260" s="5" t="s">
        <v>29</v>
      </c>
      <c r="E1260" s="5" t="s">
        <v>875</v>
      </c>
      <c r="F1260" s="5" t="s">
        <v>117</v>
      </c>
      <c r="G1260" s="8"/>
      <c r="H1260" s="8"/>
      <c r="I1260" s="8"/>
    </row>
    <row r="1261" spans="1:9" ht="14.25" customHeight="1">
      <c r="A1261" s="83" t="s">
        <v>319</v>
      </c>
      <c r="B1261" s="61"/>
      <c r="C1261" s="5" t="s">
        <v>14</v>
      </c>
      <c r="D1261" s="5" t="s">
        <v>29</v>
      </c>
      <c r="E1261" s="5" t="s">
        <v>399</v>
      </c>
      <c r="F1261" s="5"/>
      <c r="G1261" s="8">
        <f>G1262+G1264</f>
        <v>326.3</v>
      </c>
      <c r="H1261" s="8">
        <f>H1262+H1264</f>
        <v>0</v>
      </c>
      <c r="I1261" s="8">
        <f>I1262+I1264</f>
        <v>0</v>
      </c>
    </row>
    <row r="1262" spans="1:9">
      <c r="A1262" s="83" t="s">
        <v>123</v>
      </c>
      <c r="B1262" s="61"/>
      <c r="C1262" s="5" t="s">
        <v>14</v>
      </c>
      <c r="D1262" s="5" t="s">
        <v>29</v>
      </c>
      <c r="E1262" s="5" t="s">
        <v>447</v>
      </c>
      <c r="F1262" s="5"/>
      <c r="G1262" s="8">
        <f>G1263</f>
        <v>326.3</v>
      </c>
      <c r="H1262" s="8">
        <f>H1263</f>
        <v>0</v>
      </c>
      <c r="I1262" s="8">
        <f>I1263</f>
        <v>0</v>
      </c>
    </row>
    <row r="1263" spans="1:9" ht="31.5">
      <c r="A1263" s="83" t="s">
        <v>116</v>
      </c>
      <c r="B1263" s="61"/>
      <c r="C1263" s="5" t="s">
        <v>14</v>
      </c>
      <c r="D1263" s="5" t="s">
        <v>29</v>
      </c>
      <c r="E1263" s="5" t="s">
        <v>447</v>
      </c>
      <c r="F1263" s="5" t="s">
        <v>117</v>
      </c>
      <c r="G1263" s="8">
        <v>326.3</v>
      </c>
      <c r="H1263" s="8"/>
      <c r="I1263" s="8"/>
    </row>
    <row r="1264" spans="1:9" hidden="1">
      <c r="A1264" s="83" t="s">
        <v>136</v>
      </c>
      <c r="B1264" s="61"/>
      <c r="C1264" s="5" t="s">
        <v>14</v>
      </c>
      <c r="D1264" s="5" t="s">
        <v>29</v>
      </c>
      <c r="E1264" s="5" t="s">
        <v>563</v>
      </c>
      <c r="F1264" s="5"/>
      <c r="G1264" s="8">
        <f>G1265</f>
        <v>0</v>
      </c>
      <c r="H1264" s="8">
        <f>H1265</f>
        <v>0</v>
      </c>
      <c r="I1264" s="8">
        <f>I1265</f>
        <v>0</v>
      </c>
    </row>
    <row r="1265" spans="1:9" ht="31.5" hidden="1">
      <c r="A1265" s="83" t="s">
        <v>116</v>
      </c>
      <c r="B1265" s="61"/>
      <c r="C1265" s="5" t="s">
        <v>14</v>
      </c>
      <c r="D1265" s="5" t="s">
        <v>29</v>
      </c>
      <c r="E1265" s="5" t="s">
        <v>563</v>
      </c>
      <c r="F1265" s="5" t="s">
        <v>117</v>
      </c>
      <c r="G1265" s="8"/>
      <c r="H1265" s="8"/>
      <c r="I1265" s="8"/>
    </row>
    <row r="1266" spans="1:9">
      <c r="A1266" s="83" t="s">
        <v>773</v>
      </c>
      <c r="B1266" s="61"/>
      <c r="C1266" s="5" t="s">
        <v>14</v>
      </c>
      <c r="D1266" s="5" t="s">
        <v>29</v>
      </c>
      <c r="E1266" s="5" t="s">
        <v>541</v>
      </c>
      <c r="F1266" s="5"/>
      <c r="G1266" s="8">
        <f>SUM(G1267)</f>
        <v>0</v>
      </c>
      <c r="H1266" s="8">
        <f t="shared" ref="H1266:I1266" si="298">SUM(H1267)</f>
        <v>4915.1000000000004</v>
      </c>
      <c r="I1266" s="8">
        <f t="shared" si="298"/>
        <v>2856.3999999999996</v>
      </c>
    </row>
    <row r="1267" spans="1:9" ht="47.25">
      <c r="A1267" s="83" t="s">
        <v>977</v>
      </c>
      <c r="B1267" s="61"/>
      <c r="C1267" s="5" t="s">
        <v>14</v>
      </c>
      <c r="D1267" s="5" t="s">
        <v>29</v>
      </c>
      <c r="E1267" s="5" t="s">
        <v>978</v>
      </c>
      <c r="F1267" s="5"/>
      <c r="G1267" s="8">
        <f>G1268</f>
        <v>0</v>
      </c>
      <c r="H1267" s="8">
        <f>H1268+H1269</f>
        <v>4915.1000000000004</v>
      </c>
      <c r="I1267" s="8">
        <f>I1268+I1269</f>
        <v>2856.3999999999996</v>
      </c>
    </row>
    <row r="1268" spans="1:9" ht="31.5">
      <c r="A1268" s="83" t="s">
        <v>47</v>
      </c>
      <c r="B1268" s="61"/>
      <c r="C1268" s="5" t="s">
        <v>14</v>
      </c>
      <c r="D1268" s="5" t="s">
        <v>29</v>
      </c>
      <c r="E1268" s="5" t="s">
        <v>978</v>
      </c>
      <c r="F1268" s="5" t="s">
        <v>86</v>
      </c>
      <c r="G1268" s="8">
        <v>0</v>
      </c>
      <c r="H1268" s="8">
        <f>4669.1+246</f>
        <v>4915.1000000000004</v>
      </c>
      <c r="I1268" s="8">
        <v>0</v>
      </c>
    </row>
    <row r="1269" spans="1:9" ht="31.5">
      <c r="A1269" s="83" t="s">
        <v>116</v>
      </c>
      <c r="B1269" s="61"/>
      <c r="C1269" s="5" t="s">
        <v>14</v>
      </c>
      <c r="D1269" s="5" t="s">
        <v>29</v>
      </c>
      <c r="E1269" s="5" t="s">
        <v>978</v>
      </c>
      <c r="F1269" s="5" t="s">
        <v>117</v>
      </c>
      <c r="G1269" s="8">
        <v>0</v>
      </c>
      <c r="H1269" s="8">
        <v>0</v>
      </c>
      <c r="I1269" s="8">
        <f>2735.7+120.7</f>
        <v>2856.3999999999996</v>
      </c>
    </row>
    <row r="1270" spans="1:9">
      <c r="A1270" s="110" t="s">
        <v>1007</v>
      </c>
      <c r="B1270" s="61"/>
      <c r="C1270" s="5" t="s">
        <v>14</v>
      </c>
      <c r="D1270" s="5" t="s">
        <v>29</v>
      </c>
      <c r="E1270" s="5" t="s">
        <v>1006</v>
      </c>
      <c r="F1270" s="5"/>
      <c r="G1270" s="8">
        <f>SUM(G1271)</f>
        <v>127</v>
      </c>
      <c r="H1270" s="8">
        <f t="shared" ref="H1270:I1270" si="299">SUM(H1271)</f>
        <v>0</v>
      </c>
      <c r="I1270" s="8">
        <f t="shared" si="299"/>
        <v>0</v>
      </c>
    </row>
    <row r="1271" spans="1:9">
      <c r="A1271" s="110" t="s">
        <v>1009</v>
      </c>
      <c r="B1271" s="61"/>
      <c r="C1271" s="5" t="s">
        <v>14</v>
      </c>
      <c r="D1271" s="5" t="s">
        <v>29</v>
      </c>
      <c r="E1271" s="5" t="s">
        <v>1008</v>
      </c>
      <c r="F1271" s="5"/>
      <c r="G1271" s="8">
        <f>SUM(G1272)</f>
        <v>127</v>
      </c>
      <c r="H1271" s="8">
        <f t="shared" ref="H1271:I1271" si="300">SUM(H1272)</f>
        <v>0</v>
      </c>
      <c r="I1271" s="8">
        <f t="shared" si="300"/>
        <v>0</v>
      </c>
    </row>
    <row r="1272" spans="1:9" ht="31.5">
      <c r="A1272" s="110" t="s">
        <v>116</v>
      </c>
      <c r="B1272" s="61"/>
      <c r="C1272" s="5" t="s">
        <v>14</v>
      </c>
      <c r="D1272" s="5" t="s">
        <v>29</v>
      </c>
      <c r="E1272" s="5" t="s">
        <v>1008</v>
      </c>
      <c r="F1272" s="5" t="s">
        <v>117</v>
      </c>
      <c r="G1272" s="8">
        <v>127</v>
      </c>
      <c r="H1272" s="8"/>
      <c r="I1272" s="8"/>
    </row>
    <row r="1273" spans="1:9" ht="31.5" hidden="1">
      <c r="A1273" s="83" t="s">
        <v>470</v>
      </c>
      <c r="B1273" s="40"/>
      <c r="C1273" s="42" t="s">
        <v>14</v>
      </c>
      <c r="D1273" s="42" t="s">
        <v>29</v>
      </c>
      <c r="E1273" s="43" t="s">
        <v>15</v>
      </c>
      <c r="F1273" s="43"/>
      <c r="G1273" s="44">
        <f t="shared" ref="G1273:I1276" si="301">G1274</f>
        <v>0</v>
      </c>
      <c r="H1273" s="44">
        <f t="shared" si="301"/>
        <v>0</v>
      </c>
      <c r="I1273" s="44">
        <f t="shared" si="301"/>
        <v>0</v>
      </c>
    </row>
    <row r="1274" spans="1:9" hidden="1">
      <c r="A1274" s="83" t="s">
        <v>79</v>
      </c>
      <c r="B1274" s="40"/>
      <c r="C1274" s="42" t="s">
        <v>14</v>
      </c>
      <c r="D1274" s="42" t="s">
        <v>29</v>
      </c>
      <c r="E1274" s="43" t="s">
        <v>63</v>
      </c>
      <c r="F1274" s="43"/>
      <c r="G1274" s="44">
        <f t="shared" si="301"/>
        <v>0</v>
      </c>
      <c r="H1274" s="44">
        <f t="shared" si="301"/>
        <v>0</v>
      </c>
      <c r="I1274" s="44">
        <f t="shared" si="301"/>
        <v>0</v>
      </c>
    </row>
    <row r="1275" spans="1:9" hidden="1">
      <c r="A1275" s="83" t="s">
        <v>30</v>
      </c>
      <c r="B1275" s="40"/>
      <c r="C1275" s="42" t="s">
        <v>14</v>
      </c>
      <c r="D1275" s="42" t="s">
        <v>29</v>
      </c>
      <c r="E1275" s="43" t="s">
        <v>401</v>
      </c>
      <c r="F1275" s="43"/>
      <c r="G1275" s="44">
        <f t="shared" si="301"/>
        <v>0</v>
      </c>
      <c r="H1275" s="44">
        <f t="shared" si="301"/>
        <v>0</v>
      </c>
      <c r="I1275" s="44">
        <f t="shared" si="301"/>
        <v>0</v>
      </c>
    </row>
    <row r="1276" spans="1:9" hidden="1">
      <c r="A1276" s="83" t="s">
        <v>32</v>
      </c>
      <c r="B1276" s="40"/>
      <c r="C1276" s="42" t="s">
        <v>14</v>
      </c>
      <c r="D1276" s="42" t="s">
        <v>29</v>
      </c>
      <c r="E1276" s="43" t="s">
        <v>402</v>
      </c>
      <c r="F1276" s="43"/>
      <c r="G1276" s="44">
        <f t="shared" si="301"/>
        <v>0</v>
      </c>
      <c r="H1276" s="44">
        <f t="shared" si="301"/>
        <v>0</v>
      </c>
      <c r="I1276" s="44">
        <f t="shared" si="301"/>
        <v>0</v>
      </c>
    </row>
    <row r="1277" spans="1:9" ht="31.5" hidden="1">
      <c r="A1277" s="83" t="s">
        <v>116</v>
      </c>
      <c r="B1277" s="40"/>
      <c r="C1277" s="42" t="s">
        <v>14</v>
      </c>
      <c r="D1277" s="42" t="s">
        <v>29</v>
      </c>
      <c r="E1277" s="43" t="s">
        <v>402</v>
      </c>
      <c r="F1277" s="43">
        <v>600</v>
      </c>
      <c r="G1277" s="44"/>
      <c r="H1277" s="44"/>
      <c r="I1277" s="44"/>
    </row>
    <row r="1278" spans="1:9">
      <c r="A1278" s="83" t="s">
        <v>138</v>
      </c>
      <c r="B1278" s="61"/>
      <c r="C1278" s="5" t="s">
        <v>14</v>
      </c>
      <c r="D1278" s="5" t="s">
        <v>12</v>
      </c>
      <c r="E1278" s="5"/>
      <c r="F1278" s="61"/>
      <c r="G1278" s="8">
        <f>G1279</f>
        <v>51596.599999999991</v>
      </c>
      <c r="H1278" s="8">
        <f>H1279</f>
        <v>47645.299999999996</v>
      </c>
      <c r="I1278" s="8">
        <f>I1279</f>
        <v>47645.299999999996</v>
      </c>
    </row>
    <row r="1279" spans="1:9">
      <c r="A1279" s="83" t="s">
        <v>605</v>
      </c>
      <c r="B1279" s="61"/>
      <c r="C1279" s="5" t="s">
        <v>14</v>
      </c>
      <c r="D1279" s="5" t="s">
        <v>12</v>
      </c>
      <c r="E1279" s="5" t="s">
        <v>110</v>
      </c>
      <c r="F1279" s="61"/>
      <c r="G1279" s="8">
        <f>G1280+G1288+G1311+G1322</f>
        <v>51596.599999999991</v>
      </c>
      <c r="H1279" s="8">
        <f>H1280+H1288+H1311+H1322</f>
        <v>47645.299999999996</v>
      </c>
      <c r="I1279" s="8">
        <f>I1280+I1288+I1311+I1322</f>
        <v>47645.299999999996</v>
      </c>
    </row>
    <row r="1280" spans="1:9" ht="31.5" hidden="1">
      <c r="A1280" s="83" t="s">
        <v>143</v>
      </c>
      <c r="B1280" s="61"/>
      <c r="C1280" s="5" t="s">
        <v>14</v>
      </c>
      <c r="D1280" s="5" t="s">
        <v>12</v>
      </c>
      <c r="E1280" s="5" t="s">
        <v>144</v>
      </c>
      <c r="F1280" s="61"/>
      <c r="G1280" s="8">
        <f>G1284+G1281</f>
        <v>0</v>
      </c>
      <c r="H1280" s="8">
        <f>H1284+H1281</f>
        <v>0</v>
      </c>
      <c r="I1280" s="8">
        <f>I1284+I1281</f>
        <v>0</v>
      </c>
    </row>
    <row r="1281" spans="1:9" hidden="1">
      <c r="A1281" s="83" t="s">
        <v>30</v>
      </c>
      <c r="B1281" s="61"/>
      <c r="C1281" s="5" t="s">
        <v>14</v>
      </c>
      <c r="D1281" s="5" t="s">
        <v>12</v>
      </c>
      <c r="E1281" s="5" t="s">
        <v>390</v>
      </c>
      <c r="F1281" s="61"/>
      <c r="G1281" s="8">
        <f t="shared" ref="G1281:I1282" si="302">G1282</f>
        <v>0</v>
      </c>
      <c r="H1281" s="8">
        <f t="shared" si="302"/>
        <v>0</v>
      </c>
      <c r="I1281" s="8">
        <f t="shared" si="302"/>
        <v>0</v>
      </c>
    </row>
    <row r="1282" spans="1:9" hidden="1">
      <c r="A1282" s="83" t="s">
        <v>123</v>
      </c>
      <c r="B1282" s="61"/>
      <c r="C1282" s="5" t="s">
        <v>14</v>
      </c>
      <c r="D1282" s="5" t="s">
        <v>12</v>
      </c>
      <c r="E1282" s="5" t="s">
        <v>391</v>
      </c>
      <c r="F1282" s="61"/>
      <c r="G1282" s="8">
        <f t="shared" si="302"/>
        <v>0</v>
      </c>
      <c r="H1282" s="8">
        <f t="shared" si="302"/>
        <v>0</v>
      </c>
      <c r="I1282" s="8">
        <f t="shared" si="302"/>
        <v>0</v>
      </c>
    </row>
    <row r="1283" spans="1:9" ht="31.5" hidden="1">
      <c r="A1283" s="83" t="s">
        <v>47</v>
      </c>
      <c r="B1283" s="61"/>
      <c r="C1283" s="5" t="s">
        <v>14</v>
      </c>
      <c r="D1283" s="5" t="s">
        <v>12</v>
      </c>
      <c r="E1283" s="5" t="s">
        <v>391</v>
      </c>
      <c r="F1283" s="5" t="s">
        <v>86</v>
      </c>
      <c r="G1283" s="8"/>
      <c r="H1283" s="8"/>
      <c r="I1283" s="8"/>
    </row>
    <row r="1284" spans="1:9" hidden="1">
      <c r="A1284" s="83" t="s">
        <v>145</v>
      </c>
      <c r="B1284" s="61"/>
      <c r="C1284" s="5" t="s">
        <v>14</v>
      </c>
      <c r="D1284" s="5" t="s">
        <v>12</v>
      </c>
      <c r="E1284" s="5" t="s">
        <v>146</v>
      </c>
      <c r="F1284" s="5"/>
      <c r="G1284" s="8">
        <f t="shared" ref="G1284:I1286" si="303">G1285</f>
        <v>0</v>
      </c>
      <c r="H1284" s="8">
        <f t="shared" si="303"/>
        <v>0</v>
      </c>
      <c r="I1284" s="8">
        <f t="shared" si="303"/>
        <v>0</v>
      </c>
    </row>
    <row r="1285" spans="1:9" hidden="1">
      <c r="A1285" s="83" t="s">
        <v>136</v>
      </c>
      <c r="B1285" s="61"/>
      <c r="C1285" s="5" t="s">
        <v>14</v>
      </c>
      <c r="D1285" s="5" t="s">
        <v>12</v>
      </c>
      <c r="E1285" s="5" t="s">
        <v>388</v>
      </c>
      <c r="F1285" s="5"/>
      <c r="G1285" s="8">
        <f t="shared" si="303"/>
        <v>0</v>
      </c>
      <c r="H1285" s="8">
        <f t="shared" si="303"/>
        <v>0</v>
      </c>
      <c r="I1285" s="8">
        <f t="shared" si="303"/>
        <v>0</v>
      </c>
    </row>
    <row r="1286" spans="1:9" hidden="1">
      <c r="A1286" s="83" t="s">
        <v>319</v>
      </c>
      <c r="B1286" s="61"/>
      <c r="C1286" s="5" t="s">
        <v>14</v>
      </c>
      <c r="D1286" s="5" t="s">
        <v>12</v>
      </c>
      <c r="E1286" s="5" t="s">
        <v>389</v>
      </c>
      <c r="F1286" s="5"/>
      <c r="G1286" s="8">
        <f t="shared" si="303"/>
        <v>0</v>
      </c>
      <c r="H1286" s="8">
        <f t="shared" si="303"/>
        <v>0</v>
      </c>
      <c r="I1286" s="8">
        <f t="shared" si="303"/>
        <v>0</v>
      </c>
    </row>
    <row r="1287" spans="1:9" ht="31.5" hidden="1">
      <c r="A1287" s="83" t="s">
        <v>67</v>
      </c>
      <c r="B1287" s="61"/>
      <c r="C1287" s="5" t="s">
        <v>14</v>
      </c>
      <c r="D1287" s="5" t="s">
        <v>12</v>
      </c>
      <c r="E1287" s="5" t="s">
        <v>389</v>
      </c>
      <c r="F1287" s="5" t="s">
        <v>117</v>
      </c>
      <c r="G1287" s="8"/>
      <c r="H1287" s="8"/>
      <c r="I1287" s="8"/>
    </row>
    <row r="1288" spans="1:9">
      <c r="A1288" s="83" t="s">
        <v>148</v>
      </c>
      <c r="B1288" s="61"/>
      <c r="C1288" s="5" t="s">
        <v>14</v>
      </c>
      <c r="D1288" s="5" t="s">
        <v>12</v>
      </c>
      <c r="E1288" s="5" t="s">
        <v>149</v>
      </c>
      <c r="F1288" s="5"/>
      <c r="G1288" s="8">
        <f>G1289+G1293</f>
        <v>4907.2</v>
      </c>
      <c r="H1288" s="8">
        <f>H1289+H1293</f>
        <v>500</v>
      </c>
      <c r="I1288" s="8">
        <f>I1289+I1293</f>
        <v>500</v>
      </c>
    </row>
    <row r="1289" spans="1:9">
      <c r="A1289" s="83" t="s">
        <v>30</v>
      </c>
      <c r="B1289" s="61"/>
      <c r="C1289" s="5" t="s">
        <v>14</v>
      </c>
      <c r="D1289" s="5" t="s">
        <v>12</v>
      </c>
      <c r="E1289" s="5" t="s">
        <v>392</v>
      </c>
      <c r="F1289" s="5"/>
      <c r="G1289" s="8">
        <f>SUM(G1290+G1294+G1298)+G1296</f>
        <v>4907.2</v>
      </c>
      <c r="H1289" s="8">
        <f t="shared" ref="H1289:I1289" si="304">SUM(H1290+H1294+H1298)+H1296</f>
        <v>500</v>
      </c>
      <c r="I1289" s="8">
        <f t="shared" si="304"/>
        <v>500</v>
      </c>
    </row>
    <row r="1290" spans="1:9" s="62" customFormat="1" ht="14.25" customHeight="1">
      <c r="A1290" s="83" t="s">
        <v>123</v>
      </c>
      <c r="B1290" s="61"/>
      <c r="C1290" s="5" t="s">
        <v>14</v>
      </c>
      <c r="D1290" s="5" t="s">
        <v>12</v>
      </c>
      <c r="E1290" s="5" t="s">
        <v>842</v>
      </c>
      <c r="F1290" s="5"/>
      <c r="G1290" s="8">
        <f>G1291+G1292</f>
        <v>3880</v>
      </c>
      <c r="H1290" s="8">
        <f t="shared" ref="H1290:I1290" si="305">H1291+H1292</f>
        <v>500</v>
      </c>
      <c r="I1290" s="8">
        <f t="shared" si="305"/>
        <v>500</v>
      </c>
    </row>
    <row r="1291" spans="1:9" ht="35.25" customHeight="1">
      <c r="A1291" s="83" t="s">
        <v>47</v>
      </c>
      <c r="B1291" s="61"/>
      <c r="C1291" s="5" t="s">
        <v>14</v>
      </c>
      <c r="D1291" s="5" t="s">
        <v>12</v>
      </c>
      <c r="E1291" s="5" t="s">
        <v>842</v>
      </c>
      <c r="F1291" s="5" t="s">
        <v>86</v>
      </c>
      <c r="G1291" s="8">
        <v>1250</v>
      </c>
      <c r="H1291" s="8"/>
      <c r="I1291" s="8"/>
    </row>
    <row r="1292" spans="1:9" ht="30.75" customHeight="1">
      <c r="A1292" s="83" t="s">
        <v>116</v>
      </c>
      <c r="B1292" s="61"/>
      <c r="C1292" s="5" t="s">
        <v>14</v>
      </c>
      <c r="D1292" s="5" t="s">
        <v>12</v>
      </c>
      <c r="E1292" s="5" t="s">
        <v>842</v>
      </c>
      <c r="F1292" s="5" t="s">
        <v>117</v>
      </c>
      <c r="G1292" s="8">
        <v>2630</v>
      </c>
      <c r="H1292" s="8">
        <v>500</v>
      </c>
      <c r="I1292" s="8">
        <v>500</v>
      </c>
    </row>
    <row r="1293" spans="1:9" hidden="1">
      <c r="A1293" s="83" t="s">
        <v>145</v>
      </c>
      <c r="B1293" s="5"/>
      <c r="C1293" s="5" t="s">
        <v>14</v>
      </c>
      <c r="D1293" s="5" t="s">
        <v>12</v>
      </c>
      <c r="E1293" s="5" t="s">
        <v>498</v>
      </c>
      <c r="F1293" s="61"/>
      <c r="G1293" s="8">
        <f>SUM(G1301+G1306)</f>
        <v>0</v>
      </c>
      <c r="H1293" s="8">
        <f t="shared" ref="H1293:I1293" si="306">SUM(H1301+H1306)</f>
        <v>0</v>
      </c>
      <c r="I1293" s="8">
        <f t="shared" si="306"/>
        <v>0</v>
      </c>
    </row>
    <row r="1294" spans="1:9">
      <c r="A1294" s="83" t="s">
        <v>556</v>
      </c>
      <c r="B1294" s="60"/>
      <c r="C1294" s="5" t="s">
        <v>14</v>
      </c>
      <c r="D1294" s="5" t="s">
        <v>12</v>
      </c>
      <c r="E1294" s="5" t="s">
        <v>843</v>
      </c>
      <c r="F1294" s="5"/>
      <c r="G1294" s="8">
        <f>SUM(G1295)</f>
        <v>100</v>
      </c>
      <c r="H1294" s="8">
        <f t="shared" ref="H1294:I1294" si="307">SUM(H1295)</f>
        <v>0</v>
      </c>
      <c r="I1294" s="8">
        <f t="shared" si="307"/>
        <v>0</v>
      </c>
    </row>
    <row r="1295" spans="1:9" ht="31.5">
      <c r="A1295" s="83" t="s">
        <v>116</v>
      </c>
      <c r="B1295" s="61"/>
      <c r="C1295" s="5" t="s">
        <v>14</v>
      </c>
      <c r="D1295" s="5" t="s">
        <v>12</v>
      </c>
      <c r="E1295" s="5" t="s">
        <v>843</v>
      </c>
      <c r="F1295" s="5" t="s">
        <v>117</v>
      </c>
      <c r="G1295" s="8">
        <v>100</v>
      </c>
      <c r="H1295" s="8"/>
      <c r="I1295" s="8"/>
    </row>
    <row r="1296" spans="1:9">
      <c r="A1296" s="83" t="s">
        <v>131</v>
      </c>
      <c r="B1296" s="61"/>
      <c r="C1296" s="5" t="s">
        <v>14</v>
      </c>
      <c r="D1296" s="5" t="s">
        <v>12</v>
      </c>
      <c r="E1296" s="5" t="s">
        <v>979</v>
      </c>
      <c r="F1296" s="5"/>
      <c r="G1296" s="8">
        <f>G1297</f>
        <v>45.7</v>
      </c>
      <c r="H1296" s="8">
        <f t="shared" ref="H1296:I1296" si="308">H1297</f>
        <v>0</v>
      </c>
      <c r="I1296" s="8">
        <f t="shared" si="308"/>
        <v>0</v>
      </c>
    </row>
    <row r="1297" spans="1:9" ht="31.5">
      <c r="A1297" s="83" t="s">
        <v>47</v>
      </c>
      <c r="B1297" s="61"/>
      <c r="C1297" s="5" t="s">
        <v>14</v>
      </c>
      <c r="D1297" s="5" t="s">
        <v>12</v>
      </c>
      <c r="E1297" s="5" t="s">
        <v>979</v>
      </c>
      <c r="F1297" s="5" t="s">
        <v>86</v>
      </c>
      <c r="G1297" s="8">
        <v>45.7</v>
      </c>
      <c r="H1297" s="8">
        <v>0</v>
      </c>
      <c r="I1297" s="8">
        <v>0</v>
      </c>
    </row>
    <row r="1298" spans="1:9">
      <c r="A1298" s="83" t="s">
        <v>500</v>
      </c>
      <c r="B1298" s="60"/>
      <c r="C1298" s="5" t="s">
        <v>14</v>
      </c>
      <c r="D1298" s="5" t="s">
        <v>12</v>
      </c>
      <c r="E1298" s="5" t="s">
        <v>844</v>
      </c>
      <c r="F1298" s="61"/>
      <c r="G1298" s="8">
        <f>SUM(G1299:G1300)</f>
        <v>881.5</v>
      </c>
      <c r="H1298" s="8">
        <f t="shared" ref="H1298:I1298" si="309">SUM(H1299:H1300)</f>
        <v>0</v>
      </c>
      <c r="I1298" s="8">
        <f t="shared" si="309"/>
        <v>0</v>
      </c>
    </row>
    <row r="1299" spans="1:9" ht="31.5">
      <c r="A1299" s="83" t="s">
        <v>47</v>
      </c>
      <c r="B1299" s="60"/>
      <c r="C1299" s="5" t="s">
        <v>14</v>
      </c>
      <c r="D1299" s="5" t="s">
        <v>12</v>
      </c>
      <c r="E1299" s="5" t="s">
        <v>844</v>
      </c>
      <c r="F1299" s="5" t="s">
        <v>86</v>
      </c>
      <c r="G1299" s="8">
        <v>731.5</v>
      </c>
      <c r="H1299" s="8"/>
      <c r="I1299" s="8"/>
    </row>
    <row r="1300" spans="1:9">
      <c r="A1300" s="83" t="s">
        <v>37</v>
      </c>
      <c r="B1300" s="61"/>
      <c r="C1300" s="5" t="s">
        <v>14</v>
      </c>
      <c r="D1300" s="5" t="s">
        <v>12</v>
      </c>
      <c r="E1300" s="5" t="s">
        <v>844</v>
      </c>
      <c r="F1300" s="5" t="s">
        <v>94</v>
      </c>
      <c r="G1300" s="8">
        <v>150</v>
      </c>
      <c r="H1300" s="8"/>
      <c r="I1300" s="8"/>
    </row>
    <row r="1301" spans="1:9" ht="31.5" hidden="1">
      <c r="A1301" s="83" t="s">
        <v>252</v>
      </c>
      <c r="B1301" s="60"/>
      <c r="C1301" s="5" t="s">
        <v>14</v>
      </c>
      <c r="D1301" s="5" t="s">
        <v>12</v>
      </c>
      <c r="E1301" s="5" t="s">
        <v>804</v>
      </c>
      <c r="F1301" s="61"/>
      <c r="G1301" s="8">
        <f>SUM(G1302+G1304)</f>
        <v>0</v>
      </c>
      <c r="H1301" s="8">
        <f t="shared" ref="H1301:I1301" si="310">SUM(H1302+H1304)</f>
        <v>0</v>
      </c>
      <c r="I1301" s="8">
        <f t="shared" si="310"/>
        <v>0</v>
      </c>
    </row>
    <row r="1302" spans="1:9" hidden="1">
      <c r="A1302" s="83" t="s">
        <v>123</v>
      </c>
      <c r="B1302" s="60"/>
      <c r="C1302" s="5" t="s">
        <v>14</v>
      </c>
      <c r="D1302" s="5" t="s">
        <v>12</v>
      </c>
      <c r="E1302" s="5" t="s">
        <v>805</v>
      </c>
      <c r="F1302" s="61"/>
      <c r="G1302" s="8">
        <f>SUM(G1303)</f>
        <v>0</v>
      </c>
      <c r="H1302" s="8">
        <f t="shared" ref="H1302:I1302" si="311">SUM(H1303)</f>
        <v>0</v>
      </c>
      <c r="I1302" s="8">
        <f t="shared" si="311"/>
        <v>0</v>
      </c>
    </row>
    <row r="1303" spans="1:9" ht="31.5" hidden="1">
      <c r="A1303" s="83" t="s">
        <v>116</v>
      </c>
      <c r="B1303" s="60"/>
      <c r="C1303" s="5" t="s">
        <v>14</v>
      </c>
      <c r="D1303" s="5" t="s">
        <v>12</v>
      </c>
      <c r="E1303" s="5" t="s">
        <v>805</v>
      </c>
      <c r="F1303" s="5" t="s">
        <v>117</v>
      </c>
      <c r="G1303" s="8"/>
      <c r="H1303" s="8"/>
      <c r="I1303" s="8"/>
    </row>
    <row r="1304" spans="1:9" hidden="1">
      <c r="A1304" s="83" t="s">
        <v>556</v>
      </c>
      <c r="B1304" s="60"/>
      <c r="C1304" s="5" t="s">
        <v>14</v>
      </c>
      <c r="D1304" s="5" t="s">
        <v>12</v>
      </c>
      <c r="E1304" s="5" t="s">
        <v>807</v>
      </c>
      <c r="F1304" s="5"/>
      <c r="G1304" s="8">
        <f>SUM(G1305)</f>
        <v>0</v>
      </c>
      <c r="H1304" s="8">
        <f t="shared" ref="H1304:I1304" si="312">SUM(H1305)</f>
        <v>0</v>
      </c>
      <c r="I1304" s="8">
        <f t="shared" si="312"/>
        <v>0</v>
      </c>
    </row>
    <row r="1305" spans="1:9" ht="31.5" hidden="1">
      <c r="A1305" s="83" t="s">
        <v>116</v>
      </c>
      <c r="B1305" s="60"/>
      <c r="C1305" s="5" t="s">
        <v>14</v>
      </c>
      <c r="D1305" s="5" t="s">
        <v>12</v>
      </c>
      <c r="E1305" s="5" t="s">
        <v>807</v>
      </c>
      <c r="F1305" s="5" t="s">
        <v>117</v>
      </c>
      <c r="G1305" s="8"/>
      <c r="H1305" s="8"/>
      <c r="I1305" s="8"/>
    </row>
    <row r="1306" spans="1:9" hidden="1">
      <c r="A1306" s="83" t="s">
        <v>319</v>
      </c>
      <c r="B1306" s="60"/>
      <c r="C1306" s="5" t="s">
        <v>14</v>
      </c>
      <c r="D1306" s="5" t="s">
        <v>12</v>
      </c>
      <c r="E1306" s="5" t="s">
        <v>806</v>
      </c>
      <c r="F1306" s="5"/>
      <c r="G1306" s="8">
        <f>SUM(G1307)+G1309</f>
        <v>0</v>
      </c>
      <c r="H1306" s="8">
        <f t="shared" ref="H1306:I1306" si="313">SUM(H1307)+H1309</f>
        <v>0</v>
      </c>
      <c r="I1306" s="8">
        <f t="shared" si="313"/>
        <v>0</v>
      </c>
    </row>
    <row r="1307" spans="1:9" hidden="1">
      <c r="A1307" s="83" t="s">
        <v>123</v>
      </c>
      <c r="B1307" s="60"/>
      <c r="C1307" s="5" t="s">
        <v>14</v>
      </c>
      <c r="D1307" s="5" t="s">
        <v>12</v>
      </c>
      <c r="E1307" s="5" t="s">
        <v>499</v>
      </c>
      <c r="F1307" s="61"/>
      <c r="G1307" s="8">
        <f t="shared" ref="G1307:I1307" si="314">G1308</f>
        <v>0</v>
      </c>
      <c r="H1307" s="8">
        <f t="shared" si="314"/>
        <v>0</v>
      </c>
      <c r="I1307" s="8">
        <f t="shared" si="314"/>
        <v>0</v>
      </c>
    </row>
    <row r="1308" spans="1:9" ht="31.5" hidden="1">
      <c r="A1308" s="83" t="s">
        <v>116</v>
      </c>
      <c r="B1308" s="60"/>
      <c r="C1308" s="5" t="s">
        <v>14</v>
      </c>
      <c r="D1308" s="5" t="s">
        <v>12</v>
      </c>
      <c r="E1308" s="5" t="s">
        <v>499</v>
      </c>
      <c r="F1308" s="5" t="s">
        <v>117</v>
      </c>
      <c r="G1308" s="8"/>
      <c r="H1308" s="8"/>
      <c r="I1308" s="8"/>
    </row>
    <row r="1309" spans="1:9" hidden="1">
      <c r="A1309" s="83" t="s">
        <v>556</v>
      </c>
      <c r="B1309" s="60"/>
      <c r="C1309" s="5" t="s">
        <v>14</v>
      </c>
      <c r="D1309" s="5" t="s">
        <v>12</v>
      </c>
      <c r="E1309" s="5" t="s">
        <v>557</v>
      </c>
      <c r="F1309" s="5"/>
      <c r="G1309" s="8">
        <f t="shared" ref="G1309:I1309" si="315">SUM(G1310)</f>
        <v>0</v>
      </c>
      <c r="H1309" s="8">
        <f t="shared" si="315"/>
        <v>0</v>
      </c>
      <c r="I1309" s="8">
        <f t="shared" si="315"/>
        <v>0</v>
      </c>
    </row>
    <row r="1310" spans="1:9" ht="31.5" hidden="1">
      <c r="A1310" s="83" t="s">
        <v>116</v>
      </c>
      <c r="B1310" s="60"/>
      <c r="C1310" s="5" t="s">
        <v>14</v>
      </c>
      <c r="D1310" s="5" t="s">
        <v>12</v>
      </c>
      <c r="E1310" s="5" t="s">
        <v>557</v>
      </c>
      <c r="F1310" s="5" t="s">
        <v>117</v>
      </c>
      <c r="G1310" s="8"/>
      <c r="H1310" s="8"/>
      <c r="I1310" s="8"/>
    </row>
    <row r="1311" spans="1:9" ht="31.5" hidden="1">
      <c r="A1311" s="83" t="s">
        <v>150</v>
      </c>
      <c r="B1311" s="61"/>
      <c r="C1311" s="5" t="s">
        <v>14</v>
      </c>
      <c r="D1311" s="5" t="s">
        <v>12</v>
      </c>
      <c r="E1311" s="5" t="s">
        <v>151</v>
      </c>
      <c r="F1311" s="61"/>
      <c r="G1311" s="8">
        <f>SUM(G1312)</f>
        <v>0</v>
      </c>
      <c r="H1311" s="8">
        <f>SUM(H1312)</f>
        <v>0</v>
      </c>
      <c r="I1311" s="8">
        <f>SUM(I1312)</f>
        <v>0</v>
      </c>
    </row>
    <row r="1312" spans="1:9" hidden="1">
      <c r="A1312" s="83" t="s">
        <v>145</v>
      </c>
      <c r="B1312" s="61"/>
      <c r="C1312" s="5" t="s">
        <v>14</v>
      </c>
      <c r="D1312" s="5" t="s">
        <v>12</v>
      </c>
      <c r="E1312" s="5" t="s">
        <v>152</v>
      </c>
      <c r="F1312" s="61"/>
      <c r="G1312" s="8">
        <f>SUM(G1313+G1316+G1319)</f>
        <v>0</v>
      </c>
      <c r="H1312" s="8">
        <f>SUM(H1313+H1316+H1319)</f>
        <v>0</v>
      </c>
      <c r="I1312" s="8">
        <f>SUM(I1313+I1316+I1319)</f>
        <v>0</v>
      </c>
    </row>
    <row r="1313" spans="1:9" hidden="1">
      <c r="A1313" s="83" t="s">
        <v>396</v>
      </c>
      <c r="B1313" s="61"/>
      <c r="C1313" s="5" t="s">
        <v>14</v>
      </c>
      <c r="D1313" s="5" t="s">
        <v>12</v>
      </c>
      <c r="E1313" s="5" t="s">
        <v>397</v>
      </c>
      <c r="F1313" s="5"/>
      <c r="G1313" s="8">
        <f t="shared" ref="G1313:I1314" si="316">G1314</f>
        <v>0</v>
      </c>
      <c r="H1313" s="8">
        <f t="shared" si="316"/>
        <v>0</v>
      </c>
      <c r="I1313" s="8">
        <f t="shared" si="316"/>
        <v>0</v>
      </c>
    </row>
    <row r="1314" spans="1:9" hidden="1">
      <c r="A1314" s="83" t="s">
        <v>114</v>
      </c>
      <c r="B1314" s="61"/>
      <c r="C1314" s="5" t="s">
        <v>14</v>
      </c>
      <c r="D1314" s="5" t="s">
        <v>12</v>
      </c>
      <c r="E1314" s="5" t="s">
        <v>398</v>
      </c>
      <c r="F1314" s="5"/>
      <c r="G1314" s="8">
        <f t="shared" si="316"/>
        <v>0</v>
      </c>
      <c r="H1314" s="8">
        <f t="shared" si="316"/>
        <v>0</v>
      </c>
      <c r="I1314" s="8">
        <f t="shared" si="316"/>
        <v>0</v>
      </c>
    </row>
    <row r="1315" spans="1:9" ht="31.5" hidden="1">
      <c r="A1315" s="83" t="s">
        <v>116</v>
      </c>
      <c r="B1315" s="61"/>
      <c r="C1315" s="5" t="s">
        <v>14</v>
      </c>
      <c r="D1315" s="5" t="s">
        <v>12</v>
      </c>
      <c r="E1315" s="5" t="s">
        <v>398</v>
      </c>
      <c r="F1315" s="5" t="s">
        <v>117</v>
      </c>
      <c r="G1315" s="8"/>
      <c r="H1315" s="8"/>
      <c r="I1315" s="8"/>
    </row>
    <row r="1316" spans="1:9" ht="31.5" hidden="1">
      <c r="A1316" s="83" t="s">
        <v>252</v>
      </c>
      <c r="B1316" s="61"/>
      <c r="C1316" s="5" t="s">
        <v>14</v>
      </c>
      <c r="D1316" s="5" t="s">
        <v>12</v>
      </c>
      <c r="E1316" s="5" t="s">
        <v>412</v>
      </c>
      <c r="F1316" s="5"/>
      <c r="G1316" s="8">
        <f t="shared" ref="G1316:I1317" si="317">G1317</f>
        <v>0</v>
      </c>
      <c r="H1316" s="8">
        <f t="shared" si="317"/>
        <v>0</v>
      </c>
      <c r="I1316" s="8">
        <f t="shared" si="317"/>
        <v>0</v>
      </c>
    </row>
    <row r="1317" spans="1:9" hidden="1">
      <c r="A1317" s="83" t="s">
        <v>114</v>
      </c>
      <c r="B1317" s="61"/>
      <c r="C1317" s="5" t="s">
        <v>14</v>
      </c>
      <c r="D1317" s="5" t="s">
        <v>12</v>
      </c>
      <c r="E1317" s="5" t="s">
        <v>413</v>
      </c>
      <c r="F1317" s="5"/>
      <c r="G1317" s="8">
        <f t="shared" si="317"/>
        <v>0</v>
      </c>
      <c r="H1317" s="8">
        <f t="shared" si="317"/>
        <v>0</v>
      </c>
      <c r="I1317" s="8">
        <f t="shared" si="317"/>
        <v>0</v>
      </c>
    </row>
    <row r="1318" spans="1:9" ht="30.75" hidden="1" customHeight="1">
      <c r="A1318" s="83" t="s">
        <v>116</v>
      </c>
      <c r="B1318" s="61"/>
      <c r="C1318" s="5" t="s">
        <v>14</v>
      </c>
      <c r="D1318" s="5" t="s">
        <v>12</v>
      </c>
      <c r="E1318" s="5" t="s">
        <v>413</v>
      </c>
      <c r="F1318" s="5" t="s">
        <v>117</v>
      </c>
      <c r="G1318" s="8"/>
      <c r="H1318" s="8"/>
      <c r="I1318" s="8"/>
    </row>
    <row r="1319" spans="1:9" ht="30.75" hidden="1" customHeight="1">
      <c r="A1319" s="83" t="s">
        <v>319</v>
      </c>
      <c r="B1319" s="61"/>
      <c r="C1319" s="5" t="s">
        <v>14</v>
      </c>
      <c r="D1319" s="5" t="s">
        <v>12</v>
      </c>
      <c r="E1319" s="5" t="s">
        <v>399</v>
      </c>
      <c r="F1319" s="5"/>
      <c r="G1319" s="8">
        <f t="shared" ref="G1319:I1320" si="318">G1320</f>
        <v>0</v>
      </c>
      <c r="H1319" s="8">
        <f t="shared" si="318"/>
        <v>0</v>
      </c>
      <c r="I1319" s="8">
        <f t="shared" si="318"/>
        <v>0</v>
      </c>
    </row>
    <row r="1320" spans="1:9" ht="30.75" hidden="1" customHeight="1">
      <c r="A1320" s="83" t="s">
        <v>114</v>
      </c>
      <c r="B1320" s="61"/>
      <c r="C1320" s="5" t="s">
        <v>14</v>
      </c>
      <c r="D1320" s="5" t="s">
        <v>12</v>
      </c>
      <c r="E1320" s="5" t="s">
        <v>400</v>
      </c>
      <c r="F1320" s="5"/>
      <c r="G1320" s="8">
        <f t="shared" si="318"/>
        <v>0</v>
      </c>
      <c r="H1320" s="8">
        <f t="shared" si="318"/>
        <v>0</v>
      </c>
      <c r="I1320" s="8">
        <f t="shared" si="318"/>
        <v>0</v>
      </c>
    </row>
    <row r="1321" spans="1:9" ht="31.5" hidden="1">
      <c r="A1321" s="83" t="s">
        <v>116</v>
      </c>
      <c r="B1321" s="61"/>
      <c r="C1321" s="5" t="s">
        <v>14</v>
      </c>
      <c r="D1321" s="5" t="s">
        <v>12</v>
      </c>
      <c r="E1321" s="5" t="s">
        <v>400</v>
      </c>
      <c r="F1321" s="5" t="s">
        <v>117</v>
      </c>
      <c r="G1321" s="8"/>
      <c r="H1321" s="8"/>
      <c r="I1321" s="8"/>
    </row>
    <row r="1322" spans="1:9" ht="31.5">
      <c r="A1322" s="83" t="s">
        <v>547</v>
      </c>
      <c r="B1322" s="61"/>
      <c r="C1322" s="5" t="s">
        <v>14</v>
      </c>
      <c r="D1322" s="5" t="s">
        <v>12</v>
      </c>
      <c r="E1322" s="5" t="s">
        <v>140</v>
      </c>
      <c r="F1322" s="5"/>
      <c r="G1322" s="8">
        <f>G1330+G1323+G1328+G1326</f>
        <v>46689.399999999994</v>
      </c>
      <c r="H1322" s="8">
        <f>H1330+H1323+H1328</f>
        <v>47145.299999999996</v>
      </c>
      <c r="I1322" s="8">
        <f>I1330+I1323+I1328</f>
        <v>47145.299999999996</v>
      </c>
    </row>
    <row r="1323" spans="1:9">
      <c r="A1323" s="33" t="s">
        <v>75</v>
      </c>
      <c r="B1323" s="52"/>
      <c r="C1323" s="52" t="s">
        <v>14</v>
      </c>
      <c r="D1323" s="52" t="s">
        <v>12</v>
      </c>
      <c r="E1323" s="58" t="s">
        <v>483</v>
      </c>
      <c r="F1323" s="52"/>
      <c r="G1323" s="54">
        <f>+G1324+G1325</f>
        <v>3613.4999999999995</v>
      </c>
      <c r="H1323" s="54">
        <f>+H1324+H1325</f>
        <v>3635.1</v>
      </c>
      <c r="I1323" s="54">
        <f>+I1324+I1325</f>
        <v>3635.1</v>
      </c>
    </row>
    <row r="1324" spans="1:9" ht="47.25">
      <c r="A1324" s="33" t="s">
        <v>46</v>
      </c>
      <c r="B1324" s="52"/>
      <c r="C1324" s="52" t="s">
        <v>14</v>
      </c>
      <c r="D1324" s="52" t="s">
        <v>12</v>
      </c>
      <c r="E1324" s="58" t="s">
        <v>483</v>
      </c>
      <c r="F1324" s="52" t="s">
        <v>84</v>
      </c>
      <c r="G1324" s="54">
        <v>3613.2999999999997</v>
      </c>
      <c r="H1324" s="54">
        <v>3634.9</v>
      </c>
      <c r="I1324" s="54">
        <v>3634.9</v>
      </c>
    </row>
    <row r="1325" spans="1:9" ht="31.5">
      <c r="A1325" s="33" t="s">
        <v>47</v>
      </c>
      <c r="B1325" s="52"/>
      <c r="C1325" s="52" t="s">
        <v>14</v>
      </c>
      <c r="D1325" s="52" t="s">
        <v>12</v>
      </c>
      <c r="E1325" s="58" t="s">
        <v>483</v>
      </c>
      <c r="F1325" s="52" t="s">
        <v>86</v>
      </c>
      <c r="G1325" s="54">
        <v>0.2</v>
      </c>
      <c r="H1325" s="54">
        <v>0.2</v>
      </c>
      <c r="I1325" s="54">
        <v>0.2</v>
      </c>
    </row>
    <row r="1326" spans="1:9">
      <c r="A1326" s="33" t="s">
        <v>90</v>
      </c>
      <c r="B1326" s="52"/>
      <c r="C1326" s="52" t="s">
        <v>14</v>
      </c>
      <c r="D1326" s="52" t="s">
        <v>12</v>
      </c>
      <c r="E1326" s="58" t="s">
        <v>1010</v>
      </c>
      <c r="F1326" s="52"/>
      <c r="G1326" s="54">
        <f>SUM(G1327)</f>
        <v>1000</v>
      </c>
      <c r="H1326" s="54">
        <f t="shared" ref="H1326:I1326" si="319">SUM(H1327)</f>
        <v>0</v>
      </c>
      <c r="I1326" s="54">
        <f t="shared" si="319"/>
        <v>0</v>
      </c>
    </row>
    <row r="1327" spans="1:9" ht="31.5">
      <c r="A1327" s="33" t="s">
        <v>47</v>
      </c>
      <c r="B1327" s="52"/>
      <c r="C1327" s="52" t="s">
        <v>14</v>
      </c>
      <c r="D1327" s="52" t="s">
        <v>12</v>
      </c>
      <c r="E1327" s="58" t="s">
        <v>1010</v>
      </c>
      <c r="F1327" s="52" t="s">
        <v>86</v>
      </c>
      <c r="G1327" s="54">
        <v>1000</v>
      </c>
      <c r="H1327" s="54"/>
      <c r="I1327" s="54"/>
    </row>
    <row r="1328" spans="1:9" ht="33.75" customHeight="1">
      <c r="A1328" s="83" t="s">
        <v>93</v>
      </c>
      <c r="B1328" s="52"/>
      <c r="C1328" s="52" t="s">
        <v>14</v>
      </c>
      <c r="D1328" s="52" t="s">
        <v>12</v>
      </c>
      <c r="E1328" s="58" t="s">
        <v>551</v>
      </c>
      <c r="F1328" s="52"/>
      <c r="G1328" s="54">
        <f>SUM(G1329)</f>
        <v>26.1</v>
      </c>
      <c r="H1328" s="54">
        <f>SUM(H1329)</f>
        <v>26.1</v>
      </c>
      <c r="I1328" s="54">
        <f>SUM(I1329)</f>
        <v>26.1</v>
      </c>
    </row>
    <row r="1329" spans="1:9" ht="31.5">
      <c r="A1329" s="33" t="s">
        <v>47</v>
      </c>
      <c r="B1329" s="52"/>
      <c r="C1329" s="52" t="s">
        <v>14</v>
      </c>
      <c r="D1329" s="52" t="s">
        <v>12</v>
      </c>
      <c r="E1329" s="58" t="s">
        <v>551</v>
      </c>
      <c r="F1329" s="52" t="s">
        <v>86</v>
      </c>
      <c r="G1329" s="54">
        <v>26.1</v>
      </c>
      <c r="H1329" s="54">
        <v>26.1</v>
      </c>
      <c r="I1329" s="54">
        <v>26.1</v>
      </c>
    </row>
    <row r="1330" spans="1:9" ht="31.5">
      <c r="A1330" s="83" t="s">
        <v>40</v>
      </c>
      <c r="B1330" s="60"/>
      <c r="C1330" s="5" t="s">
        <v>14</v>
      </c>
      <c r="D1330" s="5" t="s">
        <v>12</v>
      </c>
      <c r="E1330" s="5" t="s">
        <v>141</v>
      </c>
      <c r="F1330" s="5"/>
      <c r="G1330" s="8">
        <f>G1331</f>
        <v>42049.799999999996</v>
      </c>
      <c r="H1330" s="8">
        <f>H1331</f>
        <v>43484.1</v>
      </c>
      <c r="I1330" s="8">
        <f>I1331</f>
        <v>43484.1</v>
      </c>
    </row>
    <row r="1331" spans="1:9">
      <c r="A1331" s="83" t="s">
        <v>500</v>
      </c>
      <c r="B1331" s="60"/>
      <c r="C1331" s="5" t="s">
        <v>14</v>
      </c>
      <c r="D1331" s="5" t="s">
        <v>12</v>
      </c>
      <c r="E1331" s="5" t="s">
        <v>142</v>
      </c>
      <c r="F1331" s="5"/>
      <c r="G1331" s="8">
        <f>G1332+G1333+G1334</f>
        <v>42049.799999999996</v>
      </c>
      <c r="H1331" s="8">
        <f>H1332+H1333+H1334</f>
        <v>43484.1</v>
      </c>
      <c r="I1331" s="8">
        <f>I1332+I1333+I1334</f>
        <v>43484.1</v>
      </c>
    </row>
    <row r="1332" spans="1:9" ht="47.25">
      <c r="A1332" s="83" t="s">
        <v>46</v>
      </c>
      <c r="B1332" s="61"/>
      <c r="C1332" s="5" t="s">
        <v>14</v>
      </c>
      <c r="D1332" s="5" t="s">
        <v>12</v>
      </c>
      <c r="E1332" s="5" t="s">
        <v>142</v>
      </c>
      <c r="F1332" s="5" t="s">
        <v>84</v>
      </c>
      <c r="G1332" s="8">
        <v>39993.699999999997</v>
      </c>
      <c r="H1332" s="8">
        <v>42180.7</v>
      </c>
      <c r="I1332" s="8">
        <v>42180.7</v>
      </c>
    </row>
    <row r="1333" spans="1:9" s="28" customFormat="1" ht="31.5">
      <c r="A1333" s="83" t="s">
        <v>47</v>
      </c>
      <c r="B1333" s="61"/>
      <c r="C1333" s="5" t="s">
        <v>14</v>
      </c>
      <c r="D1333" s="5" t="s">
        <v>12</v>
      </c>
      <c r="E1333" s="5" t="s">
        <v>142</v>
      </c>
      <c r="F1333" s="5" t="s">
        <v>86</v>
      </c>
      <c r="G1333" s="8">
        <v>2052.6999999999998</v>
      </c>
      <c r="H1333" s="8">
        <v>1300</v>
      </c>
      <c r="I1333" s="8">
        <v>1300</v>
      </c>
    </row>
    <row r="1334" spans="1:9">
      <c r="A1334" s="83" t="s">
        <v>21</v>
      </c>
      <c r="B1334" s="61"/>
      <c r="C1334" s="5" t="s">
        <v>14</v>
      </c>
      <c r="D1334" s="5" t="s">
        <v>12</v>
      </c>
      <c r="E1334" s="5" t="s">
        <v>142</v>
      </c>
      <c r="F1334" s="5" t="s">
        <v>91</v>
      </c>
      <c r="G1334" s="8">
        <v>3.4</v>
      </c>
      <c r="H1334" s="8">
        <v>3.4</v>
      </c>
      <c r="I1334" s="8">
        <v>3.4</v>
      </c>
    </row>
    <row r="1335" spans="1:9">
      <c r="A1335" s="83" t="s">
        <v>25</v>
      </c>
      <c r="B1335" s="84"/>
      <c r="C1335" s="84" t="s">
        <v>26</v>
      </c>
      <c r="D1335" s="84" t="s">
        <v>27</v>
      </c>
      <c r="E1335" s="32"/>
      <c r="F1335" s="32"/>
      <c r="G1335" s="10">
        <f>SUM(G1336)</f>
        <v>482.7</v>
      </c>
      <c r="H1335" s="10">
        <f>SUM(H1336)</f>
        <v>502.1</v>
      </c>
      <c r="I1335" s="10">
        <f>SUM(I1336)</f>
        <v>522.20000000000005</v>
      </c>
    </row>
    <row r="1336" spans="1:9">
      <c r="A1336" s="83" t="s">
        <v>48</v>
      </c>
      <c r="B1336" s="5"/>
      <c r="C1336" s="5" t="s">
        <v>26</v>
      </c>
      <c r="D1336" s="5" t="s">
        <v>49</v>
      </c>
      <c r="E1336" s="7"/>
      <c r="F1336" s="5"/>
      <c r="G1336" s="8">
        <f t="shared" ref="G1336:I1337" si="320">G1337</f>
        <v>482.7</v>
      </c>
      <c r="H1336" s="8">
        <f t="shared" si="320"/>
        <v>502.1</v>
      </c>
      <c r="I1336" s="8">
        <f t="shared" si="320"/>
        <v>522.20000000000005</v>
      </c>
    </row>
    <row r="1337" spans="1:9" ht="31.5">
      <c r="A1337" s="83" t="s">
        <v>484</v>
      </c>
      <c r="B1337" s="41"/>
      <c r="C1337" s="84" t="s">
        <v>26</v>
      </c>
      <c r="D1337" s="84" t="s">
        <v>49</v>
      </c>
      <c r="E1337" s="84" t="s">
        <v>345</v>
      </c>
      <c r="F1337" s="32"/>
      <c r="G1337" s="46">
        <f t="shared" si="320"/>
        <v>482.7</v>
      </c>
      <c r="H1337" s="46">
        <f t="shared" si="320"/>
        <v>502.1</v>
      </c>
      <c r="I1337" s="46">
        <f t="shared" si="320"/>
        <v>522.20000000000005</v>
      </c>
    </row>
    <row r="1338" spans="1:9" ht="31.5">
      <c r="A1338" s="83" t="s">
        <v>355</v>
      </c>
      <c r="B1338" s="41"/>
      <c r="C1338" s="84" t="s">
        <v>26</v>
      </c>
      <c r="D1338" s="84" t="s">
        <v>49</v>
      </c>
      <c r="E1338" s="84" t="s">
        <v>356</v>
      </c>
      <c r="F1338" s="32"/>
      <c r="G1338" s="46">
        <f>SUM(G1339)</f>
        <v>482.7</v>
      </c>
      <c r="H1338" s="46">
        <f>SUM(H1339)</f>
        <v>502.1</v>
      </c>
      <c r="I1338" s="46">
        <f>SUM(I1339)</f>
        <v>522.20000000000005</v>
      </c>
    </row>
    <row r="1339" spans="1:9" ht="47.25">
      <c r="A1339" s="83" t="s">
        <v>365</v>
      </c>
      <c r="B1339" s="41"/>
      <c r="C1339" s="84" t="s">
        <v>26</v>
      </c>
      <c r="D1339" s="84" t="s">
        <v>49</v>
      </c>
      <c r="E1339" s="84" t="s">
        <v>523</v>
      </c>
      <c r="F1339" s="32"/>
      <c r="G1339" s="46">
        <f>SUM(G1340:G1341)</f>
        <v>482.7</v>
      </c>
      <c r="H1339" s="46">
        <f t="shared" ref="H1339:I1339" si="321">SUM(H1340:H1341)</f>
        <v>502.1</v>
      </c>
      <c r="I1339" s="46">
        <f t="shared" si="321"/>
        <v>522.20000000000005</v>
      </c>
    </row>
    <row r="1340" spans="1:9">
      <c r="A1340" s="83" t="s">
        <v>37</v>
      </c>
      <c r="B1340" s="41"/>
      <c r="C1340" s="84" t="s">
        <v>26</v>
      </c>
      <c r="D1340" s="84" t="s">
        <v>49</v>
      </c>
      <c r="E1340" s="84" t="s">
        <v>523</v>
      </c>
      <c r="F1340" s="32">
        <v>300</v>
      </c>
      <c r="G1340" s="46">
        <v>334.2</v>
      </c>
      <c r="H1340" s="46">
        <v>347.6</v>
      </c>
      <c r="I1340" s="46">
        <v>361.5</v>
      </c>
    </row>
    <row r="1341" spans="1:9" ht="31.5">
      <c r="A1341" s="83" t="s">
        <v>116</v>
      </c>
      <c r="B1341" s="41"/>
      <c r="C1341" s="84" t="s">
        <v>26</v>
      </c>
      <c r="D1341" s="84" t="s">
        <v>49</v>
      </c>
      <c r="E1341" s="84" t="s">
        <v>523</v>
      </c>
      <c r="F1341" s="32">
        <v>600</v>
      </c>
      <c r="G1341" s="46">
        <v>148.5</v>
      </c>
      <c r="H1341" s="46">
        <v>154.5</v>
      </c>
      <c r="I1341" s="46">
        <v>160.69999999999999</v>
      </c>
    </row>
    <row r="1342" spans="1:9">
      <c r="A1342" s="24" t="s">
        <v>712</v>
      </c>
      <c r="B1342" s="41"/>
      <c r="C1342" s="84"/>
      <c r="D1342" s="84"/>
      <c r="E1342" s="84"/>
      <c r="F1342" s="32"/>
      <c r="G1342" s="46"/>
      <c r="H1342" s="11">
        <v>55000</v>
      </c>
      <c r="I1342" s="11">
        <v>115000</v>
      </c>
    </row>
    <row r="1343" spans="1:9">
      <c r="A1343" s="24" t="s">
        <v>184</v>
      </c>
      <c r="B1343" s="39"/>
      <c r="C1343" s="30"/>
      <c r="D1343" s="30"/>
      <c r="E1343" s="30"/>
      <c r="F1343" s="30"/>
      <c r="G1343" s="11">
        <f>SUM(G10+G36+G55+G524+G562+G1155+G760)+G861</f>
        <v>7277857.9000000004</v>
      </c>
      <c r="H1343" s="11">
        <f>SUM(H10+H36+H55+H524+H562+H1155+H760)+H861+H1342</f>
        <v>5792826</v>
      </c>
      <c r="I1343" s="11">
        <f>SUM(I10+I36+I55+I524+I562+I1155+I760)+I861+I1342</f>
        <v>6068856.5</v>
      </c>
    </row>
    <row r="1344" spans="1:9" hidden="1">
      <c r="H1344" s="64"/>
      <c r="I1344" s="64"/>
    </row>
    <row r="1345" spans="5:9" hidden="1" outlineLevel="1">
      <c r="F1345" s="9" t="s">
        <v>939</v>
      </c>
      <c r="G1345" s="63">
        <v>7404334</v>
      </c>
      <c r="H1345" s="64">
        <v>5667984.9000000004</v>
      </c>
      <c r="I1345" s="64">
        <v>5968678.5</v>
      </c>
    </row>
    <row r="1346" spans="5:9" hidden="1" outlineLevel="1">
      <c r="F1346" s="9" t="s">
        <v>938</v>
      </c>
      <c r="G1346" s="63">
        <v>5047218.2</v>
      </c>
      <c r="H1346" s="63">
        <v>3503381.899999999</v>
      </c>
      <c r="I1346" s="63">
        <v>3719314.4999999995</v>
      </c>
    </row>
    <row r="1347" spans="5:9" hidden="1" outlineLevel="1">
      <c r="F1347" s="9" t="s">
        <v>940</v>
      </c>
      <c r="G1347" s="63">
        <f>SUM(G1345-G1346)</f>
        <v>2357115.7999999998</v>
      </c>
      <c r="H1347" s="63">
        <f t="shared" ref="H1347:I1347" si="322">SUM(H1345-H1346)</f>
        <v>2164603.0000000014</v>
      </c>
      <c r="I1347" s="63">
        <f t="shared" si="322"/>
        <v>2249364.0000000005</v>
      </c>
    </row>
    <row r="1348" spans="5:9" hidden="1" outlineLevel="1">
      <c r="G1348" s="63"/>
      <c r="H1348" s="63"/>
      <c r="I1348" s="63"/>
    </row>
    <row r="1349" spans="5:9" hidden="1" outlineLevel="1">
      <c r="E1349" s="85"/>
      <c r="G1349" s="64">
        <f>SUM(G1345-G1343)</f>
        <v>126476.09999999963</v>
      </c>
      <c r="H1349" s="64">
        <f>SUM(H1345-H1343)</f>
        <v>-124841.09999999963</v>
      </c>
      <c r="I1349" s="64">
        <f>SUM(I1345-I1343)</f>
        <v>-100178</v>
      </c>
    </row>
    <row r="1350" spans="5:9" hidden="1" outlineLevel="1"/>
    <row r="1351" spans="5:9" hidden="1" outlineLevel="1">
      <c r="E1351" s="49" t="s">
        <v>831</v>
      </c>
      <c r="F1351" s="49" t="s">
        <v>832</v>
      </c>
      <c r="G1351" s="44">
        <f>SUM(G267+G356+G429)+G385</f>
        <v>549182.6</v>
      </c>
      <c r="H1351" s="44">
        <f>SUM(H267+H356+H429)+H385</f>
        <v>118166.39999999999</v>
      </c>
      <c r="I1351" s="44">
        <f>SUM(I267+I356+I429)+I385</f>
        <v>170430</v>
      </c>
    </row>
    <row r="1352" spans="5:9" hidden="1" outlineLevel="1">
      <c r="E1352" s="49"/>
      <c r="F1352" s="49" t="s">
        <v>833</v>
      </c>
      <c r="G1352" s="44">
        <f>SUM(G988+G1072)</f>
        <v>3060.3</v>
      </c>
      <c r="H1352" s="44">
        <f>SUM(H988+H1072)</f>
        <v>1481.6</v>
      </c>
      <c r="I1352" s="44">
        <f>SUM(I988+I1072)</f>
        <v>20831.3</v>
      </c>
    </row>
    <row r="1353" spans="5:9" hidden="1" outlineLevel="1">
      <c r="E1353" s="49"/>
      <c r="F1353" s="49" t="s">
        <v>834</v>
      </c>
      <c r="G1353" s="44">
        <f>SUM(G1180+G1211+G1267)</f>
        <v>754</v>
      </c>
      <c r="H1353" s="44">
        <f>SUM(H1180+H1211+H1267)</f>
        <v>17336.599999999999</v>
      </c>
      <c r="I1353" s="44">
        <f>SUM(I1180+I1211+I1267)</f>
        <v>2856.3999999999996</v>
      </c>
    </row>
    <row r="1354" spans="5:9" hidden="1" outlineLevel="1">
      <c r="E1354" s="49"/>
      <c r="F1354" s="49" t="s">
        <v>849</v>
      </c>
      <c r="G1354" s="44">
        <f>SUM(G841)</f>
        <v>10824.8</v>
      </c>
      <c r="H1354" s="44">
        <f>SUM(H841)</f>
        <v>11052.400000000001</v>
      </c>
      <c r="I1354" s="44">
        <f>SUM(I841)</f>
        <v>12712.900000000001</v>
      </c>
    </row>
    <row r="1355" spans="5:9" hidden="1" outlineLevel="1">
      <c r="E1355" s="49"/>
      <c r="F1355" s="49" t="s">
        <v>835</v>
      </c>
      <c r="G1355" s="44">
        <f>SUM(G712)</f>
        <v>8166.4</v>
      </c>
      <c r="H1355" s="44">
        <f>SUM(H712)</f>
        <v>8166.4</v>
      </c>
      <c r="I1355" s="44">
        <f>SUM(I712)</f>
        <v>8166.4</v>
      </c>
    </row>
    <row r="1356" spans="5:9" hidden="1" outlineLevel="1">
      <c r="E1356" s="49"/>
      <c r="F1356" s="49" t="s">
        <v>836</v>
      </c>
      <c r="G1356" s="44">
        <f>SUM(G1351:G1355)</f>
        <v>571988.10000000009</v>
      </c>
      <c r="H1356" s="44">
        <f t="shared" ref="H1356:I1356" si="323">SUM(H1351:H1355)</f>
        <v>156203.4</v>
      </c>
      <c r="I1356" s="44">
        <f t="shared" si="323"/>
        <v>214996.99999999997</v>
      </c>
    </row>
    <row r="1357" spans="5:9" hidden="1" outlineLevel="1">
      <c r="G1357" s="16" t="s">
        <v>836</v>
      </c>
      <c r="H1357" s="64">
        <f>SUM(G1356:I1356)</f>
        <v>943188.50000000012</v>
      </c>
    </row>
    <row r="1358" spans="5:9" hidden="1" outlineLevel="1"/>
    <row r="1359" spans="5:9" hidden="1" collapsed="1">
      <c r="E1359" s="103" t="s">
        <v>990</v>
      </c>
      <c r="F1359" s="103">
        <v>400</v>
      </c>
      <c r="G1359" s="44">
        <f>SUM(G210+G212+G269+G271+G273+G289+G291+G363+G368++G394+G401+G403+G406+G436+G461+G466+G480+G482++G487+G500+G502)</f>
        <v>1584490.9</v>
      </c>
      <c r="H1359" s="44">
        <f>SUM(H210+H212+H269+H271+H273+H289+H291+H363+H368++H394+H401+H403+H406+H436+H461+H466+H480+H482++H487+H500+H502)</f>
        <v>205708.30000000002</v>
      </c>
      <c r="I1359" s="44">
        <f>SUM(I210+I212+I269+I271+I273+I289+I291+I363+I368++I394+I401+I403+I406+I436+I461+I466+I480+I482++I487+I500+I502)</f>
        <v>262862.69999999995</v>
      </c>
    </row>
    <row r="1360" spans="5:9" hidden="1">
      <c r="G1360" s="63">
        <v>-126476.09999999974</v>
      </c>
      <c r="H1360" s="63">
        <v>124841.09999999951</v>
      </c>
      <c r="I1360" s="63">
        <v>100178.00000000019</v>
      </c>
    </row>
    <row r="1361" spans="7:9" hidden="1"/>
    <row r="1362" spans="7:9" hidden="1">
      <c r="G1362" s="64">
        <v>7404334</v>
      </c>
      <c r="H1362" s="64">
        <v>5667984.9000000004</v>
      </c>
      <c r="I1362" s="64">
        <v>5968678.5</v>
      </c>
    </row>
    <row r="1363" spans="7:9" hidden="1"/>
    <row r="1364" spans="7:9" hidden="1">
      <c r="G1364" s="111">
        <f>SUM(G1362+G1360-G1343)</f>
        <v>0</v>
      </c>
      <c r="H1364" s="111">
        <f t="shared" ref="H1364:I1364" si="324">SUM(H1362+H1360-H1343)</f>
        <v>0</v>
      </c>
      <c r="I1364" s="111">
        <f t="shared" si="324"/>
        <v>0</v>
      </c>
    </row>
    <row r="1365" spans="7:9" hidden="1"/>
    <row r="1366" spans="7:9" hidden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workbookViewId="0">
      <selection activeCell="A69" sqref="A69"/>
    </sheetView>
  </sheetViews>
  <sheetFormatPr defaultRowHeight="15.75"/>
  <cols>
    <col min="1" max="1" width="55.5703125" style="86" customWidth="1"/>
    <col min="2" max="2" width="14.42578125" style="87" customWidth="1"/>
    <col min="3" max="3" width="14.7109375" style="87" customWidth="1"/>
    <col min="4" max="6" width="16.28515625" style="87" customWidth="1"/>
    <col min="7" max="16384" width="9.140625" style="87"/>
  </cols>
  <sheetData>
    <row r="1" spans="1:6">
      <c r="C1" s="3"/>
      <c r="E1" s="3"/>
      <c r="F1" s="15" t="s">
        <v>1003</v>
      </c>
    </row>
    <row r="2" spans="1:6" ht="15.75" customHeight="1">
      <c r="C2" s="3"/>
      <c r="E2" s="3"/>
      <c r="F2" s="3" t="s">
        <v>0</v>
      </c>
    </row>
    <row r="3" spans="1:6">
      <c r="C3" s="3"/>
      <c r="E3" s="3"/>
      <c r="F3" s="3" t="s">
        <v>1</v>
      </c>
    </row>
    <row r="4" spans="1:6">
      <c r="C4" s="3"/>
      <c r="E4" s="3"/>
      <c r="F4" s="3" t="s">
        <v>2</v>
      </c>
    </row>
    <row r="5" spans="1:6">
      <c r="C5" s="1"/>
      <c r="E5" s="1"/>
      <c r="F5" s="1"/>
    </row>
    <row r="6" spans="1:6" ht="46.5" customHeight="1">
      <c r="A6" s="118" t="s">
        <v>912</v>
      </c>
      <c r="B6" s="119"/>
      <c r="C6" s="119"/>
      <c r="D6" s="120"/>
      <c r="E6" s="120"/>
      <c r="F6" s="120"/>
    </row>
    <row r="7" spans="1:6">
      <c r="D7" s="88"/>
      <c r="E7" s="88"/>
      <c r="F7" s="88" t="s">
        <v>486</v>
      </c>
    </row>
    <row r="8" spans="1:6">
      <c r="A8" s="89" t="s">
        <v>153</v>
      </c>
      <c r="B8" s="90" t="s">
        <v>157</v>
      </c>
      <c r="C8" s="90" t="s">
        <v>158</v>
      </c>
      <c r="D8" s="23" t="s">
        <v>914</v>
      </c>
      <c r="E8" s="23" t="s">
        <v>915</v>
      </c>
      <c r="F8" s="23" t="s">
        <v>916</v>
      </c>
    </row>
    <row r="9" spans="1:6" s="94" customFormat="1">
      <c r="A9" s="91" t="s">
        <v>82</v>
      </c>
      <c r="B9" s="92" t="s">
        <v>29</v>
      </c>
      <c r="C9" s="92" t="s">
        <v>27</v>
      </c>
      <c r="D9" s="93">
        <f>SUM(D10:D17)</f>
        <v>262078.5</v>
      </c>
      <c r="E9" s="93">
        <f>SUM(E10:E17)</f>
        <v>222086.5</v>
      </c>
      <c r="F9" s="93">
        <f>SUM(F10:F17)</f>
        <v>223620.6</v>
      </c>
    </row>
    <row r="10" spans="1:6" ht="47.25">
      <c r="A10" s="95" t="s">
        <v>159</v>
      </c>
      <c r="B10" s="96" t="s">
        <v>29</v>
      </c>
      <c r="C10" s="96" t="s">
        <v>39</v>
      </c>
      <c r="D10" s="97">
        <f>Ведомственная!G57</f>
        <v>3480.7</v>
      </c>
      <c r="E10" s="97">
        <f>Ведомственная!H57</f>
        <v>3480.7</v>
      </c>
      <c r="F10" s="97">
        <f>Ведомственная!I57</f>
        <v>3480.7</v>
      </c>
    </row>
    <row r="11" spans="1:6" ht="63">
      <c r="A11" s="95" t="s">
        <v>160</v>
      </c>
      <c r="B11" s="96" t="s">
        <v>29</v>
      </c>
      <c r="C11" s="96" t="s">
        <v>49</v>
      </c>
      <c r="D11" s="97">
        <f>Ведомственная!G12</f>
        <v>18857</v>
      </c>
      <c r="E11" s="97">
        <f>Ведомственная!H12</f>
        <v>18857</v>
      </c>
      <c r="F11" s="97">
        <f>Ведомственная!I12</f>
        <v>18857</v>
      </c>
    </row>
    <row r="12" spans="1:6" ht="63">
      <c r="A12" s="95" t="s">
        <v>161</v>
      </c>
      <c r="B12" s="96" t="s">
        <v>29</v>
      </c>
      <c r="C12" s="96" t="s">
        <v>12</v>
      </c>
      <c r="D12" s="97">
        <f>Ведомственная!G61</f>
        <v>129386.8</v>
      </c>
      <c r="E12" s="97">
        <f>Ведомственная!H61</f>
        <v>129386.8</v>
      </c>
      <c r="F12" s="97">
        <f>Ведомственная!I61</f>
        <v>129386.8</v>
      </c>
    </row>
    <row r="13" spans="1:6">
      <c r="A13" s="95" t="s">
        <v>162</v>
      </c>
      <c r="B13" s="96" t="s">
        <v>29</v>
      </c>
      <c r="C13" s="96" t="s">
        <v>163</v>
      </c>
      <c r="D13" s="97">
        <f>Ведомственная!G81</f>
        <v>166.8</v>
      </c>
      <c r="E13" s="97">
        <f>Ведомственная!H81</f>
        <v>16.399999999999999</v>
      </c>
      <c r="F13" s="97">
        <f>Ведомственная!I81</f>
        <v>14.6</v>
      </c>
    </row>
    <row r="14" spans="1:6" ht="47.25">
      <c r="A14" s="95" t="s">
        <v>97</v>
      </c>
      <c r="B14" s="96" t="s">
        <v>29</v>
      </c>
      <c r="C14" s="96" t="s">
        <v>73</v>
      </c>
      <c r="D14" s="97">
        <f>Ведомственная!G38+Ведомственная!G526</f>
        <v>38349.599999999999</v>
      </c>
      <c r="E14" s="97">
        <f>Ведомственная!H38+Ведомственная!H526</f>
        <v>38349.599999999999</v>
      </c>
      <c r="F14" s="97">
        <f>Ведомственная!I38+Ведомственная!I526</f>
        <v>38349.599999999999</v>
      </c>
    </row>
    <row r="15" spans="1:6" hidden="1">
      <c r="A15" s="95" t="s">
        <v>560</v>
      </c>
      <c r="B15" s="96" t="s">
        <v>29</v>
      </c>
      <c r="C15" s="96" t="s">
        <v>108</v>
      </c>
      <c r="D15" s="97">
        <f>SUM(Ведомственная!G85)</f>
        <v>0</v>
      </c>
      <c r="E15" s="97">
        <f>SUM(Ведомственная!H85)</f>
        <v>0</v>
      </c>
      <c r="F15" s="97">
        <f>SUM(Ведомственная!I85)</f>
        <v>0</v>
      </c>
    </row>
    <row r="16" spans="1:6">
      <c r="A16" s="95" t="s">
        <v>139</v>
      </c>
      <c r="B16" s="96" t="s">
        <v>29</v>
      </c>
      <c r="C16" s="96" t="s">
        <v>164</v>
      </c>
      <c r="D16" s="97">
        <f>SUM(Ведомственная!G531)</f>
        <v>1000</v>
      </c>
      <c r="E16" s="97">
        <f>SUM(Ведомственная!H531)</f>
        <v>0</v>
      </c>
      <c r="F16" s="97">
        <f>SUM(Ведомственная!I531)</f>
        <v>0</v>
      </c>
    </row>
    <row r="17" spans="1:6">
      <c r="A17" s="95" t="s">
        <v>88</v>
      </c>
      <c r="B17" s="96" t="s">
        <v>29</v>
      </c>
      <c r="C17" s="96" t="s">
        <v>89</v>
      </c>
      <c r="D17" s="97">
        <f>SUM(Ведомственная!G20+Ведомственная!G45+Ведомственная!G89+Ведомственная!G535)</f>
        <v>70837.599999999991</v>
      </c>
      <c r="E17" s="97">
        <f>SUM(Ведомственная!H20+Ведомственная!H45+Ведомственная!H89+Ведомственная!H535)</f>
        <v>31996</v>
      </c>
      <c r="F17" s="97">
        <f>SUM(Ведомственная!I20+Ведомственная!I45+Ведомственная!I89+Ведомственная!I535)</f>
        <v>33531.9</v>
      </c>
    </row>
    <row r="18" spans="1:6" s="94" customFormat="1" ht="31.5">
      <c r="A18" s="91" t="s">
        <v>221</v>
      </c>
      <c r="B18" s="92" t="s">
        <v>49</v>
      </c>
      <c r="C18" s="92" t="s">
        <v>27</v>
      </c>
      <c r="D18" s="93">
        <f>SUM(D19:D21)</f>
        <v>33214.1</v>
      </c>
      <c r="E18" s="93">
        <f t="shared" ref="E18:F18" si="0">SUM(E19:E21)</f>
        <v>26901.4</v>
      </c>
      <c r="F18" s="93">
        <f t="shared" si="0"/>
        <v>27133.4</v>
      </c>
    </row>
    <row r="19" spans="1:6">
      <c r="A19" s="95" t="s">
        <v>165</v>
      </c>
      <c r="B19" s="96" t="s">
        <v>49</v>
      </c>
      <c r="C19" s="96" t="s">
        <v>12</v>
      </c>
      <c r="D19" s="97">
        <f>SUM(Ведомственная!G139)</f>
        <v>5109.7999999999993</v>
      </c>
      <c r="E19" s="97">
        <f>SUM(Ведомственная!H139)</f>
        <v>4687.8999999999996</v>
      </c>
      <c r="F19" s="97">
        <f>SUM(Ведомственная!I139)</f>
        <v>4919.8999999999996</v>
      </c>
    </row>
    <row r="20" spans="1:6">
      <c r="A20" s="95" t="s">
        <v>837</v>
      </c>
      <c r="B20" s="96" t="s">
        <v>49</v>
      </c>
      <c r="C20" s="96" t="s">
        <v>166</v>
      </c>
      <c r="D20" s="97">
        <f>SUM(Ведомственная!G145)</f>
        <v>22662</v>
      </c>
      <c r="E20" s="97">
        <f>SUM(Ведомственная!H145)</f>
        <v>20106.599999999999</v>
      </c>
      <c r="F20" s="97">
        <f>SUM(Ведомственная!I145)</f>
        <v>20106.599999999999</v>
      </c>
    </row>
    <row r="21" spans="1:6" ht="47.25">
      <c r="A21" s="2" t="s">
        <v>838</v>
      </c>
      <c r="B21" s="96" t="s">
        <v>49</v>
      </c>
      <c r="C21" s="96" t="s">
        <v>26</v>
      </c>
      <c r="D21" s="97">
        <f>SUM(Ведомственная!G155)</f>
        <v>5442.2999999999993</v>
      </c>
      <c r="E21" s="97">
        <f>SUM(Ведомственная!H155)</f>
        <v>2106.9</v>
      </c>
      <c r="F21" s="97">
        <f>SUM(Ведомственная!I155)</f>
        <v>2106.9</v>
      </c>
    </row>
    <row r="22" spans="1:6" s="94" customFormat="1">
      <c r="A22" s="91" t="s">
        <v>11</v>
      </c>
      <c r="B22" s="92" t="s">
        <v>12</v>
      </c>
      <c r="C22" s="92" t="s">
        <v>27</v>
      </c>
      <c r="D22" s="93">
        <f>SUM(D23:D25)</f>
        <v>574524</v>
      </c>
      <c r="E22" s="93">
        <f>SUM(E23:E25)</f>
        <v>463536.2</v>
      </c>
      <c r="F22" s="93">
        <f>SUM(F23:F25)</f>
        <v>494273.3</v>
      </c>
    </row>
    <row r="23" spans="1:6">
      <c r="A23" s="95" t="s">
        <v>13</v>
      </c>
      <c r="B23" s="96" t="s">
        <v>12</v>
      </c>
      <c r="C23" s="96" t="s">
        <v>14</v>
      </c>
      <c r="D23" s="97">
        <f>Ведомственная!G174</f>
        <v>260037.6</v>
      </c>
      <c r="E23" s="97">
        <f>Ведомственная!H174</f>
        <v>226300</v>
      </c>
      <c r="F23" s="97">
        <f>Ведомственная!I174</f>
        <v>242637.6</v>
      </c>
    </row>
    <row r="24" spans="1:6">
      <c r="A24" s="95" t="s">
        <v>167</v>
      </c>
      <c r="B24" s="96" t="s">
        <v>12</v>
      </c>
      <c r="C24" s="96" t="s">
        <v>166</v>
      </c>
      <c r="D24" s="97">
        <f>SUM(Ведомственная!G192)</f>
        <v>299483.8</v>
      </c>
      <c r="E24" s="97">
        <f>SUM(Ведомственная!H192)</f>
        <v>224102</v>
      </c>
      <c r="F24" s="97">
        <f>SUM(Ведомственная!I192)</f>
        <v>237886.69999999998</v>
      </c>
    </row>
    <row r="25" spans="1:6">
      <c r="A25" s="95" t="s">
        <v>22</v>
      </c>
      <c r="B25" s="96" t="s">
        <v>12</v>
      </c>
      <c r="C25" s="96" t="s">
        <v>23</v>
      </c>
      <c r="D25" s="97">
        <f>Ведомственная!G213</f>
        <v>15002.6</v>
      </c>
      <c r="E25" s="97">
        <f>Ведомственная!H213</f>
        <v>13134.2</v>
      </c>
      <c r="F25" s="97">
        <f>Ведомственная!I213</f>
        <v>13749</v>
      </c>
    </row>
    <row r="26" spans="1:6" ht="14.25" customHeight="1">
      <c r="A26" s="91" t="s">
        <v>227</v>
      </c>
      <c r="B26" s="92" t="s">
        <v>163</v>
      </c>
      <c r="C26" s="92" t="s">
        <v>27</v>
      </c>
      <c r="D26" s="93">
        <f>SUM(D27:D30)</f>
        <v>883629.70000000007</v>
      </c>
      <c r="E26" s="93">
        <f>SUM(E27:E30)</f>
        <v>347794.1</v>
      </c>
      <c r="F26" s="93">
        <f>SUM(F27:F30)</f>
        <v>293087.69999999995</v>
      </c>
    </row>
    <row r="27" spans="1:6">
      <c r="A27" s="95" t="s">
        <v>168</v>
      </c>
      <c r="B27" s="96" t="s">
        <v>163</v>
      </c>
      <c r="C27" s="96" t="s">
        <v>29</v>
      </c>
      <c r="D27" s="97">
        <f>SUM(Ведомственная!G264)</f>
        <v>486322.1</v>
      </c>
      <c r="E27" s="97">
        <f>SUM(Ведомственная!H264)</f>
        <v>55305.9</v>
      </c>
      <c r="F27" s="97">
        <f>SUM(Ведомственная!I264)</f>
        <v>0</v>
      </c>
    </row>
    <row r="28" spans="1:6">
      <c r="A28" s="95" t="s">
        <v>169</v>
      </c>
      <c r="B28" s="96" t="s">
        <v>163</v>
      </c>
      <c r="C28" s="96" t="s">
        <v>39</v>
      </c>
      <c r="D28" s="97">
        <f>SUM(Ведомственная!G274)</f>
        <v>117145.4</v>
      </c>
      <c r="E28" s="97">
        <f>SUM(Ведомственная!H274)</f>
        <v>32754.2</v>
      </c>
      <c r="F28" s="97">
        <f>SUM(Ведомственная!I274)</f>
        <v>33854.199999999997</v>
      </c>
    </row>
    <row r="29" spans="1:6">
      <c r="A29" s="95" t="s">
        <v>170</v>
      </c>
      <c r="B29" s="96" t="s">
        <v>163</v>
      </c>
      <c r="C29" s="96" t="s">
        <v>49</v>
      </c>
      <c r="D29" s="97">
        <f>SUM(Ведомственная!G309)</f>
        <v>263207.10000000003</v>
      </c>
      <c r="E29" s="97">
        <f>SUM(Ведомственная!H309)</f>
        <v>230048.90000000002</v>
      </c>
      <c r="F29" s="97">
        <f>SUM(Ведомственная!I309)</f>
        <v>241048.4</v>
      </c>
    </row>
    <row r="30" spans="1:6" ht="31.5">
      <c r="A30" s="95" t="s">
        <v>171</v>
      </c>
      <c r="B30" s="96" t="s">
        <v>163</v>
      </c>
      <c r="C30" s="96" t="s">
        <v>163</v>
      </c>
      <c r="D30" s="97">
        <f>SUM(Ведомственная!G391)</f>
        <v>16955.099999999999</v>
      </c>
      <c r="E30" s="97">
        <f>SUM(Ведомственная!H391)</f>
        <v>29685.1</v>
      </c>
      <c r="F30" s="97">
        <f>SUM(Ведомственная!I391)</f>
        <v>18185.099999999999</v>
      </c>
    </row>
    <row r="31" spans="1:6" s="94" customFormat="1">
      <c r="A31" s="91" t="s">
        <v>340</v>
      </c>
      <c r="B31" s="92" t="s">
        <v>73</v>
      </c>
      <c r="C31" s="92" t="s">
        <v>27</v>
      </c>
      <c r="D31" s="93">
        <f>SUM(D32:D33)</f>
        <v>20182</v>
      </c>
      <c r="E31" s="93">
        <f>SUM(E32:E33)</f>
        <v>10366.199999999999</v>
      </c>
      <c r="F31" s="93">
        <f>SUM(F32:F33)</f>
        <v>111821.8</v>
      </c>
    </row>
    <row r="32" spans="1:6" ht="31.5">
      <c r="A32" s="95" t="s">
        <v>232</v>
      </c>
      <c r="B32" s="96" t="s">
        <v>73</v>
      </c>
      <c r="C32" s="96" t="s">
        <v>49</v>
      </c>
      <c r="D32" s="97">
        <f>SUM(Ведомственная!G416)</f>
        <v>8927.7999999999993</v>
      </c>
      <c r="E32" s="97">
        <f>SUM(Ведомственная!H416)</f>
        <v>8366.1999999999989</v>
      </c>
      <c r="F32" s="97">
        <f>SUM(Ведомственная!I416)</f>
        <v>8366.1999999999989</v>
      </c>
    </row>
    <row r="33" spans="1:6">
      <c r="A33" s="95" t="s">
        <v>172</v>
      </c>
      <c r="B33" s="96" t="s">
        <v>73</v>
      </c>
      <c r="C33" s="96" t="s">
        <v>163</v>
      </c>
      <c r="D33" s="97">
        <f>SUM(Ведомственная!G422)</f>
        <v>11254.2</v>
      </c>
      <c r="E33" s="97">
        <f>SUM(Ведомственная!H422)</f>
        <v>2000</v>
      </c>
      <c r="F33" s="97">
        <f>SUM(Ведомственная!I422)</f>
        <v>103455.6</v>
      </c>
    </row>
    <row r="34" spans="1:6" s="94" customFormat="1">
      <c r="A34" s="91" t="s">
        <v>107</v>
      </c>
      <c r="B34" s="92" t="s">
        <v>108</v>
      </c>
      <c r="C34" s="92" t="s">
        <v>27</v>
      </c>
      <c r="D34" s="93">
        <f>SUM(D35:D40)</f>
        <v>3643529.2</v>
      </c>
      <c r="E34" s="93">
        <f>SUM(E35:E40)</f>
        <v>2806978.9000000004</v>
      </c>
      <c r="F34" s="93">
        <f>SUM(F35:F40)</f>
        <v>2817466.9</v>
      </c>
    </row>
    <row r="35" spans="1:6">
      <c r="A35" s="95" t="s">
        <v>173</v>
      </c>
      <c r="B35" s="96" t="s">
        <v>108</v>
      </c>
      <c r="C35" s="96" t="s">
        <v>29</v>
      </c>
      <c r="D35" s="97">
        <f>SUM(Ведомственная!G863)</f>
        <v>1001114.6</v>
      </c>
      <c r="E35" s="97">
        <f>SUM(Ведомственная!H863)</f>
        <v>990757.6</v>
      </c>
      <c r="F35" s="97">
        <f>SUM(Ведомственная!I863)</f>
        <v>987013.8</v>
      </c>
    </row>
    <row r="36" spans="1:6">
      <c r="A36" s="95" t="s">
        <v>174</v>
      </c>
      <c r="B36" s="96" t="s">
        <v>108</v>
      </c>
      <c r="C36" s="96" t="s">
        <v>39</v>
      </c>
      <c r="D36" s="97">
        <f>SUM(Ведомственная!G924)+Ведомственная!G433</f>
        <v>2309945</v>
      </c>
      <c r="E36" s="97">
        <f>SUM(Ведомственная!H924)+Ведомственная!H433</f>
        <v>1477937.3000000003</v>
      </c>
      <c r="F36" s="97">
        <f>SUM(Ведомственная!I924)+Ведомственная!I433</f>
        <v>1509319.3</v>
      </c>
    </row>
    <row r="37" spans="1:6">
      <c r="A37" s="95" t="s">
        <v>109</v>
      </c>
      <c r="B37" s="96" t="s">
        <v>108</v>
      </c>
      <c r="C37" s="96" t="s">
        <v>49</v>
      </c>
      <c r="D37" s="97">
        <f>SUM(Ведомственная!G1157+Ведомственная!G1008)</f>
        <v>223407.59999999998</v>
      </c>
      <c r="E37" s="97">
        <f>SUM(Ведомственная!H1157+Ведомственная!H1008)</f>
        <v>234108</v>
      </c>
      <c r="F37" s="97">
        <f>SUM(Ведомственная!I1157+Ведомственная!I1008)</f>
        <v>221491.9</v>
      </c>
    </row>
    <row r="38" spans="1:6" ht="31.5">
      <c r="A38" s="2" t="s">
        <v>789</v>
      </c>
      <c r="B38" s="96" t="s">
        <v>108</v>
      </c>
      <c r="C38" s="96" t="s">
        <v>163</v>
      </c>
      <c r="D38" s="98">
        <f>SUM(Ведомственная!G32+Ведомственная!G437+Ведомственная!G548+Ведомственная!G564+Ведомственная!G1027)+Ведомственная!G1183</f>
        <v>200</v>
      </c>
      <c r="E38" s="98">
        <f>SUM(Ведомственная!H32+Ведомственная!H437+Ведомственная!H548+Ведомственная!H564+Ведомственная!H1027)+Ведомственная!H1183</f>
        <v>50</v>
      </c>
      <c r="F38" s="98">
        <f>SUM(Ведомственная!I32+Ведомственная!I437+Ведомственная!I548+Ведомственная!I564+Ведомственная!I1027)+Ведомственная!I1183</f>
        <v>50</v>
      </c>
    </row>
    <row r="39" spans="1:6">
      <c r="A39" s="95" t="s">
        <v>175</v>
      </c>
      <c r="B39" s="96" t="s">
        <v>108</v>
      </c>
      <c r="C39" s="96" t="s">
        <v>108</v>
      </c>
      <c r="D39" s="97">
        <f>SUM(Ведомственная!G573+Ведомственная!G762+Ведомственная!G1035+Ведомственная!G1188)</f>
        <v>32966.1</v>
      </c>
      <c r="E39" s="97">
        <f>SUM(Ведомственная!H573+Ведомственная!H762+Ведомственная!H1035+Ведомственная!H1188)</f>
        <v>32766.1</v>
      </c>
      <c r="F39" s="97">
        <f>SUM(Ведомственная!I573+Ведомственная!I762+Ведомственная!I1035+Ведомственная!I1188)</f>
        <v>32766.1</v>
      </c>
    </row>
    <row r="40" spans="1:6">
      <c r="A40" s="95" t="s">
        <v>176</v>
      </c>
      <c r="B40" s="96" t="s">
        <v>108</v>
      </c>
      <c r="C40" s="96" t="s">
        <v>166</v>
      </c>
      <c r="D40" s="97">
        <f>SUM(Ведомственная!G1077)+Ведомственная!G458</f>
        <v>75895.899999999994</v>
      </c>
      <c r="E40" s="97">
        <f>SUM(Ведомственная!H1077)+Ведомственная!H458</f>
        <v>71359.899999999994</v>
      </c>
      <c r="F40" s="97">
        <f>SUM(Ведомственная!I1077)+Ведомственная!I458</f>
        <v>66825.800000000017</v>
      </c>
    </row>
    <row r="41" spans="1:6" s="94" customFormat="1">
      <c r="A41" s="91" t="s">
        <v>341</v>
      </c>
      <c r="B41" s="92" t="s">
        <v>14</v>
      </c>
      <c r="C41" s="92" t="s">
        <v>27</v>
      </c>
      <c r="D41" s="93">
        <f>SUM(D42:D43)</f>
        <v>215640.59999999998</v>
      </c>
      <c r="E41" s="93">
        <f>SUM(E42:E43)</f>
        <v>231812</v>
      </c>
      <c r="F41" s="93">
        <f>SUM(F42:F43)</f>
        <v>187670</v>
      </c>
    </row>
    <row r="42" spans="1:6">
      <c r="A42" s="95" t="s">
        <v>177</v>
      </c>
      <c r="B42" s="96" t="s">
        <v>14</v>
      </c>
      <c r="C42" s="96" t="s">
        <v>29</v>
      </c>
      <c r="D42" s="97">
        <f>SUM(Ведомственная!G1197)+Ведомственная!G463</f>
        <v>164044</v>
      </c>
      <c r="E42" s="97">
        <f>SUM(Ведомственная!H1197)+Ведомственная!H463</f>
        <v>184166.7</v>
      </c>
      <c r="F42" s="97">
        <f>SUM(Ведомственная!I1197)+Ведомственная!I463</f>
        <v>140024.70000000001</v>
      </c>
    </row>
    <row r="43" spans="1:6">
      <c r="A43" s="95" t="s">
        <v>178</v>
      </c>
      <c r="B43" s="96" t="s">
        <v>14</v>
      </c>
      <c r="C43" s="96" t="s">
        <v>12</v>
      </c>
      <c r="D43" s="97">
        <f>SUM(Ведомственная!G1278)</f>
        <v>51596.599999999991</v>
      </c>
      <c r="E43" s="97">
        <f>SUM(Ведомственная!H1278)</f>
        <v>47645.299999999996</v>
      </c>
      <c r="F43" s="97">
        <f>SUM(Ведомственная!I1278)</f>
        <v>47645.299999999996</v>
      </c>
    </row>
    <row r="44" spans="1:6" s="94" customFormat="1">
      <c r="A44" s="91" t="s">
        <v>25</v>
      </c>
      <c r="B44" s="92" t="s">
        <v>26</v>
      </c>
      <c r="C44" s="92" t="s">
        <v>27</v>
      </c>
      <c r="D44" s="93">
        <f>SUM(D45:D49)</f>
        <v>1301768.2</v>
      </c>
      <c r="E44" s="93">
        <f>SUM(E45:E49)</f>
        <v>1340793.6000000001</v>
      </c>
      <c r="F44" s="93">
        <f>SUM(F45:F49)</f>
        <v>1396004.9000000001</v>
      </c>
    </row>
    <row r="45" spans="1:6">
      <c r="A45" s="95" t="s">
        <v>28</v>
      </c>
      <c r="B45" s="96" t="s">
        <v>26</v>
      </c>
      <c r="C45" s="96" t="s">
        <v>29</v>
      </c>
      <c r="D45" s="97">
        <f>SUM(Ведомственная!G581)</f>
        <v>13476</v>
      </c>
      <c r="E45" s="97">
        <f>SUM(Ведомственная!H581)</f>
        <v>12476</v>
      </c>
      <c r="F45" s="97">
        <f>SUM(Ведомственная!I581)</f>
        <v>12476</v>
      </c>
    </row>
    <row r="46" spans="1:6">
      <c r="A46" s="95" t="s">
        <v>38</v>
      </c>
      <c r="B46" s="96" t="s">
        <v>26</v>
      </c>
      <c r="C46" s="96" t="s">
        <v>39</v>
      </c>
      <c r="D46" s="97">
        <f>SUM(Ведомственная!G588)</f>
        <v>87647.5</v>
      </c>
      <c r="E46" s="97">
        <f>SUM(Ведомственная!H588)</f>
        <v>88553.5</v>
      </c>
      <c r="F46" s="97">
        <f>SUM(Ведомственная!I588)</f>
        <v>89004.6</v>
      </c>
    </row>
    <row r="47" spans="1:6">
      <c r="A47" s="95" t="s">
        <v>48</v>
      </c>
      <c r="B47" s="96" t="s">
        <v>26</v>
      </c>
      <c r="C47" s="96" t="s">
        <v>49</v>
      </c>
      <c r="D47" s="97">
        <f>SUM(Ведомственная!G608+Ведомственная!G1336)+Ведомственная!G1116</f>
        <v>767318.4</v>
      </c>
      <c r="E47" s="97">
        <f>SUM(Ведомственная!H608+Ведомственная!H1336)+Ведомственная!H1116</f>
        <v>808274.60000000009</v>
      </c>
      <c r="F47" s="97">
        <f>SUM(Ведомственная!I608+Ведомственная!I1336)+Ведомственная!I1116</f>
        <v>855415.60000000009</v>
      </c>
    </row>
    <row r="48" spans="1:6">
      <c r="A48" s="95" t="s">
        <v>179</v>
      </c>
      <c r="B48" s="96" t="s">
        <v>26</v>
      </c>
      <c r="C48" s="96" t="s">
        <v>12</v>
      </c>
      <c r="D48" s="97">
        <f>SUM(Ведомственная!G695+Ведомственная!G472+Ведомственная!G1126)</f>
        <v>387712.49999999994</v>
      </c>
      <c r="E48" s="97">
        <f>SUM(Ведомственная!H695+Ведомственная!H472+Ведомственная!H1126)</f>
        <v>390852.5</v>
      </c>
      <c r="F48" s="97">
        <f>SUM(Ведомственная!I695+Ведомственная!I472+Ведомственная!I1126)</f>
        <v>396822.6</v>
      </c>
    </row>
    <row r="49" spans="1:6">
      <c r="A49" s="95" t="s">
        <v>72</v>
      </c>
      <c r="B49" s="96" t="s">
        <v>26</v>
      </c>
      <c r="C49" s="96" t="s">
        <v>73</v>
      </c>
      <c r="D49" s="97">
        <f>SUM(Ведомственная!G483+Ведомственная!G553+Ведомственная!G722+Ведомственная!G769+Ведомственная!G1142)</f>
        <v>45613.8</v>
      </c>
      <c r="E49" s="97">
        <f>SUM(Ведомственная!H483+Ведомственная!H553+Ведомственная!H722+Ведомственная!H769+Ведомственная!H1142)</f>
        <v>40637.000000000007</v>
      </c>
      <c r="F49" s="97">
        <f>SUM(Ведомственная!I483+Ведомственная!I553+Ведомственная!I722+Ведомственная!I769+Ведомственная!I1142)</f>
        <v>42286.100000000006</v>
      </c>
    </row>
    <row r="50" spans="1:6" s="94" customFormat="1">
      <c r="A50" s="91" t="s">
        <v>244</v>
      </c>
      <c r="B50" s="92" t="s">
        <v>164</v>
      </c>
      <c r="C50" s="92" t="s">
        <v>27</v>
      </c>
      <c r="D50" s="93">
        <f>SUM(D51:D54)</f>
        <v>343291.6</v>
      </c>
      <c r="E50" s="93">
        <f>SUM(E51:E54)</f>
        <v>287557.10000000003</v>
      </c>
      <c r="F50" s="93">
        <f>SUM(F51:F54)</f>
        <v>402777.89999999997</v>
      </c>
    </row>
    <row r="51" spans="1:6">
      <c r="A51" s="95" t="s">
        <v>180</v>
      </c>
      <c r="B51" s="96" t="s">
        <v>164</v>
      </c>
      <c r="C51" s="96" t="s">
        <v>29</v>
      </c>
      <c r="D51" s="97">
        <f>SUM(Ведомственная!G489+Ведомственная!G776)</f>
        <v>310984.59999999998</v>
      </c>
      <c r="E51" s="97">
        <f>SUM(Ведомственная!H489+Ведомственная!H776)</f>
        <v>225957.7</v>
      </c>
      <c r="F51" s="97">
        <f>SUM(Ведомственная!I489+Ведомственная!I776)</f>
        <v>369348</v>
      </c>
    </row>
    <row r="52" spans="1:6">
      <c r="A52" s="95" t="s">
        <v>181</v>
      </c>
      <c r="B52" s="96" t="s">
        <v>164</v>
      </c>
      <c r="C52" s="96" t="s">
        <v>39</v>
      </c>
      <c r="D52" s="97">
        <f>Ведомственная!G814</f>
        <v>6761</v>
      </c>
      <c r="E52" s="97">
        <f>Ведомственная!H814</f>
        <v>36100.1</v>
      </c>
      <c r="F52" s="97">
        <f>Ведомственная!I814</f>
        <v>6070.1</v>
      </c>
    </row>
    <row r="53" spans="1:6" ht="13.5" customHeight="1">
      <c r="A53" s="95" t="s">
        <v>182</v>
      </c>
      <c r="B53" s="96" t="s">
        <v>164</v>
      </c>
      <c r="C53" s="96" t="s">
        <v>49</v>
      </c>
      <c r="D53" s="97">
        <f>Ведомственная!G834</f>
        <v>14183.5</v>
      </c>
      <c r="E53" s="97">
        <f>Ведомственная!H834</f>
        <v>14411.100000000002</v>
      </c>
      <c r="F53" s="97">
        <f>Ведомственная!I834</f>
        <v>16071.600000000002</v>
      </c>
    </row>
    <row r="54" spans="1:6" ht="31.5">
      <c r="A54" s="95" t="s">
        <v>183</v>
      </c>
      <c r="B54" s="96" t="s">
        <v>164</v>
      </c>
      <c r="C54" s="96" t="s">
        <v>163</v>
      </c>
      <c r="D54" s="97">
        <f>SUM(Ведомственная!G847)+Ведомственная!G1154</f>
        <v>11362.5</v>
      </c>
      <c r="E54" s="97">
        <f>SUM(Ведомственная!H847)+Ведомственная!H1154</f>
        <v>11088.2</v>
      </c>
      <c r="F54" s="97">
        <f>SUM(Ведомственная!I847)+Ведомственная!I1154</f>
        <v>11288.2</v>
      </c>
    </row>
    <row r="55" spans="1:6" ht="31.5" hidden="1">
      <c r="A55" s="91" t="s">
        <v>817</v>
      </c>
      <c r="B55" s="92" t="s">
        <v>89</v>
      </c>
      <c r="C55" s="92" t="s">
        <v>27</v>
      </c>
      <c r="D55" s="93">
        <f>SUM(D56)</f>
        <v>0</v>
      </c>
      <c r="E55" s="93">
        <f t="shared" ref="E55:F55" si="1">SUM(E56)</f>
        <v>0</v>
      </c>
      <c r="F55" s="93">
        <f t="shared" si="1"/>
        <v>0</v>
      </c>
    </row>
    <row r="56" spans="1:6" ht="31.5" hidden="1">
      <c r="A56" s="95" t="s">
        <v>822</v>
      </c>
      <c r="B56" s="96" t="s">
        <v>89</v>
      </c>
      <c r="C56" s="96" t="s">
        <v>29</v>
      </c>
      <c r="D56" s="97">
        <f>SUM(Ведомственная!G558)</f>
        <v>0</v>
      </c>
      <c r="E56" s="97">
        <f>SUM(Ведомственная!H558)</f>
        <v>0</v>
      </c>
      <c r="F56" s="97">
        <f>SUM(Ведомственная!I558)</f>
        <v>0</v>
      </c>
    </row>
    <row r="57" spans="1:6">
      <c r="A57" s="91" t="s">
        <v>712</v>
      </c>
      <c r="B57" s="96"/>
      <c r="C57" s="96"/>
      <c r="D57" s="97"/>
      <c r="E57" s="99">
        <v>55000</v>
      </c>
      <c r="F57" s="99">
        <v>115000</v>
      </c>
    </row>
    <row r="58" spans="1:6" s="94" customFormat="1" ht="20.25" customHeight="1">
      <c r="A58" s="91" t="s">
        <v>184</v>
      </c>
      <c r="B58" s="100"/>
      <c r="C58" s="100"/>
      <c r="D58" s="101">
        <f>SUM(D9+D18+D22+D26+D31+D34+D41+D44+D50)+D55+D57</f>
        <v>7277857.8999999994</v>
      </c>
      <c r="E58" s="101">
        <f t="shared" ref="E58:F58" si="2">SUM(E9+E18+E22+E26+E31+E34+E41+E44+E50)+E55+E57</f>
        <v>5792826</v>
      </c>
      <c r="F58" s="101">
        <f t="shared" si="2"/>
        <v>6068856.5000000009</v>
      </c>
    </row>
    <row r="59" spans="1:6" hidden="1">
      <c r="D59" s="102"/>
      <c r="E59" s="102"/>
      <c r="F59" s="102"/>
    </row>
    <row r="60" spans="1:6" hidden="1">
      <c r="D60" s="64">
        <f>SUM(Ведомственная!G1343)</f>
        <v>7277857.9000000004</v>
      </c>
      <c r="E60" s="64">
        <f>SUM(Ведомственная!H1343)</f>
        <v>5792826</v>
      </c>
      <c r="F60" s="64">
        <f>SUM(Ведомственная!I1343)</f>
        <v>6068856.5</v>
      </c>
    </row>
    <row r="61" spans="1:6" hidden="1">
      <c r="D61" s="64">
        <f>SUM(D60-D58)</f>
        <v>9.3132257461547852E-10</v>
      </c>
      <c r="E61" s="64">
        <f>SUM(E60-E58)</f>
        <v>0</v>
      </c>
      <c r="F61" s="64">
        <f>SUM(F60-F58)</f>
        <v>-9.3132257461547852E-10</v>
      </c>
    </row>
    <row r="62" spans="1:6" hidden="1">
      <c r="D62" s="4"/>
      <c r="E62" s="4"/>
      <c r="F62" s="4"/>
    </row>
    <row r="63" spans="1:6" hidden="1"/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2021-12-20T07:44:41Z</cp:lastPrinted>
  <dcterms:created xsi:type="dcterms:W3CDTF">2016-11-10T06:54:02Z</dcterms:created>
  <dcterms:modified xsi:type="dcterms:W3CDTF">2021-12-22T04:52:01Z</dcterms:modified>
</cp:coreProperties>
</file>