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30" windowWidth="27795" windowHeight="11565"/>
  </bookViews>
  <sheets>
    <sheet name="областные" sheetId="1" r:id="rId1"/>
  </sheets>
  <definedNames>
    <definedName name="_xlnm.Print_Titles" localSheetId="0">областные!$5:$5</definedName>
  </definedNames>
  <calcPr calcId="145621"/>
</workbook>
</file>

<file path=xl/calcChain.xml><?xml version="1.0" encoding="utf-8"?>
<calcChain xmlns="http://schemas.openxmlformats.org/spreadsheetml/2006/main">
  <c r="C41" i="1"/>
  <c r="D41"/>
  <c r="B105" l="1"/>
  <c r="B104"/>
  <c r="B103"/>
  <c r="D94"/>
  <c r="C94"/>
  <c r="B92"/>
  <c r="B94" s="1"/>
  <c r="D88"/>
  <c r="C88"/>
  <c r="B88"/>
  <c r="D77"/>
  <c r="C77"/>
  <c r="B68"/>
  <c r="B67"/>
  <c r="B66"/>
  <c r="B62"/>
  <c r="B61"/>
  <c r="B59"/>
  <c r="B58"/>
  <c r="B57"/>
  <c r="B56"/>
  <c r="B55"/>
  <c r="B54"/>
  <c r="B101" s="1"/>
  <c r="B53"/>
  <c r="B52"/>
  <c r="B51"/>
  <c r="B49"/>
  <c r="B48"/>
  <c r="B46"/>
  <c r="B45"/>
  <c r="B43"/>
  <c r="B77" s="1"/>
  <c r="D37"/>
  <c r="C37"/>
  <c r="B37"/>
  <c r="B36"/>
  <c r="B32"/>
  <c r="B41" s="1"/>
  <c r="B30"/>
  <c r="D28"/>
  <c r="D89" s="1"/>
  <c r="D96" s="1"/>
  <c r="C28"/>
  <c r="C89" s="1"/>
  <c r="C96" s="1"/>
  <c r="B28"/>
  <c r="B15"/>
  <c r="B99" s="1"/>
  <c r="B13"/>
  <c r="B12"/>
  <c r="B102" s="1"/>
  <c r="B89" l="1"/>
  <c r="B96" s="1"/>
  <c r="B100"/>
</calcChain>
</file>

<file path=xl/sharedStrings.xml><?xml version="1.0" encoding="utf-8"?>
<sst xmlns="http://schemas.openxmlformats.org/spreadsheetml/2006/main" count="176" uniqueCount="95">
  <si>
    <t xml:space="preserve">Информация по межбюджетным трансфертам </t>
  </si>
  <si>
    <t>тыс.рублей</t>
  </si>
  <si>
    <t>ГРБС</t>
  </si>
  <si>
    <t>2021г.</t>
  </si>
  <si>
    <t>2022г.</t>
  </si>
  <si>
    <t>2023г.</t>
  </si>
  <si>
    <t>Гос.программа</t>
  </si>
  <si>
    <t>Направление расходов</t>
  </si>
  <si>
    <t>1. Дотации</t>
  </si>
  <si>
    <t>Управление образования Администрации МГО</t>
  </si>
  <si>
    <t>не программные расходы</t>
  </si>
  <si>
    <t>РПЧО от 24.09.2021г. № 703-рп (поддержка мер по обеспечению сбалансированности)</t>
  </si>
  <si>
    <t>Управление физкультуры и спорта Админситрации МГО</t>
  </si>
  <si>
    <t>КСП МГО</t>
  </si>
  <si>
    <t>Управление культуры Администрации МГО</t>
  </si>
  <si>
    <t>Управление физкультуры и спорта Администрации МГО</t>
  </si>
  <si>
    <t>РПЧО от 28.10.2021 № 818-рп (на стимулирование увеличения численности самозанятых граждан)</t>
  </si>
  <si>
    <t>Администрация МГО</t>
  </si>
  <si>
    <t>РПЧО от  17.11.2021 №  885- рп в сумме 4533,9 (на повышение фонда оплаты труда на 5,2% с 01.10.2021г.)</t>
  </si>
  <si>
    <t>РПЧО от 11.11.2021 № 849-рп (подготовка к зиме)</t>
  </si>
  <si>
    <t>РПЧО от 29.11.2021 № 912-рп (доставка автобусов)</t>
  </si>
  <si>
    <t>РПЧО от 29.11.2021 № 915-рп (поддержка мер по обеспечению сбалансированности)</t>
  </si>
  <si>
    <t>итого ДОТАЦИЯ</t>
  </si>
  <si>
    <t xml:space="preserve">2. Субсидии </t>
  </si>
  <si>
    <t>УСЗН</t>
  </si>
  <si>
    <t xml:space="preserve">ГП Чел.обл  "Развитие социальной защиты населения в Челябинской области" </t>
  </si>
  <si>
    <t>Содержание УСЗН</t>
  </si>
  <si>
    <t>ГП Чел.обл "Развитие образования в Челябинской области"</t>
  </si>
  <si>
    <t>На обеспечение питанием детей из малообеспеченных семей и детей с нарушением здоровья, обучающихся в мун.общеоб.организациях</t>
  </si>
  <si>
    <t>Организация отдыха детей в каникулярное время</t>
  </si>
  <si>
    <t>ГП Чел.обл "Развитие дорожного хозяйства и транспортной доступности в Челябинской области"</t>
  </si>
  <si>
    <t xml:space="preserve">На строительство и реконструкцию автомобильных дорог </t>
  </si>
  <si>
    <t>Капитальный ремонт, ремонт и содержание автомобильных дорог общего пользования местного значения</t>
  </si>
  <si>
    <t>ГП  Чел обл "Охрана окружающей среды Челябинской области"</t>
  </si>
  <si>
    <t>Рекультивация земельных участков, нарушенных размещением твердых коммунальных отходов, и ликвидация объектов накопленного экологического вреда</t>
  </si>
  <si>
    <t>Областная адресная программа «Переселение в 2019–2025 годах граждан из аварийного жилищного фонда в городах и районах ЧО»</t>
  </si>
  <si>
    <t>На обеспечение мероприятий  по переселению граждан из аварийного жилищного фонда</t>
  </si>
  <si>
    <t xml:space="preserve">ГП Чел. обл "Благоустройство населенных пунктов Челябинской области" </t>
  </si>
  <si>
    <t>Реализация приоритетного проекта "Формирование городской среды"</t>
  </si>
  <si>
    <t>Софинансирование расходных обязательств муниципальных образований Чел. обл., возникающих при осуществлении органами местного самоуправления муниципальных образований полномочий по решению вопросов местного значения, основанных на инициативных проектах</t>
  </si>
  <si>
    <t>ГП Чел.обл. "Охрана окружающей среды"</t>
  </si>
  <si>
    <t>Государственная поддержка закупки контейнеров для раздельного накопления твердых коммунальных отходов</t>
  </si>
  <si>
    <t>Итого по субсидиям</t>
  </si>
  <si>
    <t>3. Субвенции</t>
  </si>
  <si>
    <t xml:space="preserve">На организацию работы комиссий по делам несовершеннолетних и защите их прав </t>
  </si>
  <si>
    <t xml:space="preserve">На реализацию переданных государственных полномочий в области охраны труда </t>
  </si>
  <si>
    <t xml:space="preserve">На создание административных комиссий и определение перечня должностных лиц, уполномоченных составлять протоколы об административных правонарушениях </t>
  </si>
  <si>
    <t xml:space="preserve">На установление необходимости проведения капитального ремонта общего имущества в многоквартирном доме </t>
  </si>
  <si>
    <t xml:space="preserve">На компенсацию затрат родителей (законных представителей) детей-инвалидов в части организации обучения по основным общеобразовательным программам на дому </t>
  </si>
  <si>
    <t xml:space="preserve">На организацию предоставления психолого-педагогической, медицинской и социальной помощи обучающимся, испытывающим трудности в освоении основных общеобразовательных программ, своем развитии и социальной адаптации </t>
  </si>
  <si>
    <t xml:space="preserve">На получение общедоступного и бесплатного дошкольного, начального общего, основного общего, среднего общего образования и обеспечение дополнительного образования детей в муниципальных общеобразовательных организациях для обучающихся с ограниченными возможностями здоровья </t>
  </si>
  <si>
    <t>На выплату компенсации части платы, взимаемой с родителей (законных представителей) за присмотр и уход за детьми в образовательных организациях, реализующих образовательную программу дошкольного образования</t>
  </si>
  <si>
    <t xml:space="preserve">На получение общедоступного и бесплатного дошкольного, начального общего, основного общего, среднего общего образования и обеспечение дополнительного образования детей в муниципальных общеобразовательных организациях </t>
  </si>
  <si>
    <t xml:space="preserve">На получение общедоступного и бесплатного дошкольного образования в муниципальных дошкольных образовательных организациях </t>
  </si>
  <si>
    <t>На обеспечение мер социальной поддержки ветеранов труда и тружеников тыла (ежемесячная денежная выплата)</t>
  </si>
  <si>
    <t>На обеспечение мер социальной поддержки реабилитированных лиц и лиц, признанных пострадавшими от политических репрессий (ежемесячная денежная выплата)</t>
  </si>
  <si>
    <t>На обеспечение мер социальной поддержки граждан, имеющих звание «Ветеран труда Челябинской области» (ежемесячная денежная выплата)</t>
  </si>
  <si>
    <t>На обеспечение дополнительных мер социальной защиты ветеранов в Челябинской области (компенсация расходов на оплату жилых помещений и коммунальных услуг)</t>
  </si>
  <si>
    <t xml:space="preserve">На предоставление гражданам субсидий на оплату жилого помещения и коммунальных услуг </t>
  </si>
  <si>
    <t>На ежемесячные денежные выплаты и возмещение расходов, связанных с проездом к местам захоронения ВОВ</t>
  </si>
  <si>
    <t>Пособие на ребенка (Закон Челябинской области "О  пособии на ребенка")</t>
  </si>
  <si>
    <t xml:space="preserve">На выплату областного единовременного пособия при рождении ребенка </t>
  </si>
  <si>
    <t>Содержание ребенка в семье опекуна и приемной семье, а также вознаграждение, причитающееся приемному родителю, в соответствии с Законом Челябинской области «О мерах социальной поддержки детей-сирот и детей, оставшихся без попечения родителей, вознаграждении, причитающемся приемному родителю, и социальных гарантиях приемной семье»  (опека)</t>
  </si>
  <si>
    <t xml:space="preserve">На ежемесячную денежную выплату на оплату жилья и коммунальных услуг многодетной семье </t>
  </si>
  <si>
    <t>На ежегодную денежную выплату лицам, награжденным нагрудным знаком «Почетный донор России»</t>
  </si>
  <si>
    <t xml:space="preserve">На выплату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</t>
  </si>
  <si>
    <t xml:space="preserve">На организацию и осуществление деятельности по опеке и попечительству </t>
  </si>
  <si>
    <t>На реализацию переданных государственных полномочий по социальному обслуживанию граждан</t>
  </si>
  <si>
    <t xml:space="preserve">На социальную поддержку детей-сирот и детей, оставшихся без попечения родителей, находящихся в муниципальных образовательных учреждениях для детей-сирот и детей, оставшихся без попечения родителей </t>
  </si>
  <si>
    <t>Компенсация расходов на уплату взноса на капитальный ремонт общего имущества</t>
  </si>
  <si>
    <t>На осуществление мер социальной поддержки граждан, работающих и проживающих в сельских населенных пунктах и рабочих поселках Челябинской области</t>
  </si>
  <si>
    <t xml:space="preserve">На возмещение стоимости услуг по погребению и выплату социального пособия на погребение  </t>
  </si>
  <si>
    <t>Адресная субсидия гражданам в связи с ростом платы за коммунальные услуги</t>
  </si>
  <si>
    <t>На предоставление отдельных мер социальной поддержки граждан, подвергшихся воздействию радиации</t>
  </si>
  <si>
    <t xml:space="preserve">На обеспечение дополнительных мер социальной защиты ветеранов в Челябинской области (компенсационные выплаты за пользование услугами связи) </t>
  </si>
  <si>
    <t>Итого по субвенциям</t>
  </si>
  <si>
    <t>4. Иные межбюджетные трансферты</t>
  </si>
  <si>
    <t>РПЧО  от 05.07.2021 № 431-рп (поощрение муниципальных управленческих команд в рамках оценки достижений Челябинской области)</t>
  </si>
  <si>
    <t>Финансовое управление</t>
  </si>
  <si>
    <t>Обустройство контейнерных площадок для раздельного накопления твердых коммунальных отходов за счет средств областного бюджета</t>
  </si>
  <si>
    <t>ГП Чел. обл.«Развитие культуры в Челябинской области»</t>
  </si>
  <si>
    <t>На создание модельных муниципальных библиотек за счет средств резерного фонда Правительства РФ</t>
  </si>
  <si>
    <t>Итого по иным трансфертам</t>
  </si>
  <si>
    <t>ВСЕГО по межбюджетным трансфертам</t>
  </si>
  <si>
    <t>5. Прочие безвозмездные поступления:</t>
  </si>
  <si>
    <t>пожертвования для оплаты штрафа</t>
  </si>
  <si>
    <t>Итого по прочим безвозм поступлениям</t>
  </si>
  <si>
    <t>ВСЕГО по "Безвозмездным поступлениям"</t>
  </si>
  <si>
    <t>УФКС</t>
  </si>
  <si>
    <t>КСП</t>
  </si>
  <si>
    <t>Реализация регионального проекта «Информационная безопасность»</t>
  </si>
  <si>
    <t>ГП Чел.обл. "Развитие информационного общества в Чел.обл"</t>
  </si>
  <si>
    <t>пожертвования для СОШ № 7 (замена окон); для шк.29 от АЗ Урал; на спецоценку условий труда для МКОУ СОШ №3 от ООО "Гетерозисная селекция"</t>
  </si>
  <si>
    <r>
      <t>за период с 27.08.2021г.  (</t>
    </r>
    <r>
      <rPr>
        <b/>
        <i/>
        <sz val="12"/>
        <rFont val="Times New Roman"/>
        <family val="1"/>
        <charset val="204"/>
      </rPr>
      <t xml:space="preserve">от уточненного бюджета от 27.08.2021г. № 3) </t>
    </r>
    <r>
      <rPr>
        <b/>
        <sz val="12"/>
        <rFont val="Times New Roman"/>
        <family val="1"/>
        <charset val="204"/>
      </rPr>
      <t>по 20.12.2021 г.</t>
    </r>
  </si>
  <si>
    <t>Приложение  2 к реестру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</si>
</sst>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0.0"/>
  </numFmts>
  <fonts count="8"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name val="Arial Cyr"/>
      <charset val="204"/>
    </font>
    <font>
      <sz val="12"/>
      <color rgb="FFFF0000"/>
      <name val="Times New Roman"/>
      <family val="1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7" fillId="0" borderId="0"/>
    <xf numFmtId="0" fontId="7" fillId="0" borderId="0"/>
  </cellStyleXfs>
  <cellXfs count="89">
    <xf numFmtId="0" fontId="0" fillId="0" borderId="0" xfId="0"/>
    <xf numFmtId="0" fontId="1" fillId="0" borderId="0" xfId="0" applyFont="1" applyAlignment="1">
      <alignment vertical="center" wrapText="1"/>
    </xf>
    <xf numFmtId="4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Fill="1" applyAlignment="1">
      <alignment horizontal="right" vertical="center"/>
    </xf>
    <xf numFmtId="0" fontId="1" fillId="0" borderId="0" xfId="0" applyFont="1"/>
    <xf numFmtId="0" fontId="2" fillId="0" borderId="0" xfId="0" applyFont="1" applyBorder="1" applyAlignment="1">
      <alignment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1" fillId="0" borderId="1" xfId="0" applyFont="1" applyFill="1" applyBorder="1" applyAlignment="1">
      <alignment horizontal="center" vertical="center" wrapText="1"/>
    </xf>
    <xf numFmtId="4" fontId="1" fillId="0" borderId="2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2" borderId="0" xfId="0" applyFont="1" applyFill="1"/>
    <xf numFmtId="0" fontId="1" fillId="0" borderId="8" xfId="0" applyFont="1" applyFill="1" applyBorder="1" applyAlignment="1">
      <alignment vertical="center" wrapText="1"/>
    </xf>
    <xf numFmtId="164" fontId="1" fillId="0" borderId="9" xfId="0" applyNumberFormat="1" applyFont="1" applyFill="1" applyBorder="1" applyAlignment="1">
      <alignment horizontal="center" vertical="center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justify" vertical="center" wrapText="1"/>
    </xf>
    <xf numFmtId="0" fontId="1" fillId="0" borderId="13" xfId="0" applyFont="1" applyBorder="1" applyAlignment="1">
      <alignment horizontal="justify" vertical="center" wrapText="1"/>
    </xf>
    <xf numFmtId="0" fontId="2" fillId="2" borderId="8" xfId="0" applyFont="1" applyFill="1" applyBorder="1" applyAlignment="1">
      <alignment vertical="center" wrapText="1"/>
    </xf>
    <xf numFmtId="164" fontId="2" fillId="2" borderId="9" xfId="0" applyNumberFormat="1" applyFont="1" applyFill="1" applyBorder="1" applyAlignment="1">
      <alignment horizontal="center" vertical="center"/>
    </xf>
    <xf numFmtId="164" fontId="4" fillId="2" borderId="16" xfId="0" applyNumberFormat="1" applyFont="1" applyFill="1" applyBorder="1" applyAlignment="1">
      <alignment horizontal="center" vertical="center"/>
    </xf>
    <xf numFmtId="164" fontId="1" fillId="2" borderId="9" xfId="0" applyNumberFormat="1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justify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justify" vertical="center" wrapText="1"/>
    </xf>
    <xf numFmtId="2" fontId="2" fillId="2" borderId="9" xfId="0" applyNumberFormat="1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justify" vertical="center"/>
    </xf>
    <xf numFmtId="0" fontId="2" fillId="2" borderId="0" xfId="0" applyFont="1" applyFill="1"/>
    <xf numFmtId="0" fontId="1" fillId="0" borderId="9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165" fontId="1" fillId="0" borderId="9" xfId="0" applyNumberFormat="1" applyFont="1" applyFill="1" applyBorder="1" applyAlignment="1">
      <alignment horizontal="center" vertical="center"/>
    </xf>
    <xf numFmtId="165" fontId="1" fillId="0" borderId="17" xfId="0" applyNumberFormat="1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justify" vertical="center" wrapText="1"/>
    </xf>
    <xf numFmtId="0" fontId="1" fillId="2" borderId="9" xfId="0" applyFont="1" applyFill="1" applyBorder="1" applyAlignment="1">
      <alignment vertical="center"/>
    </xf>
    <xf numFmtId="0" fontId="1" fillId="0" borderId="8" xfId="0" applyFont="1" applyBorder="1" applyAlignment="1">
      <alignment vertical="center" wrapText="1"/>
    </xf>
    <xf numFmtId="0" fontId="1" fillId="2" borderId="16" xfId="0" applyFont="1" applyFill="1" applyBorder="1" applyAlignment="1">
      <alignment horizontal="justify" vertical="center"/>
    </xf>
    <xf numFmtId="0" fontId="2" fillId="0" borderId="8" xfId="0" applyFont="1" applyBorder="1" applyAlignment="1">
      <alignment vertical="center" wrapText="1"/>
    </xf>
    <xf numFmtId="164" fontId="2" fillId="0" borderId="9" xfId="0" applyNumberFormat="1" applyFont="1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0" fontId="1" fillId="0" borderId="16" xfId="0" applyFont="1" applyBorder="1" applyAlignment="1">
      <alignment horizontal="justify" vertical="center"/>
    </xf>
    <xf numFmtId="0" fontId="2" fillId="0" borderId="18" xfId="0" applyFont="1" applyBorder="1" applyAlignment="1">
      <alignment vertical="center" wrapText="1"/>
    </xf>
    <xf numFmtId="3" fontId="2" fillId="0" borderId="19" xfId="0" applyNumberFormat="1" applyFont="1" applyBorder="1" applyAlignment="1">
      <alignment horizontal="center" vertical="center"/>
    </xf>
    <xf numFmtId="0" fontId="1" fillId="0" borderId="19" xfId="0" applyFont="1" applyBorder="1" applyAlignment="1">
      <alignment vertical="center"/>
    </xf>
    <xf numFmtId="0" fontId="1" fillId="0" borderId="20" xfId="0" applyFont="1" applyBorder="1" applyAlignment="1">
      <alignment horizontal="justify" vertical="center"/>
    </xf>
    <xf numFmtId="0" fontId="2" fillId="0" borderId="21" xfId="0" applyFont="1" applyBorder="1" applyAlignment="1">
      <alignment horizontal="center" vertical="center" wrapText="1"/>
    </xf>
    <xf numFmtId="164" fontId="2" fillId="0" borderId="22" xfId="0" applyNumberFormat="1" applyFont="1" applyBorder="1" applyAlignment="1">
      <alignment horizontal="center" vertical="center"/>
    </xf>
    <xf numFmtId="0" fontId="1" fillId="0" borderId="22" xfId="0" applyFont="1" applyBorder="1" applyAlignment="1">
      <alignment vertical="center"/>
    </xf>
    <xf numFmtId="0" fontId="1" fillId="0" borderId="23" xfId="0" applyFont="1" applyBorder="1" applyAlignment="1">
      <alignment horizontal="justify" vertical="center"/>
    </xf>
    <xf numFmtId="0" fontId="1" fillId="0" borderId="9" xfId="0" applyFont="1" applyFill="1" applyBorder="1" applyAlignment="1">
      <alignment vertical="center" wrapText="1"/>
    </xf>
    <xf numFmtId="4" fontId="1" fillId="0" borderId="9" xfId="0" applyNumberFormat="1" applyFont="1" applyBorder="1" applyAlignment="1">
      <alignment horizontal="center" vertical="center"/>
    </xf>
    <xf numFmtId="0" fontId="1" fillId="0" borderId="9" xfId="0" applyFont="1" applyBorder="1" applyAlignment="1">
      <alignment horizontal="justify" vertical="center"/>
    </xf>
    <xf numFmtId="164" fontId="1" fillId="0" borderId="9" xfId="0" applyNumberFormat="1" applyFont="1" applyBorder="1" applyAlignment="1">
      <alignment horizontal="center" vertical="center"/>
    </xf>
    <xf numFmtId="0" fontId="1" fillId="0" borderId="9" xfId="0" applyFont="1" applyBorder="1" applyAlignment="1">
      <alignment vertical="center" wrapText="1"/>
    </xf>
    <xf numFmtId="4" fontId="6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justify" vertical="center"/>
    </xf>
    <xf numFmtId="0" fontId="1" fillId="0" borderId="15" xfId="0" applyFont="1" applyFill="1" applyBorder="1" applyAlignment="1">
      <alignment horizontal="justify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justify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6" xfId="0" applyFont="1" applyBorder="1" applyAlignment="1">
      <alignment horizontal="justify" vertical="center" wrapText="1"/>
    </xf>
    <xf numFmtId="0" fontId="1" fillId="0" borderId="0" xfId="0" applyFont="1" applyFill="1"/>
    <xf numFmtId="164" fontId="2" fillId="2" borderId="8" xfId="0" applyNumberFormat="1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1" fillId="0" borderId="11" xfId="0" applyFont="1" applyBorder="1" applyAlignment="1">
      <alignment horizontal="justify" vertical="center" wrapText="1"/>
    </xf>
    <xf numFmtId="0" fontId="0" fillId="0" borderId="13" xfId="0" applyFont="1" applyBorder="1" applyAlignment="1">
      <alignment horizontal="justify" vertical="center" wrapText="1"/>
    </xf>
    <xf numFmtId="0" fontId="0" fillId="0" borderId="15" xfId="0" applyFont="1" applyBorder="1" applyAlignment="1">
      <alignment horizontal="justify" vertical="center" wrapText="1"/>
    </xf>
    <xf numFmtId="0" fontId="0" fillId="0" borderId="13" xfId="0" applyBorder="1" applyAlignment="1">
      <alignment horizontal="justify" vertical="center" wrapText="1"/>
    </xf>
    <xf numFmtId="0" fontId="0" fillId="0" borderId="15" xfId="0" applyBorder="1" applyAlignment="1">
      <alignment horizontal="justify" vertical="center" wrapText="1"/>
    </xf>
    <xf numFmtId="0" fontId="1" fillId="0" borderId="11" xfId="0" applyFont="1" applyFill="1" applyBorder="1" applyAlignment="1">
      <alignment horizontal="justify" vertical="center" wrapText="1"/>
    </xf>
    <xf numFmtId="0" fontId="0" fillId="0" borderId="13" xfId="0" applyFill="1" applyBorder="1" applyAlignment="1">
      <alignment horizontal="justify" vertical="center" wrapText="1"/>
    </xf>
    <xf numFmtId="0" fontId="0" fillId="0" borderId="15" xfId="0" applyFill="1" applyBorder="1" applyAlignment="1">
      <alignment horizontal="justify" vertical="center" wrapText="1"/>
    </xf>
    <xf numFmtId="164" fontId="2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Fill="1" applyBorder="1" applyAlignment="1">
      <alignment horizontal="center" wrapText="1"/>
    </xf>
    <xf numFmtId="0" fontId="1" fillId="0" borderId="0" xfId="0" applyFont="1" applyFill="1" applyAlignment="1">
      <alignment horizontal="center"/>
    </xf>
    <xf numFmtId="164" fontId="2" fillId="0" borderId="5" xfId="0" applyNumberFormat="1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07"/>
  <sheetViews>
    <sheetView tabSelected="1" zoomScale="90" zoomScaleNormal="90" workbookViewId="0">
      <selection activeCell="K6" sqref="K6"/>
    </sheetView>
  </sheetViews>
  <sheetFormatPr defaultRowHeight="15.75" outlineLevelRow="1"/>
  <cols>
    <col min="1" max="1" width="29.42578125" style="1" customWidth="1"/>
    <col min="2" max="4" width="12.85546875" style="2" customWidth="1"/>
    <col min="5" max="5" width="26.85546875" style="3" customWidth="1"/>
    <col min="6" max="6" width="101.28515625" style="56" customWidth="1"/>
    <col min="7" max="16384" width="9.140625" style="5"/>
  </cols>
  <sheetData>
    <row r="1" spans="1:6">
      <c r="F1" s="4" t="s">
        <v>94</v>
      </c>
    </row>
    <row r="2" spans="1:6">
      <c r="A2" s="79" t="s">
        <v>0</v>
      </c>
      <c r="B2" s="80"/>
      <c r="C2" s="80"/>
      <c r="D2" s="80"/>
      <c r="E2" s="80"/>
      <c r="F2" s="80"/>
    </row>
    <row r="3" spans="1:6">
      <c r="A3" s="81" t="s">
        <v>93</v>
      </c>
      <c r="B3" s="81"/>
      <c r="C3" s="81"/>
      <c r="D3" s="81"/>
      <c r="E3" s="82"/>
      <c r="F3" s="82"/>
    </row>
    <row r="4" spans="1:6" ht="16.5" thickBot="1">
      <c r="A4" s="6"/>
      <c r="B4" s="7"/>
      <c r="C4" s="7"/>
      <c r="D4" s="7"/>
      <c r="F4" s="8" t="s">
        <v>1</v>
      </c>
    </row>
    <row r="5" spans="1:6" ht="16.5" thickBot="1">
      <c r="A5" s="9" t="s">
        <v>2</v>
      </c>
      <c r="B5" s="10" t="s">
        <v>3</v>
      </c>
      <c r="C5" s="10" t="s">
        <v>4</v>
      </c>
      <c r="D5" s="10" t="s">
        <v>5</v>
      </c>
      <c r="E5" s="11" t="s">
        <v>6</v>
      </c>
      <c r="F5" s="12" t="s">
        <v>7</v>
      </c>
    </row>
    <row r="6" spans="1:6" s="13" customFormat="1">
      <c r="A6" s="83" t="s">
        <v>8</v>
      </c>
      <c r="B6" s="84"/>
      <c r="C6" s="84"/>
      <c r="D6" s="84"/>
      <c r="E6" s="84"/>
      <c r="F6" s="85"/>
    </row>
    <row r="7" spans="1:6" s="13" customFormat="1" ht="31.5">
      <c r="A7" s="14" t="s">
        <v>9</v>
      </c>
      <c r="B7" s="15">
        <v>17700</v>
      </c>
      <c r="C7" s="15"/>
      <c r="D7" s="15"/>
      <c r="E7" s="67" t="s">
        <v>10</v>
      </c>
      <c r="F7" s="76" t="s">
        <v>11</v>
      </c>
    </row>
    <row r="8" spans="1:6" s="13" customFormat="1" ht="47.25">
      <c r="A8" s="14" t="s">
        <v>12</v>
      </c>
      <c r="B8" s="15">
        <v>1100</v>
      </c>
      <c r="C8" s="15"/>
      <c r="D8" s="15"/>
      <c r="E8" s="70"/>
      <c r="F8" s="74"/>
    </row>
    <row r="9" spans="1:6" s="13" customFormat="1">
      <c r="A9" s="14" t="s">
        <v>13</v>
      </c>
      <c r="B9" s="15">
        <v>240</v>
      </c>
      <c r="C9" s="15"/>
      <c r="D9" s="15"/>
      <c r="E9" s="70"/>
      <c r="F9" s="74"/>
    </row>
    <row r="10" spans="1:6" s="13" customFormat="1" ht="31.5">
      <c r="A10" s="14" t="s">
        <v>9</v>
      </c>
      <c r="B10" s="15">
        <v>98.9</v>
      </c>
      <c r="C10" s="15"/>
      <c r="D10" s="15"/>
      <c r="E10" s="70"/>
      <c r="F10" s="74"/>
    </row>
    <row r="11" spans="1:6" s="13" customFormat="1" ht="31.5">
      <c r="A11" s="14" t="s">
        <v>14</v>
      </c>
      <c r="B11" s="15">
        <v>3500</v>
      </c>
      <c r="C11" s="15"/>
      <c r="D11" s="15"/>
      <c r="E11" s="68"/>
      <c r="F11" s="75"/>
    </row>
    <row r="12" spans="1:6" s="13" customFormat="1" ht="47.25">
      <c r="A12" s="14" t="s">
        <v>15</v>
      </c>
      <c r="B12" s="15">
        <f>1250+130</f>
        <v>1380</v>
      </c>
      <c r="C12" s="15"/>
      <c r="D12" s="15"/>
      <c r="E12" s="69" t="s">
        <v>10</v>
      </c>
      <c r="F12" s="71" t="s">
        <v>16</v>
      </c>
    </row>
    <row r="13" spans="1:6" s="13" customFormat="1" ht="31.5">
      <c r="A13" s="14" t="s">
        <v>9</v>
      </c>
      <c r="B13" s="15">
        <f>1250-130</f>
        <v>1120</v>
      </c>
      <c r="C13" s="15"/>
      <c r="D13" s="15"/>
      <c r="E13" s="70"/>
      <c r="F13" s="72"/>
    </row>
    <row r="14" spans="1:6" s="13" customFormat="1" ht="31.5">
      <c r="A14" s="14" t="s">
        <v>9</v>
      </c>
      <c r="B14" s="15">
        <v>62.6</v>
      </c>
      <c r="C14" s="15"/>
      <c r="D14" s="15"/>
      <c r="E14" s="68"/>
      <c r="F14" s="73"/>
    </row>
    <row r="15" spans="1:6" s="13" customFormat="1">
      <c r="A15" s="14" t="s">
        <v>17</v>
      </c>
      <c r="B15" s="15">
        <f>1595.3+41.8</f>
        <v>1637.1</v>
      </c>
      <c r="C15" s="15"/>
      <c r="D15" s="15"/>
      <c r="E15" s="69" t="s">
        <v>10</v>
      </c>
      <c r="F15" s="71" t="s">
        <v>18</v>
      </c>
    </row>
    <row r="16" spans="1:6" s="13" customFormat="1" ht="31.5">
      <c r="A16" s="14" t="s">
        <v>14</v>
      </c>
      <c r="B16" s="15">
        <v>278.8</v>
      </c>
      <c r="C16" s="15"/>
      <c r="D16" s="15"/>
      <c r="E16" s="70"/>
      <c r="F16" s="74"/>
    </row>
    <row r="17" spans="1:6" s="13" customFormat="1" ht="31.5">
      <c r="A17" s="14" t="s">
        <v>9</v>
      </c>
      <c r="B17" s="15">
        <v>1233.5</v>
      </c>
      <c r="C17" s="15"/>
      <c r="D17" s="15"/>
      <c r="E17" s="70"/>
      <c r="F17" s="74"/>
    </row>
    <row r="18" spans="1:6" s="13" customFormat="1">
      <c r="A18" s="14" t="s">
        <v>13</v>
      </c>
      <c r="B18" s="15">
        <v>89.3</v>
      </c>
      <c r="C18" s="15"/>
      <c r="D18" s="15"/>
      <c r="E18" s="70"/>
      <c r="F18" s="74"/>
    </row>
    <row r="19" spans="1:6" s="13" customFormat="1" ht="31.5">
      <c r="A19" s="14" t="s">
        <v>9</v>
      </c>
      <c r="B19" s="15">
        <v>966.3</v>
      </c>
      <c r="C19" s="15"/>
      <c r="D19" s="15"/>
      <c r="E19" s="70"/>
      <c r="F19" s="74"/>
    </row>
    <row r="20" spans="1:6" s="13" customFormat="1" ht="47.25">
      <c r="A20" s="14" t="s">
        <v>15</v>
      </c>
      <c r="B20" s="15">
        <v>328.9</v>
      </c>
      <c r="C20" s="15"/>
      <c r="D20" s="15"/>
      <c r="E20" s="68"/>
      <c r="F20" s="75"/>
    </row>
    <row r="21" spans="1:6" s="13" customFormat="1">
      <c r="A21" s="14" t="s">
        <v>17</v>
      </c>
      <c r="B21" s="15">
        <v>7000</v>
      </c>
      <c r="C21" s="15"/>
      <c r="D21" s="15"/>
      <c r="E21" s="16" t="s">
        <v>10</v>
      </c>
      <c r="F21" s="17" t="s">
        <v>19</v>
      </c>
    </row>
    <row r="22" spans="1:6" s="13" customFormat="1">
      <c r="A22" s="14" t="s">
        <v>17</v>
      </c>
      <c r="B22" s="15">
        <v>4600</v>
      </c>
      <c r="C22" s="15"/>
      <c r="D22" s="15"/>
      <c r="E22" s="16" t="s">
        <v>10</v>
      </c>
      <c r="F22" s="18" t="s">
        <v>20</v>
      </c>
    </row>
    <row r="23" spans="1:6" s="13" customFormat="1">
      <c r="A23" s="14" t="s">
        <v>17</v>
      </c>
      <c r="B23" s="15">
        <v>23787.7</v>
      </c>
      <c r="C23" s="15"/>
      <c r="D23" s="15"/>
      <c r="E23" s="30" t="s">
        <v>10</v>
      </c>
      <c r="F23" s="62" t="s">
        <v>21</v>
      </c>
    </row>
    <row r="24" spans="1:6" s="13" customFormat="1" ht="31.5">
      <c r="A24" s="14" t="s">
        <v>9</v>
      </c>
      <c r="B24" s="15">
        <v>6212.3</v>
      </c>
      <c r="C24" s="15"/>
      <c r="D24" s="15"/>
      <c r="E24" s="59" t="s">
        <v>10</v>
      </c>
      <c r="F24" s="60" t="s">
        <v>21</v>
      </c>
    </row>
    <row r="25" spans="1:6" s="63" customFormat="1" hidden="1">
      <c r="A25" s="14"/>
      <c r="B25" s="15"/>
      <c r="C25" s="15"/>
      <c r="D25" s="15"/>
      <c r="E25" s="61"/>
      <c r="F25" s="76"/>
    </row>
    <row r="26" spans="1:6" s="63" customFormat="1" hidden="1">
      <c r="A26" s="14"/>
      <c r="B26" s="15"/>
      <c r="C26" s="15"/>
      <c r="D26" s="15"/>
      <c r="E26" s="61"/>
      <c r="F26" s="77"/>
    </row>
    <row r="27" spans="1:6" s="63" customFormat="1" hidden="1">
      <c r="A27" s="14"/>
      <c r="B27" s="15"/>
      <c r="C27" s="15"/>
      <c r="D27" s="15"/>
      <c r="E27" s="61"/>
      <c r="F27" s="78"/>
    </row>
    <row r="28" spans="1:6" s="13" customFormat="1">
      <c r="A28" s="19" t="s">
        <v>22</v>
      </c>
      <c r="B28" s="20">
        <f>SUM(B7:B27)</f>
        <v>71335.399999999994</v>
      </c>
      <c r="C28" s="20">
        <f>SUM(C7:C25)</f>
        <v>0</v>
      </c>
      <c r="D28" s="20">
        <f>SUM(D7:D25)</f>
        <v>0</v>
      </c>
      <c r="E28" s="20"/>
      <c r="F28" s="21"/>
    </row>
    <row r="29" spans="1:6" s="13" customFormat="1">
      <c r="A29" s="64" t="s">
        <v>23</v>
      </c>
      <c r="B29" s="65"/>
      <c r="C29" s="65"/>
      <c r="D29" s="65"/>
      <c r="E29" s="65"/>
      <c r="F29" s="66"/>
    </row>
    <row r="30" spans="1:6" s="13" customFormat="1" ht="63">
      <c r="A30" s="14" t="s">
        <v>24</v>
      </c>
      <c r="B30" s="22">
        <f>1403.1+490.4+218.9+145+1538.3</f>
        <v>3795.7</v>
      </c>
      <c r="C30" s="15"/>
      <c r="D30" s="15"/>
      <c r="E30" s="23" t="s">
        <v>25</v>
      </c>
      <c r="F30" s="24" t="s">
        <v>26</v>
      </c>
    </row>
    <row r="31" spans="1:6" s="13" customFormat="1" ht="31.5">
      <c r="A31" s="14" t="s">
        <v>9</v>
      </c>
      <c r="B31" s="22">
        <v>-490.6</v>
      </c>
      <c r="C31" s="15"/>
      <c r="D31" s="15"/>
      <c r="E31" s="67" t="s">
        <v>27</v>
      </c>
      <c r="F31" s="24" t="s">
        <v>28</v>
      </c>
    </row>
    <row r="32" spans="1:6" s="13" customFormat="1" ht="31.5">
      <c r="A32" s="14" t="s">
        <v>9</v>
      </c>
      <c r="B32" s="22">
        <f>-2014.2-1310.5</f>
        <v>-3324.7</v>
      </c>
      <c r="C32" s="15"/>
      <c r="D32" s="15"/>
      <c r="E32" s="68"/>
      <c r="F32" s="24" t="s">
        <v>29</v>
      </c>
    </row>
    <row r="33" spans="1:6" s="13" customFormat="1" hidden="1">
      <c r="A33" s="14"/>
      <c r="B33" s="15"/>
      <c r="C33" s="15"/>
      <c r="D33" s="15"/>
      <c r="E33" s="58"/>
      <c r="F33" s="24"/>
    </row>
    <row r="34" spans="1:6" s="13" customFormat="1" ht="30" customHeight="1">
      <c r="A34" s="14" t="s">
        <v>17</v>
      </c>
      <c r="B34" s="22">
        <v>10000</v>
      </c>
      <c r="C34" s="15"/>
      <c r="D34" s="15"/>
      <c r="E34" s="67" t="s">
        <v>30</v>
      </c>
      <c r="F34" s="24" t="s">
        <v>31</v>
      </c>
    </row>
    <row r="35" spans="1:6" s="13" customFormat="1" ht="39" customHeight="1">
      <c r="A35" s="14" t="s">
        <v>17</v>
      </c>
      <c r="B35" s="22">
        <v>5347</v>
      </c>
      <c r="C35" s="15"/>
      <c r="D35" s="15"/>
      <c r="E35" s="68"/>
      <c r="F35" s="24" t="s">
        <v>32</v>
      </c>
    </row>
    <row r="36" spans="1:6" s="13" customFormat="1" ht="47.25">
      <c r="A36" s="14" t="s">
        <v>17</v>
      </c>
      <c r="B36" s="15">
        <f>-5779.6-718.4</f>
        <v>-6498</v>
      </c>
      <c r="C36" s="15"/>
      <c r="D36" s="15"/>
      <c r="E36" s="25" t="s">
        <v>33</v>
      </c>
      <c r="F36" s="26" t="s">
        <v>34</v>
      </c>
    </row>
    <row r="37" spans="1:6" s="13" customFormat="1" ht="94.5">
      <c r="A37" s="14" t="s">
        <v>17</v>
      </c>
      <c r="B37" s="15">
        <f>5000+56902.3</f>
        <v>61902.3</v>
      </c>
      <c r="C37" s="15">
        <f>392566.6+27129.7</f>
        <v>419696.3</v>
      </c>
      <c r="D37" s="15">
        <f>-11017.5-265052.3</f>
        <v>-276069.8</v>
      </c>
      <c r="E37" s="25" t="s">
        <v>35</v>
      </c>
      <c r="F37" s="26" t="s">
        <v>36</v>
      </c>
    </row>
    <row r="38" spans="1:6" s="13" customFormat="1" ht="63">
      <c r="A38" s="14" t="s">
        <v>17</v>
      </c>
      <c r="B38" s="15">
        <v>-1.5</v>
      </c>
      <c r="C38" s="15"/>
      <c r="D38" s="15"/>
      <c r="E38" s="25" t="s">
        <v>37</v>
      </c>
      <c r="F38" s="26" t="s">
        <v>38</v>
      </c>
    </row>
    <row r="39" spans="1:6" s="13" customFormat="1" ht="47.25">
      <c r="A39" s="14" t="s">
        <v>17</v>
      </c>
      <c r="B39" s="22">
        <v>-422.5</v>
      </c>
      <c r="C39" s="22"/>
      <c r="D39" s="22"/>
      <c r="E39" s="23" t="s">
        <v>10</v>
      </c>
      <c r="F39" s="24" t="s">
        <v>39</v>
      </c>
    </row>
    <row r="40" spans="1:6" s="13" customFormat="1" ht="31.5">
      <c r="A40" s="14" t="s">
        <v>17</v>
      </c>
      <c r="B40" s="22">
        <v>2670.9</v>
      </c>
      <c r="C40" s="22"/>
      <c r="D40" s="22"/>
      <c r="E40" s="23" t="s">
        <v>40</v>
      </c>
      <c r="F40" s="24" t="s">
        <v>41</v>
      </c>
    </row>
    <row r="41" spans="1:6" s="13" customFormat="1" outlineLevel="1">
      <c r="A41" s="19" t="s">
        <v>42</v>
      </c>
      <c r="B41" s="20">
        <f>SUM(B30:B40)</f>
        <v>72978.599999999991</v>
      </c>
      <c r="C41" s="20">
        <f t="shared" ref="C41:D41" si="0">SUM(C30:C40)</f>
        <v>419696.3</v>
      </c>
      <c r="D41" s="20">
        <f t="shared" si="0"/>
        <v>-276069.8</v>
      </c>
      <c r="E41" s="27"/>
      <c r="F41" s="28"/>
    </row>
    <row r="42" spans="1:6" s="13" customFormat="1">
      <c r="A42" s="64" t="s">
        <v>43</v>
      </c>
      <c r="B42" s="65"/>
      <c r="C42" s="65"/>
      <c r="D42" s="65"/>
      <c r="E42" s="65"/>
      <c r="F42" s="66"/>
    </row>
    <row r="43" spans="1:6" s="29" customFormat="1">
      <c r="A43" s="14" t="s">
        <v>17</v>
      </c>
      <c r="B43" s="22">
        <f>683.3+27.3</f>
        <v>710.59999999999991</v>
      </c>
      <c r="C43" s="22"/>
      <c r="D43" s="22"/>
      <c r="E43" s="69" t="s">
        <v>27</v>
      </c>
      <c r="F43" s="24" t="s">
        <v>44</v>
      </c>
    </row>
    <row r="44" spans="1:6" s="29" customFormat="1" ht="15.75" hidden="1" customHeight="1">
      <c r="A44" s="14" t="s">
        <v>17</v>
      </c>
      <c r="B44" s="22"/>
      <c r="C44" s="22"/>
      <c r="D44" s="22"/>
      <c r="E44" s="70"/>
      <c r="F44" s="24"/>
    </row>
    <row r="45" spans="1:6" s="29" customFormat="1" ht="15.75" customHeight="1">
      <c r="A45" s="14" t="s">
        <v>17</v>
      </c>
      <c r="B45" s="22">
        <f>9.8+4.4</f>
        <v>14.200000000000001</v>
      </c>
      <c r="C45" s="22"/>
      <c r="D45" s="22"/>
      <c r="E45" s="70"/>
      <c r="F45" s="24" t="s">
        <v>45</v>
      </c>
    </row>
    <row r="46" spans="1:6" s="29" customFormat="1" ht="39.75" customHeight="1">
      <c r="A46" s="14" t="s">
        <v>17</v>
      </c>
      <c r="B46" s="22">
        <f>2.6+1.2</f>
        <v>3.8</v>
      </c>
      <c r="C46" s="22"/>
      <c r="D46" s="22"/>
      <c r="E46" s="70"/>
      <c r="F46" s="24" t="s">
        <v>46</v>
      </c>
    </row>
    <row r="47" spans="1:6" s="29" customFormat="1" ht="15.75" customHeight="1">
      <c r="A47" s="14" t="s">
        <v>17</v>
      </c>
      <c r="B47" s="22">
        <v>6</v>
      </c>
      <c r="C47" s="22"/>
      <c r="D47" s="22"/>
      <c r="E47" s="70"/>
      <c r="F47" s="24" t="s">
        <v>47</v>
      </c>
    </row>
    <row r="48" spans="1:6" s="29" customFormat="1" ht="31.5">
      <c r="A48" s="14" t="s">
        <v>9</v>
      </c>
      <c r="B48" s="22">
        <f>1332.2-4000</f>
        <v>-2667.8</v>
      </c>
      <c r="C48" s="22"/>
      <c r="D48" s="22"/>
      <c r="E48" s="70"/>
      <c r="F48" s="24" t="s">
        <v>48</v>
      </c>
    </row>
    <row r="49" spans="1:6" s="29" customFormat="1" ht="47.25">
      <c r="A49" s="14" t="s">
        <v>9</v>
      </c>
      <c r="B49" s="22">
        <f>582.5+106.3+47.8</f>
        <v>736.59999999999991</v>
      </c>
      <c r="C49" s="22"/>
      <c r="D49" s="22"/>
      <c r="E49" s="70"/>
      <c r="F49" s="24" t="s">
        <v>49</v>
      </c>
    </row>
    <row r="50" spans="1:6" s="29" customFormat="1" ht="63">
      <c r="A50" s="14" t="s">
        <v>9</v>
      </c>
      <c r="B50" s="22">
        <v>4637.3999999999996</v>
      </c>
      <c r="C50" s="22"/>
      <c r="D50" s="22"/>
      <c r="E50" s="70"/>
      <c r="F50" s="24" t="s">
        <v>50</v>
      </c>
    </row>
    <row r="51" spans="1:6" s="29" customFormat="1" ht="47.25">
      <c r="A51" s="14" t="s">
        <v>9</v>
      </c>
      <c r="B51" s="22">
        <f>-1814-2500</f>
        <v>-4314</v>
      </c>
      <c r="C51" s="22"/>
      <c r="D51" s="22"/>
      <c r="E51" s="70"/>
      <c r="F51" s="24" t="s">
        <v>51</v>
      </c>
    </row>
    <row r="52" spans="1:6" s="29" customFormat="1" ht="47.25">
      <c r="A52" s="14" t="s">
        <v>9</v>
      </c>
      <c r="B52" s="22">
        <f>2550+17857.1</f>
        <v>20407.099999999999</v>
      </c>
      <c r="C52" s="22"/>
      <c r="D52" s="22"/>
      <c r="E52" s="70"/>
      <c r="F52" s="24" t="s">
        <v>52</v>
      </c>
    </row>
    <row r="53" spans="1:6" s="29" customFormat="1" ht="31.5">
      <c r="A53" s="14" t="s">
        <v>9</v>
      </c>
      <c r="B53" s="22">
        <f>-10977.4+4690+1837.8+62996</f>
        <v>58546.400000000001</v>
      </c>
      <c r="C53" s="22"/>
      <c r="D53" s="22"/>
      <c r="E53" s="68"/>
      <c r="F53" s="24" t="s">
        <v>53</v>
      </c>
    </row>
    <row r="54" spans="1:6" s="29" customFormat="1" ht="31.5">
      <c r="A54" s="14" t="s">
        <v>24</v>
      </c>
      <c r="B54" s="22">
        <f>-10580-2265</f>
        <v>-12845</v>
      </c>
      <c r="C54" s="22"/>
      <c r="D54" s="22"/>
      <c r="E54" s="69" t="s">
        <v>25</v>
      </c>
      <c r="F54" s="24" t="s">
        <v>54</v>
      </c>
    </row>
    <row r="55" spans="1:6" s="29" customFormat="1" ht="31.5">
      <c r="A55" s="14" t="s">
        <v>24</v>
      </c>
      <c r="B55" s="22">
        <f>-1000-240</f>
        <v>-1240</v>
      </c>
      <c r="C55" s="22"/>
      <c r="D55" s="22"/>
      <c r="E55" s="70"/>
      <c r="F55" s="24" t="s">
        <v>55</v>
      </c>
    </row>
    <row r="56" spans="1:6" s="29" customFormat="1" ht="31.5">
      <c r="A56" s="14" t="s">
        <v>24</v>
      </c>
      <c r="B56" s="22">
        <f>-5400-1291.6</f>
        <v>-6691.6</v>
      </c>
      <c r="C56" s="22"/>
      <c r="D56" s="22"/>
      <c r="E56" s="70"/>
      <c r="F56" s="24" t="s">
        <v>56</v>
      </c>
    </row>
    <row r="57" spans="1:6" s="29" customFormat="1" ht="31.5">
      <c r="A57" s="14" t="s">
        <v>24</v>
      </c>
      <c r="B57" s="22">
        <f>4-18</f>
        <v>-14</v>
      </c>
      <c r="C57" s="22"/>
      <c r="D57" s="22"/>
      <c r="E57" s="70"/>
      <c r="F57" s="24" t="s">
        <v>57</v>
      </c>
    </row>
    <row r="58" spans="1:6" s="29" customFormat="1">
      <c r="A58" s="14" t="s">
        <v>24</v>
      </c>
      <c r="B58" s="22">
        <f>-164.9+120.6+53.8+66.7+378.6+26532.2</f>
        <v>26987</v>
      </c>
      <c r="C58" s="22"/>
      <c r="D58" s="22"/>
      <c r="E58" s="70"/>
      <c r="F58" s="24" t="s">
        <v>58</v>
      </c>
    </row>
    <row r="59" spans="1:6" s="29" customFormat="1" ht="31.5">
      <c r="A59" s="14" t="s">
        <v>24</v>
      </c>
      <c r="B59" s="22">
        <f>639-14</f>
        <v>625</v>
      </c>
      <c r="C59" s="22"/>
      <c r="D59" s="22"/>
      <c r="E59" s="70"/>
      <c r="F59" s="24" t="s">
        <v>59</v>
      </c>
    </row>
    <row r="60" spans="1:6" s="29" customFormat="1">
      <c r="A60" s="14" t="s">
        <v>24</v>
      </c>
      <c r="B60" s="22">
        <v>1080.4000000000001</v>
      </c>
      <c r="C60" s="22"/>
      <c r="D60" s="22"/>
      <c r="E60" s="70"/>
      <c r="F60" s="24" t="s">
        <v>60</v>
      </c>
    </row>
    <row r="61" spans="1:6" s="29" customFormat="1">
      <c r="A61" s="14" t="s">
        <v>24</v>
      </c>
      <c r="B61" s="22">
        <f>360+137.5</f>
        <v>497.5</v>
      </c>
      <c r="C61" s="22"/>
      <c r="D61" s="22"/>
      <c r="E61" s="70"/>
      <c r="F61" s="24" t="s">
        <v>61</v>
      </c>
    </row>
    <row r="62" spans="1:6" s="29" customFormat="1" ht="63">
      <c r="A62" s="14" t="s">
        <v>24</v>
      </c>
      <c r="B62" s="22">
        <f>-8826+200-250</f>
        <v>-8876</v>
      </c>
      <c r="C62" s="22"/>
      <c r="D62" s="22"/>
      <c r="E62" s="70"/>
      <c r="F62" s="24" t="s">
        <v>62</v>
      </c>
    </row>
    <row r="63" spans="1:6" s="29" customFormat="1">
      <c r="A63" s="14" t="s">
        <v>24</v>
      </c>
      <c r="B63" s="22">
        <v>1300</v>
      </c>
      <c r="C63" s="22"/>
      <c r="D63" s="22"/>
      <c r="E63" s="70"/>
      <c r="F63" s="24" t="s">
        <v>63</v>
      </c>
    </row>
    <row r="64" spans="1:6" s="29" customFormat="1" ht="31.5">
      <c r="A64" s="14" t="s">
        <v>24</v>
      </c>
      <c r="B64" s="22">
        <v>-200</v>
      </c>
      <c r="C64" s="22"/>
      <c r="D64" s="22"/>
      <c r="E64" s="70"/>
      <c r="F64" s="24" t="s">
        <v>64</v>
      </c>
    </row>
    <row r="65" spans="1:6" s="29" customFormat="1" ht="47.25">
      <c r="A65" s="14" t="s">
        <v>24</v>
      </c>
      <c r="B65" s="22">
        <v>3000</v>
      </c>
      <c r="C65" s="22"/>
      <c r="D65" s="22"/>
      <c r="E65" s="70"/>
      <c r="F65" s="24" t="s">
        <v>65</v>
      </c>
    </row>
    <row r="66" spans="1:6" s="29" customFormat="1">
      <c r="A66" s="14" t="s">
        <v>24</v>
      </c>
      <c r="B66" s="22">
        <f>474+165.8+74</f>
        <v>713.8</v>
      </c>
      <c r="C66" s="22"/>
      <c r="D66" s="22"/>
      <c r="E66" s="70"/>
      <c r="F66" s="24" t="s">
        <v>66</v>
      </c>
    </row>
    <row r="67" spans="1:6" s="29" customFormat="1" ht="31.5">
      <c r="A67" s="14" t="s">
        <v>24</v>
      </c>
      <c r="B67" s="22">
        <f>845.3+692.4+2629.5+1129</f>
        <v>5296.2</v>
      </c>
      <c r="C67" s="22"/>
      <c r="D67" s="22"/>
      <c r="E67" s="70"/>
      <c r="F67" s="24" t="s">
        <v>67</v>
      </c>
    </row>
    <row r="68" spans="1:6" s="29" customFormat="1" ht="47.25">
      <c r="A68" s="14" t="s">
        <v>24</v>
      </c>
      <c r="B68" s="22">
        <f>673.2+1697.3+532.5</f>
        <v>2903</v>
      </c>
      <c r="C68" s="22"/>
      <c r="D68" s="22"/>
      <c r="E68" s="70"/>
      <c r="F68" s="24" t="s">
        <v>68</v>
      </c>
    </row>
    <row r="69" spans="1:6" s="29" customFormat="1">
      <c r="A69" s="14" t="s">
        <v>24</v>
      </c>
      <c r="B69" s="22">
        <v>-500</v>
      </c>
      <c r="C69" s="22"/>
      <c r="D69" s="22"/>
      <c r="E69" s="70"/>
      <c r="F69" s="24" t="s">
        <v>69</v>
      </c>
    </row>
    <row r="70" spans="1:6" s="29" customFormat="1" ht="31.5">
      <c r="A70" s="14" t="s">
        <v>24</v>
      </c>
      <c r="B70" s="22">
        <v>-200</v>
      </c>
      <c r="C70" s="22"/>
      <c r="D70" s="22"/>
      <c r="E70" s="70"/>
      <c r="F70" s="24" t="s">
        <v>70</v>
      </c>
    </row>
    <row r="71" spans="1:6" s="29" customFormat="1">
      <c r="A71" s="14" t="s">
        <v>24</v>
      </c>
      <c r="B71" s="22">
        <v>60</v>
      </c>
      <c r="C71" s="22"/>
      <c r="D71" s="22"/>
      <c r="E71" s="70"/>
      <c r="F71" s="24" t="s">
        <v>71</v>
      </c>
    </row>
    <row r="72" spans="1:6" s="29" customFormat="1">
      <c r="A72" s="14" t="s">
        <v>24</v>
      </c>
      <c r="B72" s="22">
        <v>-1.4</v>
      </c>
      <c r="C72" s="22"/>
      <c r="D72" s="22"/>
      <c r="E72" s="70"/>
      <c r="F72" s="24" t="s">
        <v>72</v>
      </c>
    </row>
    <row r="73" spans="1:6" s="29" customFormat="1" ht="31.5">
      <c r="A73" s="14" t="s">
        <v>24</v>
      </c>
      <c r="B73" s="22">
        <v>-166.4</v>
      </c>
      <c r="C73" s="22"/>
      <c r="D73" s="22"/>
      <c r="E73" s="70"/>
      <c r="F73" s="24" t="s">
        <v>73</v>
      </c>
    </row>
    <row r="74" spans="1:6" s="29" customFormat="1" ht="31.5">
      <c r="A74" s="14" t="s">
        <v>24</v>
      </c>
      <c r="B74" s="22">
        <v>-2.5</v>
      </c>
      <c r="C74" s="22"/>
      <c r="D74" s="22"/>
      <c r="E74" s="68"/>
      <c r="F74" s="24" t="s">
        <v>74</v>
      </c>
    </row>
    <row r="75" spans="1:6" s="29" customFormat="1">
      <c r="A75" s="14" t="s">
        <v>24</v>
      </c>
      <c r="B75" s="22">
        <v>519.70000000000005</v>
      </c>
      <c r="C75" s="22"/>
      <c r="D75" s="22"/>
      <c r="E75" s="30"/>
      <c r="F75" s="24" t="s">
        <v>66</v>
      </c>
    </row>
    <row r="76" spans="1:6" s="29" customFormat="1">
      <c r="A76" s="14"/>
      <c r="B76" s="22"/>
      <c r="C76" s="22"/>
      <c r="D76" s="22"/>
      <c r="E76" s="31"/>
      <c r="F76" s="24"/>
    </row>
    <row r="77" spans="1:6" s="13" customFormat="1">
      <c r="A77" s="19" t="s">
        <v>75</v>
      </c>
      <c r="B77" s="20">
        <f>SUM(B43:B76)</f>
        <v>90326.000000000015</v>
      </c>
      <c r="C77" s="20">
        <f>SUM(C43:C76)</f>
        <v>0</v>
      </c>
      <c r="D77" s="20">
        <f>SUM(D43:D76)</f>
        <v>0</v>
      </c>
      <c r="E77" s="20"/>
      <c r="F77" s="28"/>
    </row>
    <row r="78" spans="1:6" s="13" customFormat="1">
      <c r="A78" s="64" t="s">
        <v>76</v>
      </c>
      <c r="B78" s="65"/>
      <c r="C78" s="65"/>
      <c r="D78" s="65"/>
      <c r="E78" s="65"/>
      <c r="F78" s="66"/>
    </row>
    <row r="79" spans="1:6" s="13" customFormat="1">
      <c r="A79" s="14"/>
      <c r="B79" s="22"/>
      <c r="C79" s="15"/>
      <c r="D79" s="15"/>
      <c r="E79" s="58"/>
      <c r="F79" s="24"/>
    </row>
    <row r="80" spans="1:6" s="13" customFormat="1">
      <c r="A80" s="14" t="s">
        <v>17</v>
      </c>
      <c r="B80" s="15">
        <v>1054.2</v>
      </c>
      <c r="C80" s="32"/>
      <c r="D80" s="32"/>
      <c r="E80" s="67" t="s">
        <v>10</v>
      </c>
      <c r="F80" s="76" t="s">
        <v>77</v>
      </c>
    </row>
    <row r="81" spans="1:6" s="13" customFormat="1">
      <c r="A81" s="14" t="s">
        <v>24</v>
      </c>
      <c r="B81" s="15">
        <v>72.8</v>
      </c>
      <c r="C81" s="32"/>
      <c r="D81" s="33"/>
      <c r="E81" s="70"/>
      <c r="F81" s="77"/>
    </row>
    <row r="82" spans="1:6" s="13" customFormat="1">
      <c r="A82" s="14" t="s">
        <v>78</v>
      </c>
      <c r="B82" s="15">
        <v>90.8</v>
      </c>
      <c r="C82" s="32"/>
      <c r="D82" s="33"/>
      <c r="E82" s="70"/>
      <c r="F82" s="77"/>
    </row>
    <row r="83" spans="1:6" s="13" customFormat="1" ht="31.5">
      <c r="A83" s="14" t="s">
        <v>9</v>
      </c>
      <c r="B83" s="15">
        <v>72.7</v>
      </c>
      <c r="C83" s="32"/>
      <c r="D83" s="33"/>
      <c r="E83" s="70"/>
      <c r="F83" s="77"/>
    </row>
    <row r="84" spans="1:6" s="13" customFormat="1" ht="47.25">
      <c r="A84" s="14" t="s">
        <v>15</v>
      </c>
      <c r="B84" s="15">
        <v>72.8</v>
      </c>
      <c r="C84" s="32"/>
      <c r="D84" s="33"/>
      <c r="E84" s="68"/>
      <c r="F84" s="78"/>
    </row>
    <row r="85" spans="1:6" s="13" customFormat="1" ht="47.25">
      <c r="A85" s="14" t="s">
        <v>24</v>
      </c>
      <c r="B85" s="15">
        <v>-2.4</v>
      </c>
      <c r="C85" s="32"/>
      <c r="D85" s="33"/>
      <c r="E85" s="16" t="s">
        <v>91</v>
      </c>
      <c r="F85" s="57" t="s">
        <v>90</v>
      </c>
    </row>
    <row r="86" spans="1:6" s="13" customFormat="1" ht="31.5">
      <c r="A86" s="14" t="s">
        <v>17</v>
      </c>
      <c r="B86" s="22">
        <v>1048.8</v>
      </c>
      <c r="C86" s="32"/>
      <c r="D86" s="33"/>
      <c r="E86" s="23" t="s">
        <v>40</v>
      </c>
      <c r="F86" s="24" t="s">
        <v>79</v>
      </c>
    </row>
    <row r="87" spans="1:6" s="13" customFormat="1" ht="15.75" customHeight="1">
      <c r="A87" s="14" t="s">
        <v>14</v>
      </c>
      <c r="B87" s="15">
        <v>5000</v>
      </c>
      <c r="C87" s="15"/>
      <c r="D87" s="15"/>
      <c r="E87" s="58" t="s">
        <v>80</v>
      </c>
      <c r="F87" s="24" t="s">
        <v>81</v>
      </c>
    </row>
    <row r="88" spans="1:6" s="13" customFormat="1" ht="31.5">
      <c r="A88" s="19" t="s">
        <v>82</v>
      </c>
      <c r="B88" s="20">
        <f>SUM(B79:B87)</f>
        <v>7409.7</v>
      </c>
      <c r="C88" s="20">
        <f>SUM(C79:C87)</f>
        <v>0</v>
      </c>
      <c r="D88" s="20">
        <f>SUM(D79:D87)</f>
        <v>0</v>
      </c>
      <c r="E88" s="20"/>
      <c r="F88" s="28"/>
    </row>
    <row r="89" spans="1:6" s="13" customFormat="1" ht="47.25">
      <c r="A89" s="34" t="s">
        <v>83</v>
      </c>
      <c r="B89" s="20">
        <f>SUM(B28+B41+B77)+B88</f>
        <v>242049.7</v>
      </c>
      <c r="C89" s="20">
        <f>SUM(C28+C41+C77)+C88</f>
        <v>419696.3</v>
      </c>
      <c r="D89" s="20">
        <f>SUM(D28+D41+D77)+D88</f>
        <v>-276069.8</v>
      </c>
      <c r="E89" s="20"/>
      <c r="F89" s="28"/>
    </row>
    <row r="90" spans="1:6" s="13" customFormat="1">
      <c r="A90" s="86" t="s">
        <v>84</v>
      </c>
      <c r="B90" s="87"/>
      <c r="C90" s="87"/>
      <c r="D90" s="87"/>
      <c r="E90" s="87"/>
      <c r="F90" s="88"/>
    </row>
    <row r="91" spans="1:6" s="13" customFormat="1">
      <c r="A91" s="14"/>
      <c r="B91" s="15"/>
      <c r="C91" s="15"/>
      <c r="D91" s="15"/>
      <c r="E91" s="35"/>
      <c r="F91" s="26"/>
    </row>
    <row r="92" spans="1:6" s="13" customFormat="1" ht="31.5">
      <c r="A92" s="14" t="s">
        <v>9</v>
      </c>
      <c r="B92" s="15">
        <f>30+50+100</f>
        <v>180</v>
      </c>
      <c r="C92" s="15"/>
      <c r="D92" s="15"/>
      <c r="E92" s="35"/>
      <c r="F92" s="26" t="s">
        <v>92</v>
      </c>
    </row>
    <row r="93" spans="1:6" s="13" customFormat="1">
      <c r="A93" s="36" t="s">
        <v>24</v>
      </c>
      <c r="B93" s="15">
        <v>0.5</v>
      </c>
      <c r="C93" s="15"/>
      <c r="D93" s="15"/>
      <c r="E93" s="35"/>
      <c r="F93" s="37" t="s">
        <v>85</v>
      </c>
    </row>
    <row r="94" spans="1:6" ht="31.5">
      <c r="A94" s="38" t="s">
        <v>86</v>
      </c>
      <c r="B94" s="39">
        <f>SUM(B91:B93)</f>
        <v>180.5</v>
      </c>
      <c r="C94" s="39">
        <f>SUM(C91:C91)</f>
        <v>0</v>
      </c>
      <c r="D94" s="39">
        <f>SUM(D91:D91)</f>
        <v>0</v>
      </c>
      <c r="E94" s="40"/>
      <c r="F94" s="41"/>
    </row>
    <row r="95" spans="1:6" ht="16.5" thickBot="1">
      <c r="A95" s="42"/>
      <c r="B95" s="43"/>
      <c r="C95" s="43"/>
      <c r="D95" s="43"/>
      <c r="E95" s="44"/>
      <c r="F95" s="45"/>
    </row>
    <row r="96" spans="1:6" ht="48" hidden="1" customHeight="1">
      <c r="A96" s="46" t="s">
        <v>87</v>
      </c>
      <c r="B96" s="47">
        <f>SUM(B89+B94)</f>
        <v>242230.2</v>
      </c>
      <c r="C96" s="47">
        <f>SUM(C89+C94)</f>
        <v>419696.3</v>
      </c>
      <c r="D96" s="47">
        <f>SUM(D89+D94)</f>
        <v>-276069.8</v>
      </c>
      <c r="E96" s="48"/>
      <c r="F96" s="49"/>
    </row>
    <row r="97" spans="1:6" ht="15.75" hidden="1" customHeight="1"/>
    <row r="98" spans="1:6" ht="15.75" hidden="1" customHeight="1"/>
    <row r="99" spans="1:6" ht="15.75" hidden="1" customHeight="1" outlineLevel="1">
      <c r="A99" s="50" t="s">
        <v>17</v>
      </c>
      <c r="B99" s="15">
        <f>SUM(B15+B21+B22+B23+B34+B35+B36+B37+B39+B43+B45+B46+B47+B86)+B80+B38+B40</f>
        <v>112860.6</v>
      </c>
      <c r="C99" s="51"/>
      <c r="D99" s="51"/>
      <c r="E99" s="40"/>
      <c r="F99" s="52"/>
    </row>
    <row r="100" spans="1:6" ht="31.5" hidden="1" customHeight="1" outlineLevel="1">
      <c r="A100" s="50" t="s">
        <v>9</v>
      </c>
      <c r="B100" s="15">
        <f>SUM(B7+B10+B13+B14+B17+B19+B25+B31+B32+B48+B49+B50+B51+B52+B53+B83)+B24</f>
        <v>100996.70000000001</v>
      </c>
      <c r="C100" s="51"/>
      <c r="D100" s="51"/>
      <c r="E100" s="40"/>
      <c r="F100" s="52"/>
    </row>
    <row r="101" spans="1:6" ht="15.75" hidden="1" customHeight="1" outlineLevel="1">
      <c r="A101" s="50" t="s">
        <v>24</v>
      </c>
      <c r="B101" s="53">
        <f>SUM(B30+B54+B55+B56+B57+B58+B59+B60+B61+B62+B63+B65+B66+B67+B68+B74)+B81+B69+B70+B71+B72+B73+B64+B75+B85</f>
        <v>16111.799999999997</v>
      </c>
      <c r="C101" s="51"/>
      <c r="D101" s="51"/>
      <c r="E101" s="40"/>
      <c r="F101" s="52"/>
    </row>
    <row r="102" spans="1:6" ht="15.75" hidden="1" customHeight="1" outlineLevel="1">
      <c r="A102" s="50" t="s">
        <v>88</v>
      </c>
      <c r="B102" s="53">
        <f>SUM(B8+B12+B20+B84)+B27</f>
        <v>2881.7000000000003</v>
      </c>
      <c r="C102" s="51"/>
      <c r="D102" s="51"/>
      <c r="E102" s="40"/>
      <c r="F102" s="52"/>
    </row>
    <row r="103" spans="1:6" outlineLevel="1">
      <c r="A103" s="50" t="s">
        <v>89</v>
      </c>
      <c r="B103" s="53">
        <f>SUM(B9)+B18</f>
        <v>329.3</v>
      </c>
      <c r="C103" s="51"/>
      <c r="D103" s="51"/>
      <c r="E103" s="40"/>
      <c r="F103" s="52"/>
    </row>
    <row r="104" spans="1:6" ht="31.5" outlineLevel="1">
      <c r="A104" s="50" t="s">
        <v>14</v>
      </c>
      <c r="B104" s="53">
        <f>SUM(B11+B16+B33)+B87+B26</f>
        <v>8778.7999999999993</v>
      </c>
      <c r="C104" s="51"/>
      <c r="D104" s="51"/>
      <c r="E104" s="40"/>
      <c r="F104" s="52"/>
    </row>
    <row r="105" spans="1:6" outlineLevel="1">
      <c r="A105" s="54" t="s">
        <v>78</v>
      </c>
      <c r="B105" s="53">
        <f>SUM(B82)</f>
        <v>90.8</v>
      </c>
      <c r="C105" s="51"/>
      <c r="D105" s="51"/>
      <c r="E105" s="40"/>
      <c r="F105" s="52"/>
    </row>
    <row r="107" spans="1:6">
      <c r="B107" s="55"/>
    </row>
  </sheetData>
  <mergeCells count="20">
    <mergeCell ref="E54:E74"/>
    <mergeCell ref="A78:F78"/>
    <mergeCell ref="E80:E84"/>
    <mergeCell ref="F80:F84"/>
    <mergeCell ref="A90:F90"/>
    <mergeCell ref="A2:F2"/>
    <mergeCell ref="A3:F3"/>
    <mergeCell ref="A6:F6"/>
    <mergeCell ref="E7:E11"/>
    <mergeCell ref="F7:F11"/>
    <mergeCell ref="E12:E14"/>
    <mergeCell ref="F12:F14"/>
    <mergeCell ref="E15:E20"/>
    <mergeCell ref="F15:F20"/>
    <mergeCell ref="F25:F27"/>
    <mergeCell ref="A29:F29"/>
    <mergeCell ref="E31:E32"/>
    <mergeCell ref="E34:E35"/>
    <mergeCell ref="A42:F42"/>
    <mergeCell ref="E43:E53"/>
  </mergeCells>
  <pageMargins left="0.51181102362204722" right="0.19685039370078741" top="0.35433070866141736" bottom="0.35433070866141736" header="0.31496062992125984" footer="0.31496062992125984"/>
  <pageSetup paperSize="9" scale="78" fitToHeight="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областные</vt:lpstr>
      <vt:lpstr>областные!Заголовки_для_печати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Ира Халявина</dc:creator>
  <cp:lastModifiedBy>Julia</cp:lastModifiedBy>
  <dcterms:created xsi:type="dcterms:W3CDTF">2021-12-15T06:48:35Z</dcterms:created>
  <dcterms:modified xsi:type="dcterms:W3CDTF">2021-12-20T07:20:16Z</dcterms:modified>
</cp:coreProperties>
</file>