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425" windowWidth="20730" windowHeight="777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Ведомственная!$A$1:$I$1399</definedName>
    <definedName name="_xlnm.Print_Area" localSheetId="0">Программы!$A$1:$H$997</definedName>
  </definedNames>
  <calcPr calcId="125725"/>
</workbook>
</file>

<file path=xl/calcChain.xml><?xml version="1.0" encoding="utf-8"?>
<calcChain xmlns="http://schemas.openxmlformats.org/spreadsheetml/2006/main">
  <c r="F168" i="2"/>
  <c r="G279" i="1"/>
  <c r="G1401" l="1"/>
  <c r="G100" l="1"/>
  <c r="G296" l="1"/>
  <c r="G327" i="2" l="1"/>
  <c r="H327"/>
  <c r="F327"/>
  <c r="G298" i="1"/>
  <c r="G297" s="1"/>
  <c r="I297"/>
  <c r="H297"/>
  <c r="G475" i="2" l="1"/>
  <c r="H475"/>
  <c r="F475"/>
  <c r="G1246" i="1"/>
  <c r="H1245"/>
  <c r="H1244" s="1"/>
  <c r="H1243" s="1"/>
  <c r="I1245"/>
  <c r="I1244" s="1"/>
  <c r="I1243" s="1"/>
  <c r="G1245"/>
  <c r="G1244" s="1"/>
  <c r="G1243" s="1"/>
  <c r="J982" l="1"/>
  <c r="K982"/>
  <c r="L982"/>
  <c r="F548" i="2"/>
  <c r="G548"/>
  <c r="H548"/>
  <c r="G547"/>
  <c r="H547"/>
  <c r="F547"/>
  <c r="F546" l="1"/>
  <c r="H546"/>
  <c r="G546"/>
  <c r="G556" i="1"/>
  <c r="G106" l="1"/>
  <c r="G68"/>
  <c r="G101"/>
  <c r="H68" l="1"/>
  <c r="H990"/>
  <c r="I990"/>
  <c r="G990"/>
  <c r="G936" i="2"/>
  <c r="H936"/>
  <c r="F936"/>
  <c r="H781" i="1"/>
  <c r="H780" s="1"/>
  <c r="H779" s="1"/>
  <c r="I781"/>
  <c r="H935" i="2" s="1"/>
  <c r="G781" i="1"/>
  <c r="F935" i="2" s="1"/>
  <c r="G923"/>
  <c r="G922" s="1"/>
  <c r="H923"/>
  <c r="H922" s="1"/>
  <c r="F923"/>
  <c r="F922" s="1"/>
  <c r="H706" i="1"/>
  <c r="I706"/>
  <c r="G706"/>
  <c r="I780" l="1"/>
  <c r="I779" s="1"/>
  <c r="H933" i="2" s="1"/>
  <c r="G933"/>
  <c r="G780" i="1"/>
  <c r="G935" i="2"/>
  <c r="G934"/>
  <c r="G262" i="1"/>
  <c r="H934" i="2" l="1"/>
  <c r="F934"/>
  <c r="G779" i="1"/>
  <c r="G123"/>
  <c r="F933" i="2" l="1"/>
  <c r="G488" i="1" l="1"/>
  <c r="G984" i="2" l="1"/>
  <c r="G983" s="1"/>
  <c r="H984"/>
  <c r="H983" s="1"/>
  <c r="F984"/>
  <c r="F983" s="1"/>
  <c r="F986"/>
  <c r="F985" s="1"/>
  <c r="G986"/>
  <c r="G985" s="1"/>
  <c r="H986"/>
  <c r="H985" s="1"/>
  <c r="G143" i="1" l="1"/>
  <c r="G144"/>
  <c r="G701" l="1"/>
  <c r="F835" i="2" l="1"/>
  <c r="G835"/>
  <c r="H835"/>
  <c r="F353"/>
  <c r="G353"/>
  <c r="H353"/>
  <c r="G356"/>
  <c r="H356"/>
  <c r="F356"/>
  <c r="H1101" i="1" l="1"/>
  <c r="G355" i="2" s="1"/>
  <c r="I1101" i="1"/>
  <c r="H355" i="2" s="1"/>
  <c r="G1101" i="1"/>
  <c r="F355" i="2" s="1"/>
  <c r="H1098" i="1"/>
  <c r="G352" i="2" s="1"/>
  <c r="I1098" i="1"/>
  <c r="H352" i="2" s="1"/>
  <c r="G1098" i="1"/>
  <c r="F352" i="2" s="1"/>
  <c r="I1097" i="1" l="1"/>
  <c r="H351" i="2" s="1"/>
  <c r="H1097" i="1"/>
  <c r="G1097"/>
  <c r="F351" i="2" s="1"/>
  <c r="H600" i="1"/>
  <c r="I600"/>
  <c r="G600"/>
  <c r="G351" i="2" l="1"/>
  <c r="F460" l="1"/>
  <c r="G461"/>
  <c r="H461"/>
  <c r="F461"/>
  <c r="I1325" i="1"/>
  <c r="H460" i="2" s="1"/>
  <c r="H1325" i="1"/>
  <c r="G460" i="2" s="1"/>
  <c r="G284" l="1"/>
  <c r="H284"/>
  <c r="F284"/>
  <c r="H444" i="1"/>
  <c r="H443" s="1"/>
  <c r="H442" s="1"/>
  <c r="I444"/>
  <c r="I443" s="1"/>
  <c r="I442" s="1"/>
  <c r="G444"/>
  <c r="G443" s="1"/>
  <c r="G442" s="1"/>
  <c r="G455"/>
  <c r="G413" l="1"/>
  <c r="G230"/>
  <c r="G352" l="1"/>
  <c r="G350"/>
  <c r="G348"/>
  <c r="G346"/>
  <c r="G344"/>
  <c r="G342"/>
  <c r="G340"/>
  <c r="G338"/>
  <c r="F223" i="2" l="1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F237"/>
  <c r="G237"/>
  <c r="H237"/>
  <c r="F238"/>
  <c r="G238"/>
  <c r="H238"/>
  <c r="G965" l="1"/>
  <c r="H965"/>
  <c r="F965"/>
  <c r="F469"/>
  <c r="G469"/>
  <c r="H469"/>
  <c r="G468"/>
  <c r="G467" s="1"/>
  <c r="G466" s="1"/>
  <c r="H468"/>
  <c r="H467" s="1"/>
  <c r="H466" s="1"/>
  <c r="F468"/>
  <c r="H1330" i="1"/>
  <c r="H1329" s="1"/>
  <c r="I1330"/>
  <c r="I1329" s="1"/>
  <c r="G1330"/>
  <c r="G1329" s="1"/>
  <c r="G433" i="2"/>
  <c r="G432" s="1"/>
  <c r="H433"/>
  <c r="H432" s="1"/>
  <c r="F433"/>
  <c r="F432" s="1"/>
  <c r="G1306" i="1"/>
  <c r="F425" i="2"/>
  <c r="G425"/>
  <c r="H425"/>
  <c r="G424"/>
  <c r="H424"/>
  <c r="F424"/>
  <c r="F467" l="1"/>
  <c r="F466" s="1"/>
  <c r="F423"/>
  <c r="F422" s="1"/>
  <c r="H423"/>
  <c r="H422" s="1"/>
  <c r="G423"/>
  <c r="G422" s="1"/>
  <c r="J1295" i="1" l="1"/>
  <c r="K1295"/>
  <c r="L1295"/>
  <c r="H1297"/>
  <c r="H1296" s="1"/>
  <c r="H1295" s="1"/>
  <c r="I1297"/>
  <c r="I1296" s="1"/>
  <c r="I1295" s="1"/>
  <c r="G1297"/>
  <c r="G1296" s="1"/>
  <c r="G1295" s="1"/>
  <c r="F660" i="2"/>
  <c r="F659"/>
  <c r="H1252" i="1"/>
  <c r="I1252"/>
  <c r="G1252"/>
  <c r="H847" l="1"/>
  <c r="I847"/>
  <c r="G847"/>
  <c r="H404" l="1"/>
  <c r="I404"/>
  <c r="G404"/>
  <c r="G326" i="2"/>
  <c r="H326"/>
  <c r="F326"/>
  <c r="H189" i="1"/>
  <c r="H188" s="1"/>
  <c r="I189"/>
  <c r="I188" s="1"/>
  <c r="G189"/>
  <c r="G188" s="1"/>
  <c r="H131"/>
  <c r="I131"/>
  <c r="G131"/>
  <c r="G973" i="2" l="1"/>
  <c r="G972" s="1"/>
  <c r="H973"/>
  <c r="H972" s="1"/>
  <c r="F973"/>
  <c r="F972" s="1"/>
  <c r="G961"/>
  <c r="H961"/>
  <c r="F961"/>
  <c r="H134" i="1"/>
  <c r="I134"/>
  <c r="G134"/>
  <c r="F773" i="2" l="1"/>
  <c r="G773"/>
  <c r="H773"/>
  <c r="F775"/>
  <c r="G775"/>
  <c r="H775"/>
  <c r="G210"/>
  <c r="H210"/>
  <c r="F214"/>
  <c r="G214"/>
  <c r="H214"/>
  <c r="F216"/>
  <c r="G216"/>
  <c r="H216"/>
  <c r="F218"/>
  <c r="G218"/>
  <c r="H218"/>
  <c r="F220"/>
  <c r="G220"/>
  <c r="H220"/>
  <c r="F222"/>
  <c r="G222"/>
  <c r="H222"/>
  <c r="G212"/>
  <c r="H212"/>
  <c r="F212"/>
  <c r="H336" i="1"/>
  <c r="G221" i="2" s="1"/>
  <c r="I336" i="1"/>
  <c r="H221" i="2" s="1"/>
  <c r="G336" i="1"/>
  <c r="H334"/>
  <c r="G219" i="2" s="1"/>
  <c r="I334" i="1"/>
  <c r="H219" i="2" s="1"/>
  <c r="G334" i="1"/>
  <c r="F219" i="2" s="1"/>
  <c r="H332" i="1"/>
  <c r="G217" i="2" s="1"/>
  <c r="I332" i="1"/>
  <c r="H217" i="2" s="1"/>
  <c r="G332" i="1"/>
  <c r="F217" i="2" s="1"/>
  <c r="H330" i="1"/>
  <c r="G215" i="2" s="1"/>
  <c r="I330" i="1"/>
  <c r="H215" i="2" s="1"/>
  <c r="G330" i="1"/>
  <c r="F215" i="2" s="1"/>
  <c r="H328" i="1"/>
  <c r="G213" i="2" s="1"/>
  <c r="I328" i="1"/>
  <c r="H213" i="2" s="1"/>
  <c r="G328" i="1"/>
  <c r="F213" i="2" s="1"/>
  <c r="H326" i="1"/>
  <c r="G211" i="2" s="1"/>
  <c r="I326" i="1"/>
  <c r="H211" i="2" s="1"/>
  <c r="G326" i="1"/>
  <c r="F211" i="2" s="1"/>
  <c r="H856" i="1"/>
  <c r="G772" i="2" s="1"/>
  <c r="I856" i="1"/>
  <c r="H772" i="2" s="1"/>
  <c r="G856" i="1"/>
  <c r="F772" i="2" s="1"/>
  <c r="H858" i="1"/>
  <c r="G774" i="2" s="1"/>
  <c r="I858" i="1"/>
  <c r="H774" i="2" s="1"/>
  <c r="G858" i="1"/>
  <c r="F774" i="2" s="1"/>
  <c r="F221" l="1"/>
  <c r="G325" i="1"/>
  <c r="F210" i="2" s="1"/>
  <c r="H855" i="1"/>
  <c r="G771" i="2" s="1"/>
  <c r="I855" i="1"/>
  <c r="H771" i="2" s="1"/>
  <c r="G855" i="1"/>
  <c r="F771" i="2" s="1"/>
  <c r="G239" i="1" l="1"/>
  <c r="G983" l="1"/>
  <c r="G451" i="2"/>
  <c r="G450" s="1"/>
  <c r="H451"/>
  <c r="H450" s="1"/>
  <c r="F451"/>
  <c r="F450" s="1"/>
  <c r="H1317" i="1"/>
  <c r="I1317"/>
  <c r="G1317"/>
  <c r="G276"/>
  <c r="G991" i="2"/>
  <c r="G990" s="1"/>
  <c r="G989" s="1"/>
  <c r="H991"/>
  <c r="H990" s="1"/>
  <c r="H989" s="1"/>
  <c r="F991"/>
  <c r="F990" s="1"/>
  <c r="F989" s="1"/>
  <c r="G86"/>
  <c r="H86"/>
  <c r="F86"/>
  <c r="I750" i="1"/>
  <c r="H750"/>
  <c r="G750"/>
  <c r="G363"/>
  <c r="H137" l="1"/>
  <c r="H136" s="1"/>
  <c r="H130" s="1"/>
  <c r="I137"/>
  <c r="I136" s="1"/>
  <c r="I130" s="1"/>
  <c r="G137"/>
  <c r="G136" s="1"/>
  <c r="G130" s="1"/>
  <c r="G996" i="2" l="1"/>
  <c r="H1398" i="1"/>
  <c r="E57" i="3"/>
  <c r="F315" i="2" l="1"/>
  <c r="G315"/>
  <c r="H315"/>
  <c r="H186" i="1"/>
  <c r="H185" s="1"/>
  <c r="H184" s="1"/>
  <c r="I186"/>
  <c r="I185" s="1"/>
  <c r="I184" s="1"/>
  <c r="G186"/>
  <c r="G185" s="1"/>
  <c r="G184" s="1"/>
  <c r="G478" l="1"/>
  <c r="H100" l="1"/>
  <c r="H98"/>
  <c r="I106" l="1"/>
  <c r="I478"/>
  <c r="H106"/>
  <c r="H478"/>
  <c r="G556" i="2" l="1"/>
  <c r="H556"/>
  <c r="G557"/>
  <c r="H557"/>
  <c r="I1046" i="1"/>
  <c r="H1046"/>
  <c r="G1046"/>
  <c r="H995"/>
  <c r="I995"/>
  <c r="I425"/>
  <c r="H422"/>
  <c r="H425"/>
  <c r="H144" l="1"/>
  <c r="H213" l="1"/>
  <c r="I213"/>
  <c r="G706" i="2" l="1"/>
  <c r="G705" s="1"/>
  <c r="H706"/>
  <c r="H705" s="1"/>
  <c r="F706"/>
  <c r="F705" s="1"/>
  <c r="G1166" i="1"/>
  <c r="G697" i="2"/>
  <c r="H697"/>
  <c r="F697"/>
  <c r="G543"/>
  <c r="H543"/>
  <c r="F543"/>
  <c r="G545"/>
  <c r="H545"/>
  <c r="F545"/>
  <c r="F544"/>
  <c r="G544"/>
  <c r="H544"/>
  <c r="I1194" i="1"/>
  <c r="H1194"/>
  <c r="G1194"/>
  <c r="I1158"/>
  <c r="I1157" s="1"/>
  <c r="H1158"/>
  <c r="H1157" s="1"/>
  <c r="G1157"/>
  <c r="G917" i="2"/>
  <c r="G916" s="1"/>
  <c r="G915" s="1"/>
  <c r="H917"/>
  <c r="H916" s="1"/>
  <c r="H915" s="1"/>
  <c r="F917"/>
  <c r="F916" s="1"/>
  <c r="F915" s="1"/>
  <c r="I1060" i="1"/>
  <c r="I1059" s="1"/>
  <c r="H1060"/>
  <c r="H1059" s="1"/>
  <c r="G1060"/>
  <c r="G1059" s="1"/>
  <c r="G847" i="2" l="1"/>
  <c r="G846" s="1"/>
  <c r="H847"/>
  <c r="H846" s="1"/>
  <c r="F847"/>
  <c r="F846" s="1"/>
  <c r="G764" i="1"/>
  <c r="G763" s="1"/>
  <c r="G762" s="1"/>
  <c r="H764"/>
  <c r="I764"/>
  <c r="G734" i="2" l="1"/>
  <c r="G733" s="1"/>
  <c r="H734"/>
  <c r="H733" s="1"/>
  <c r="F734"/>
  <c r="F733" s="1"/>
  <c r="H849" i="1" l="1"/>
  <c r="I849"/>
  <c r="G849"/>
  <c r="G736" i="2"/>
  <c r="G735" s="1"/>
  <c r="H736"/>
  <c r="H735" s="1"/>
  <c r="F736"/>
  <c r="F735" s="1"/>
  <c r="G744"/>
  <c r="G743" s="1"/>
  <c r="H744"/>
  <c r="H743" s="1"/>
  <c r="F744"/>
  <c r="F743" s="1"/>
  <c r="I841" i="1"/>
  <c r="H841"/>
  <c r="G841"/>
  <c r="G851" i="2" l="1"/>
  <c r="H851"/>
  <c r="F851"/>
  <c r="I194" i="1"/>
  <c r="I193" s="1"/>
  <c r="I192" s="1"/>
  <c r="I191" s="1"/>
  <c r="H194"/>
  <c r="H193" s="1"/>
  <c r="H192" s="1"/>
  <c r="H191" s="1"/>
  <c r="G194"/>
  <c r="G193" s="1"/>
  <c r="G192" s="1"/>
  <c r="G191" s="1"/>
  <c r="G198"/>
  <c r="G197" s="1"/>
  <c r="G437" i="2" l="1"/>
  <c r="H437"/>
  <c r="F437"/>
  <c r="G402"/>
  <c r="G401" s="1"/>
  <c r="H402"/>
  <c r="H401" s="1"/>
  <c r="F402"/>
  <c r="F401" s="1"/>
  <c r="G409"/>
  <c r="H409"/>
  <c r="G410"/>
  <c r="H410"/>
  <c r="F410"/>
  <c r="F409"/>
  <c r="G407"/>
  <c r="G406" s="1"/>
  <c r="H407"/>
  <c r="H406" s="1"/>
  <c r="F407"/>
  <c r="F406" s="1"/>
  <c r="F405"/>
  <c r="G405"/>
  <c r="H405"/>
  <c r="G404"/>
  <c r="H404"/>
  <c r="F404"/>
  <c r="J1409" i="1"/>
  <c r="K1409"/>
  <c r="L1409"/>
  <c r="H1350"/>
  <c r="I1350"/>
  <c r="H1356"/>
  <c r="I1356"/>
  <c r="H1354"/>
  <c r="I1354"/>
  <c r="G1356"/>
  <c r="G1354"/>
  <c r="I1308"/>
  <c r="H1308"/>
  <c r="G1308"/>
  <c r="G362" i="2"/>
  <c r="G361" s="1"/>
  <c r="H362"/>
  <c r="H361" s="1"/>
  <c r="F362"/>
  <c r="F361" s="1"/>
  <c r="I1265" i="1"/>
  <c r="H1265"/>
  <c r="G1265"/>
  <c r="I1349" l="1"/>
  <c r="H1349"/>
  <c r="H408" i="2"/>
  <c r="F403"/>
  <c r="G403"/>
  <c r="F408"/>
  <c r="G408"/>
  <c r="H403"/>
  <c r="J1407" i="1"/>
  <c r="K1407"/>
  <c r="L1407"/>
  <c r="F400" i="2" l="1"/>
  <c r="H400"/>
  <c r="G400"/>
  <c r="H928" l="1"/>
  <c r="G508"/>
  <c r="G507" s="1"/>
  <c r="H508"/>
  <c r="H507" s="1"/>
  <c r="F508"/>
  <c r="F507" s="1"/>
  <c r="G344"/>
  <c r="H344"/>
  <c r="F344"/>
  <c r="G342" l="1"/>
  <c r="G343"/>
  <c r="F342"/>
  <c r="F343"/>
  <c r="H342"/>
  <c r="H343"/>
  <c r="G270"/>
  <c r="G269" s="1"/>
  <c r="G268" s="1"/>
  <c r="H270"/>
  <c r="H269" s="1"/>
  <c r="H268" s="1"/>
  <c r="H303" i="1"/>
  <c r="I303"/>
  <c r="G303"/>
  <c r="H477"/>
  <c r="H476" s="1"/>
  <c r="I477"/>
  <c r="I476" s="1"/>
  <c r="G885" i="2" l="1"/>
  <c r="G884" s="1"/>
  <c r="H885"/>
  <c r="H884" s="1"/>
  <c r="F885"/>
  <c r="F884" s="1"/>
  <c r="H560" i="1"/>
  <c r="H559" s="1"/>
  <c r="H558" s="1"/>
  <c r="H557" s="1"/>
  <c r="I560"/>
  <c r="I559" s="1"/>
  <c r="I558" s="1"/>
  <c r="G560"/>
  <c r="G559" s="1"/>
  <c r="G558" s="1"/>
  <c r="G557" s="1"/>
  <c r="I557" l="1"/>
  <c r="F56" i="3"/>
  <c r="F55" s="1"/>
  <c r="D56"/>
  <c r="D55" s="1"/>
  <c r="E56"/>
  <c r="E55" s="1"/>
  <c r="H190" i="2" l="1"/>
  <c r="G190"/>
  <c r="F190"/>
  <c r="H160" i="1"/>
  <c r="H159" s="1"/>
  <c r="H158" s="1"/>
  <c r="I160"/>
  <c r="I159" s="1"/>
  <c r="I158" s="1"/>
  <c r="G160"/>
  <c r="G159" s="1"/>
  <c r="G158" s="1"/>
  <c r="J141" l="1"/>
  <c r="K141"/>
  <c r="L141"/>
  <c r="H167" l="1"/>
  <c r="I167"/>
  <c r="G167"/>
  <c r="G436" i="2" l="1"/>
  <c r="H436"/>
  <c r="F436"/>
  <c r="G435"/>
  <c r="G434" s="1"/>
  <c r="H435"/>
  <c r="H434" s="1"/>
  <c r="F435"/>
  <c r="F434" s="1"/>
  <c r="H1229" i="1"/>
  <c r="H1228" s="1"/>
  <c r="I1229"/>
  <c r="I1228" s="1"/>
  <c r="G1229"/>
  <c r="G1228" s="1"/>
  <c r="G966" i="2" l="1"/>
  <c r="H966"/>
  <c r="F966"/>
  <c r="H34" i="1"/>
  <c r="H33" s="1"/>
  <c r="H32" s="1"/>
  <c r="H31" s="1"/>
  <c r="I34"/>
  <c r="I33" s="1"/>
  <c r="I32" s="1"/>
  <c r="I31" s="1"/>
  <c r="G34"/>
  <c r="G33" s="1"/>
  <c r="G32" s="1"/>
  <c r="G31" l="1"/>
  <c r="G586"/>
  <c r="H586"/>
  <c r="I586"/>
  <c r="H872" l="1"/>
  <c r="I872"/>
  <c r="G872"/>
  <c r="H861"/>
  <c r="I861"/>
  <c r="G861"/>
  <c r="H845"/>
  <c r="I845"/>
  <c r="G845"/>
  <c r="H843"/>
  <c r="I843"/>
  <c r="G843"/>
  <c r="I883"/>
  <c r="I882" s="1"/>
  <c r="H883"/>
  <c r="H882" s="1"/>
  <c r="G883"/>
  <c r="G882" s="1"/>
  <c r="H1075"/>
  <c r="I1075"/>
  <c r="G1075"/>
  <c r="G1074" s="1"/>
  <c r="G94" l="1"/>
  <c r="G304" i="2" l="1"/>
  <c r="H304"/>
  <c r="F304"/>
  <c r="G196"/>
  <c r="H196"/>
  <c r="F196"/>
  <c r="H440" i="1"/>
  <c r="H439" s="1"/>
  <c r="H438" s="1"/>
  <c r="I440"/>
  <c r="I439" s="1"/>
  <c r="I438" s="1"/>
  <c r="G440"/>
  <c r="G439" s="1"/>
  <c r="G438" s="1"/>
  <c r="H447"/>
  <c r="H446" s="1"/>
  <c r="I447"/>
  <c r="I446" s="1"/>
  <c r="G447"/>
  <c r="G446" s="1"/>
  <c r="G608" i="2" l="1"/>
  <c r="G607" s="1"/>
  <c r="H608"/>
  <c r="H607" s="1"/>
  <c r="F608"/>
  <c r="F607" s="1"/>
  <c r="G552" l="1"/>
  <c r="G551" s="1"/>
  <c r="H552"/>
  <c r="H551" s="1"/>
  <c r="F552"/>
  <c r="F551" s="1"/>
  <c r="H993" i="1"/>
  <c r="I993"/>
  <c r="G993"/>
  <c r="G822" i="2" l="1"/>
  <c r="G821" s="1"/>
  <c r="H822"/>
  <c r="H821" s="1"/>
  <c r="F822"/>
  <c r="F821" s="1"/>
  <c r="G674" i="1"/>
  <c r="F156" i="2" l="1"/>
  <c r="G436" i="1"/>
  <c r="G435" s="1"/>
  <c r="F574" i="2"/>
  <c r="G713" l="1"/>
  <c r="H713"/>
  <c r="F713"/>
  <c r="G701"/>
  <c r="H701"/>
  <c r="F701"/>
  <c r="H1093" i="1"/>
  <c r="H1092" s="1"/>
  <c r="I1093"/>
  <c r="I1092" s="1"/>
  <c r="G1093"/>
  <c r="G1092" s="1"/>
  <c r="H1090"/>
  <c r="I1090"/>
  <c r="G1090"/>
  <c r="G567" i="2"/>
  <c r="H567"/>
  <c r="F567"/>
  <c r="H1112" i="1"/>
  <c r="I1112"/>
  <c r="G1112"/>
  <c r="G566" i="2"/>
  <c r="H566"/>
  <c r="F566"/>
  <c r="F557"/>
  <c r="F556"/>
  <c r="G555"/>
  <c r="H555"/>
  <c r="G995" i="1"/>
  <c r="G623" i="2"/>
  <c r="H623"/>
  <c r="F623"/>
  <c r="H931" i="1"/>
  <c r="I931"/>
  <c r="G931"/>
  <c r="G994" i="2"/>
  <c r="H994"/>
  <c r="F995"/>
  <c r="F994" s="1"/>
  <c r="H1089" i="1" l="1"/>
  <c r="H1088" s="1"/>
  <c r="H1087" s="1"/>
  <c r="G1089"/>
  <c r="G1088" s="1"/>
  <c r="G1087" s="1"/>
  <c r="I1089"/>
  <c r="I1088" s="1"/>
  <c r="I1087" s="1"/>
  <c r="F555" i="2"/>
  <c r="G801"/>
  <c r="G800" s="1"/>
  <c r="G799" s="1"/>
  <c r="H801"/>
  <c r="H800" s="1"/>
  <c r="H799" s="1"/>
  <c r="F801"/>
  <c r="F800" s="1"/>
  <c r="F799" s="1"/>
  <c r="G787"/>
  <c r="H787"/>
  <c r="F787"/>
  <c r="H865" i="1"/>
  <c r="I865"/>
  <c r="G865"/>
  <c r="G767" i="2"/>
  <c r="H767"/>
  <c r="G768"/>
  <c r="H768"/>
  <c r="F768"/>
  <c r="F767"/>
  <c r="H886" i="1"/>
  <c r="I886"/>
  <c r="G886"/>
  <c r="H741"/>
  <c r="H740" s="1"/>
  <c r="I741"/>
  <c r="I740" s="1"/>
  <c r="G741"/>
  <c r="G740" s="1"/>
  <c r="G180"/>
  <c r="G766" i="2" l="1"/>
  <c r="G765" s="1"/>
  <c r="H766"/>
  <c r="H765" s="1"/>
  <c r="F766"/>
  <c r="F765" s="1"/>
  <c r="G97" i="1" l="1"/>
  <c r="G114" i="2" l="1"/>
  <c r="H114"/>
  <c r="F114"/>
  <c r="G94"/>
  <c r="H94"/>
  <c r="F94"/>
  <c r="G27"/>
  <c r="H27"/>
  <c r="F27"/>
  <c r="G864"/>
  <c r="H864"/>
  <c r="F864"/>
  <c r="H571" i="1"/>
  <c r="I571"/>
  <c r="G571"/>
  <c r="H569"/>
  <c r="I569"/>
  <c r="G569"/>
  <c r="H567"/>
  <c r="I567"/>
  <c r="J567"/>
  <c r="K567"/>
  <c r="L567"/>
  <c r="G567"/>
  <c r="H565"/>
  <c r="I565"/>
  <c r="J565"/>
  <c r="K565"/>
  <c r="L565"/>
  <c r="G565"/>
  <c r="G564" l="1"/>
  <c r="G414" i="2" l="1"/>
  <c r="G413" s="1"/>
  <c r="H414"/>
  <c r="H413" s="1"/>
  <c r="F414"/>
  <c r="F413" s="1"/>
  <c r="G416"/>
  <c r="G415" s="1"/>
  <c r="H416"/>
  <c r="H415" s="1"/>
  <c r="F416"/>
  <c r="F415" s="1"/>
  <c r="H1362" i="1"/>
  <c r="I1362"/>
  <c r="G1362"/>
  <c r="H1360"/>
  <c r="I1360"/>
  <c r="G1360"/>
  <c r="G616" i="2"/>
  <c r="H616"/>
  <c r="F616"/>
  <c r="H1200" i="1"/>
  <c r="H1199" s="1"/>
  <c r="I1200"/>
  <c r="I1199" s="1"/>
  <c r="G1200"/>
  <c r="G1199" s="1"/>
  <c r="H412" i="2" l="1"/>
  <c r="I1359" i="1"/>
  <c r="F412" i="2"/>
  <c r="G412"/>
  <c r="G1359" i="1"/>
  <c r="H1359"/>
  <c r="G601" i="2" l="1"/>
  <c r="H601"/>
  <c r="F601"/>
  <c r="H1072" i="1"/>
  <c r="H1071" s="1"/>
  <c r="I1072"/>
  <c r="I1071" s="1"/>
  <c r="G1072"/>
  <c r="G1071" s="1"/>
  <c r="G600" i="2"/>
  <c r="H600"/>
  <c r="F600"/>
  <c r="H1020" i="1"/>
  <c r="I1020"/>
  <c r="G1020"/>
  <c r="G597" i="2"/>
  <c r="G596" s="1"/>
  <c r="H597"/>
  <c r="H596" s="1"/>
  <c r="F597"/>
  <c r="F596" s="1"/>
  <c r="H1018" i="1"/>
  <c r="I1018"/>
  <c r="G1018"/>
  <c r="G580" i="2"/>
  <c r="H580"/>
  <c r="F580"/>
  <c r="G573"/>
  <c r="H573"/>
  <c r="F573"/>
  <c r="F562"/>
  <c r="G562"/>
  <c r="H562"/>
  <c r="G563"/>
  <c r="H563"/>
  <c r="F563"/>
  <c r="H1009" i="1"/>
  <c r="I1009"/>
  <c r="G1009"/>
  <c r="H1004"/>
  <c r="I1004"/>
  <c r="G1004"/>
  <c r="H998"/>
  <c r="I998"/>
  <c r="G998"/>
  <c r="G517" i="2"/>
  <c r="G516" s="1"/>
  <c r="H517"/>
  <c r="H516" s="1"/>
  <c r="F517"/>
  <c r="F516" s="1"/>
  <c r="G978" i="1"/>
  <c r="H972"/>
  <c r="I972"/>
  <c r="G972"/>
  <c r="H1017" l="1"/>
  <c r="G1017"/>
  <c r="I1017"/>
  <c r="F561" i="2"/>
  <c r="H561"/>
  <c r="G561"/>
  <c r="G599" l="1"/>
  <c r="H599"/>
  <c r="F599"/>
  <c r="J924" i="1"/>
  <c r="K924"/>
  <c r="L924"/>
  <c r="H925"/>
  <c r="H924" s="1"/>
  <c r="I925"/>
  <c r="I924" s="1"/>
  <c r="G925"/>
  <c r="G924" s="1"/>
  <c r="G579" i="2"/>
  <c r="G578" s="1"/>
  <c r="H579"/>
  <c r="H578" s="1"/>
  <c r="F579"/>
  <c r="F578" s="1"/>
  <c r="H916" i="1"/>
  <c r="I916"/>
  <c r="G916"/>
  <c r="G921" i="2"/>
  <c r="H921"/>
  <c r="F921"/>
  <c r="G598" l="1"/>
  <c r="G595" s="1"/>
  <c r="F598"/>
  <c r="F595" s="1"/>
  <c r="H598"/>
  <c r="H595" s="1"/>
  <c r="G500" l="1"/>
  <c r="G499" s="1"/>
  <c r="G498" s="1"/>
  <c r="H500"/>
  <c r="H499" s="1"/>
  <c r="H498" s="1"/>
  <c r="F500"/>
  <c r="F499" s="1"/>
  <c r="F498" s="1"/>
  <c r="H380" i="1" l="1"/>
  <c r="I380"/>
  <c r="G381"/>
  <c r="G380" s="1"/>
  <c r="G490" i="2"/>
  <c r="G489" s="1"/>
  <c r="H490"/>
  <c r="H489" s="1"/>
  <c r="F490"/>
  <c r="F489" s="1"/>
  <c r="G371" i="1"/>
  <c r="G260" i="2"/>
  <c r="H260"/>
  <c r="F260"/>
  <c r="G207"/>
  <c r="H207"/>
  <c r="F207"/>
  <c r="G206" i="1"/>
  <c r="G205" s="1"/>
  <c r="G896" i="2" l="1"/>
  <c r="H896"/>
  <c r="F896"/>
  <c r="G141"/>
  <c r="H141"/>
  <c r="F141"/>
  <c r="H433" i="1"/>
  <c r="H432" s="1"/>
  <c r="I433"/>
  <c r="I432" s="1"/>
  <c r="H450"/>
  <c r="H449" s="1"/>
  <c r="I450"/>
  <c r="I449" s="1"/>
  <c r="H550"/>
  <c r="H549" s="1"/>
  <c r="H548" s="1"/>
  <c r="I550"/>
  <c r="I549" s="1"/>
  <c r="I548" s="1"/>
  <c r="G550"/>
  <c r="G549" s="1"/>
  <c r="G548" s="1"/>
  <c r="H932" i="2" l="1"/>
  <c r="I431" i="1"/>
  <c r="F38" i="3" s="1"/>
  <c r="G932" i="2"/>
  <c r="H431" i="1"/>
  <c r="E38" i="3" s="1"/>
  <c r="G433" i="1"/>
  <c r="G432" s="1"/>
  <c r="G450"/>
  <c r="G449" s="1"/>
  <c r="F932" i="2" l="1"/>
  <c r="G431" i="1"/>
  <c r="D38" i="3" s="1"/>
  <c r="J240" i="1" l="1"/>
  <c r="K240"/>
  <c r="L240"/>
  <c r="F926" i="2"/>
  <c r="F925" s="1"/>
  <c r="G925"/>
  <c r="H925"/>
  <c r="G259" i="1"/>
  <c r="G294" i="2"/>
  <c r="G293" s="1"/>
  <c r="H294"/>
  <c r="H293" s="1"/>
  <c r="G292"/>
  <c r="G291" s="1"/>
  <c r="H292"/>
  <c r="H291" s="1"/>
  <c r="F292"/>
  <c r="F291" s="1"/>
  <c r="F294"/>
  <c r="F293" s="1"/>
  <c r="H247" i="1"/>
  <c r="I247"/>
  <c r="G247"/>
  <c r="H249"/>
  <c r="I249"/>
  <c r="G249"/>
  <c r="G988" i="2" l="1"/>
  <c r="G987" s="1"/>
  <c r="H988"/>
  <c r="H987" s="1"/>
  <c r="F988"/>
  <c r="F987" s="1"/>
  <c r="H738" i="1"/>
  <c r="I738"/>
  <c r="G738"/>
  <c r="H736"/>
  <c r="I736"/>
  <c r="G736"/>
  <c r="I735" l="1"/>
  <c r="G735"/>
  <c r="H735"/>
  <c r="G477"/>
  <c r="G476" s="1"/>
  <c r="F270" i="2" l="1"/>
  <c r="F269" s="1"/>
  <c r="F268" s="1"/>
  <c r="G252" l="1"/>
  <c r="G251" s="1"/>
  <c r="H252"/>
  <c r="H251" s="1"/>
  <c r="F252"/>
  <c r="F251" s="1"/>
  <c r="G215" i="1"/>
  <c r="G213" s="1"/>
  <c r="G449" i="2" l="1"/>
  <c r="H449"/>
  <c r="F449"/>
  <c r="H1225" i="1"/>
  <c r="H1224" s="1"/>
  <c r="I1225"/>
  <c r="I1224" s="1"/>
  <c r="I1223" s="1"/>
  <c r="G1225"/>
  <c r="G1224" s="1"/>
  <c r="H1223" l="1"/>
  <c r="G1223"/>
  <c r="G790" i="2" l="1"/>
  <c r="H790"/>
  <c r="F790"/>
  <c r="H867" i="1"/>
  <c r="I867"/>
  <c r="G867"/>
  <c r="G792" i="2" l="1"/>
  <c r="G791" s="1"/>
  <c r="H792"/>
  <c r="H791" s="1"/>
  <c r="F792"/>
  <c r="F791" s="1"/>
  <c r="G870" i="1"/>
  <c r="G121" i="2" l="1"/>
  <c r="H121"/>
  <c r="F121"/>
  <c r="G161" l="1"/>
  <c r="H161"/>
  <c r="F161"/>
  <c r="G868" l="1"/>
  <c r="G867" s="1"/>
  <c r="H868"/>
  <c r="H867" s="1"/>
  <c r="F867"/>
  <c r="G74" l="1"/>
  <c r="H74"/>
  <c r="F74"/>
  <c r="G75"/>
  <c r="H75"/>
  <c r="F75"/>
  <c r="H1395" i="1"/>
  <c r="I1395"/>
  <c r="G1395"/>
  <c r="G497" i="2" l="1"/>
  <c r="G496" s="1"/>
  <c r="H497"/>
  <c r="H496" s="1"/>
  <c r="F497"/>
  <c r="F496" s="1"/>
  <c r="H378" i="1"/>
  <c r="I378"/>
  <c r="G378"/>
  <c r="G208" i="2"/>
  <c r="H208"/>
  <c r="F208"/>
  <c r="I323" i="1"/>
  <c r="G323"/>
  <c r="G316" i="2"/>
  <c r="H316"/>
  <c r="F316"/>
  <c r="G514"/>
  <c r="G513" s="1"/>
  <c r="H514"/>
  <c r="H513" s="1"/>
  <c r="F514"/>
  <c r="F513" s="1"/>
  <c r="I429" i="1"/>
  <c r="I428" s="1"/>
  <c r="I427" s="1"/>
  <c r="G429"/>
  <c r="G428" s="1"/>
  <c r="G427" s="1"/>
  <c r="H429"/>
  <c r="H428" s="1"/>
  <c r="H427" s="1"/>
  <c r="G332" i="2" l="1"/>
  <c r="G331" s="1"/>
  <c r="H332"/>
  <c r="H331" s="1"/>
  <c r="F332"/>
  <c r="F331" s="1"/>
  <c r="H271" i="1"/>
  <c r="I271"/>
  <c r="G271"/>
  <c r="G649" i="2" l="1"/>
  <c r="H649"/>
  <c r="G650"/>
  <c r="H650"/>
  <c r="F650"/>
  <c r="F649"/>
  <c r="H1045" i="1"/>
  <c r="I1045"/>
  <c r="G1045"/>
  <c r="G641" i="2"/>
  <c r="G640" s="1"/>
  <c r="F641"/>
  <c r="F640" s="1"/>
  <c r="H641"/>
  <c r="H640" s="1"/>
  <c r="H1041" i="1"/>
  <c r="G1041"/>
  <c r="F648" i="2" l="1"/>
  <c r="F647" s="1"/>
  <c r="H648"/>
  <c r="H647" s="1"/>
  <c r="G648"/>
  <c r="G647" s="1"/>
  <c r="I1041" i="1"/>
  <c r="F554" i="2" l="1"/>
  <c r="F553" s="1"/>
  <c r="H1138" i="1"/>
  <c r="I1138"/>
  <c r="G1139"/>
  <c r="G1138" s="1"/>
  <c r="G553" i="2"/>
  <c r="H553"/>
  <c r="F320" l="1"/>
  <c r="G497" i="1"/>
  <c r="G496" s="1"/>
  <c r="G495" s="1"/>
  <c r="J57" l="1"/>
  <c r="J56"/>
  <c r="J55"/>
  <c r="J524"/>
  <c r="G784" i="2" l="1"/>
  <c r="G783" s="1"/>
  <c r="H784"/>
  <c r="H783" s="1"/>
  <c r="F784"/>
  <c r="F783" s="1"/>
  <c r="G789"/>
  <c r="G788" s="1"/>
  <c r="H789"/>
  <c r="H788" s="1"/>
  <c r="F789"/>
  <c r="G780"/>
  <c r="G779" s="1"/>
  <c r="H780"/>
  <c r="H779" s="1"/>
  <c r="F780"/>
  <c r="F779" s="1"/>
  <c r="H863" i="1"/>
  <c r="H860" s="1"/>
  <c r="I863"/>
  <c r="I860" s="1"/>
  <c r="G863"/>
  <c r="G860" s="1"/>
  <c r="F788" i="2" l="1"/>
  <c r="G742"/>
  <c r="G741" s="1"/>
  <c r="H742"/>
  <c r="H741" s="1"/>
  <c r="F742"/>
  <c r="F741" s="1"/>
  <c r="G807" l="1"/>
  <c r="G806" s="1"/>
  <c r="G805" s="1"/>
  <c r="H807"/>
  <c r="H806" s="1"/>
  <c r="H805" s="1"/>
  <c r="G782"/>
  <c r="G781" s="1"/>
  <c r="H782"/>
  <c r="H781" s="1"/>
  <c r="F782"/>
  <c r="F781" s="1"/>
  <c r="G778"/>
  <c r="G777" s="1"/>
  <c r="G776" s="1"/>
  <c r="H778"/>
  <c r="H777" s="1"/>
  <c r="H776" s="1"/>
  <c r="F778"/>
  <c r="F777" s="1"/>
  <c r="F776" s="1"/>
  <c r="H740"/>
  <c r="H739" s="1"/>
  <c r="H738"/>
  <c r="H737" s="1"/>
  <c r="H732"/>
  <c r="H731" s="1"/>
  <c r="G740"/>
  <c r="G739" s="1"/>
  <c r="G738"/>
  <c r="G737" s="1"/>
  <c r="G732"/>
  <c r="G731" s="1"/>
  <c r="F740"/>
  <c r="F739" s="1"/>
  <c r="F738"/>
  <c r="F737" s="1"/>
  <c r="F732"/>
  <c r="F731" s="1"/>
  <c r="F764"/>
  <c r="G764"/>
  <c r="H764"/>
  <c r="F749"/>
  <c r="G749"/>
  <c r="H749"/>
  <c r="I885" i="1" l="1"/>
  <c r="I1410" s="1"/>
  <c r="I877"/>
  <c r="I876" s="1"/>
  <c r="H877"/>
  <c r="H876" s="1"/>
  <c r="I874"/>
  <c r="I854" s="1"/>
  <c r="H874"/>
  <c r="H854" s="1"/>
  <c r="G874"/>
  <c r="G854" s="1"/>
  <c r="I851"/>
  <c r="I840" s="1"/>
  <c r="H851"/>
  <c r="H840" s="1"/>
  <c r="G851"/>
  <c r="G840" s="1"/>
  <c r="F786" i="2"/>
  <c r="F785" s="1"/>
  <c r="F770" s="1"/>
  <c r="H763"/>
  <c r="G763"/>
  <c r="F763"/>
  <c r="H762"/>
  <c r="G762"/>
  <c r="F762"/>
  <c r="H748"/>
  <c r="G748"/>
  <c r="F748"/>
  <c r="H747"/>
  <c r="G747"/>
  <c r="F747"/>
  <c r="H746"/>
  <c r="G746"/>
  <c r="F746"/>
  <c r="H839" i="1" l="1"/>
  <c r="G839"/>
  <c r="I839"/>
  <c r="I881"/>
  <c r="I880" s="1"/>
  <c r="I879" s="1"/>
  <c r="F761" i="2"/>
  <c r="F760" s="1"/>
  <c r="H853" i="1"/>
  <c r="I853"/>
  <c r="H745" i="2"/>
  <c r="H730" s="1"/>
  <c r="G761"/>
  <c r="G760" s="1"/>
  <c r="H761"/>
  <c r="H760" s="1"/>
  <c r="F745"/>
  <c r="F730" s="1"/>
  <c r="G745"/>
  <c r="G730" s="1"/>
  <c r="H885" i="1"/>
  <c r="G885"/>
  <c r="G825"/>
  <c r="G824" s="1"/>
  <c r="G877"/>
  <c r="G876" s="1"/>
  <c r="G853" s="1"/>
  <c r="F807" i="2"/>
  <c r="F806" s="1"/>
  <c r="F805" s="1"/>
  <c r="G803" i="1"/>
  <c r="G802" s="1"/>
  <c r="G819"/>
  <c r="H819"/>
  <c r="H818" s="1"/>
  <c r="I819"/>
  <c r="I818" s="1"/>
  <c r="H803"/>
  <c r="H802" s="1"/>
  <c r="I803"/>
  <c r="I802" s="1"/>
  <c r="I838" l="1"/>
  <c r="H838"/>
  <c r="G881"/>
  <c r="G880" s="1"/>
  <c r="G879" s="1"/>
  <c r="G1410"/>
  <c r="H881"/>
  <c r="H880" s="1"/>
  <c r="H879" s="1"/>
  <c r="H1410"/>
  <c r="G838"/>
  <c r="H582" i="2" l="1"/>
  <c r="H581" s="1"/>
  <c r="G582"/>
  <c r="G581" s="1"/>
  <c r="F582"/>
  <c r="F581" s="1"/>
  <c r="H1141" i="1"/>
  <c r="I1141"/>
  <c r="G1141"/>
  <c r="G572" i="2"/>
  <c r="G571" s="1"/>
  <c r="H572"/>
  <c r="H571" s="1"/>
  <c r="F572"/>
  <c r="F571" s="1"/>
  <c r="G696"/>
  <c r="G695" s="1"/>
  <c r="H696"/>
  <c r="H695" s="1"/>
  <c r="F696"/>
  <c r="F695" s="1"/>
  <c r="G708"/>
  <c r="G707" s="1"/>
  <c r="G704" s="1"/>
  <c r="H708"/>
  <c r="H707" s="1"/>
  <c r="H704" s="1"/>
  <c r="F708"/>
  <c r="F707" s="1"/>
  <c r="F704" s="1"/>
  <c r="I1168" i="1"/>
  <c r="I1165" s="1"/>
  <c r="H1168"/>
  <c r="H1165" s="1"/>
  <c r="G1168"/>
  <c r="G1165" s="1"/>
  <c r="G565" i="2"/>
  <c r="G564" s="1"/>
  <c r="H565"/>
  <c r="H564" s="1"/>
  <c r="F565"/>
  <c r="F564" s="1"/>
  <c r="G685"/>
  <c r="G684" s="1"/>
  <c r="H685"/>
  <c r="H684" s="1"/>
  <c r="F685"/>
  <c r="F684" s="1"/>
  <c r="G646"/>
  <c r="G645" s="1"/>
  <c r="G644" s="1"/>
  <c r="H646"/>
  <c r="H645" s="1"/>
  <c r="H644" s="1"/>
  <c r="F646"/>
  <c r="F645" s="1"/>
  <c r="F644" s="1"/>
  <c r="H1085" i="1"/>
  <c r="H1084" s="1"/>
  <c r="I1085"/>
  <c r="I1084" s="1"/>
  <c r="G1085"/>
  <c r="G1084" s="1"/>
  <c r="I1078"/>
  <c r="I1077" s="1"/>
  <c r="H1078"/>
  <c r="H1077" s="1"/>
  <c r="G1078"/>
  <c r="G1077" s="1"/>
  <c r="G690" i="2"/>
  <c r="G689" s="1"/>
  <c r="G688" s="1"/>
  <c r="H690"/>
  <c r="H689" s="1"/>
  <c r="H688" s="1"/>
  <c r="F690"/>
  <c r="F689" s="1"/>
  <c r="F688" s="1"/>
  <c r="H1057" i="1"/>
  <c r="H1056" s="1"/>
  <c r="H1055" s="1"/>
  <c r="I1057"/>
  <c r="I1056" s="1"/>
  <c r="I1055" s="1"/>
  <c r="G1057"/>
  <c r="G1056" s="1"/>
  <c r="G1055" s="1"/>
  <c r="G679" i="2"/>
  <c r="G678" s="1"/>
  <c r="H679"/>
  <c r="H678" s="1"/>
  <c r="F679"/>
  <c r="F678" s="1"/>
  <c r="I1053" i="1"/>
  <c r="I1050" s="1"/>
  <c r="H1053"/>
  <c r="H1050" s="1"/>
  <c r="G1053"/>
  <c r="G1050" s="1"/>
  <c r="G576" i="2"/>
  <c r="H576"/>
  <c r="F577"/>
  <c r="F576"/>
  <c r="F570"/>
  <c r="F569"/>
  <c r="G542"/>
  <c r="G541" s="1"/>
  <c r="H542"/>
  <c r="H541" s="1"/>
  <c r="F542"/>
  <c r="F541" s="1"/>
  <c r="I1006" i="1"/>
  <c r="H1006"/>
  <c r="G1006"/>
  <c r="H570" i="2"/>
  <c r="G1001" i="1"/>
  <c r="H987"/>
  <c r="I987"/>
  <c r="G987"/>
  <c r="G525" i="2"/>
  <c r="H525"/>
  <c r="F525"/>
  <c r="I978" i="1"/>
  <c r="I977" s="1"/>
  <c r="H978"/>
  <c r="H977" s="1"/>
  <c r="G977"/>
  <c r="G853" i="2"/>
  <c r="H853"/>
  <c r="F853"/>
  <c r="G687"/>
  <c r="G686" s="1"/>
  <c r="H687"/>
  <c r="H686" s="1"/>
  <c r="F687"/>
  <c r="G681"/>
  <c r="G680" s="1"/>
  <c r="H681"/>
  <c r="H680" s="1"/>
  <c r="F681"/>
  <c r="F680" s="1"/>
  <c r="I958" i="1"/>
  <c r="I955" s="1"/>
  <c r="H958"/>
  <c r="H955" s="1"/>
  <c r="G958"/>
  <c r="G955" s="1"/>
  <c r="I967"/>
  <c r="I966" s="1"/>
  <c r="I965" s="1"/>
  <c r="I964" s="1"/>
  <c r="H967"/>
  <c r="H966" s="1"/>
  <c r="H965" s="1"/>
  <c r="H964" s="1"/>
  <c r="G967"/>
  <c r="G966" s="1"/>
  <c r="G965" s="1"/>
  <c r="G964" s="1"/>
  <c r="I962"/>
  <c r="I961" s="1"/>
  <c r="I960" s="1"/>
  <c r="H962"/>
  <c r="H961" s="1"/>
  <c r="H960" s="1"/>
  <c r="G962"/>
  <c r="G961" s="1"/>
  <c r="G960" s="1"/>
  <c r="G982" l="1"/>
  <c r="G1083"/>
  <c r="H683" i="2"/>
  <c r="H682" s="1"/>
  <c r="I1083" i="1"/>
  <c r="H1083"/>
  <c r="G683" i="2"/>
  <c r="G682" s="1"/>
  <c r="G569"/>
  <c r="G1049" i="1"/>
  <c r="I1049"/>
  <c r="H1049"/>
  <c r="F686" i="2"/>
  <c r="F683" s="1"/>
  <c r="F682" s="1"/>
  <c r="F568"/>
  <c r="F575"/>
  <c r="G570"/>
  <c r="I1001" i="1"/>
  <c r="H569" i="2"/>
  <c r="H568" s="1"/>
  <c r="H577"/>
  <c r="H575" s="1"/>
  <c r="G577"/>
  <c r="G575" s="1"/>
  <c r="H1001" i="1"/>
  <c r="I954"/>
  <c r="H954"/>
  <c r="G954"/>
  <c r="G568" i="2" l="1"/>
  <c r="G559" l="1"/>
  <c r="H559"/>
  <c r="G560"/>
  <c r="H560"/>
  <c r="F560"/>
  <c r="F559"/>
  <c r="G558" l="1"/>
  <c r="H558"/>
  <c r="F558"/>
  <c r="I913" i="1"/>
  <c r="H913"/>
  <c r="G913"/>
  <c r="G849" i="2" l="1"/>
  <c r="G848" s="1"/>
  <c r="H849"/>
  <c r="H848" s="1"/>
  <c r="F849"/>
  <c r="F848" s="1"/>
  <c r="I766" i="1"/>
  <c r="I763" s="1"/>
  <c r="I762" s="1"/>
  <c r="H766"/>
  <c r="H763" s="1"/>
  <c r="H762" s="1"/>
  <c r="H209" i="2" l="1"/>
  <c r="H206" s="1"/>
  <c r="F209"/>
  <c r="F206" s="1"/>
  <c r="G209"/>
  <c r="G206" s="1"/>
  <c r="H323" i="1"/>
  <c r="F465" i="2"/>
  <c r="F464" s="1"/>
  <c r="G465"/>
  <c r="G464" s="1"/>
  <c r="H465"/>
  <c r="H464" s="1"/>
  <c r="I1327" i="1"/>
  <c r="I1324" s="1"/>
  <c r="H1327"/>
  <c r="H1324" s="1"/>
  <c r="I555" l="1"/>
  <c r="I554" s="1"/>
  <c r="I553" s="1"/>
  <c r="I552" s="1"/>
  <c r="I546"/>
  <c r="I545" s="1"/>
  <c r="I542"/>
  <c r="I540"/>
  <c r="I537"/>
  <c r="I533"/>
  <c r="I532" s="1"/>
  <c r="I531" s="1"/>
  <c r="I528"/>
  <c r="I527" s="1"/>
  <c r="I526" s="1"/>
  <c r="H555"/>
  <c r="H554" s="1"/>
  <c r="H553" s="1"/>
  <c r="H552" s="1"/>
  <c r="H546"/>
  <c r="H545" s="1"/>
  <c r="H542"/>
  <c r="H540"/>
  <c r="H537"/>
  <c r="H533"/>
  <c r="H532" s="1"/>
  <c r="H531" s="1"/>
  <c r="H528"/>
  <c r="H527" s="1"/>
  <c r="H526" s="1"/>
  <c r="I52"/>
  <c r="I50"/>
  <c r="I47"/>
  <c r="I43"/>
  <c r="I40"/>
  <c r="I46" l="1"/>
  <c r="I45" s="1"/>
  <c r="I536"/>
  <c r="I535" s="1"/>
  <c r="I525" s="1"/>
  <c r="I524" s="1"/>
  <c r="I39"/>
  <c r="I38" s="1"/>
  <c r="H536"/>
  <c r="H535" s="1"/>
  <c r="H525" s="1"/>
  <c r="H524" s="1"/>
  <c r="I37" l="1"/>
  <c r="H52"/>
  <c r="H50"/>
  <c r="H47"/>
  <c r="H43"/>
  <c r="H40"/>
  <c r="H39" l="1"/>
  <c r="H38" s="1"/>
  <c r="H46"/>
  <c r="H45" s="1"/>
  <c r="I1394"/>
  <c r="I1393" s="1"/>
  <c r="I1392" s="1"/>
  <c r="I1391" s="1"/>
  <c r="I1387"/>
  <c r="I1386" s="1"/>
  <c r="I1384"/>
  <c r="I1381"/>
  <c r="I1378"/>
  <c r="I1377" s="1"/>
  <c r="I1375"/>
  <c r="I1374" s="1"/>
  <c r="I1372"/>
  <c r="I1371" s="1"/>
  <c r="I1367"/>
  <c r="I1365"/>
  <c r="I1346"/>
  <c r="I1345" s="1"/>
  <c r="I1344" s="1"/>
  <c r="I1342"/>
  <c r="I1341" s="1"/>
  <c r="I1336"/>
  <c r="I1335" s="1"/>
  <c r="I1334" s="1"/>
  <c r="I1333" s="1"/>
  <c r="I1322"/>
  <c r="I1320"/>
  <c r="I1315"/>
  <c r="I1314" s="1"/>
  <c r="I1312"/>
  <c r="I1304"/>
  <c r="I1302"/>
  <c r="I1293"/>
  <c r="I1287"/>
  <c r="I1281"/>
  <c r="I1278"/>
  <c r="I1277" s="1"/>
  <c r="I1276" s="1"/>
  <c r="I1274"/>
  <c r="I1269"/>
  <c r="I1263"/>
  <c r="I1262" s="1"/>
  <c r="I1259"/>
  <c r="I1258" s="1"/>
  <c r="I1251"/>
  <c r="I1250" s="1"/>
  <c r="I1249" s="1"/>
  <c r="I1248" s="1"/>
  <c r="I1241"/>
  <c r="I1240" s="1"/>
  <c r="I1409" s="1"/>
  <c r="I1238"/>
  <c r="I1235"/>
  <c r="I1233"/>
  <c r="I1221"/>
  <c r="I1213"/>
  <c r="I1212" s="1"/>
  <c r="I1211" s="1"/>
  <c r="I1210" s="1"/>
  <c r="I1209" s="1"/>
  <c r="I1208" s="1"/>
  <c r="I1206"/>
  <c r="I1204" s="1"/>
  <c r="I1203" s="1"/>
  <c r="I1202" s="1"/>
  <c r="I1197"/>
  <c r="I1193" s="1"/>
  <c r="I1192" s="1"/>
  <c r="I1189"/>
  <c r="I1188" s="1"/>
  <c r="I1187" s="1"/>
  <c r="I1179"/>
  <c r="I1178" s="1"/>
  <c r="I1177" s="1"/>
  <c r="I1183"/>
  <c r="I1182" s="1"/>
  <c r="I1181" s="1"/>
  <c r="I1171"/>
  <c r="I1170" s="1"/>
  <c r="I1162"/>
  <c r="I1160"/>
  <c r="I1154"/>
  <c r="I1151"/>
  <c r="I1150" s="1"/>
  <c r="I1147"/>
  <c r="I1144"/>
  <c r="I1131"/>
  <c r="I1130" s="1"/>
  <c r="I1128"/>
  <c r="I1127" s="1"/>
  <c r="I1123"/>
  <c r="I1118"/>
  <c r="I1109"/>
  <c r="I1108" s="1"/>
  <c r="I1107" s="1"/>
  <c r="I1104"/>
  <c r="I1103" s="1"/>
  <c r="I1100"/>
  <c r="I1081"/>
  <c r="I1080" s="1"/>
  <c r="I1069"/>
  <c r="I1068" s="1"/>
  <c r="I1066"/>
  <c r="I1065" s="1"/>
  <c r="I1043"/>
  <c r="I1040" s="1"/>
  <c r="I1036"/>
  <c r="I1032"/>
  <c r="I1029"/>
  <c r="I1026"/>
  <c r="I1023"/>
  <c r="I1022" s="1"/>
  <c r="I1016" s="1"/>
  <c r="I1014"/>
  <c r="I1012"/>
  <c r="I983"/>
  <c r="I982" s="1"/>
  <c r="I976"/>
  <c r="I974"/>
  <c r="I971" s="1"/>
  <c r="I952"/>
  <c r="I950"/>
  <c r="I948"/>
  <c r="I944"/>
  <c r="I942"/>
  <c r="I939"/>
  <c r="I935"/>
  <c r="I928"/>
  <c r="I927" s="1"/>
  <c r="I923" s="1"/>
  <c r="I921"/>
  <c r="I919"/>
  <c r="I909"/>
  <c r="I908" s="1"/>
  <c r="I900"/>
  <c r="I898"/>
  <c r="I895"/>
  <c r="I892"/>
  <c r="I835"/>
  <c r="I834" s="1"/>
  <c r="I832"/>
  <c r="I831" s="1"/>
  <c r="I829"/>
  <c r="I828" s="1"/>
  <c r="I816"/>
  <c r="I815" s="1"/>
  <c r="I813"/>
  <c r="I812" s="1"/>
  <c r="I809"/>
  <c r="I808" s="1"/>
  <c r="I796"/>
  <c r="I795" s="1"/>
  <c r="I794" s="1"/>
  <c r="I793" s="1"/>
  <c r="I792" s="1"/>
  <c r="I791" s="1"/>
  <c r="I789"/>
  <c r="I788" s="1"/>
  <c r="I787" s="1"/>
  <c r="I786" s="1"/>
  <c r="I785" s="1"/>
  <c r="I784" s="1"/>
  <c r="I776"/>
  <c r="I774"/>
  <c r="I772"/>
  <c r="I769"/>
  <c r="I757"/>
  <c r="I756" s="1"/>
  <c r="I753"/>
  <c r="I752" s="1"/>
  <c r="I749" s="1"/>
  <c r="I746"/>
  <c r="I745" s="1"/>
  <c r="I733"/>
  <c r="I732" s="1"/>
  <c r="I731" s="1"/>
  <c r="I730" s="1"/>
  <c r="I729" s="1"/>
  <c r="I726"/>
  <c r="I725" s="1"/>
  <c r="I1411" s="1"/>
  <c r="I722"/>
  <c r="I719"/>
  <c r="I716"/>
  <c r="I711"/>
  <c r="I704"/>
  <c r="I700"/>
  <c r="I699" s="1"/>
  <c r="I698" s="1"/>
  <c r="I697" s="1"/>
  <c r="I695"/>
  <c r="I694" s="1"/>
  <c r="I693" s="1"/>
  <c r="I690"/>
  <c r="I689" s="1"/>
  <c r="I687"/>
  <c r="I686" s="1"/>
  <c r="I682"/>
  <c r="I681" s="1"/>
  <c r="I680" s="1"/>
  <c r="I677"/>
  <c r="I676" s="1"/>
  <c r="I672"/>
  <c r="I670"/>
  <c r="I668"/>
  <c r="I661"/>
  <c r="I658"/>
  <c r="I655"/>
  <c r="I652"/>
  <c r="I649"/>
  <c r="I645"/>
  <c r="I642"/>
  <c r="I639"/>
  <c r="I636"/>
  <c r="I633"/>
  <c r="I630"/>
  <c r="I627"/>
  <c r="I624"/>
  <c r="I621"/>
  <c r="I618"/>
  <c r="I615"/>
  <c r="I611"/>
  <c r="I610" s="1"/>
  <c r="I606"/>
  <c r="I605" s="1"/>
  <c r="I604" s="1"/>
  <c r="I599"/>
  <c r="I598" s="1"/>
  <c r="I597" s="1"/>
  <c r="I591"/>
  <c r="I590" s="1"/>
  <c r="I589" s="1"/>
  <c r="I585"/>
  <c r="I584" s="1"/>
  <c r="I583" s="1"/>
  <c r="I582" s="1"/>
  <c r="I581" s="1"/>
  <c r="I577"/>
  <c r="I576" s="1"/>
  <c r="I575" s="1"/>
  <c r="I574" s="1"/>
  <c r="I573" s="1"/>
  <c r="K526"/>
  <c r="I522"/>
  <c r="I521" s="1"/>
  <c r="I520" s="1"/>
  <c r="I518"/>
  <c r="I516"/>
  <c r="I512"/>
  <c r="I511" s="1"/>
  <c r="I509"/>
  <c r="I508" s="1"/>
  <c r="I507" s="1"/>
  <c r="I503"/>
  <c r="I501"/>
  <c r="I493"/>
  <c r="I492" s="1"/>
  <c r="I487"/>
  <c r="I486" s="1"/>
  <c r="I485" s="1"/>
  <c r="I483"/>
  <c r="I481"/>
  <c r="I472"/>
  <c r="I471" s="1"/>
  <c r="I470" s="1"/>
  <c r="I468"/>
  <c r="I467" s="1"/>
  <c r="I465"/>
  <c r="I464" s="1"/>
  <c r="I463" s="1"/>
  <c r="I459"/>
  <c r="I458" s="1"/>
  <c r="I457" s="1"/>
  <c r="I456" s="1"/>
  <c r="I454"/>
  <c r="I453" s="1"/>
  <c r="I452" s="1"/>
  <c r="I426" s="1"/>
  <c r="I424"/>
  <c r="I423" s="1"/>
  <c r="I419"/>
  <c r="I418" s="1"/>
  <c r="I412"/>
  <c r="I411" s="1"/>
  <c r="I410" s="1"/>
  <c r="I406"/>
  <c r="I403" s="1"/>
  <c r="I401"/>
  <c r="I400" s="1"/>
  <c r="I399" s="1"/>
  <c r="I397"/>
  <c r="I396" s="1"/>
  <c r="I394"/>
  <c r="I392" s="1"/>
  <c r="I389"/>
  <c r="I388" s="1"/>
  <c r="I384"/>
  <c r="I383" s="1"/>
  <c r="I376"/>
  <c r="I374"/>
  <c r="I369"/>
  <c r="I367"/>
  <c r="I365"/>
  <c r="I361"/>
  <c r="I357"/>
  <c r="I354" s="1"/>
  <c r="I355"/>
  <c r="I320"/>
  <c r="I319" s="1"/>
  <c r="I317"/>
  <c r="I315" s="1"/>
  <c r="I312"/>
  <c r="I311" s="1"/>
  <c r="I310" s="1"/>
  <c r="I309" s="1"/>
  <c r="I306"/>
  <c r="I305" s="1"/>
  <c r="I301"/>
  <c r="I300" s="1"/>
  <c r="I295"/>
  <c r="I294" s="1"/>
  <c r="I293" s="1"/>
  <c r="I291"/>
  <c r="I289"/>
  <c r="I287" s="1"/>
  <c r="I283"/>
  <c r="I282" s="1"/>
  <c r="I279"/>
  <c r="I278" s="1"/>
  <c r="I275"/>
  <c r="I273"/>
  <c r="I264"/>
  <c r="I263" s="1"/>
  <c r="I261"/>
  <c r="I258" s="1"/>
  <c r="I256"/>
  <c r="I255" s="1"/>
  <c r="I253"/>
  <c r="I252" s="1"/>
  <c r="I251" s="1"/>
  <c r="I245"/>
  <c r="I243"/>
  <c r="I236"/>
  <c r="I235" s="1"/>
  <c r="I234" s="1"/>
  <c r="I232"/>
  <c r="I231"/>
  <c r="I229"/>
  <c r="I226"/>
  <c r="I223"/>
  <c r="I222" s="1"/>
  <c r="I220"/>
  <c r="I219" s="1"/>
  <c r="I211"/>
  <c r="I209" s="1"/>
  <c r="I203"/>
  <c r="I201"/>
  <c r="I182"/>
  <c r="I180"/>
  <c r="I177"/>
  <c r="I172"/>
  <c r="I170"/>
  <c r="I169" s="1"/>
  <c r="I166"/>
  <c r="I164"/>
  <c r="I163" s="1"/>
  <c r="I162" s="1"/>
  <c r="I152"/>
  <c r="I150"/>
  <c r="I149" s="1"/>
  <c r="I142"/>
  <c r="I141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27"/>
  <c r="I25"/>
  <c r="I22"/>
  <c r="I18"/>
  <c r="I14"/>
  <c r="I75" l="1"/>
  <c r="I768"/>
  <c r="I761" s="1"/>
  <c r="I703"/>
  <c r="I702" s="1"/>
  <c r="H354" i="2"/>
  <c r="H350" s="1"/>
  <c r="I1096" i="1"/>
  <c r="I563"/>
  <c r="I614"/>
  <c r="I609" s="1"/>
  <c r="I1408"/>
  <c r="I1301"/>
  <c r="I417"/>
  <c r="I360"/>
  <c r="I359" s="1"/>
  <c r="I200"/>
  <c r="I157"/>
  <c r="I156" s="1"/>
  <c r="F21" i="3" s="1"/>
  <c r="I21" i="1"/>
  <c r="I20" s="1"/>
  <c r="I1364"/>
  <c r="I1353" s="1"/>
  <c r="I1348" s="1"/>
  <c r="I1064"/>
  <c r="I1063" s="1"/>
  <c r="I1062" s="1"/>
  <c r="I667"/>
  <c r="I666" s="1"/>
  <c r="I665" s="1"/>
  <c r="I373"/>
  <c r="I364"/>
  <c r="I140"/>
  <c r="I1286"/>
  <c r="I1285" s="1"/>
  <c r="I1232"/>
  <c r="I1273"/>
  <c r="I1311"/>
  <c r="I1237"/>
  <c r="I1280"/>
  <c r="I1292"/>
  <c r="I1291" s="1"/>
  <c r="I1268"/>
  <c r="I1267" s="1"/>
  <c r="I1261" s="1"/>
  <c r="I1220"/>
  <c r="I1219" s="1"/>
  <c r="I218"/>
  <c r="I270"/>
  <c r="I1191"/>
  <c r="I1186" s="1"/>
  <c r="I475"/>
  <c r="I322"/>
  <c r="I1153"/>
  <c r="I1117"/>
  <c r="I1116" s="1"/>
  <c r="I1380"/>
  <c r="I500"/>
  <c r="I499" s="1"/>
  <c r="I491" s="1"/>
  <c r="I314"/>
  <c r="I1143"/>
  <c r="I1137" s="1"/>
  <c r="I179"/>
  <c r="I176" s="1"/>
  <c r="I175" s="1"/>
  <c r="I1340"/>
  <c r="I13"/>
  <c r="I12" s="1"/>
  <c r="I480"/>
  <c r="I479" s="1"/>
  <c r="I208"/>
  <c r="I119"/>
  <c r="I596"/>
  <c r="I588" s="1"/>
  <c r="I837"/>
  <c r="I930"/>
  <c r="H37"/>
  <c r="H36" s="1"/>
  <c r="I61"/>
  <c r="I947"/>
  <c r="I946" s="1"/>
  <c r="I1319"/>
  <c r="I1370"/>
  <c r="I1369" s="1"/>
  <c r="I286"/>
  <c r="I285" s="1"/>
  <c r="I277" s="1"/>
  <c r="I891"/>
  <c r="I1025"/>
  <c r="I1176"/>
  <c r="I685"/>
  <c r="I970"/>
  <c r="I462"/>
  <c r="I811"/>
  <c r="I801" s="1"/>
  <c r="I103"/>
  <c r="I93"/>
  <c r="I148"/>
  <c r="I147" s="1"/>
  <c r="I146" s="1"/>
  <c r="I391"/>
  <c r="I387" s="1"/>
  <c r="I386" s="1"/>
  <c r="I515"/>
  <c r="I514" s="1"/>
  <c r="I506" s="1"/>
  <c r="I505" s="1"/>
  <c r="I827"/>
  <c r="I918"/>
  <c r="I1011"/>
  <c r="I228"/>
  <c r="I225" s="1"/>
  <c r="I241"/>
  <c r="I240" s="1"/>
  <c r="I710"/>
  <c r="I709" s="1"/>
  <c r="I708" s="1"/>
  <c r="I744"/>
  <c r="I1205"/>
  <c r="I743" l="1"/>
  <c r="I1310"/>
  <c r="I1300" s="1"/>
  <c r="I269"/>
  <c r="I268" s="1"/>
  <c r="I267" s="1"/>
  <c r="I1407"/>
  <c r="I1412" s="1"/>
  <c r="I139"/>
  <c r="I89"/>
  <c r="I56" s="1"/>
  <c r="I907"/>
  <c r="I906" s="1"/>
  <c r="I905" s="1"/>
  <c r="I196"/>
  <c r="I1272"/>
  <c r="I1231"/>
  <c r="I1227" s="1"/>
  <c r="I981"/>
  <c r="I980" s="1"/>
  <c r="I474"/>
  <c r="I461" s="1"/>
  <c r="I890"/>
  <c r="I889" s="1"/>
  <c r="I1136"/>
  <c r="I1135" s="1"/>
  <c r="I1106"/>
  <c r="I1095" s="1"/>
  <c r="F39" i="3" s="1"/>
  <c r="I416" i="1"/>
  <c r="I409" s="1"/>
  <c r="I1175"/>
  <c r="I308"/>
  <c r="I1339"/>
  <c r="I1338" s="1"/>
  <c r="I11"/>
  <c r="I217"/>
  <c r="I664"/>
  <c r="I608" s="1"/>
  <c r="I490"/>
  <c r="I1271" l="1"/>
  <c r="I1257" s="1"/>
  <c r="F42" i="3" s="1"/>
  <c r="I969" i="1"/>
  <c r="F36" i="3" s="1"/>
  <c r="I266" i="1"/>
  <c r="I1218"/>
  <c r="I1217" s="1"/>
  <c r="I1216" s="1"/>
  <c r="I10"/>
  <c r="K12" s="1"/>
  <c r="I904"/>
  <c r="I903" s="1"/>
  <c r="K905" s="1"/>
  <c r="I174"/>
  <c r="I825"/>
  <c r="I824" s="1"/>
  <c r="I823" s="1"/>
  <c r="I800" s="1"/>
  <c r="I799" s="1"/>
  <c r="I798" s="1"/>
  <c r="I783" s="1"/>
  <c r="K799" s="1"/>
  <c r="H786" i="2"/>
  <c r="H785" s="1"/>
  <c r="H770" s="1"/>
  <c r="I580" i="1"/>
  <c r="I562" s="1"/>
  <c r="K582" s="1"/>
  <c r="H1394"/>
  <c r="H1393" s="1"/>
  <c r="H1392" s="1"/>
  <c r="H1391" s="1"/>
  <c r="H1387"/>
  <c r="H1386" s="1"/>
  <c r="H1384"/>
  <c r="H1381"/>
  <c r="H1378"/>
  <c r="H1377" s="1"/>
  <c r="H1375"/>
  <c r="H1374" s="1"/>
  <c r="H1372"/>
  <c r="H1371" s="1"/>
  <c r="H1367"/>
  <c r="H1365"/>
  <c r="H1346"/>
  <c r="H1345" s="1"/>
  <c r="H1344" s="1"/>
  <c r="H1342"/>
  <c r="H1341" s="1"/>
  <c r="H1336"/>
  <c r="H1335" s="1"/>
  <c r="H1334" s="1"/>
  <c r="H1333" s="1"/>
  <c r="H1322"/>
  <c r="H1320"/>
  <c r="H1315"/>
  <c r="H1314" s="1"/>
  <c r="H1312"/>
  <c r="H1304"/>
  <c r="H1302"/>
  <c r="H1293"/>
  <c r="H1287"/>
  <c r="H1281"/>
  <c r="H1278"/>
  <c r="H1277" s="1"/>
  <c r="H1276" s="1"/>
  <c r="H1274"/>
  <c r="H1269"/>
  <c r="H1263"/>
  <c r="H1262" s="1"/>
  <c r="H1259"/>
  <c r="H1258" s="1"/>
  <c r="H1251"/>
  <c r="H1250" s="1"/>
  <c r="H1249" s="1"/>
  <c r="H1248" s="1"/>
  <c r="H1241"/>
  <c r="H1240" s="1"/>
  <c r="H1409" s="1"/>
  <c r="H1238"/>
  <c r="H1235"/>
  <c r="H1233"/>
  <c r="H1221"/>
  <c r="H1213"/>
  <c r="H1212" s="1"/>
  <c r="H1211" s="1"/>
  <c r="H1210" s="1"/>
  <c r="H1209" s="1"/>
  <c r="H1208" s="1"/>
  <c r="H1206"/>
  <c r="H1204" s="1"/>
  <c r="H1203" s="1"/>
  <c r="H1202" s="1"/>
  <c r="H1197"/>
  <c r="H1193" s="1"/>
  <c r="H1192" s="1"/>
  <c r="H1189"/>
  <c r="H1188" s="1"/>
  <c r="H1187" s="1"/>
  <c r="H1179"/>
  <c r="H1178" s="1"/>
  <c r="H1177" s="1"/>
  <c r="H1183"/>
  <c r="H1182" s="1"/>
  <c r="H1181" s="1"/>
  <c r="H1171"/>
  <c r="H1170" s="1"/>
  <c r="H1162"/>
  <c r="H1160"/>
  <c r="H1154"/>
  <c r="H1151"/>
  <c r="H1150" s="1"/>
  <c r="H1147"/>
  <c r="H1144"/>
  <c r="H1131"/>
  <c r="H1130" s="1"/>
  <c r="H1128"/>
  <c r="H1127" s="1"/>
  <c r="H1123"/>
  <c r="H1118"/>
  <c r="H1109"/>
  <c r="H1108" s="1"/>
  <c r="H1107" s="1"/>
  <c r="H1104"/>
  <c r="H1103" s="1"/>
  <c r="H1100"/>
  <c r="H1081"/>
  <c r="H1080" s="1"/>
  <c r="H1069"/>
  <c r="H1068" s="1"/>
  <c r="H1066"/>
  <c r="H1065" s="1"/>
  <c r="H1043"/>
  <c r="H1040" s="1"/>
  <c r="H1036"/>
  <c r="H1032"/>
  <c r="H1029"/>
  <c r="H1026"/>
  <c r="H1023"/>
  <c r="H1022" s="1"/>
  <c r="H1016" s="1"/>
  <c r="H1014"/>
  <c r="H1012"/>
  <c r="H983"/>
  <c r="H982" s="1"/>
  <c r="H976"/>
  <c r="H974"/>
  <c r="H971" s="1"/>
  <c r="H952"/>
  <c r="H950"/>
  <c r="H948"/>
  <c r="H944"/>
  <c r="H942"/>
  <c r="H939"/>
  <c r="H935"/>
  <c r="H928"/>
  <c r="H927" s="1"/>
  <c r="H923" s="1"/>
  <c r="H921"/>
  <c r="H919"/>
  <c r="H909"/>
  <c r="H908" s="1"/>
  <c r="H900"/>
  <c r="H898"/>
  <c r="H895"/>
  <c r="H892"/>
  <c r="H835"/>
  <c r="H834" s="1"/>
  <c r="H832"/>
  <c r="H831" s="1"/>
  <c r="H829"/>
  <c r="H828" s="1"/>
  <c r="H816"/>
  <c r="H815" s="1"/>
  <c r="H813"/>
  <c r="H812" s="1"/>
  <c r="H809"/>
  <c r="H808" s="1"/>
  <c r="H796"/>
  <c r="H795" s="1"/>
  <c r="H794" s="1"/>
  <c r="H793" s="1"/>
  <c r="H792" s="1"/>
  <c r="H791" s="1"/>
  <c r="H789"/>
  <c r="H788" s="1"/>
  <c r="H787" s="1"/>
  <c r="H786" s="1"/>
  <c r="H785" s="1"/>
  <c r="H784" s="1"/>
  <c r="H776"/>
  <c r="H774"/>
  <c r="H772"/>
  <c r="H769"/>
  <c r="H757"/>
  <c r="H756" s="1"/>
  <c r="H753"/>
  <c r="H752" s="1"/>
  <c r="H749" s="1"/>
  <c r="H746"/>
  <c r="H745" s="1"/>
  <c r="H733"/>
  <c r="H732" s="1"/>
  <c r="H731" s="1"/>
  <c r="H730" s="1"/>
  <c r="H729" s="1"/>
  <c r="H726"/>
  <c r="H725" s="1"/>
  <c r="H1411" s="1"/>
  <c r="H722"/>
  <c r="H719"/>
  <c r="H716"/>
  <c r="H711"/>
  <c r="H704"/>
  <c r="H700"/>
  <c r="H699" s="1"/>
  <c r="H698" s="1"/>
  <c r="H697" s="1"/>
  <c r="H695"/>
  <c r="H694" s="1"/>
  <c r="H693" s="1"/>
  <c r="H690"/>
  <c r="H689" s="1"/>
  <c r="H687"/>
  <c r="H686" s="1"/>
  <c r="H682"/>
  <c r="H681" s="1"/>
  <c r="H680" s="1"/>
  <c r="H677"/>
  <c r="H676" s="1"/>
  <c r="H672"/>
  <c r="H670"/>
  <c r="H668"/>
  <c r="H661"/>
  <c r="H658"/>
  <c r="H655"/>
  <c r="H652"/>
  <c r="H649"/>
  <c r="H645"/>
  <c r="H642"/>
  <c r="H639"/>
  <c r="H636"/>
  <c r="H633"/>
  <c r="H630"/>
  <c r="H627"/>
  <c r="H624"/>
  <c r="H621"/>
  <c r="H618"/>
  <c r="H615"/>
  <c r="H611"/>
  <c r="H610" s="1"/>
  <c r="H606"/>
  <c r="H605" s="1"/>
  <c r="H604" s="1"/>
  <c r="H599"/>
  <c r="H598" s="1"/>
  <c r="H597" s="1"/>
  <c r="H591"/>
  <c r="H590" s="1"/>
  <c r="H589" s="1"/>
  <c r="H585"/>
  <c r="H584" s="1"/>
  <c r="H583" s="1"/>
  <c r="H582" s="1"/>
  <c r="H581" s="1"/>
  <c r="E45" i="3" s="1"/>
  <c r="H577" i="1"/>
  <c r="H576" s="1"/>
  <c r="H575" s="1"/>
  <c r="H574" s="1"/>
  <c r="H573" s="1"/>
  <c r="H522"/>
  <c r="H521" s="1"/>
  <c r="H520" s="1"/>
  <c r="H518"/>
  <c r="H516"/>
  <c r="H512"/>
  <c r="H511" s="1"/>
  <c r="H509"/>
  <c r="H508" s="1"/>
  <c r="H507" s="1"/>
  <c r="H503"/>
  <c r="H501"/>
  <c r="H493"/>
  <c r="H492" s="1"/>
  <c r="H487"/>
  <c r="H486" s="1"/>
  <c r="H485" s="1"/>
  <c r="H483"/>
  <c r="H481"/>
  <c r="H472"/>
  <c r="H471" s="1"/>
  <c r="H470" s="1"/>
  <c r="H468"/>
  <c r="H467" s="1"/>
  <c r="H465"/>
  <c r="H464" s="1"/>
  <c r="H463" s="1"/>
  <c r="H459"/>
  <c r="H458" s="1"/>
  <c r="H457" s="1"/>
  <c r="H456" s="1"/>
  <c r="H454"/>
  <c r="H453" s="1"/>
  <c r="H452" s="1"/>
  <c r="H426" s="1"/>
  <c r="H424"/>
  <c r="H423" s="1"/>
  <c r="H419"/>
  <c r="H418" s="1"/>
  <c r="H412"/>
  <c r="H411" s="1"/>
  <c r="H410" s="1"/>
  <c r="H406"/>
  <c r="H403" s="1"/>
  <c r="H401"/>
  <c r="H400" s="1"/>
  <c r="H399" s="1"/>
  <c r="H397"/>
  <c r="H396" s="1"/>
  <c r="H394"/>
  <c r="H392" s="1"/>
  <c r="H389"/>
  <c r="H388" s="1"/>
  <c r="H384"/>
  <c r="H383" s="1"/>
  <c r="H376"/>
  <c r="H374"/>
  <c r="H369"/>
  <c r="H367"/>
  <c r="H365"/>
  <c r="H361"/>
  <c r="H357"/>
  <c r="H354" s="1"/>
  <c r="H355"/>
  <c r="H320"/>
  <c r="H319" s="1"/>
  <c r="H317"/>
  <c r="H315" s="1"/>
  <c r="H312"/>
  <c r="H311" s="1"/>
  <c r="H310" s="1"/>
  <c r="H309" s="1"/>
  <c r="H306"/>
  <c r="H305" s="1"/>
  <c r="H301"/>
  <c r="H300" s="1"/>
  <c r="H295"/>
  <c r="H294" s="1"/>
  <c r="H293" s="1"/>
  <c r="H291"/>
  <c r="H289"/>
  <c r="H287" s="1"/>
  <c r="H283"/>
  <c r="H282" s="1"/>
  <c r="H279"/>
  <c r="H278" s="1"/>
  <c r="H275"/>
  <c r="H273"/>
  <c r="H264"/>
  <c r="H263" s="1"/>
  <c r="H261"/>
  <c r="H258" s="1"/>
  <c r="H256"/>
  <c r="H255" s="1"/>
  <c r="H253"/>
  <c r="H252" s="1"/>
  <c r="H251" s="1"/>
  <c r="H245"/>
  <c r="H243"/>
  <c r="H236"/>
  <c r="H235" s="1"/>
  <c r="H234" s="1"/>
  <c r="H232"/>
  <c r="H231"/>
  <c r="H229"/>
  <c r="H226"/>
  <c r="H223"/>
  <c r="H222" s="1"/>
  <c r="H220"/>
  <c r="H219" s="1"/>
  <c r="H211"/>
  <c r="H209" s="1"/>
  <c r="H203"/>
  <c r="H201"/>
  <c r="H182"/>
  <c r="H180"/>
  <c r="H177"/>
  <c r="H172"/>
  <c r="H170"/>
  <c r="H169" s="1"/>
  <c r="H166"/>
  <c r="H164"/>
  <c r="H163" s="1"/>
  <c r="H162" s="1"/>
  <c r="H152"/>
  <c r="H150"/>
  <c r="H149" s="1"/>
  <c r="H142"/>
  <c r="H141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H27"/>
  <c r="H25"/>
  <c r="H22"/>
  <c r="H18"/>
  <c r="H14"/>
  <c r="F54" i="3"/>
  <c r="F53"/>
  <c r="F52"/>
  <c r="F49"/>
  <c r="F48"/>
  <c r="F47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93" i="2"/>
  <c r="H992" s="1"/>
  <c r="H982"/>
  <c r="H981"/>
  <c r="H979"/>
  <c r="H978"/>
  <c r="H977"/>
  <c r="H976"/>
  <c r="H975"/>
  <c r="H971"/>
  <c r="H970" s="1"/>
  <c r="H967"/>
  <c r="H964"/>
  <c r="H963"/>
  <c r="H962"/>
  <c r="H959"/>
  <c r="H958" s="1"/>
  <c r="H957"/>
  <c r="H956" s="1"/>
  <c r="H955"/>
  <c r="H954"/>
  <c r="H952"/>
  <c r="H951" s="1"/>
  <c r="H950"/>
  <c r="H949"/>
  <c r="H947"/>
  <c r="H946"/>
  <c r="H945"/>
  <c r="H943"/>
  <c r="H942" s="1"/>
  <c r="H941"/>
  <c r="H940" s="1"/>
  <c r="H939"/>
  <c r="H938" s="1"/>
  <c r="H931"/>
  <c r="H927"/>
  <c r="H924" s="1"/>
  <c r="H920"/>
  <c r="H914"/>
  <c r="H913" s="1"/>
  <c r="H912"/>
  <c r="H911" s="1"/>
  <c r="H907"/>
  <c r="H906" s="1"/>
  <c r="H905"/>
  <c r="H904" s="1"/>
  <c r="H903"/>
  <c r="H902" s="1"/>
  <c r="H900"/>
  <c r="H899"/>
  <c r="H898" s="1"/>
  <c r="H897"/>
  <c r="H895"/>
  <c r="H893"/>
  <c r="H892" s="1"/>
  <c r="H891"/>
  <c r="H890"/>
  <c r="H888"/>
  <c r="H887"/>
  <c r="H882"/>
  <c r="H881"/>
  <c r="H879"/>
  <c r="H878"/>
  <c r="H875"/>
  <c r="H874" s="1"/>
  <c r="H873" s="1"/>
  <c r="H872" s="1"/>
  <c r="H870"/>
  <c r="H869" s="1"/>
  <c r="H866"/>
  <c r="H865"/>
  <c r="H862"/>
  <c r="H861" s="1"/>
  <c r="H860"/>
  <c r="H859" s="1"/>
  <c r="H858"/>
  <c r="H857"/>
  <c r="H854"/>
  <c r="H852" s="1"/>
  <c r="H850"/>
  <c r="H842"/>
  <c r="H841" s="1"/>
  <c r="H840" s="1"/>
  <c r="H839" s="1"/>
  <c r="H838"/>
  <c r="H836" s="1"/>
  <c r="H834"/>
  <c r="H833"/>
  <c r="H828"/>
  <c r="H827" s="1"/>
  <c r="H826"/>
  <c r="H825"/>
  <c r="H820"/>
  <c r="H819" s="1"/>
  <c r="H818"/>
  <c r="H817" s="1"/>
  <c r="H816"/>
  <c r="H815" s="1"/>
  <c r="H813"/>
  <c r="H812" s="1"/>
  <c r="H811" s="1"/>
  <c r="H804"/>
  <c r="H803" s="1"/>
  <c r="H802" s="1"/>
  <c r="H798"/>
  <c r="H797" s="1"/>
  <c r="H796" s="1"/>
  <c r="H794"/>
  <c r="H793" s="1"/>
  <c r="H759"/>
  <c r="H758" s="1"/>
  <c r="H757" s="1"/>
  <c r="H756"/>
  <c r="H755" s="1"/>
  <c r="H754" s="1"/>
  <c r="H752"/>
  <c r="H751" s="1"/>
  <c r="H750" s="1"/>
  <c r="H728"/>
  <c r="H727"/>
  <c r="H725"/>
  <c r="H724" s="1"/>
  <c r="H723"/>
  <c r="H722"/>
  <c r="H720"/>
  <c r="H719"/>
  <c r="H715"/>
  <c r="H714"/>
  <c r="H712"/>
  <c r="H711"/>
  <c r="H703"/>
  <c r="H702"/>
  <c r="H699"/>
  <c r="H698" s="1"/>
  <c r="H694"/>
  <c r="H693"/>
  <c r="H677"/>
  <c r="H676"/>
  <c r="H675"/>
  <c r="H674"/>
  <c r="H673"/>
  <c r="H672"/>
  <c r="H669"/>
  <c r="H668"/>
  <c r="H667"/>
  <c r="H664"/>
  <c r="H663" s="1"/>
  <c r="H662" s="1"/>
  <c r="H661"/>
  <c r="H660"/>
  <c r="H659"/>
  <c r="H657"/>
  <c r="H656"/>
  <c r="H655"/>
  <c r="H654"/>
  <c r="H643"/>
  <c r="H642" s="1"/>
  <c r="H639" s="1"/>
  <c r="H638"/>
  <c r="H637"/>
  <c r="H635"/>
  <c r="H634"/>
  <c r="H633"/>
  <c r="H631"/>
  <c r="H630"/>
  <c r="H629"/>
  <c r="H627"/>
  <c r="H626"/>
  <c r="H625"/>
  <c r="H622"/>
  <c r="H621"/>
  <c r="H619"/>
  <c r="H618"/>
  <c r="H615"/>
  <c r="H614"/>
  <c r="H612"/>
  <c r="H611"/>
  <c r="H606"/>
  <c r="H605" s="1"/>
  <c r="H604"/>
  <c r="H593"/>
  <c r="H592" s="1"/>
  <c r="H591"/>
  <c r="H590" s="1"/>
  <c r="H589"/>
  <c r="H588" s="1"/>
  <c r="H587"/>
  <c r="H586" s="1"/>
  <c r="H585"/>
  <c r="H584" s="1"/>
  <c r="H550"/>
  <c r="H549" s="1"/>
  <c r="H540"/>
  <c r="H539"/>
  <c r="H538"/>
  <c r="H535"/>
  <c r="H534"/>
  <c r="H533"/>
  <c r="H531"/>
  <c r="H530"/>
  <c r="H524"/>
  <c r="H523" s="1"/>
  <c r="H522" s="1"/>
  <c r="H521"/>
  <c r="H520" s="1"/>
  <c r="H519"/>
  <c r="H511"/>
  <c r="H510" s="1"/>
  <c r="H509" s="1"/>
  <c r="H506"/>
  <c r="H505" s="1"/>
  <c r="H504" s="1"/>
  <c r="H503"/>
  <c r="H502" s="1"/>
  <c r="H501" s="1"/>
  <c r="H495"/>
  <c r="H494" s="1"/>
  <c r="H493"/>
  <c r="H492" s="1"/>
  <c r="H488"/>
  <c r="H487" s="1"/>
  <c r="H486"/>
  <c r="H485" s="1"/>
  <c r="H484"/>
  <c r="H483" s="1"/>
  <c r="H481"/>
  <c r="H480"/>
  <c r="H479"/>
  <c r="H476"/>
  <c r="H474" s="1"/>
  <c r="H473"/>
  <c r="H472"/>
  <c r="H463"/>
  <c r="H462" s="1"/>
  <c r="H459" s="1"/>
  <c r="H458"/>
  <c r="H457" s="1"/>
  <c r="H456"/>
  <c r="H455" s="1"/>
  <c r="H454"/>
  <c r="H453" s="1"/>
  <c r="H448"/>
  <c r="H447"/>
  <c r="H446" s="1"/>
  <c r="H443"/>
  <c r="H442" s="1"/>
  <c r="H441"/>
  <c r="H440" s="1"/>
  <c r="H431"/>
  <c r="H430" s="1"/>
  <c r="H429"/>
  <c r="H428" s="1"/>
  <c r="H421"/>
  <c r="H420" s="1"/>
  <c r="H419"/>
  <c r="H418" s="1"/>
  <c r="H397"/>
  <c r="H396" s="1"/>
  <c r="H395" s="1"/>
  <c r="H394" s="1"/>
  <c r="H393"/>
  <c r="H392"/>
  <c r="H391"/>
  <c r="H387"/>
  <c r="H386" s="1"/>
  <c r="H385" s="1"/>
  <c r="H384" s="1"/>
  <c r="H383"/>
  <c r="H382"/>
  <c r="H381"/>
  <c r="H378"/>
  <c r="H377" s="1"/>
  <c r="H376" s="1"/>
  <c r="H375"/>
  <c r="H374" s="1"/>
  <c r="H373" s="1"/>
  <c r="H370"/>
  <c r="H369" s="1"/>
  <c r="H368" s="1"/>
  <c r="H367" s="1"/>
  <c r="H366"/>
  <c r="H365" s="1"/>
  <c r="H364" s="1"/>
  <c r="H363" s="1"/>
  <c r="H360"/>
  <c r="H359" s="1"/>
  <c r="H358" s="1"/>
  <c r="H349"/>
  <c r="H348" s="1"/>
  <c r="H347"/>
  <c r="H346" s="1"/>
  <c r="H341"/>
  <c r="H340" s="1"/>
  <c r="H337"/>
  <c r="H336"/>
  <c r="H335" s="1"/>
  <c r="H334"/>
  <c r="H333" s="1"/>
  <c r="H325"/>
  <c r="H324"/>
  <c r="H321"/>
  <c r="H319"/>
  <c r="H318"/>
  <c r="H317"/>
  <c r="H314"/>
  <c r="H311"/>
  <c r="H308"/>
  <c r="H307" s="1"/>
  <c r="H306" s="1"/>
  <c r="H305"/>
  <c r="H303"/>
  <c r="H302"/>
  <c r="H300"/>
  <c r="H299"/>
  <c r="H290"/>
  <c r="H289" s="1"/>
  <c r="H288"/>
  <c r="H287" s="1"/>
  <c r="H296"/>
  <c r="H285"/>
  <c r="H283"/>
  <c r="H282"/>
  <c r="H279"/>
  <c r="H277"/>
  <c r="H276"/>
  <c r="H272"/>
  <c r="H271" s="1"/>
  <c r="H267"/>
  <c r="H266" s="1"/>
  <c r="H265"/>
  <c r="H264"/>
  <c r="H262"/>
  <c r="H261" s="1"/>
  <c r="H259" s="1"/>
  <c r="H257"/>
  <c r="H255" s="1"/>
  <c r="H254" s="1"/>
  <c r="H250"/>
  <c r="H249" s="1"/>
  <c r="H248"/>
  <c r="H247" s="1"/>
  <c r="H246"/>
  <c r="H243"/>
  <c r="H242" s="1"/>
  <c r="H241"/>
  <c r="H240" s="1"/>
  <c r="H204"/>
  <c r="H201"/>
  <c r="H200" s="1"/>
  <c r="H199" s="1"/>
  <c r="H198" s="1"/>
  <c r="H197"/>
  <c r="H195"/>
  <c r="H194"/>
  <c r="H192"/>
  <c r="H191" s="1"/>
  <c r="H189"/>
  <c r="H185"/>
  <c r="H184" s="1"/>
  <c r="H183"/>
  <c r="H182" s="1"/>
  <c r="H180"/>
  <c r="H179" s="1"/>
  <c r="H178"/>
  <c r="H177" s="1"/>
  <c r="H175"/>
  <c r="H174" s="1"/>
  <c r="H172"/>
  <c r="H171"/>
  <c r="H167"/>
  <c r="H166" s="1"/>
  <c r="H165" s="1"/>
  <c r="H164"/>
  <c r="H163" s="1"/>
  <c r="H162"/>
  <c r="H160" s="1"/>
  <c r="H158"/>
  <c r="H157"/>
  <c r="H155"/>
  <c r="H153"/>
  <c r="H152" s="1"/>
  <c r="H151"/>
  <c r="H150"/>
  <c r="H148"/>
  <c r="H147"/>
  <c r="H146"/>
  <c r="H144"/>
  <c r="H143" s="1"/>
  <c r="H140"/>
  <c r="H137"/>
  <c r="H136"/>
  <c r="H133"/>
  <c r="H131" s="1"/>
  <c r="H130"/>
  <c r="H129" s="1"/>
  <c r="H128" s="1"/>
  <c r="H127"/>
  <c r="H126" s="1"/>
  <c r="H124"/>
  <c r="H123" s="1"/>
  <c r="H122" s="1"/>
  <c r="H120"/>
  <c r="H119" s="1"/>
  <c r="H117"/>
  <c r="H116"/>
  <c r="H115"/>
  <c r="H113"/>
  <c r="H109"/>
  <c r="H108" s="1"/>
  <c r="H106"/>
  <c r="H105"/>
  <c r="H102"/>
  <c r="H100" s="1"/>
  <c r="H99"/>
  <c r="H98"/>
  <c r="H96"/>
  <c r="H95"/>
  <c r="H92"/>
  <c r="H91"/>
  <c r="H89"/>
  <c r="H88"/>
  <c r="H84"/>
  <c r="H83"/>
  <c r="H81"/>
  <c r="H80"/>
  <c r="H78"/>
  <c r="H77"/>
  <c r="H73"/>
  <c r="H71"/>
  <c r="H70"/>
  <c r="H68"/>
  <c r="H67"/>
  <c r="H65"/>
  <c r="H64"/>
  <c r="H62"/>
  <c r="H61"/>
  <c r="H59"/>
  <c r="H58"/>
  <c r="H56"/>
  <c r="H55"/>
  <c r="H53"/>
  <c r="H52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93"/>
  <c r="G992" s="1"/>
  <c r="G982"/>
  <c r="G981"/>
  <c r="G979"/>
  <c r="G977"/>
  <c r="G976"/>
  <c r="G975"/>
  <c r="G971"/>
  <c r="G970" s="1"/>
  <c r="G967"/>
  <c r="G964"/>
  <c r="G963"/>
  <c r="G962"/>
  <c r="G959"/>
  <c r="G958" s="1"/>
  <c r="G957"/>
  <c r="G956" s="1"/>
  <c r="G955"/>
  <c r="G954"/>
  <c r="G952"/>
  <c r="G951" s="1"/>
  <c r="G950"/>
  <c r="G949"/>
  <c r="G947"/>
  <c r="G946"/>
  <c r="G945"/>
  <c r="G943"/>
  <c r="G942" s="1"/>
  <c r="G941"/>
  <c r="G940" s="1"/>
  <c r="G939"/>
  <c r="G938" s="1"/>
  <c r="G931"/>
  <c r="G928"/>
  <c r="G927" s="1"/>
  <c r="G924" s="1"/>
  <c r="G920"/>
  <c r="G914"/>
  <c r="G913" s="1"/>
  <c r="G912"/>
  <c r="G911" s="1"/>
  <c r="G907"/>
  <c r="G906" s="1"/>
  <c r="G905"/>
  <c r="G904" s="1"/>
  <c r="G903"/>
  <c r="G902" s="1"/>
  <c r="G900"/>
  <c r="G897"/>
  <c r="G895"/>
  <c r="G893"/>
  <c r="G892" s="1"/>
  <c r="G891"/>
  <c r="G890"/>
  <c r="G888"/>
  <c r="G887"/>
  <c r="G882"/>
  <c r="G881"/>
  <c r="G879"/>
  <c r="G878"/>
  <c r="G875"/>
  <c r="G874" s="1"/>
  <c r="G873" s="1"/>
  <c r="G872" s="1"/>
  <c r="G870"/>
  <c r="G869" s="1"/>
  <c r="G866"/>
  <c r="G865"/>
  <c r="G862"/>
  <c r="G861" s="1"/>
  <c r="G860"/>
  <c r="G859" s="1"/>
  <c r="G858"/>
  <c r="G857"/>
  <c r="G854"/>
  <c r="G852" s="1"/>
  <c r="G850"/>
  <c r="G842"/>
  <c r="G841" s="1"/>
  <c r="G840" s="1"/>
  <c r="G839" s="1"/>
  <c r="G838"/>
  <c r="G837" s="1"/>
  <c r="G834"/>
  <c r="G833"/>
  <c r="G828"/>
  <c r="G827" s="1"/>
  <c r="G826"/>
  <c r="G825"/>
  <c r="G820"/>
  <c r="G819" s="1"/>
  <c r="G818"/>
  <c r="G817" s="1"/>
  <c r="G816"/>
  <c r="G815" s="1"/>
  <c r="G813"/>
  <c r="G812" s="1"/>
  <c r="G811" s="1"/>
  <c r="G804"/>
  <c r="G803" s="1"/>
  <c r="G802" s="1"/>
  <c r="G798"/>
  <c r="G797" s="1"/>
  <c r="G796" s="1"/>
  <c r="G794"/>
  <c r="G793" s="1"/>
  <c r="G759"/>
  <c r="G758" s="1"/>
  <c r="G757" s="1"/>
  <c r="G756"/>
  <c r="G755" s="1"/>
  <c r="G754" s="1"/>
  <c r="G752"/>
  <c r="G751" s="1"/>
  <c r="G750" s="1"/>
  <c r="G728"/>
  <c r="G727"/>
  <c r="G725"/>
  <c r="G724" s="1"/>
  <c r="G723"/>
  <c r="G722"/>
  <c r="G720"/>
  <c r="G719"/>
  <c r="G715"/>
  <c r="G714"/>
  <c r="G712"/>
  <c r="G711"/>
  <c r="G703"/>
  <c r="G702"/>
  <c r="G699"/>
  <c r="G698" s="1"/>
  <c r="G694"/>
  <c r="G693"/>
  <c r="G677"/>
  <c r="G676"/>
  <c r="G675"/>
  <c r="G674"/>
  <c r="G673"/>
  <c r="G672"/>
  <c r="G669"/>
  <c r="G668"/>
  <c r="G667"/>
  <c r="G664"/>
  <c r="G663" s="1"/>
  <c r="G662" s="1"/>
  <c r="G661"/>
  <c r="G660"/>
  <c r="G659"/>
  <c r="G657"/>
  <c r="G656"/>
  <c r="G655"/>
  <c r="G654"/>
  <c r="G643"/>
  <c r="G642" s="1"/>
  <c r="G639" s="1"/>
  <c r="G638"/>
  <c r="G637"/>
  <c r="G635"/>
  <c r="G634"/>
  <c r="G633"/>
  <c r="G631"/>
  <c r="G630"/>
  <c r="G629"/>
  <c r="G627"/>
  <c r="G626"/>
  <c r="G625"/>
  <c r="G622"/>
  <c r="G621"/>
  <c r="G619"/>
  <c r="G618"/>
  <c r="G615"/>
  <c r="G614"/>
  <c r="G612"/>
  <c r="G611"/>
  <c r="G606"/>
  <c r="G605" s="1"/>
  <c r="G604"/>
  <c r="G593"/>
  <c r="G592" s="1"/>
  <c r="G591"/>
  <c r="G590" s="1"/>
  <c r="G589"/>
  <c r="G588" s="1"/>
  <c r="G587"/>
  <c r="G586" s="1"/>
  <c r="G585"/>
  <c r="G584" s="1"/>
  <c r="G550"/>
  <c r="G549" s="1"/>
  <c r="G540"/>
  <c r="G539"/>
  <c r="G538"/>
  <c r="G535"/>
  <c r="G534"/>
  <c r="G533"/>
  <c r="G531"/>
  <c r="G530"/>
  <c r="G524"/>
  <c r="G523" s="1"/>
  <c r="G522" s="1"/>
  <c r="G521"/>
  <c r="G520" s="1"/>
  <c r="G519"/>
  <c r="G511"/>
  <c r="G510" s="1"/>
  <c r="G509" s="1"/>
  <c r="G506"/>
  <c r="G505" s="1"/>
  <c r="G504" s="1"/>
  <c r="G503"/>
  <c r="G502" s="1"/>
  <c r="G501" s="1"/>
  <c r="G495"/>
  <c r="G494" s="1"/>
  <c r="G493"/>
  <c r="G492" s="1"/>
  <c r="G488"/>
  <c r="G487" s="1"/>
  <c r="G486"/>
  <c r="G485" s="1"/>
  <c r="G484"/>
  <c r="G483" s="1"/>
  <c r="G481"/>
  <c r="G480"/>
  <c r="G479"/>
  <c r="G476"/>
  <c r="G474" s="1"/>
  <c r="G473"/>
  <c r="G472"/>
  <c r="G463"/>
  <c r="G462" s="1"/>
  <c r="G459" s="1"/>
  <c r="G458"/>
  <c r="G457" s="1"/>
  <c r="G456"/>
  <c r="G455" s="1"/>
  <c r="G454"/>
  <c r="G453" s="1"/>
  <c r="G448"/>
  <c r="G447"/>
  <c r="G446" s="1"/>
  <c r="G443"/>
  <c r="G442" s="1"/>
  <c r="G441"/>
  <c r="G440" s="1"/>
  <c r="G431"/>
  <c r="G430" s="1"/>
  <c r="G429"/>
  <c r="G428" s="1"/>
  <c r="G421"/>
  <c r="G420" s="1"/>
  <c r="G419"/>
  <c r="G418" s="1"/>
  <c r="G397"/>
  <c r="G396" s="1"/>
  <c r="G395" s="1"/>
  <c r="G394" s="1"/>
  <c r="G393"/>
  <c r="G392"/>
  <c r="G391"/>
  <c r="G387"/>
  <c r="G386" s="1"/>
  <c r="G385" s="1"/>
  <c r="G384" s="1"/>
  <c r="G383"/>
  <c r="G382"/>
  <c r="G381"/>
  <c r="G378"/>
  <c r="G377" s="1"/>
  <c r="G376" s="1"/>
  <c r="G375"/>
  <c r="G374" s="1"/>
  <c r="G373" s="1"/>
  <c r="G370"/>
  <c r="G369" s="1"/>
  <c r="G368" s="1"/>
  <c r="G367" s="1"/>
  <c r="G366"/>
  <c r="G365" s="1"/>
  <c r="G364" s="1"/>
  <c r="G363" s="1"/>
  <c r="G360"/>
  <c r="G359" s="1"/>
  <c r="G358" s="1"/>
  <c r="G349"/>
  <c r="G348" s="1"/>
  <c r="G347"/>
  <c r="G346" s="1"/>
  <c r="G341"/>
  <c r="G340" s="1"/>
  <c r="G337"/>
  <c r="G336"/>
  <c r="G335" s="1"/>
  <c r="G334"/>
  <c r="G333" s="1"/>
  <c r="G325"/>
  <c r="G324"/>
  <c r="G321"/>
  <c r="G319"/>
  <c r="G318"/>
  <c r="G317"/>
  <c r="G314"/>
  <c r="G311"/>
  <c r="G308"/>
  <c r="G307" s="1"/>
  <c r="G306" s="1"/>
  <c r="G305"/>
  <c r="G303"/>
  <c r="G302"/>
  <c r="G300"/>
  <c r="G299"/>
  <c r="G290"/>
  <c r="G289" s="1"/>
  <c r="G288"/>
  <c r="G287" s="1"/>
  <c r="G296"/>
  <c r="G285"/>
  <c r="G283"/>
  <c r="G282"/>
  <c r="G279"/>
  <c r="G277"/>
  <c r="G276"/>
  <c r="G272"/>
  <c r="G271" s="1"/>
  <c r="G267"/>
  <c r="G266" s="1"/>
  <c r="G265"/>
  <c r="G264"/>
  <c r="G262"/>
  <c r="G261" s="1"/>
  <c r="G259" s="1"/>
  <c r="G257"/>
  <c r="G255" s="1"/>
  <c r="G254" s="1"/>
  <c r="G250"/>
  <c r="G249" s="1"/>
  <c r="G248"/>
  <c r="G247" s="1"/>
  <c r="G246"/>
  <c r="G243"/>
  <c r="G242" s="1"/>
  <c r="G241"/>
  <c r="G240" s="1"/>
  <c r="G204"/>
  <c r="G201"/>
  <c r="G200" s="1"/>
  <c r="G199" s="1"/>
  <c r="G198" s="1"/>
  <c r="G197"/>
  <c r="G195"/>
  <c r="G194"/>
  <c r="G192"/>
  <c r="G191" s="1"/>
  <c r="G189"/>
  <c r="G185"/>
  <c r="G184" s="1"/>
  <c r="G183"/>
  <c r="G182" s="1"/>
  <c r="G180"/>
  <c r="G179" s="1"/>
  <c r="G178"/>
  <c r="G177" s="1"/>
  <c r="G175"/>
  <c r="G174" s="1"/>
  <c r="G172"/>
  <c r="G171"/>
  <c r="G167"/>
  <c r="G166" s="1"/>
  <c r="G165" s="1"/>
  <c r="G164"/>
  <c r="G163" s="1"/>
  <c r="G162"/>
  <c r="G160" s="1"/>
  <c r="G158"/>
  <c r="G157"/>
  <c r="G155"/>
  <c r="G153"/>
  <c r="G152" s="1"/>
  <c r="G151"/>
  <c r="G150"/>
  <c r="G148"/>
  <c r="G147"/>
  <c r="G146"/>
  <c r="G144"/>
  <c r="G143" s="1"/>
  <c r="G140"/>
  <c r="G137"/>
  <c r="G136"/>
  <c r="G133"/>
  <c r="G132" s="1"/>
  <c r="G130"/>
  <c r="G129" s="1"/>
  <c r="G128" s="1"/>
  <c r="G127"/>
  <c r="G126" s="1"/>
  <c r="G124"/>
  <c r="G123" s="1"/>
  <c r="G122" s="1"/>
  <c r="G120"/>
  <c r="G119" s="1"/>
  <c r="G117"/>
  <c r="G116"/>
  <c r="G115"/>
  <c r="G113"/>
  <c r="G109"/>
  <c r="G108" s="1"/>
  <c r="G106"/>
  <c r="G105"/>
  <c r="G102"/>
  <c r="G100" s="1"/>
  <c r="G99"/>
  <c r="G98"/>
  <c r="G96"/>
  <c r="G95"/>
  <c r="G92"/>
  <c r="G91"/>
  <c r="G89"/>
  <c r="G88"/>
  <c r="G84"/>
  <c r="G83"/>
  <c r="G81"/>
  <c r="G80"/>
  <c r="G78"/>
  <c r="G77"/>
  <c r="G73"/>
  <c r="G71"/>
  <c r="G70"/>
  <c r="G68"/>
  <c r="G67"/>
  <c r="G65"/>
  <c r="G64"/>
  <c r="G62"/>
  <c r="G61"/>
  <c r="G59"/>
  <c r="G58"/>
  <c r="G56"/>
  <c r="G55"/>
  <c r="G53"/>
  <c r="G52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G323" l="1"/>
  <c r="H323"/>
  <c r="H322" s="1"/>
  <c r="H768" i="1"/>
  <c r="H75"/>
  <c r="H61" s="1"/>
  <c r="E12" i="3" s="1"/>
  <c r="G919" i="2"/>
  <c r="G918" s="1"/>
  <c r="H919"/>
  <c r="H918" s="1"/>
  <c r="H703" i="1"/>
  <c r="H702" s="1"/>
  <c r="H832" i="2"/>
  <c r="H831" s="1"/>
  <c r="H830" s="1"/>
  <c r="G832"/>
  <c r="G831" s="1"/>
  <c r="G354"/>
  <c r="G350" s="1"/>
  <c r="H1096" i="1"/>
  <c r="I55"/>
  <c r="K57" s="1"/>
  <c r="H563"/>
  <c r="G322" i="2"/>
  <c r="H445"/>
  <c r="H614" i="1"/>
  <c r="H609" s="1"/>
  <c r="G445" i="2"/>
  <c r="H1408" i="1"/>
  <c r="G845" i="2"/>
  <c r="G844" s="1"/>
  <c r="H845"/>
  <c r="H844" s="1"/>
  <c r="H427"/>
  <c r="G427"/>
  <c r="H1301" i="1"/>
  <c r="H417"/>
  <c r="H263" i="2"/>
  <c r="G263"/>
  <c r="G159"/>
  <c r="H360" i="1"/>
  <c r="H359" s="1"/>
  <c r="H159" i="2"/>
  <c r="I1256" i="1"/>
  <c r="H200"/>
  <c r="H181" i="2"/>
  <c r="G181"/>
  <c r="H298"/>
  <c r="H157" i="1"/>
  <c r="H156" s="1"/>
  <c r="E21" i="3" s="1"/>
  <c r="F18"/>
  <c r="G203" i="2"/>
  <c r="G202" s="1"/>
  <c r="H203"/>
  <c r="H202" s="1"/>
  <c r="G298"/>
  <c r="F37" i="3"/>
  <c r="F34" s="1"/>
  <c r="G960" i="2"/>
  <c r="H960"/>
  <c r="H21" i="1"/>
  <c r="H20" s="1"/>
  <c r="H602" i="2"/>
  <c r="H594" s="1"/>
  <c r="H1064" i="1"/>
  <c r="H1063" s="1"/>
  <c r="H1062" s="1"/>
  <c r="G602" i="2"/>
  <c r="G594" s="1"/>
  <c r="H667" i="1"/>
  <c r="H666" s="1"/>
  <c r="H665" s="1"/>
  <c r="G814" i="2"/>
  <c r="H814"/>
  <c r="H47"/>
  <c r="G930"/>
  <c r="G929" s="1"/>
  <c r="G47"/>
  <c r="H930"/>
  <c r="H929" s="1"/>
  <c r="G710"/>
  <c r="G709" s="1"/>
  <c r="H710"/>
  <c r="H709" s="1"/>
  <c r="H700"/>
  <c r="G700"/>
  <c r="H620"/>
  <c r="G620"/>
  <c r="G795"/>
  <c r="H795"/>
  <c r="H93"/>
  <c r="H112"/>
  <c r="H107" s="1"/>
  <c r="G112"/>
  <c r="G107" s="1"/>
  <c r="G93"/>
  <c r="H863"/>
  <c r="G25"/>
  <c r="H25"/>
  <c r="G863"/>
  <c r="G417"/>
  <c r="G411" s="1"/>
  <c r="G399" s="1"/>
  <c r="H417"/>
  <c r="H411" s="1"/>
  <c r="H399" s="1"/>
  <c r="H1364" i="1"/>
  <c r="H1353" s="1"/>
  <c r="H1348" s="1"/>
  <c r="H613" i="2"/>
  <c r="G613"/>
  <c r="H245"/>
  <c r="G245"/>
  <c r="G603"/>
  <c r="H603"/>
  <c r="H364" i="1"/>
  <c r="G491" i="2"/>
  <c r="F51" i="3"/>
  <c r="F50" s="1"/>
  <c r="H491" i="2"/>
  <c r="G482"/>
  <c r="H373" i="1"/>
  <c r="H482" i="2"/>
  <c r="H139"/>
  <c r="H138" s="1"/>
  <c r="G139"/>
  <c r="G138" s="1"/>
  <c r="H140" i="1"/>
  <c r="E19" i="3" s="1"/>
  <c r="G295" i="2"/>
  <c r="G286" s="1"/>
  <c r="H295"/>
  <c r="H286" s="1"/>
  <c r="G978"/>
  <c r="H1286" i="1"/>
  <c r="H1285" s="1"/>
  <c r="H1232"/>
  <c r="H1273"/>
  <c r="H1311"/>
  <c r="H1237"/>
  <c r="H1280"/>
  <c r="H1292"/>
  <c r="H1291" s="1"/>
  <c r="H1268"/>
  <c r="H1267" s="1"/>
  <c r="H1261" s="1"/>
  <c r="H1220"/>
  <c r="H1219" s="1"/>
  <c r="H218"/>
  <c r="G118" i="2"/>
  <c r="H761" i="1"/>
  <c r="H118" i="2"/>
  <c r="H270" i="1"/>
  <c r="G518" i="2"/>
  <c r="G515" s="1"/>
  <c r="G512" s="1"/>
  <c r="H518"/>
  <c r="H515" s="1"/>
  <c r="H512" s="1"/>
  <c r="H1191" i="1"/>
  <c r="H1186" s="1"/>
  <c r="G330" i="2"/>
  <c r="G329" s="1"/>
  <c r="H330"/>
  <c r="H329" s="1"/>
  <c r="H475" i="1"/>
  <c r="H13" i="2"/>
  <c r="H20"/>
  <c r="G13"/>
  <c r="G20"/>
  <c r="G10"/>
  <c r="H10"/>
  <c r="H322" i="1"/>
  <c r="H1153"/>
  <c r="G671" i="2"/>
  <c r="G670" s="1"/>
  <c r="H671"/>
  <c r="H670" s="1"/>
  <c r="G14"/>
  <c r="H837" i="1"/>
  <c r="G899" i="2"/>
  <c r="G898" s="1"/>
  <c r="H119" i="1"/>
  <c r="H286"/>
  <c r="H285" s="1"/>
  <c r="H277" s="1"/>
  <c r="E28" i="3" s="1"/>
  <c r="H500" i="1"/>
  <c r="H499" s="1"/>
  <c r="H491" s="1"/>
  <c r="H1011"/>
  <c r="H1319"/>
  <c r="H1340"/>
  <c r="H14" i="2"/>
  <c r="H930" i="1"/>
  <c r="H57" i="2"/>
  <c r="F31" i="3"/>
  <c r="H721" i="2"/>
  <c r="H72"/>
  <c r="H1370" i="1"/>
  <c r="H1369" s="1"/>
  <c r="G51" i="2"/>
  <c r="G57"/>
  <c r="G135"/>
  <c r="G134" s="1"/>
  <c r="G529"/>
  <c r="G824"/>
  <c r="G823" s="1"/>
  <c r="G877"/>
  <c r="H31"/>
  <c r="H51"/>
  <c r="H274"/>
  <c r="H886"/>
  <c r="H179" i="1"/>
  <c r="H176" s="1"/>
  <c r="H175" s="1"/>
  <c r="H241"/>
  <c r="H240" s="1"/>
  <c r="H391"/>
  <c r="H387" s="1"/>
  <c r="H744"/>
  <c r="H145" i="2"/>
  <c r="H889"/>
  <c r="G718"/>
  <c r="G880"/>
  <c r="H76"/>
  <c r="H82"/>
  <c r="H87"/>
  <c r="H132"/>
  <c r="H345"/>
  <c r="H357"/>
  <c r="H1176" i="1"/>
  <c r="H596"/>
  <c r="H588" s="1"/>
  <c r="E46" i="3" s="1"/>
  <c r="G34" i="2"/>
  <c r="G40"/>
  <c r="G66"/>
  <c r="G104"/>
  <c r="G103" s="1"/>
  <c r="G281"/>
  <c r="G280" s="1"/>
  <c r="H66"/>
  <c r="H281"/>
  <c r="H280" s="1"/>
  <c r="H380"/>
  <c r="H379" s="1"/>
  <c r="H372" s="1"/>
  <c r="H537"/>
  <c r="H894"/>
  <c r="H980"/>
  <c r="H947" i="1"/>
  <c r="H946" s="1"/>
  <c r="H970"/>
  <c r="H1117"/>
  <c r="H1116" s="1"/>
  <c r="H1143"/>
  <c r="H1137" s="1"/>
  <c r="H811"/>
  <c r="H801" s="1"/>
  <c r="G79" i="2"/>
  <c r="G910"/>
  <c r="G909" s="1"/>
  <c r="H685" i="1"/>
  <c r="H918"/>
  <c r="H40" i="2"/>
  <c r="H63"/>
  <c r="H90"/>
  <c r="H239"/>
  <c r="H205" s="1"/>
  <c r="H313"/>
  <c r="H310" s="1"/>
  <c r="H718"/>
  <c r="H877"/>
  <c r="H480" i="1"/>
  <c r="H479" s="1"/>
  <c r="H515"/>
  <c r="H514" s="1"/>
  <c r="H506" s="1"/>
  <c r="H505" s="1"/>
  <c r="H710"/>
  <c r="H709" s="1"/>
  <c r="H708" s="1"/>
  <c r="H891"/>
  <c r="H1025"/>
  <c r="G31" i="2"/>
  <c r="G90"/>
  <c r="G624"/>
  <c r="G944"/>
  <c r="H135"/>
  <c r="H134" s="1"/>
  <c r="H149"/>
  <c r="H636"/>
  <c r="H692"/>
  <c r="H856"/>
  <c r="G145"/>
  <c r="H37"/>
  <c r="H44"/>
  <c r="H43" s="1"/>
  <c r="H85"/>
  <c r="H104"/>
  <c r="H103" s="1"/>
  <c r="H471"/>
  <c r="G63"/>
  <c r="G82"/>
  <c r="G87"/>
  <c r="H390"/>
  <c r="H389" s="1"/>
  <c r="H388" s="1"/>
  <c r="H529"/>
  <c r="H617"/>
  <c r="H628"/>
  <c r="H726"/>
  <c r="H837"/>
  <c r="H880"/>
  <c r="H944"/>
  <c r="G610"/>
  <c r="G856"/>
  <c r="H97"/>
  <c r="H154"/>
  <c r="H193"/>
  <c r="H301"/>
  <c r="F41" i="3"/>
  <c r="F44"/>
  <c r="G889" i="2"/>
  <c r="G894"/>
  <c r="H948"/>
  <c r="G948"/>
  <c r="H439"/>
  <c r="H170"/>
  <c r="H169" s="1"/>
  <c r="H478"/>
  <c r="H477" s="1"/>
  <c r="H610"/>
  <c r="H632"/>
  <c r="H653"/>
  <c r="H666"/>
  <c r="H665" s="1"/>
  <c r="H953"/>
  <c r="F22" i="3"/>
  <c r="H54" i="2"/>
  <c r="H69"/>
  <c r="H34"/>
  <c r="H60"/>
  <c r="H79"/>
  <c r="H532"/>
  <c r="H624"/>
  <c r="H824"/>
  <c r="H823" s="1"/>
  <c r="H974"/>
  <c r="F9" i="3"/>
  <c r="H658" i="2"/>
  <c r="H910"/>
  <c r="H909" s="1"/>
  <c r="F26" i="3"/>
  <c r="G72" i="2"/>
  <c r="G478"/>
  <c r="G477" s="1"/>
  <c r="G471"/>
  <c r="H1380" i="1"/>
  <c r="K525"/>
  <c r="G274" i="2"/>
  <c r="H462" i="1"/>
  <c r="G313" i="2"/>
  <c r="G310" s="1"/>
  <c r="H228" i="1"/>
  <c r="H225" s="1"/>
  <c r="H208"/>
  <c r="G176" i="2"/>
  <c r="G173" s="1"/>
  <c r="H148" i="1"/>
  <c r="H147" s="1"/>
  <c r="H146" s="1"/>
  <c r="G974" i="2"/>
  <c r="G149"/>
  <c r="H93" i="1"/>
  <c r="E14" i="3"/>
  <c r="H13" i="1"/>
  <c r="H12" s="1"/>
  <c r="E11" i="3" s="1"/>
  <c r="H103" i="1"/>
  <c r="E10" i="3"/>
  <c r="E32"/>
  <c r="G131" i="2"/>
  <c r="G125" s="1"/>
  <c r="G69"/>
  <c r="G85"/>
  <c r="G239"/>
  <c r="G205" s="1"/>
  <c r="G345"/>
  <c r="G380"/>
  <c r="G379" s="1"/>
  <c r="G372" s="1"/>
  <c r="G439"/>
  <c r="G532"/>
  <c r="G632"/>
  <c r="G653"/>
  <c r="G692"/>
  <c r="G836"/>
  <c r="G953"/>
  <c r="H314" i="1"/>
  <c r="H827"/>
  <c r="G37" i="2"/>
  <c r="G44"/>
  <c r="G43" s="1"/>
  <c r="G54"/>
  <c r="G60"/>
  <c r="G76"/>
  <c r="G97"/>
  <c r="G193"/>
  <c r="G617"/>
  <c r="G628"/>
  <c r="G721"/>
  <c r="G726"/>
  <c r="G886"/>
  <c r="G980"/>
  <c r="G753"/>
  <c r="G729" s="1"/>
  <c r="G188"/>
  <c r="G301"/>
  <c r="G390"/>
  <c r="G389" s="1"/>
  <c r="G388" s="1"/>
  <c r="G452"/>
  <c r="G537"/>
  <c r="G583"/>
  <c r="G636"/>
  <c r="G658"/>
  <c r="G666"/>
  <c r="G665" s="1"/>
  <c r="G901"/>
  <c r="H1205" i="1"/>
  <c r="H176" i="2"/>
  <c r="H173" s="1"/>
  <c r="H188"/>
  <c r="H452"/>
  <c r="H125"/>
  <c r="H753"/>
  <c r="H729" s="1"/>
  <c r="H901"/>
  <c r="H583"/>
  <c r="G357"/>
  <c r="G170"/>
  <c r="G169" s="1"/>
  <c r="G154"/>
  <c r="G528" l="1"/>
  <c r="H528"/>
  <c r="H743" i="1"/>
  <c r="G937" i="2"/>
  <c r="H937"/>
  <c r="H386" i="1"/>
  <c r="E30" i="3" s="1"/>
  <c r="H1310" i="1"/>
  <c r="H1300" s="1"/>
  <c r="H24" i="2"/>
  <c r="G24"/>
  <c r="H269" i="1"/>
  <c r="H268" s="1"/>
  <c r="H267" s="1"/>
  <c r="H1407"/>
  <c r="H1412" s="1"/>
  <c r="G328" i="2"/>
  <c r="H328"/>
  <c r="G297"/>
  <c r="H297"/>
  <c r="I1215" i="1"/>
  <c r="K1217" s="1"/>
  <c r="G883" i="2"/>
  <c r="F58" i="3"/>
  <c r="H883" i="2"/>
  <c r="H139" i="1"/>
  <c r="H89"/>
  <c r="H56" s="1"/>
  <c r="E23" i="3"/>
  <c r="H907" i="1"/>
  <c r="H906" s="1"/>
  <c r="H1272"/>
  <c r="H1231"/>
  <c r="H1227" s="1"/>
  <c r="H196"/>
  <c r="E24" i="3" s="1"/>
  <c r="H855" i="2"/>
  <c r="G855"/>
  <c r="H981" i="1"/>
  <c r="H980" s="1"/>
  <c r="H474"/>
  <c r="H461" s="1"/>
  <c r="H1136"/>
  <c r="H1135" s="1"/>
  <c r="E40" i="3" s="1"/>
  <c r="H769" i="2"/>
  <c r="H890" i="1"/>
  <c r="H889" s="1"/>
  <c r="E54" i="3" s="1"/>
  <c r="G691" i="2"/>
  <c r="H691"/>
  <c r="H1175" i="1"/>
  <c r="H1106"/>
  <c r="H1095" s="1"/>
  <c r="E39" i="3" s="1"/>
  <c r="E52"/>
  <c r="H664" i="1"/>
  <c r="H608" s="1"/>
  <c r="H416"/>
  <c r="E33" i="3" s="1"/>
  <c r="E31" s="1"/>
  <c r="H217" i="1"/>
  <c r="E25" i="3" s="1"/>
  <c r="H309" i="2"/>
  <c r="G273"/>
  <c r="H273"/>
  <c r="G810"/>
  <c r="H244"/>
  <c r="E53" i="3"/>
  <c r="G536" i="2"/>
  <c r="H536"/>
  <c r="G244"/>
  <c r="G258"/>
  <c r="G253" s="1"/>
  <c r="H717"/>
  <c r="G876"/>
  <c r="H652"/>
  <c r="H651" s="1"/>
  <c r="G142"/>
  <c r="H142"/>
  <c r="H470"/>
  <c r="G187"/>
  <c r="G186" s="1"/>
  <c r="G717"/>
  <c r="H876"/>
  <c r="H187"/>
  <c r="H186" s="1"/>
  <c r="G609"/>
  <c r="H490" i="1"/>
  <c r="H11"/>
  <c r="H10" s="1"/>
  <c r="H50" i="2"/>
  <c r="G652"/>
  <c r="G651" s="1"/>
  <c r="H609"/>
  <c r="H810"/>
  <c r="H809" s="1"/>
  <c r="G50"/>
  <c r="H438"/>
  <c r="H426" s="1"/>
  <c r="G470"/>
  <c r="H258"/>
  <c r="H253" s="1"/>
  <c r="H1339" i="1"/>
  <c r="H1338" s="1"/>
  <c r="E43" i="3" s="1"/>
  <c r="G309" i="2"/>
  <c r="H308" i="1"/>
  <c r="E29" i="3" s="1"/>
  <c r="G438" i="2"/>
  <c r="G426" s="1"/>
  <c r="E20" i="3"/>
  <c r="E18" s="1"/>
  <c r="E27"/>
  <c r="G830" i="2"/>
  <c r="H1271" i="1" l="1"/>
  <c r="H1257" s="1"/>
  <c r="H969"/>
  <c r="E36" i="3" s="1"/>
  <c r="I1399" i="1"/>
  <c r="I1403" s="1"/>
  <c r="H1218"/>
  <c r="H1217" s="1"/>
  <c r="H1216" s="1"/>
  <c r="H174"/>
  <c r="G527" i="2"/>
  <c r="G526" s="1"/>
  <c r="H527"/>
  <c r="H526" s="1"/>
  <c r="E48" i="3"/>
  <c r="H716" i="2"/>
  <c r="E49" i="3"/>
  <c r="H825" i="1"/>
  <c r="H824" s="1"/>
  <c r="H823" s="1"/>
  <c r="H800" s="1"/>
  <c r="H799" s="1"/>
  <c r="E51" i="3" s="1"/>
  <c r="E50" s="1"/>
  <c r="G786" i="2"/>
  <c r="G785" s="1"/>
  <c r="G770" s="1"/>
  <c r="K11" i="1"/>
  <c r="E22" i="3"/>
  <c r="H409" i="1"/>
  <c r="G809" i="2"/>
  <c r="G808" s="1"/>
  <c r="H580" i="1"/>
  <c r="H562" s="1"/>
  <c r="K581" s="1"/>
  <c r="H905"/>
  <c r="H23" i="2"/>
  <c r="E47" i="3"/>
  <c r="E17"/>
  <c r="E9" s="1"/>
  <c r="H808" i="2"/>
  <c r="H371"/>
  <c r="G23"/>
  <c r="G371"/>
  <c r="E26" i="3"/>
  <c r="H266" i="1"/>
  <c r="H997" i="2" l="1"/>
  <c r="F60" i="3"/>
  <c r="F61" s="1"/>
  <c r="H999" i="2"/>
  <c r="E37" i="3"/>
  <c r="H904" i="1"/>
  <c r="H903" s="1"/>
  <c r="K904" s="1"/>
  <c r="E42" i="3"/>
  <c r="E41" s="1"/>
  <c r="H1256" i="1"/>
  <c r="E44" i="3"/>
  <c r="H798" i="1"/>
  <c r="H783" s="1"/>
  <c r="K798" s="1"/>
  <c r="H55"/>
  <c r="E35" i="3"/>
  <c r="H1215" i="1" l="1"/>
  <c r="K1216" s="1"/>
  <c r="E34" i="3"/>
  <c r="E58" s="1"/>
  <c r="H1000" i="2"/>
  <c r="G769"/>
  <c r="G716" s="1"/>
  <c r="G997" s="1"/>
  <c r="K56" i="1"/>
  <c r="H1399" l="1"/>
  <c r="H1403" s="1"/>
  <c r="F267" i="2"/>
  <c r="F266" s="1"/>
  <c r="G394" i="1"/>
  <c r="G392" s="1"/>
  <c r="G999" i="2" l="1"/>
  <c r="G1000" s="1"/>
  <c r="E60" i="3"/>
  <c r="E61" s="1"/>
  <c r="F366" i="2"/>
  <c r="F365" s="1"/>
  <c r="F364" s="1"/>
  <c r="F363" s="1"/>
  <c r="F360"/>
  <c r="F359" s="1"/>
  <c r="F358" s="1"/>
  <c r="G1269" i="1"/>
  <c r="G1263"/>
  <c r="G1262" s="1"/>
  <c r="G1268" l="1"/>
  <c r="G1267" s="1"/>
  <c r="G1261" s="1"/>
  <c r="F357" i="2"/>
  <c r="F241" l="1"/>
  <c r="F240" s="1"/>
  <c r="F243"/>
  <c r="F242" s="1"/>
  <c r="G357" i="1"/>
  <c r="G354" s="1"/>
  <c r="G322" l="1"/>
  <c r="F239" i="2"/>
  <c r="F205" s="1"/>
  <c r="G355" i="1"/>
  <c r="F164" i="2"/>
  <c r="F163" s="1"/>
  <c r="G317" i="1"/>
  <c r="G315" s="1"/>
  <c r="F262" i="2"/>
  <c r="F261" s="1"/>
  <c r="F259" s="1"/>
  <c r="G289" i="1"/>
  <c r="G287" s="1"/>
  <c r="F248" i="2"/>
  <c r="F247" s="1"/>
  <c r="G211" i="1"/>
  <c r="G209" s="1"/>
  <c r="F185" i="2"/>
  <c r="F184" s="1"/>
  <c r="G203" i="1"/>
  <c r="F976" i="2" l="1"/>
  <c r="F977"/>
  <c r="F975"/>
  <c r="F974" l="1"/>
  <c r="F928" l="1"/>
  <c r="G261" i="1"/>
  <c r="G258" s="1"/>
  <c r="F850" i="2"/>
  <c r="F341" l="1"/>
  <c r="F340" s="1"/>
  <c r="G401" i="1"/>
  <c r="G400" s="1"/>
  <c r="F521" i="2"/>
  <c r="F520" s="1"/>
  <c r="G454" i="1"/>
  <c r="G453" s="1"/>
  <c r="G452" s="1"/>
  <c r="G426" s="1"/>
  <c r="G384" l="1"/>
  <c r="F488" i="2"/>
  <c r="F487" s="1"/>
  <c r="F493"/>
  <c r="F495"/>
  <c r="F494" s="1"/>
  <c r="G369" i="1"/>
  <c r="G374"/>
  <c r="G376"/>
  <c r="F171" i="2"/>
  <c r="F318"/>
  <c r="F317"/>
  <c r="F336"/>
  <c r="F335" s="1"/>
  <c r="F334"/>
  <c r="F333" s="1"/>
  <c r="G275" i="1"/>
  <c r="G273"/>
  <c r="F127" i="2"/>
  <c r="F126" s="1"/>
  <c r="G226" i="1"/>
  <c r="F931" i="2"/>
  <c r="G128" i="1"/>
  <c r="G127" s="1"/>
  <c r="F325" i="2"/>
  <c r="F930" l="1"/>
  <c r="F929" s="1"/>
  <c r="G373" i="1"/>
  <c r="G270"/>
  <c r="F330" i="2"/>
  <c r="F329" s="1"/>
  <c r="G269" i="1" l="1"/>
  <c r="G268" s="1"/>
  <c r="F250" i="2"/>
  <c r="F249" s="1"/>
  <c r="F175" l="1"/>
  <c r="F174" s="1"/>
  <c r="G177" i="1"/>
  <c r="F308" i="2" l="1"/>
  <c r="F307" s="1"/>
  <c r="F306" s="1"/>
  <c r="G424" i="1"/>
  <c r="G423" s="1"/>
  <c r="G1407" s="1"/>
  <c r="F503" i="2" l="1"/>
  <c r="F502" s="1"/>
  <c r="F501" s="1"/>
  <c r="F492"/>
  <c r="F491" s="1"/>
  <c r="F486"/>
  <c r="F485" s="1"/>
  <c r="F484"/>
  <c r="F483" s="1"/>
  <c r="G383" i="1"/>
  <c r="G365"/>
  <c r="G367"/>
  <c r="G320"/>
  <c r="F162" i="2"/>
  <c r="F160" s="1"/>
  <c r="F159" s="1"/>
  <c r="G314" i="1"/>
  <c r="F506" i="2"/>
  <c r="F505" s="1"/>
  <c r="F504" s="1"/>
  <c r="F511"/>
  <c r="F510" s="1"/>
  <c r="F509" s="1"/>
  <c r="G301" i="1"/>
  <c r="G300" s="1"/>
  <c r="G306"/>
  <c r="G305" s="1"/>
  <c r="G283"/>
  <c r="F246" i="2"/>
  <c r="F245" s="1"/>
  <c r="F183"/>
  <c r="F182" s="1"/>
  <c r="F181" s="1"/>
  <c r="G201" i="1"/>
  <c r="G200" s="1"/>
  <c r="G208"/>
  <c r="G196" l="1"/>
  <c r="G364"/>
  <c r="F482" i="2"/>
  <c r="F244"/>
  <c r="F900"/>
  <c r="G117" i="1"/>
  <c r="F140" i="2"/>
  <c r="G91" i="1"/>
  <c r="G90" s="1"/>
  <c r="F139" i="2" l="1"/>
  <c r="F138" s="1"/>
  <c r="F476"/>
  <c r="F474" s="1"/>
  <c r="F288"/>
  <c r="F287" s="1"/>
  <c r="F290"/>
  <c r="F289" s="1"/>
  <c r="F296"/>
  <c r="F133"/>
  <c r="F132" s="1"/>
  <c r="G232" i="1"/>
  <c r="F295" i="2" l="1"/>
  <c r="F286" s="1"/>
  <c r="F102"/>
  <c r="F661" l="1"/>
  <c r="F657"/>
  <c r="G1123" i="1"/>
  <c r="G1118"/>
  <c r="F319" i="2" l="1"/>
  <c r="G361" i="1"/>
  <c r="G360" s="1"/>
  <c r="G253" l="1"/>
  <c r="G252" l="1"/>
  <c r="G251" s="1"/>
  <c r="F458" i="2"/>
  <c r="F457" s="1"/>
  <c r="F456"/>
  <c r="G1251" i="1"/>
  <c r="G1250" s="1"/>
  <c r="G1249" s="1"/>
  <c r="G1248" s="1"/>
  <c r="G733"/>
  <c r="G732" s="1"/>
  <c r="G577"/>
  <c r="G576" s="1"/>
  <c r="G575" s="1"/>
  <c r="G574" s="1"/>
  <c r="G573" s="1"/>
  <c r="G563" s="1"/>
  <c r="F658" i="2" l="1"/>
  <c r="F963" l="1"/>
  <c r="G87" i="1"/>
  <c r="G86" s="1"/>
  <c r="G85" s="1"/>
  <c r="D15" i="3" s="1"/>
  <c r="F979" i="2" l="1"/>
  <c r="F982"/>
  <c r="F712" l="1"/>
  <c r="F699"/>
  <c r="F698" s="1"/>
  <c r="F703"/>
  <c r="F669"/>
  <c r="F531"/>
  <c r="F654"/>
  <c r="G1213" i="1"/>
  <c r="G1212" s="1"/>
  <c r="G1211" s="1"/>
  <c r="G1210" s="1"/>
  <c r="G1209" s="1"/>
  <c r="G1208" s="1"/>
  <c r="G1160"/>
  <c r="G1162"/>
  <c r="G1109"/>
  <c r="G1108" s="1"/>
  <c r="G1107" s="1"/>
  <c r="G1131"/>
  <c r="F854" i="2" l="1"/>
  <c r="F852" s="1"/>
  <c r="F845" s="1"/>
  <c r="F947" l="1"/>
  <c r="G14" i="1"/>
  <c r="F272" i="2" l="1"/>
  <c r="G359" i="1" l="1"/>
  <c r="F656" i="2"/>
  <c r="F606"/>
  <c r="F605" s="1"/>
  <c r="G1023" i="1"/>
  <c r="G1022" s="1"/>
  <c r="G1016" s="1"/>
  <c r="F539" i="2"/>
  <c r="F604"/>
  <c r="G928" i="1"/>
  <c r="G927" s="1"/>
  <c r="G923" s="1"/>
  <c r="F534" i="2"/>
  <c r="F602" l="1"/>
  <c r="F594" s="1"/>
  <c r="F603"/>
  <c r="F993" l="1"/>
  <c r="F992" s="1"/>
  <c r="G264" i="1"/>
  <c r="G263" s="1"/>
  <c r="F421" i="2" l="1"/>
  <c r="F420" s="1"/>
  <c r="G1367" i="1"/>
  <c r="F447" i="2"/>
  <c r="G1235" i="1"/>
  <c r="F838" i="2" l="1"/>
  <c r="F836" l="1"/>
  <c r="F837"/>
  <c r="F897"/>
  <c r="F271" l="1"/>
  <c r="G475" i="1" l="1"/>
  <c r="F677" i="2" l="1"/>
  <c r="G1081" i="1"/>
  <c r="G1080" s="1"/>
  <c r="F756" i="2" l="1"/>
  <c r="F752"/>
  <c r="F378" l="1"/>
  <c r="F377" s="1"/>
  <c r="F376" s="1"/>
  <c r="G1384" i="1"/>
  <c r="G1278"/>
  <c r="G1277" s="1"/>
  <c r="G1276" l="1"/>
  <c r="F148" i="2" l="1"/>
  <c r="F146" l="1"/>
  <c r="F981"/>
  <c r="F980" s="1"/>
  <c r="F971"/>
  <c r="F970" s="1"/>
  <c r="F964"/>
  <c r="F962"/>
  <c r="F959"/>
  <c r="F958" s="1"/>
  <c r="F957"/>
  <c r="F956" s="1"/>
  <c r="F955"/>
  <c r="F954"/>
  <c r="F952"/>
  <c r="F951" s="1"/>
  <c r="F950"/>
  <c r="F949"/>
  <c r="F946"/>
  <c r="F945"/>
  <c r="F943"/>
  <c r="F942" s="1"/>
  <c r="F941"/>
  <c r="F940" s="1"/>
  <c r="F920"/>
  <c r="F914"/>
  <c r="F913" s="1"/>
  <c r="F912"/>
  <c r="F911" s="1"/>
  <c r="F905"/>
  <c r="F904" s="1"/>
  <c r="F903"/>
  <c r="F902" s="1"/>
  <c r="F899"/>
  <c r="F898" s="1"/>
  <c r="F895"/>
  <c r="F894" s="1"/>
  <c r="F893"/>
  <c r="F892" s="1"/>
  <c r="F891"/>
  <c r="F890"/>
  <c r="F888"/>
  <c r="F887"/>
  <c r="F882"/>
  <c r="F881"/>
  <c r="F879"/>
  <c r="F878"/>
  <c r="F875"/>
  <c r="F874" s="1"/>
  <c r="F873" s="1"/>
  <c r="F872" s="1"/>
  <c r="F866"/>
  <c r="F865"/>
  <c r="F862"/>
  <c r="F861" s="1"/>
  <c r="F860"/>
  <c r="F859" s="1"/>
  <c r="F858"/>
  <c r="F857"/>
  <c r="F842"/>
  <c r="F841" s="1"/>
  <c r="F840" s="1"/>
  <c r="F839" s="1"/>
  <c r="F834"/>
  <c r="F833"/>
  <c r="F826"/>
  <c r="F825"/>
  <c r="F820"/>
  <c r="F819" s="1"/>
  <c r="F818"/>
  <c r="F817" s="1"/>
  <c r="F816"/>
  <c r="F815" s="1"/>
  <c r="F813"/>
  <c r="F812" s="1"/>
  <c r="F811" s="1"/>
  <c r="F798"/>
  <c r="F797" s="1"/>
  <c r="F796" s="1"/>
  <c r="F794"/>
  <c r="F793" s="1"/>
  <c r="F728"/>
  <c r="F727"/>
  <c r="F725"/>
  <c r="F724" s="1"/>
  <c r="F723"/>
  <c r="F722"/>
  <c r="F720"/>
  <c r="F719"/>
  <c r="F715"/>
  <c r="F714"/>
  <c r="F702"/>
  <c r="F700" s="1"/>
  <c r="F694"/>
  <c r="F676"/>
  <c r="F675"/>
  <c r="F674"/>
  <c r="F673"/>
  <c r="F672"/>
  <c r="F667"/>
  <c r="F655"/>
  <c r="F653" s="1"/>
  <c r="F643"/>
  <c r="F642" s="1"/>
  <c r="F639" s="1"/>
  <c r="F638"/>
  <c r="F634"/>
  <c r="F635"/>
  <c r="F633"/>
  <c r="F631"/>
  <c r="F629"/>
  <c r="F626"/>
  <c r="F627"/>
  <c r="F625"/>
  <c r="F622"/>
  <c r="F621"/>
  <c r="F619"/>
  <c r="F618"/>
  <c r="F615"/>
  <c r="F612"/>
  <c r="F611"/>
  <c r="F593"/>
  <c r="F592" s="1"/>
  <c r="F589"/>
  <c r="F588" s="1"/>
  <c r="F587"/>
  <c r="F586" s="1"/>
  <c r="F585"/>
  <c r="F584" s="1"/>
  <c r="F550"/>
  <c r="F549" s="1"/>
  <c r="F540"/>
  <c r="F538"/>
  <c r="F535"/>
  <c r="F533"/>
  <c r="F530"/>
  <c r="F529" s="1"/>
  <c r="F524"/>
  <c r="F523" s="1"/>
  <c r="F522" s="1"/>
  <c r="F519"/>
  <c r="F480"/>
  <c r="F481"/>
  <c r="F479"/>
  <c r="F473"/>
  <c r="F472"/>
  <c r="F463"/>
  <c r="F462" s="1"/>
  <c r="F459" s="1"/>
  <c r="F455"/>
  <c r="F454"/>
  <c r="F453" s="1"/>
  <c r="F443"/>
  <c r="F442" s="1"/>
  <c r="F441"/>
  <c r="F440" s="1"/>
  <c r="F431"/>
  <c r="F430" s="1"/>
  <c r="F429"/>
  <c r="F428" s="1"/>
  <c r="F419"/>
  <c r="F418" s="1"/>
  <c r="F417" s="1"/>
  <c r="F411" s="1"/>
  <c r="F399" s="1"/>
  <c r="F397"/>
  <c r="F396" s="1"/>
  <c r="F395" s="1"/>
  <c r="F394" s="1"/>
  <c r="F392"/>
  <c r="F393"/>
  <c r="F391"/>
  <c r="F387"/>
  <c r="F386" s="1"/>
  <c r="F385" s="1"/>
  <c r="F384" s="1"/>
  <c r="F382"/>
  <c r="F383"/>
  <c r="F381"/>
  <c r="F375"/>
  <c r="F374" s="1"/>
  <c r="F373" s="1"/>
  <c r="F370"/>
  <c r="F369" s="1"/>
  <c r="F368" s="1"/>
  <c r="F367" s="1"/>
  <c r="F349"/>
  <c r="F348" s="1"/>
  <c r="F347"/>
  <c r="F346" s="1"/>
  <c r="F324"/>
  <c r="F323" s="1"/>
  <c r="F321"/>
  <c r="F314"/>
  <c r="F303"/>
  <c r="F305"/>
  <c r="F302"/>
  <c r="F300"/>
  <c r="F299"/>
  <c r="F283"/>
  <c r="F285"/>
  <c r="F282"/>
  <c r="F279"/>
  <c r="F277"/>
  <c r="F276"/>
  <c r="F265"/>
  <c r="F264"/>
  <c r="F257"/>
  <c r="F255" s="1"/>
  <c r="F254" s="1"/>
  <c r="F204"/>
  <c r="F201"/>
  <c r="F200" s="1"/>
  <c r="F199" s="1"/>
  <c r="F198" s="1"/>
  <c r="F195"/>
  <c r="F197"/>
  <c r="F194"/>
  <c r="F192"/>
  <c r="F191" s="1"/>
  <c r="F189"/>
  <c r="F180"/>
  <c r="F179" s="1"/>
  <c r="F178"/>
  <c r="F177" s="1"/>
  <c r="F172"/>
  <c r="F170" s="1"/>
  <c r="F167"/>
  <c r="F166" s="1"/>
  <c r="F157"/>
  <c r="F158"/>
  <c r="F155"/>
  <c r="F153"/>
  <c r="F152" s="1"/>
  <c r="F151"/>
  <c r="F150"/>
  <c r="F147"/>
  <c r="F144"/>
  <c r="F143" s="1"/>
  <c r="F137"/>
  <c r="F136"/>
  <c r="F130"/>
  <c r="F129" s="1"/>
  <c r="F128" s="1"/>
  <c r="F124"/>
  <c r="F123" s="1"/>
  <c r="F122" s="1"/>
  <c r="F115"/>
  <c r="F116"/>
  <c r="F117"/>
  <c r="F113"/>
  <c r="F109"/>
  <c r="F108" s="1"/>
  <c r="F106"/>
  <c r="F105"/>
  <c r="F99"/>
  <c r="F98"/>
  <c r="F96"/>
  <c r="F95"/>
  <c r="F92"/>
  <c r="F91"/>
  <c r="F89"/>
  <c r="F88"/>
  <c r="F84"/>
  <c r="F83"/>
  <c r="F81"/>
  <c r="F80"/>
  <c r="F78"/>
  <c r="F77"/>
  <c r="F73"/>
  <c r="F71"/>
  <c r="F70"/>
  <c r="F68"/>
  <c r="F67"/>
  <c r="F65"/>
  <c r="F64"/>
  <c r="F62"/>
  <c r="F61"/>
  <c r="F59"/>
  <c r="F58"/>
  <c r="F56"/>
  <c r="F55"/>
  <c r="F53"/>
  <c r="F52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89" i="1"/>
  <c r="G1188" s="1"/>
  <c r="G1187" s="1"/>
  <c r="G1179"/>
  <c r="G1178" s="1"/>
  <c r="G1177" s="1"/>
  <c r="G1183"/>
  <c r="G1182" s="1"/>
  <c r="G1181" s="1"/>
  <c r="F711" i="2"/>
  <c r="G1154" i="1"/>
  <c r="G1151"/>
  <c r="G1150" s="1"/>
  <c r="F637" i="2"/>
  <c r="G1144" i="1"/>
  <c r="F668" i="2"/>
  <c r="F664"/>
  <c r="F663" s="1"/>
  <c r="F662" s="1"/>
  <c r="G1104" i="1"/>
  <c r="G1103" s="1"/>
  <c r="G1100"/>
  <c r="G1069"/>
  <c r="G1068" s="1"/>
  <c r="G1066"/>
  <c r="G1065" s="1"/>
  <c r="G1043"/>
  <c r="G1040" s="1"/>
  <c r="G1036"/>
  <c r="G1029"/>
  <c r="F614" i="2"/>
  <c r="F591"/>
  <c r="F590" s="1"/>
  <c r="G1012" i="1"/>
  <c r="G974"/>
  <c r="G971" s="1"/>
  <c r="G976"/>
  <c r="G909"/>
  <c r="G908" s="1"/>
  <c r="G919"/>
  <c r="G1171"/>
  <c r="G1170" s="1"/>
  <c r="G1238"/>
  <c r="G1241"/>
  <c r="G1240" s="1"/>
  <c r="G1409" s="1"/>
  <c r="G1233"/>
  <c r="G900"/>
  <c r="G898"/>
  <c r="G895"/>
  <c r="G892"/>
  <c r="G726"/>
  <c r="G725" s="1"/>
  <c r="G1411" s="1"/>
  <c r="G113"/>
  <c r="G112" s="1"/>
  <c r="G72"/>
  <c r="G71" s="1"/>
  <c r="G105"/>
  <c r="G104" s="1"/>
  <c r="G245"/>
  <c r="G243"/>
  <c r="F337" i="2"/>
  <c r="F939"/>
  <c r="F938" s="1"/>
  <c r="G1378" i="1"/>
  <c r="G1377" s="1"/>
  <c r="G1375"/>
  <c r="G1374" s="1"/>
  <c r="G1372"/>
  <c r="G1371" s="1"/>
  <c r="G1365"/>
  <c r="G1364" s="1"/>
  <c r="G1353" s="1"/>
  <c r="G459"/>
  <c r="G458" s="1"/>
  <c r="G457" s="1"/>
  <c r="G1387"/>
  <c r="G1386" s="1"/>
  <c r="G1381"/>
  <c r="G1336"/>
  <c r="G1335" s="1"/>
  <c r="G1334" s="1"/>
  <c r="G1333" s="1"/>
  <c r="G1322"/>
  <c r="G1320"/>
  <c r="G1315"/>
  <c r="G1314" s="1"/>
  <c r="G1312"/>
  <c r="G1302"/>
  <c r="G1221"/>
  <c r="F755" i="2"/>
  <c r="F754" s="1"/>
  <c r="F751"/>
  <c r="F750" s="1"/>
  <c r="G832" i="1"/>
  <c r="G831" s="1"/>
  <c r="G829"/>
  <c r="G828" s="1"/>
  <c r="F759" i="2"/>
  <c r="F758" s="1"/>
  <c r="F757" s="1"/>
  <c r="G813" i="1"/>
  <c r="G812" s="1"/>
  <c r="G809"/>
  <c r="G808" s="1"/>
  <c r="G776"/>
  <c r="G774"/>
  <c r="G772"/>
  <c r="G704"/>
  <c r="G472"/>
  <c r="G471" s="1"/>
  <c r="G470" s="1"/>
  <c r="G256"/>
  <c r="G255" s="1"/>
  <c r="G406"/>
  <c r="G403" s="1"/>
  <c r="G939"/>
  <c r="F17" i="2"/>
  <c r="G731" i="1"/>
  <c r="G730" s="1"/>
  <c r="G729" s="1"/>
  <c r="G606"/>
  <c r="G605" s="1"/>
  <c r="G604" s="1"/>
  <c r="G1394"/>
  <c r="G1393" s="1"/>
  <c r="G1392" s="1"/>
  <c r="G1391" s="1"/>
  <c r="G512"/>
  <c r="G511" s="1"/>
  <c r="G516"/>
  <c r="G1304"/>
  <c r="G172"/>
  <c r="G509"/>
  <c r="G508" s="1"/>
  <c r="G507" s="1"/>
  <c r="G518"/>
  <c r="G295"/>
  <c r="G22"/>
  <c r="G391"/>
  <c r="G308"/>
  <c r="G591"/>
  <c r="G590" s="1"/>
  <c r="G589" s="1"/>
  <c r="G389"/>
  <c r="G388" s="1"/>
  <c r="F120" i="2"/>
  <c r="F119" s="1"/>
  <c r="F967"/>
  <c r="G220" i="1"/>
  <c r="G219" s="1"/>
  <c r="G142"/>
  <c r="G141" s="1"/>
  <c r="G1342"/>
  <c r="G1341" s="1"/>
  <c r="G1259"/>
  <c r="G1258" s="1"/>
  <c r="G672"/>
  <c r="F927" i="2"/>
  <c r="F924" s="1"/>
  <c r="G1206" i="1"/>
  <c r="G1204" s="1"/>
  <c r="G1203" s="1"/>
  <c r="G1202" s="1"/>
  <c r="G465"/>
  <c r="G464" s="1"/>
  <c r="G463" s="1"/>
  <c r="G796"/>
  <c r="G795" s="1"/>
  <c r="G794" s="1"/>
  <c r="G793" s="1"/>
  <c r="G792" s="1"/>
  <c r="G791" s="1"/>
  <c r="G487"/>
  <c r="G486" s="1"/>
  <c r="G485" s="1"/>
  <c r="G412"/>
  <c r="G411" s="1"/>
  <c r="G410" s="1"/>
  <c r="G789"/>
  <c r="G788" s="1"/>
  <c r="G787" s="1"/>
  <c r="G786" s="1"/>
  <c r="G785" s="1"/>
  <c r="F15" i="2"/>
  <c r="G533" i="1"/>
  <c r="G532" s="1"/>
  <c r="G531" s="1"/>
  <c r="D16" i="3" s="1"/>
  <c r="G312" i="1"/>
  <c r="G311" s="1"/>
  <c r="G310" s="1"/>
  <c r="G309" s="1"/>
  <c r="G282"/>
  <c r="F907" i="2"/>
  <c r="F906" s="1"/>
  <c r="G125" i="1"/>
  <c r="G124" s="1"/>
  <c r="G27"/>
  <c r="G503"/>
  <c r="G278"/>
  <c r="G700"/>
  <c r="G699" s="1"/>
  <c r="G698" s="1"/>
  <c r="G697" s="1"/>
  <c r="F100" i="2"/>
  <c r="G661" i="1"/>
  <c r="F448" i="2"/>
  <c r="F446"/>
  <c r="G18" i="1"/>
  <c r="G13" s="1"/>
  <c r="G12" s="1"/>
  <c r="F870" i="2"/>
  <c r="F869" s="1"/>
  <c r="G687" i="1"/>
  <c r="G686" s="1"/>
  <c r="G1350"/>
  <c r="G1349" s="1"/>
  <c r="G1346"/>
  <c r="G1345" s="1"/>
  <c r="G1344" s="1"/>
  <c r="F131" i="2"/>
  <c r="G231" i="1"/>
  <c r="G711"/>
  <c r="F311" i="2"/>
  <c r="G522" i="1"/>
  <c r="G521" s="1"/>
  <c r="G520" s="1"/>
  <c r="G690"/>
  <c r="G689" s="1"/>
  <c r="G757"/>
  <c r="G756" s="1"/>
  <c r="G753"/>
  <c r="G752" s="1"/>
  <c r="G749" s="1"/>
  <c r="G746"/>
  <c r="G745" s="1"/>
  <c r="G722"/>
  <c r="G716"/>
  <c r="G719"/>
  <c r="G645"/>
  <c r="G642"/>
  <c r="G639"/>
  <c r="G636"/>
  <c r="G658"/>
  <c r="G655"/>
  <c r="G652"/>
  <c r="G649"/>
  <c r="G633"/>
  <c r="G630"/>
  <c r="G627"/>
  <c r="G624"/>
  <c r="G621"/>
  <c r="G618"/>
  <c r="G615"/>
  <c r="G611"/>
  <c r="G610" s="1"/>
  <c r="G399"/>
  <c r="G483"/>
  <c r="G481"/>
  <c r="G120"/>
  <c r="G79"/>
  <c r="G63"/>
  <c r="G62" s="1"/>
  <c r="G546"/>
  <c r="G545" s="1"/>
  <c r="G47"/>
  <c r="G935"/>
  <c r="G952"/>
  <c r="G950"/>
  <c r="G948"/>
  <c r="G921"/>
  <c r="G944"/>
  <c r="G942"/>
  <c r="G1274"/>
  <c r="G1281"/>
  <c r="G170"/>
  <c r="G169" s="1"/>
  <c r="G236"/>
  <c r="G235" s="1"/>
  <c r="G234" s="1"/>
  <c r="G150"/>
  <c r="G149" s="1"/>
  <c r="G493"/>
  <c r="G492" s="1"/>
  <c r="G419"/>
  <c r="G418" s="1"/>
  <c r="G417" s="1"/>
  <c r="G319"/>
  <c r="G291"/>
  <c r="G286" s="1"/>
  <c r="G182"/>
  <c r="G468"/>
  <c r="G467" s="1"/>
  <c r="G267"/>
  <c r="G229"/>
  <c r="G116"/>
  <c r="G109"/>
  <c r="G108" s="1"/>
  <c r="G83"/>
  <c r="G82" s="1"/>
  <c r="G81" s="1"/>
  <c r="D13" i="3" s="1"/>
  <c r="G76" i="1"/>
  <c r="G542"/>
  <c r="G540"/>
  <c r="G537"/>
  <c r="F828" i="2"/>
  <c r="F827" s="1"/>
  <c r="G1293" i="1"/>
  <c r="G1287"/>
  <c r="G50"/>
  <c r="G25"/>
  <c r="G769"/>
  <c r="G768" s="1"/>
  <c r="G695"/>
  <c r="G694" s="1"/>
  <c r="G693" s="1"/>
  <c r="G682"/>
  <c r="G681" s="1"/>
  <c r="G680" s="1"/>
  <c r="G677"/>
  <c r="G676" s="1"/>
  <c r="G670"/>
  <c r="G668"/>
  <c r="G599"/>
  <c r="G598" s="1"/>
  <c r="G597" s="1"/>
  <c r="G585"/>
  <c r="G584" s="1"/>
  <c r="G583" s="1"/>
  <c r="G582" s="1"/>
  <c r="G581" s="1"/>
  <c r="G501"/>
  <c r="G99"/>
  <c r="G52"/>
  <c r="G122"/>
  <c r="G40"/>
  <c r="G397"/>
  <c r="G396" s="1"/>
  <c r="G43"/>
  <c r="G152"/>
  <c r="G67"/>
  <c r="G66" s="1"/>
  <c r="G528"/>
  <c r="G59"/>
  <c r="G164"/>
  <c r="G163" s="1"/>
  <c r="G162" s="1"/>
  <c r="G223"/>
  <c r="G222" s="1"/>
  <c r="G1014"/>
  <c r="G75" l="1"/>
  <c r="G61" s="1"/>
  <c r="D12" i="3" s="1"/>
  <c r="G703" i="1"/>
  <c r="G702" s="1"/>
  <c r="F919" i="2"/>
  <c r="F918" s="1"/>
  <c r="F832"/>
  <c r="F831" s="1"/>
  <c r="F830" s="1"/>
  <c r="G1096" i="1"/>
  <c r="F354" i="2"/>
  <c r="F350" s="1"/>
  <c r="G784" i="1"/>
  <c r="F322" i="2"/>
  <c r="F445"/>
  <c r="G614" i="1"/>
  <c r="G609" s="1"/>
  <c r="F427" i="2"/>
  <c r="G1301" i="1"/>
  <c r="F613" i="2"/>
  <c r="F263"/>
  <c r="F203"/>
  <c r="F202" s="1"/>
  <c r="F298"/>
  <c r="F960"/>
  <c r="G21" i="1"/>
  <c r="G20" s="1"/>
  <c r="F710" i="2"/>
  <c r="F709" s="1"/>
  <c r="G1064" i="1"/>
  <c r="G1063" s="1"/>
  <c r="G1062" s="1"/>
  <c r="G667"/>
  <c r="G666" s="1"/>
  <c r="G665" s="1"/>
  <c r="F814" i="2"/>
  <c r="F47"/>
  <c r="F620"/>
  <c r="F93"/>
  <c r="F112"/>
  <c r="F107" s="1"/>
  <c r="F25"/>
  <c r="F863"/>
  <c r="G140" i="1"/>
  <c r="D19" i="3" s="1"/>
  <c r="G218" i="1"/>
  <c r="G761"/>
  <c r="G1280"/>
  <c r="G1286"/>
  <c r="G1285" s="1"/>
  <c r="G1273"/>
  <c r="G1311"/>
  <c r="G1237"/>
  <c r="G1292"/>
  <c r="G1291" s="1"/>
  <c r="G1220"/>
  <c r="G1219" s="1"/>
  <c r="G1232"/>
  <c r="F118" i="2"/>
  <c r="F13"/>
  <c r="F20"/>
  <c r="F10"/>
  <c r="G1153" i="1"/>
  <c r="F671" i="2"/>
  <c r="F670" s="1"/>
  <c r="F844"/>
  <c r="G1380" i="1"/>
  <c r="G891"/>
  <c r="G536"/>
  <c r="G535" s="1"/>
  <c r="G527"/>
  <c r="G526" s="1"/>
  <c r="F125" i="2"/>
  <c r="G294" i="1"/>
  <c r="G293" s="1"/>
  <c r="G93"/>
  <c r="G58"/>
  <c r="G57" s="1"/>
  <c r="D10" i="3" s="1"/>
  <c r="G46" i="1"/>
  <c r="G45" s="1"/>
  <c r="G39"/>
  <c r="G38" s="1"/>
  <c r="G166"/>
  <c r="G157" s="1"/>
  <c r="G156" s="1"/>
  <c r="D21" i="3" s="1"/>
  <c r="F518" i="2"/>
  <c r="F515" s="1"/>
  <c r="F512" s="1"/>
  <c r="F953"/>
  <c r="F165"/>
  <c r="G837" i="1"/>
  <c r="G515"/>
  <c r="G514" s="1"/>
  <c r="G506" s="1"/>
  <c r="G505" s="1"/>
  <c r="G103"/>
  <c r="G918"/>
  <c r="G1205"/>
  <c r="G241"/>
  <c r="G240" s="1"/>
  <c r="F14" i="2"/>
  <c r="F452"/>
  <c r="G179" i="1"/>
  <c r="G176" s="1"/>
  <c r="G175" s="1"/>
  <c r="G500"/>
  <c r="G462"/>
  <c r="F666" i="2"/>
  <c r="F665" s="1"/>
  <c r="G1340" i="1"/>
  <c r="F636" i="2"/>
  <c r="F944"/>
  <c r="G685" i="1"/>
  <c r="F90" i="2"/>
  <c r="F149"/>
  <c r="G1130" i="1"/>
  <c r="G1408" s="1"/>
  <c r="G1412" s="1"/>
  <c r="F537" i="2"/>
  <c r="F889"/>
  <c r="F135"/>
  <c r="F134" s="1"/>
  <c r="F82"/>
  <c r="G119" i="1"/>
  <c r="G228"/>
  <c r="G225" s="1"/>
  <c r="G1128"/>
  <c r="G1127" s="1"/>
  <c r="F66" i="2"/>
  <c r="F301"/>
  <c r="F390"/>
  <c r="F389" s="1"/>
  <c r="F388" s="1"/>
  <c r="F44"/>
  <c r="F43" s="1"/>
  <c r="F51"/>
  <c r="F281"/>
  <c r="F280" s="1"/>
  <c r="F610"/>
  <c r="F901"/>
  <c r="F31"/>
  <c r="F37"/>
  <c r="F57"/>
  <c r="F63"/>
  <c r="F69"/>
  <c r="G1319" i="1"/>
  <c r="F34" i="2"/>
  <c r="F40"/>
  <c r="F79"/>
  <c r="F97"/>
  <c r="F54"/>
  <c r="F60"/>
  <c r="F176"/>
  <c r="F173" s="1"/>
  <c r="F910"/>
  <c r="F909" s="1"/>
  <c r="F948"/>
  <c r="F380"/>
  <c r="F379" s="1"/>
  <c r="F372" s="1"/>
  <c r="F188"/>
  <c r="F169"/>
  <c r="F72"/>
  <c r="F76"/>
  <c r="F87"/>
  <c r="F104"/>
  <c r="F103" s="1"/>
  <c r="F154"/>
  <c r="F193"/>
  <c r="F345"/>
  <c r="F328" s="1"/>
  <c r="F478"/>
  <c r="F477" s="1"/>
  <c r="F532"/>
  <c r="F632"/>
  <c r="F652"/>
  <c r="F824"/>
  <c r="F823" s="1"/>
  <c r="G930" i="1"/>
  <c r="F439" i="2"/>
  <c r="G1011" i="1"/>
  <c r="G1026"/>
  <c r="G1348"/>
  <c r="G596"/>
  <c r="G588" s="1"/>
  <c r="G710"/>
  <c r="G709" s="1"/>
  <c r="G708" s="1"/>
  <c r="G1370"/>
  <c r="G1369" s="1"/>
  <c r="G1176"/>
  <c r="F274" i="2"/>
  <c r="F753"/>
  <c r="F729" s="1"/>
  <c r="F880"/>
  <c r="F718"/>
  <c r="F886"/>
  <c r="F313"/>
  <c r="F310" s="1"/>
  <c r="F85"/>
  <c r="F617"/>
  <c r="F624"/>
  <c r="F583"/>
  <c r="G456" i="1"/>
  <c r="G480"/>
  <c r="G479" s="1"/>
  <c r="G474" s="1"/>
  <c r="G816"/>
  <c r="G815" s="1"/>
  <c r="G811" s="1"/>
  <c r="G555"/>
  <c r="G554" s="1"/>
  <c r="G553" s="1"/>
  <c r="G552" s="1"/>
  <c r="G1147"/>
  <c r="G1143" s="1"/>
  <c r="G1137" s="1"/>
  <c r="F721" i="2"/>
  <c r="F726"/>
  <c r="G744" i="1"/>
  <c r="F693" i="2"/>
  <c r="F692" s="1"/>
  <c r="G148" i="1"/>
  <c r="G147" s="1"/>
  <c r="G146" s="1"/>
  <c r="G1117"/>
  <c r="F145" i="2"/>
  <c r="G947" i="1"/>
  <c r="G946" s="1"/>
  <c r="G285"/>
  <c r="G970"/>
  <c r="F471" i="2"/>
  <c r="F856"/>
  <c r="F877"/>
  <c r="D45" i="3"/>
  <c r="D32"/>
  <c r="G387" i="1"/>
  <c r="G386" s="1"/>
  <c r="F630" i="2"/>
  <c r="F628" s="1"/>
  <c r="G1032" i="1"/>
  <c r="F978" i="2"/>
  <c r="G1197" i="1"/>
  <c r="G1193" s="1"/>
  <c r="G1192" s="1"/>
  <c r="G835"/>
  <c r="G834" s="1"/>
  <c r="G827" s="1"/>
  <c r="F804" i="2"/>
  <c r="F803" s="1"/>
  <c r="F802" s="1"/>
  <c r="F528" l="1"/>
  <c r="G743" i="1"/>
  <c r="D49" i="3" s="1"/>
  <c r="F937" i="2"/>
  <c r="G1310" i="1"/>
  <c r="G1300" s="1"/>
  <c r="F24" i="2"/>
  <c r="F297"/>
  <c r="G89" i="1"/>
  <c r="G56" s="1"/>
  <c r="F883" i="2"/>
  <c r="G139" i="1"/>
  <c r="F795" i="2"/>
  <c r="F769" s="1"/>
  <c r="G1191" i="1"/>
  <c r="G1186" s="1"/>
  <c r="G907"/>
  <c r="G906" s="1"/>
  <c r="G1272"/>
  <c r="G1231"/>
  <c r="G1227" s="1"/>
  <c r="F855" i="2"/>
  <c r="G1136" i="1"/>
  <c r="G1135" s="1"/>
  <c r="G499"/>
  <c r="G890"/>
  <c r="G889" s="1"/>
  <c r="D54" i="3" s="1"/>
  <c r="G818" i="1"/>
  <c r="G801" s="1"/>
  <c r="G823"/>
  <c r="F691" i="2"/>
  <c r="G277" i="1"/>
  <c r="D28" i="3" s="1"/>
  <c r="D30"/>
  <c r="F258" i="2"/>
  <c r="F253" s="1"/>
  <c r="F142"/>
  <c r="G525" i="1"/>
  <c r="G524" s="1"/>
  <c r="F876" i="2"/>
  <c r="F470"/>
  <c r="F717"/>
  <c r="G217" i="1"/>
  <c r="D24" i="3"/>
  <c r="F309" i="2"/>
  <c r="G416" i="1"/>
  <c r="D33" i="3" s="1"/>
  <c r="D52"/>
  <c r="D23"/>
  <c r="G1116" i="1"/>
  <c r="G1025"/>
  <c r="G981" s="1"/>
  <c r="D53" i="3"/>
  <c r="F536" i="2"/>
  <c r="D46" i="3"/>
  <c r="F651" i="2"/>
  <c r="G664" i="1"/>
  <c r="G608" s="1"/>
  <c r="D14" i="3"/>
  <c r="F273" i="2"/>
  <c r="G1339" i="1"/>
  <c r="G1338" s="1"/>
  <c r="D43" i="3" s="1"/>
  <c r="F187" i="2"/>
  <c r="F186" s="1"/>
  <c r="F810"/>
  <c r="F809" s="1"/>
  <c r="F50"/>
  <c r="F438"/>
  <c r="F426" s="1"/>
  <c r="F609"/>
  <c r="G11" i="1"/>
  <c r="D11" i="3"/>
  <c r="D27"/>
  <c r="G461" i="1"/>
  <c r="G1271" l="1"/>
  <c r="G1257" s="1"/>
  <c r="G1256" s="1"/>
  <c r="G1218"/>
  <c r="G1217" s="1"/>
  <c r="G1216" s="1"/>
  <c r="G10"/>
  <c r="K10" s="1"/>
  <c r="D40" i="3"/>
  <c r="K524" i="1"/>
  <c r="F527" i="2"/>
  <c r="F526" s="1"/>
  <c r="G491" i="1"/>
  <c r="G490" s="1"/>
  <c r="G980"/>
  <c r="F716" i="2"/>
  <c r="G800" i="1"/>
  <c r="G799" s="1"/>
  <c r="G798" s="1"/>
  <c r="D48" i="3"/>
  <c r="G1175" i="1"/>
  <c r="G1106"/>
  <c r="G1095" s="1"/>
  <c r="D39" i="3" s="1"/>
  <c r="G905" i="1"/>
  <c r="D35" i="3" s="1"/>
  <c r="F371" i="2"/>
  <c r="G174" i="1"/>
  <c r="D20" i="3"/>
  <c r="D18" s="1"/>
  <c r="D31"/>
  <c r="G409" i="1"/>
  <c r="D25" i="3"/>
  <c r="D22" s="1"/>
  <c r="D17"/>
  <c r="D9" s="1"/>
  <c r="G580" i="1"/>
  <c r="G562" s="1"/>
  <c r="K580" s="1"/>
  <c r="D47" i="3"/>
  <c r="G37" i="1"/>
  <c r="G36" s="1"/>
  <c r="K36" s="1"/>
  <c r="F23" i="2"/>
  <c r="D29" i="3"/>
  <c r="D26" s="1"/>
  <c r="G266" i="1"/>
  <c r="F808" i="2"/>
  <c r="G969" i="1" l="1"/>
  <c r="D36" i="3" s="1"/>
  <c r="F997" i="2"/>
  <c r="D37" i="3"/>
  <c r="G1215" i="1"/>
  <c r="K1215" s="1"/>
  <c r="G783"/>
  <c r="K783" s="1"/>
  <c r="D44" i="3"/>
  <c r="D51"/>
  <c r="D50" s="1"/>
  <c r="D42"/>
  <c r="D41" s="1"/>
  <c r="G55" i="1"/>
  <c r="G904" l="1"/>
  <c r="G903" s="1"/>
  <c r="K903" s="1"/>
  <c r="D34" i="3"/>
  <c r="D58" s="1"/>
  <c r="K55" i="1"/>
  <c r="G1399" l="1"/>
  <c r="G1403" s="1"/>
  <c r="D60" i="3" l="1"/>
  <c r="D61" s="1"/>
  <c r="F999" i="2"/>
  <c r="F1000" s="1"/>
</calcChain>
</file>

<file path=xl/sharedStrings.xml><?xml version="1.0" encoding="utf-8"?>
<sst xmlns="http://schemas.openxmlformats.org/spreadsheetml/2006/main" count="9310" uniqueCount="1049">
  <si>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</si>
  <si>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</si>
  <si>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</si>
  <si>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</si>
  <si>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</si>
  <si>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</si>
  <si>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</si>
  <si>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</si>
  <si>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</si>
  <si>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</si>
  <si>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</si>
  <si>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</si>
  <si>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</si>
  <si>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</si>
  <si>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</si>
  <si>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</si>
  <si>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</si>
  <si>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</si>
  <si>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</si>
  <si>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</si>
  <si>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</si>
  <si>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</si>
  <si>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</si>
  <si>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</si>
  <si>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</si>
  <si>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</si>
  <si>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</si>
  <si>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</si>
  <si>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</si>
  <si>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</si>
  <si>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</si>
  <si>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</si>
  <si>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</si>
  <si>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</si>
  <si>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</si>
  <si>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</si>
  <si>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</si>
  <si>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</si>
  <si>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</si>
  <si>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</si>
  <si>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</si>
  <si>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</si>
  <si>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</si>
  <si>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</si>
  <si>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</si>
  <si>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</si>
  <si>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</si>
  <si>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</si>
  <si>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</si>
  <si>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</si>
  <si>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</si>
  <si>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</si>
  <si>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</si>
  <si>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</si>
  <si>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</si>
  <si>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</si>
  <si>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</si>
  <si>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</si>
  <si>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</si>
  <si>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</si>
  <si>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</si>
  <si>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</si>
  <si>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</si>
  <si>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</si>
  <si>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</si>
  <si>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</si>
  <si>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</si>
  <si>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</si>
  <si>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</si>
  <si>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</si>
  <si>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</si>
  <si>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</si>
  <si>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</si>
  <si>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</si>
  <si>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</si>
  <si>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</si>
  <si>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</si>
  <si>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</si>
  <si>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</si>
  <si>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</si>
  <si>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</si>
  <si>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</si>
  <si>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</si>
  <si>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</si>
  <si>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</si>
  <si>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</si>
  <si>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</si>
  <si>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</si>
  <si>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</si>
  <si>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</si>
  <si>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</si>
  <si>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</si>
  <si>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</si>
  <si>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</si>
  <si>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</si>
  <si>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</si>
  <si>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</si>
  <si>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</si>
  <si>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</si>
  <si>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</si>
  <si>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</si>
  <si>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</si>
  <si>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</si>
  <si>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</si>
  <si>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</si>
  <si>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</si>
  <si>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</si>
  <si>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</si>
  <si>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</si>
  <si>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</si>
  <si>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</si>
  <si>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</si>
  <si>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</si>
  <si>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</si>
  <si>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</si>
  <si>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</si>
  <si>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</si>
  <si>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</si>
  <si>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</si>
  <si>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</si>
  <si>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</si>
  <si>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</si>
  <si>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</si>
  <si>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</si>
  <si>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</si>
  <si>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</si>
  <si>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</si>
  <si>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</si>
  <si>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</si>
  <si>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</si>
  <si>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</si>
  <si>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</si>
  <si>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</si>
  <si>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</si>
  <si>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</si>
  <si>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</si>
  <si>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</si>
  <si>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</si>
  <si>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</si>
  <si>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</si>
  <si>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</si>
  <si>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</si>
  <si>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</si>
  <si>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</si>
  <si>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</si>
  <si>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</si>
  <si>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</si>
  <si>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</si>
  <si>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</si>
  <si>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</si>
  <si>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</si>
  <si>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</si>
  <si>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</si>
  <si>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</si>
  <si>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</si>
  <si>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</si>
  <si>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</si>
  <si>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</si>
  <si>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</si>
  <si>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</si>
  <si>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</si>
  <si>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</si>
  <si>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</si>
  <si>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</si>
  <si>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</si>
  <si>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</si>
  <si>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</si>
  <si>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</si>
  <si>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</si>
  <si>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</si>
  <si>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</si>
  <si>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</si>
  <si>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</si>
  <si>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</si>
  <si>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</si>
  <si>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</si>
  <si>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</si>
  <si>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</si>
  <si>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</si>
  <si>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</si>
  <si>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</si>
  <si>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</si>
  <si>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</si>
  <si>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</si>
  <si>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</si>
  <si>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</si>
  <si>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</si>
  <si>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</si>
  <si>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</si>
  <si>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</si>
  <si>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</si>
  <si>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</si>
  <si>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</si>
  <si>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</si>
  <si>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</si>
  <si>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</si>
  <si>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</si>
  <si>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</si>
  <si>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</si>
  <si>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</si>
  <si>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</si>
  <si>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</si>
  <si>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</si>
  <si>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</si>
  <si>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</si>
  <si>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</si>
  <si>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</si>
  <si>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</si>
  <si>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</si>
  <si>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</si>
  <si>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</si>
  <si>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</si>
  <si>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</si>
  <si>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</si>
  <si>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</si>
  <si>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</si>
  <si>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</si>
  <si>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</si>
  <si>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</si>
  <si>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</si>
  <si>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</si>
  <si>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</si>
  <si>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</si>
  <si>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</si>
  <si>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</si>
  <si>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</si>
  <si>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</si>
  <si>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</si>
  <si>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</si>
  <si>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</si>
  <si>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</si>
  <si>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</si>
  <si>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</si>
  <si>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</si>
  <si>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</si>
  <si>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</si>
  <si>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</si>
  <si>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</si>
  <si>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</si>
  <si>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</si>
  <si>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</si>
  <si>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</si>
  <si>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</si>
  <si>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</si>
  <si>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</si>
  <si>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</si>
  <si>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</si>
  <si>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</si>
  <si>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</si>
  <si>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</si>
  <si>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</si>
  <si>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</si>
  <si>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</si>
  <si>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</si>
  <si>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</si>
  <si>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</si>
  <si>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</si>
  <si>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</si>
  <si>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</si>
  <si>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</si>
  <si>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</si>
  <si>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</si>
  <si>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</si>
  <si>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</si>
  <si>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</si>
  <si>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</si>
  <si>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</si>
  <si>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</si>
  <si>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</si>
  <si>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</si>
  <si>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</si>
  <si>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</si>
  <si>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</si>
  <si>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</si>
  <si>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</si>
  <si>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</si>
  <si>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</si>
  <si>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</si>
  <si>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</si>
  <si>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</si>
  <si>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</si>
  <si>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</si>
  <si>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</si>
  <si>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</si>
  <si>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</si>
  <si>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</si>
  <si>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</si>
  <si>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</si>
  <si>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</si>
  <si>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</si>
  <si>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</si>
  <si>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</si>
  <si>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</si>
  <si>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</si>
  <si>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</si>
  <si>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</si>
  <si>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</si>
  <si>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</si>
  <si>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</si>
  <si>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</si>
  <si>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</si>
  <si>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</si>
  <si>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</si>
  <si>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</si>
  <si>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</si>
  <si>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</si>
  <si>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</si>
  <si>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</si>
  <si>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</si>
  <si>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</si>
  <si>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</si>
  <si>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</si>
  <si>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</si>
  <si>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</si>
  <si>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</si>
  <si>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</si>
  <si>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</si>
  <si>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</si>
  <si>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</si>
  <si>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</si>
  <si>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</si>
  <si>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</si>
  <si>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</si>
  <si>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</si>
  <si>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</si>
  <si>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</si>
  <si>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</si>
  <si>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</si>
  <si>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</si>
  <si>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</si>
  <si>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</si>
  <si>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</si>
  <si>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</si>
  <si>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</si>
  <si>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</si>
  <si>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</si>
  <si>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</si>
  <si>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</si>
  <si>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</si>
  <si>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</si>
  <si>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</si>
  <si>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</si>
  <si>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</si>
  <si>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</si>
  <si>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</si>
  <si>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</si>
  <si>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</si>
  <si>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</si>
  <si>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</si>
  <si>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</si>
  <si>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</si>
  <si>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</si>
  <si>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</si>
  <si>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</si>
  <si>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</si>
  <si>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</si>
  <si>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</si>
  <si>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</si>
  <si>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</si>
  <si>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</si>
  <si>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</si>
  <si>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</si>
  <si>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</si>
  <si>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</si>
  <si>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</si>
  <si>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</si>
  <si>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</si>
  <si>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</si>
  <si>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</si>
  <si>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</si>
  <si>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</si>
  <si>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</si>
  <si>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</si>
  <si>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</si>
  <si>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</si>
  <si>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</si>
  <si>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</si>
  <si>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</si>
  <si>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</si>
  <si>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</si>
  <si>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</si>
  <si>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</si>
  <si>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</si>
  <si>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</si>
  <si>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</si>
  <si>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</si>
  <si>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</si>
  <si>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</si>
  <si>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</si>
  <si>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</si>
  <si>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</si>
  <si>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</si>
  <si>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</si>
  <si>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</si>
  <si>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</si>
  <si>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</si>
  <si>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</si>
  <si>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</si>
  <si>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</si>
  <si>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</si>
  <si>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</si>
  <si>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</si>
  <si>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</si>
  <si>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</si>
  <si>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</si>
  <si>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</si>
  <si>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</si>
  <si>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</si>
  <si>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</si>
  <si>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</si>
  <si>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</si>
  <si>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</si>
  <si>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</si>
  <si>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</si>
  <si>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</si>
  <si>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</si>
  <si>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</si>
  <si>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</si>
  <si>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</si>
  <si>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</si>
  <si>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</si>
  <si>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</si>
  <si>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</si>
  <si>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</si>
  <si>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</si>
  <si>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</si>
  <si>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</si>
  <si>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</si>
  <si>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</si>
  <si>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</si>
  <si>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</si>
  <si>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</si>
  <si>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</si>
  <si>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</si>
  <si>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</si>
  <si>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</si>
  <si>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</si>
  <si>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</si>
  <si>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</si>
  <si>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</si>
  <si>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</si>
  <si>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</si>
  <si>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</si>
  <si>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</si>
  <si>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</si>
  <si>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</si>
  <si>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</si>
  <si>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</si>
  <si>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</si>
  <si>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</si>
  <si>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</si>
  <si>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</si>
  <si>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</si>
  <si>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</si>
  <si>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</si>
  <si>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</si>
  <si>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</si>
  <si>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</si>
  <si>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</si>
  <si>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</si>
  <si>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</si>
  <si>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</si>
  <si>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</si>
  <si>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</si>
  <si>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</si>
  <si>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</si>
  <si>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</si>
  <si>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</si>
  <si>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</si>
  <si>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</si>
  <si>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</si>
  <si>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</si>
  <si>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</si>
  <si>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</si>
  <si>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</si>
  <si>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</si>
  <si>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</si>
  <si>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</si>
  <si>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</si>
  <si>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</si>
  <si>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</si>
  <si>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</si>
  <si>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</si>
  <si>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</si>
  <si>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</si>
  <si>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</si>
  <si>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</si>
  <si>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</si>
  <si>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</si>
  <si>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</si>
  <si>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</si>
  <si>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</si>
  <si>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</si>
  <si>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</si>
  <si>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</si>
  <si>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</si>
  <si>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</si>
  <si>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</si>
  <si>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</si>
  <si>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</si>
  <si>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</si>
  <si>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</si>
  <si>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</si>
  <si>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</si>
  <si>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</si>
  <si>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</si>
  <si>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</si>
  <si>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</si>
  <si>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</si>
  <si>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</si>
  <si>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</si>
  <si>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</si>
  <si>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</si>
  <si>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</si>
  <si>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</si>
  <si>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</si>
  <si>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</si>
  <si>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</si>
  <si>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</si>
  <si>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</si>
  <si>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</si>
  <si>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</si>
  <si>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</si>
  <si>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</si>
  <si>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</si>
  <si>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</si>
  <si>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</si>
  <si>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</si>
  <si>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</si>
  <si>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</si>
  <si>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</si>
  <si>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</si>
  <si>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</si>
  <si>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</si>
  <si>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</si>
  <si>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</si>
  <si>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</si>
  <si>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</si>
  <si>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</si>
  <si>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</si>
  <si>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</si>
  <si>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</si>
  <si>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</si>
  <si>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</si>
  <si>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</si>
  <si>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</si>
  <si>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</si>
  <si>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</si>
  <si>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</si>
  <si>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</si>
  <si>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</si>
  <si>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</si>
  <si>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</si>
  <si>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</si>
  <si>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</si>
  <si>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</si>
  <si>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</si>
  <si>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</si>
  <si>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</si>
  <si>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</si>
  <si>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</si>
  <si>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</si>
  <si>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</si>
  <si>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</si>
  <si>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</si>
  <si>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</si>
  <si>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</si>
  <si>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</si>
  <si>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</si>
  <si>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</si>
  <si>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</si>
  <si>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</si>
  <si>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</si>
  <si>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</si>
  <si>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</si>
  <si>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</si>
  <si>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</si>
  <si>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</si>
  <si>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</si>
  <si>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</si>
  <si>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</si>
  <si>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</si>
  <si>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</si>
  <si>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</si>
  <si>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</si>
  <si>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</si>
  <si>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</si>
  <si>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</si>
  <si>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</si>
  <si>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</si>
  <si>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</si>
  <si>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</si>
  <si>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</si>
  <si>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</si>
  <si>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</si>
  <si>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</si>
  <si>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</si>
  <si>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</si>
  <si>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</si>
  <si>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</si>
  <si>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</si>
  <si>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</si>
  <si>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</si>
  <si>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</si>
  <si>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</si>
  <si>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</si>
  <si>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</si>
  <si>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</si>
  <si>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</si>
  <si>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</si>
  <si>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</si>
  <si>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</si>
  <si>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</si>
  <si>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</si>
  <si>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</si>
  <si>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</si>
  <si>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</si>
  <si>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</si>
  <si>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</si>
  <si>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</si>
  <si>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</si>
  <si>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</si>
  <si>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</si>
  <si>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</si>
  <si>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</si>
  <si>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</si>
  <si>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</si>
  <si>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</si>
  <si>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</si>
  <si>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</si>
  <si>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</si>
  <si>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</si>
  <si>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</si>
  <si>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</si>
  <si>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</si>
  <si>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</si>
  <si>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</si>
  <si>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</si>
  <si>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</si>
  <si>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</si>
  <si>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</si>
  <si>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</si>
  <si>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</si>
  <si>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</si>
  <si>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</si>
  <si>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</si>
  <si>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</si>
  <si>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</si>
  <si>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</si>
  <si>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</si>
  <si>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</si>
  <si>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</si>
  <si>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</si>
  <si>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</si>
  <si>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</si>
  <si>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</si>
  <si>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</si>
  <si>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</si>
  <si>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</si>
  <si>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</si>
  <si>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</si>
  <si>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</si>
  <si>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</si>
  <si>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</si>
  <si>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</si>
  <si>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</si>
  <si>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</si>
  <si>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</si>
  <si>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</si>
  <si>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</si>
  <si>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</si>
  <si>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</si>
  <si>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</si>
  <si>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</si>
  <si>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</si>
  <si>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</si>
  <si>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</si>
  <si>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</si>
  <si>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</si>
  <si>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</si>
  <si>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</si>
  <si>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</si>
  <si>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</si>
  <si>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</si>
  <si>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</si>
  <si>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</si>
  <si>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</si>
  <si>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</si>
  <si>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</si>
  <si>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</si>
  <si>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</si>
  <si>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</si>
  <si>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</si>
  <si>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</si>
  <si>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</si>
  <si>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</si>
  <si>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</si>
  <si>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</si>
  <si>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</si>
  <si>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</si>
  <si>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</si>
  <si>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</si>
  <si>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</si>
  <si>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</si>
  <si>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</si>
  <si>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</si>
  <si>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</si>
  <si>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</si>
  <si>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</si>
  <si>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</si>
  <si>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</si>
  <si>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</si>
  <si>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</si>
  <si>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</si>
  <si>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</si>
  <si>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</si>
  <si>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</si>
  <si>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</si>
  <si>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</si>
  <si>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</si>
  <si>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</si>
  <si>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</si>
  <si>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</si>
  <si>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</si>
  <si>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</si>
  <si>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</si>
  <si>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</si>
  <si>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</si>
  <si>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</si>
  <si>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</si>
  <si>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</si>
  <si>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</si>
  <si>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</si>
  <si>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</si>
  <si>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</si>
  <si>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</si>
  <si>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</si>
  <si>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</si>
  <si>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</si>
  <si>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</si>
  <si>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</si>
  <si>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</si>
  <si>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</si>
  <si>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</si>
  <si>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</si>
  <si>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</si>
  <si>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</si>
  <si>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</si>
  <si>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</si>
  <si>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</si>
  <si>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</si>
  <si>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</si>
  <si>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</si>
  <si>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</si>
  <si>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</si>
  <si>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</si>
  <si>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</si>
  <si>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</si>
  <si>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</si>
  <si>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</si>
  <si>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</si>
  <si>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</si>
  <si>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</si>
  <si>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</si>
  <si>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</si>
  <si>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</si>
  <si>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</si>
  <si>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</si>
  <si>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</si>
  <si>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</si>
  <si>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</si>
  <si>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</si>
  <si>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</si>
  <si>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</si>
  <si>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</si>
  <si>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</si>
  <si>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</si>
  <si>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</si>
  <si>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</si>
  <si>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</si>
  <si>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</si>
  <si>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</si>
  <si>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</si>
  <si>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</si>
  <si>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</si>
  <si>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</si>
  <si>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</si>
  <si>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</si>
  <si>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</si>
  <si>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</si>
  <si>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</si>
  <si>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</si>
  <si>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</si>
  <si>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</si>
  <si>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</si>
  <si>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</si>
  <si>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</si>
  <si>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</si>
  <si>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</si>
  <si>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</si>
  <si>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</si>
  <si>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</si>
  <si>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</si>
  <si>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</si>
  <si>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</si>
  <si>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</si>
  <si>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</si>
  <si>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</si>
  <si>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</si>
  <si>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</si>
  <si>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</si>
  <si>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</si>
  <si>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</si>
  <si>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</si>
  <si>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</si>
  <si>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</si>
  <si>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</si>
  <si>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</si>
  <si>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</si>
  <si>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</si>
  <si>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</si>
  <si>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</si>
  <si>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</si>
  <si>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</si>
  <si>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</si>
  <si>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</si>
  <si>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</si>
  <si>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</si>
  <si>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</si>
  <si>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</si>
  <si>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</si>
  <si>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</si>
  <si>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</si>
  <si>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</si>
  <si>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</si>
  <si>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</si>
  <si>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</si>
  <si>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</si>
  <si>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</si>
  <si>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</si>
  <si>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</si>
  <si>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</si>
  <si>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</si>
  <si>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</si>
  <si>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</si>
  <si>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</si>
  <si>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</si>
  <si>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</si>
  <si>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</si>
  <si>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</si>
  <si>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</si>
  <si>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</si>
  <si>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</si>
  <si>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</si>
  <si>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</si>
  <si>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</si>
  <si>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</si>
  <si>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</si>
  <si>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</si>
  <si>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</si>
  <si>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</si>
  <si>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</si>
  <si>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</si>
  <si>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</si>
  <si>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</si>
  <si>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</si>
  <si>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</si>
  <si>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</si>
  <si>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</si>
  <si>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</si>
  <si>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</si>
  <si>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</si>
  <si>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</si>
  <si>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</si>
  <si>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</si>
  <si>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</si>
  <si>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</si>
  <si>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</si>
  <si>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</si>
  <si>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</si>
  <si>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</si>
  <si>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</si>
  <si>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</si>
  <si>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</si>
  <si>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</si>
  <si>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</si>
  <si>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</si>
  <si>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</si>
  <si>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</si>
  <si>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</si>
  <si>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</si>
  <si>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</si>
  <si>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</si>
  <si>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</si>
  <si>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</si>
  <si>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</si>
  <si>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</si>
  <si>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</si>
  <si>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</si>
  <si>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</si>
  <si>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</si>
  <si>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</si>
  <si>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</si>
  <si>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</si>
  <si>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</si>
  <si>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</si>
  <si>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</si>
  <si>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</si>
  <si>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</si>
  <si>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</si>
  <si>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</si>
  <si>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</si>
  <si>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</si>
  <si>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</si>
  <si>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</si>
  <si>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</si>
  <si>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</si>
  <si>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</si>
  <si>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</si>
  <si>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</si>
  <si>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</si>
  <si>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</si>
  <si>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</si>
  <si>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</si>
  <si>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</si>
  <si>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</si>
  <si>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</si>
  <si>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</si>
  <si>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</si>
  <si>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</si>
  <si>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</si>
  <si>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</si>
  <si>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</si>
  <si>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</si>
  <si>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</si>
  <si>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</si>
  <si>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</si>
  <si>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</si>
  <si>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</si>
  <si>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</si>
  <si>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</si>
  <si>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</si>
  <si>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</si>
  <si>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</si>
  <si>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</si>
  <si>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</si>
  <si>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</si>
  <si>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</si>
  <si>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</si>
  <si>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</si>
  <si>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</si>
  <si>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</si>
  <si>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</si>
  <si>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</si>
  <si>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</si>
  <si>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</si>
  <si>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</si>
  <si>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</si>
  <si>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</si>
  <si>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</si>
  <si>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59 0 13 L3841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</si>
  <si>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</si>
  <si>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</si>
  <si>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</si>
  <si>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</si>
  <si>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</si>
  <si>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</si>
  <si>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</si>
  <si>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</si>
  <si>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</si>
  <si>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</si>
  <si>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</si>
  <si>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</si>
  <si>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</si>
  <si>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</si>
  <si>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</si>
  <si>
    <t>Подпрограмма " Переселение граждан из аварийного жилищного фонда в Миасском городском округе"</t>
  </si>
  <si>
    <t>Реализация инициативного проекта "Благоустройство общественной территории в районе сквера "Молодежный" (пр. Макеева, д. 14)"</t>
  </si>
  <si>
    <t>Реализация инициативного проекта "Ремонт проезда по ул. Попова между домами № 10 и 12"</t>
  </si>
  <si>
    <t>Реализация инициативного проекта "Благоустройство пешеходной зоны по ул. 8 Марта"</t>
  </si>
  <si>
    <t>Реализация инициативного проекта "Благоустройство дворовой территории ул. Готвальда, д.13"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</si>
  <si>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</si>
  <si>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Реализация инициативного проекта "Благоустройство территории напротив часовни, c. Черновское, ул. Ленина"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</si>
  <si>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</si>
  <si>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80 4 07 S9600</t>
  </si>
  <si>
    <t>80 4 07 S9603</t>
  </si>
  <si>
    <t>80 4 07 S9604</t>
  </si>
  <si>
    <t>Реализация инициативного проекта "Выполнение ремонтных работ п. Строителей, ул. Севастопольская, 31/7"</t>
  </si>
  <si>
    <t>Реализация инициативного проекта "Благоустройство в районе Ледового дворца, ул. Набережная 29и"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</si>
  <si>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</si>
  <si>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</si>
  <si>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</si>
  <si>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</si>
  <si>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</si>
  <si>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</si>
  <si>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</si>
  <si>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99 0 00 54690</t>
  </si>
  <si>
    <t>Проведение Всероссийской переписи населения 2020 года</t>
  </si>
  <si>
    <t>74 0 22 00000</t>
  </si>
  <si>
    <t>69 6 A2 5519Б</t>
  </si>
  <si>
    <t>69 6 A2 00000</t>
  </si>
  <si>
    <t>Государственная поддержка лучших работников сельских учреждений культуры</t>
  </si>
  <si>
    <t>Региональный проект "Творческие люди"</t>
  </si>
  <si>
    <t>69 7 07 45300</t>
  </si>
  <si>
    <t>Государственная поддержка лучших сельских учреждений культуры</t>
  </si>
  <si>
    <t>69 7 A2 00000</t>
  </si>
  <si>
    <t>69 7 A2 5519В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</si>
  <si>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</si>
  <si>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</si>
  <si>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</si>
  <si>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</si>
  <si>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</si>
  <si>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</si>
  <si>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</si>
  <si>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</si>
  <si>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</si>
  <si>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Реализация инициативного проекта «Благоустройство дворовой территории ул. 60 лет Октября, д.3, д.5»</t>
  </si>
  <si>
    <t>Реализация инициативного проекта   «Благоустройство дворовой территории ул. Колесова, д.1, д.3, д.7, д.9»</t>
  </si>
  <si>
    <t>- Реализация инициативного проекта «Благоустройство дворовой территории ул. Ак. Павлова, д.3»</t>
  </si>
  <si>
    <t>Реализация инициативного проекта «Благоустройство  дворовой территории ул. Циолковского, д.8, д.10»</t>
  </si>
  <si>
    <t>Реализация инициативного проекта «Благоустройство дворовой территории ул. Вернадского, д.46, д.50»</t>
  </si>
  <si>
    <t>Реализация инициативного проекта «Благоустройство муниципальной территории у ДК «Урал»</t>
  </si>
  <si>
    <t>Реализация инициативного проекта «Благоустройство дворовой территории ул. Орловская, 16а, 18а»</t>
  </si>
  <si>
    <t>Реализация инициативного проекта «Благоустройство дворовой территории б-р Карпова, д.11»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</si>
  <si>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</si>
  <si>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</si>
  <si>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</si>
  <si>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</si>
  <si>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</si>
  <si>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</si>
  <si>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</si>
  <si>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</si>
  <si>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</si>
  <si>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</si>
  <si>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</si>
  <si>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</si>
  <si>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Реализация муниципальных программ (подпрограмм) поддержки социально ориентированных некоммерческих организаций</t>
  </si>
  <si>
    <t>90 0 14 S8290</t>
  </si>
  <si>
    <t>92 0 D4 00000</t>
  </si>
  <si>
    <t>Региональный проект "Информационная безопасность"</t>
  </si>
  <si>
    <t>Реализация регионального проекта "Информационная безопасность"</t>
  </si>
  <si>
    <t>92 0 D4 60340</t>
  </si>
  <si>
    <t>79 4 07 42156</t>
  </si>
  <si>
    <t>Обеспечение питанием обучающихся, охваченных подвозом</t>
  </si>
  <si>
    <t>ПРИЛОЖЕНИЕ 4</t>
  </si>
  <si>
    <t>к Решению Собрания</t>
  </si>
  <si>
    <t>от 27.08.2021 г. №3</t>
  </si>
  <si>
    <t>ПРИЛОЖЕНИЕ 3</t>
  </si>
  <si>
    <t>ПРИЛОЖЕНИЕ 5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</si>
</sst>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3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165" fontId="14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3" fillId="0" borderId="0" xfId="0" applyNumberFormat="1" applyFont="1" applyFill="1" applyAlignment="1">
      <alignment horizontal="right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2"/>
  <sheetViews>
    <sheetView topLeftCell="A23" zoomScaleNormal="100" workbookViewId="0">
      <selection activeCell="D8" sqref="D8"/>
    </sheetView>
  </sheetViews>
  <sheetFormatPr defaultRowHeight="15.75"/>
  <cols>
    <col min="1" max="1" width="71" style="40" customWidth="1"/>
    <col min="2" max="2" width="17.28515625" style="42" customWidth="1"/>
    <col min="3" max="3" width="9.42578125" style="39" customWidth="1"/>
    <col min="4" max="4" width="9.28515625" style="31" customWidth="1"/>
    <col min="5" max="5" width="8.7109375" style="31" customWidth="1"/>
    <col min="6" max="8" width="15.85546875" style="53" customWidth="1"/>
    <col min="9" max="16384" width="9.140625" style="31"/>
  </cols>
  <sheetData>
    <row r="1" spans="1:8">
      <c r="D1" s="38"/>
      <c r="E1" s="38"/>
      <c r="G1" s="38" t="s">
        <v>1047</v>
      </c>
      <c r="H1" s="143"/>
    </row>
    <row r="2" spans="1:8">
      <c r="D2" s="38"/>
      <c r="E2" s="38"/>
      <c r="G2" s="38" t="s">
        <v>1045</v>
      </c>
      <c r="H2" s="143"/>
    </row>
    <row r="3" spans="1:8">
      <c r="D3" s="38"/>
      <c r="E3" s="38"/>
      <c r="G3" s="38" t="s">
        <v>0</v>
      </c>
      <c r="H3" s="143"/>
    </row>
    <row r="4" spans="1:8">
      <c r="D4" s="38"/>
      <c r="E4" s="38"/>
      <c r="G4" s="38" t="s">
        <v>1</v>
      </c>
      <c r="H4" s="143"/>
    </row>
    <row r="5" spans="1:8">
      <c r="C5" s="42"/>
      <c r="D5" s="2"/>
      <c r="E5" s="2"/>
      <c r="G5" s="2" t="s">
        <v>1046</v>
      </c>
      <c r="H5" s="143"/>
    </row>
    <row r="6" spans="1:8" ht="72.75" customHeight="1">
      <c r="A6" s="134" t="s">
        <v>882</v>
      </c>
      <c r="B6" s="134"/>
      <c r="C6" s="134"/>
      <c r="D6" s="134"/>
      <c r="E6" s="134"/>
      <c r="F6" s="134"/>
      <c r="G6" s="135"/>
      <c r="H6" s="135"/>
    </row>
    <row r="7" spans="1:8">
      <c r="A7" s="97"/>
      <c r="C7" s="42"/>
      <c r="D7" s="45"/>
      <c r="E7" s="45"/>
      <c r="F7" s="98"/>
      <c r="G7" s="98"/>
      <c r="H7" s="98" t="s">
        <v>504</v>
      </c>
    </row>
    <row r="8" spans="1:8" ht="63">
      <c r="A8" s="26" t="s">
        <v>154</v>
      </c>
      <c r="B8" s="46" t="s">
        <v>155</v>
      </c>
      <c r="C8" s="46" t="s">
        <v>156</v>
      </c>
      <c r="D8" s="46" t="s">
        <v>158</v>
      </c>
      <c r="E8" s="46" t="s">
        <v>159</v>
      </c>
      <c r="F8" s="30" t="s">
        <v>885</v>
      </c>
      <c r="G8" s="30" t="s">
        <v>886</v>
      </c>
      <c r="H8" s="30" t="s">
        <v>887</v>
      </c>
    </row>
    <row r="9" spans="1:8" s="51" customFormat="1" ht="31.5">
      <c r="A9" s="47" t="s">
        <v>508</v>
      </c>
      <c r="B9" s="54" t="s">
        <v>204</v>
      </c>
      <c r="C9" s="54"/>
      <c r="D9" s="64"/>
      <c r="E9" s="64"/>
      <c r="F9" s="33">
        <f>SUM(F11)</f>
        <v>36466.6</v>
      </c>
      <c r="G9" s="33">
        <f>SUM(G11)</f>
        <v>36466.6</v>
      </c>
      <c r="H9" s="33">
        <f>SUM(H11)</f>
        <v>36466.6</v>
      </c>
    </row>
    <row r="10" spans="1:8" s="51" customFormat="1" ht="31.5">
      <c r="A10" s="26" t="s">
        <v>793</v>
      </c>
      <c r="B10" s="56" t="s">
        <v>791</v>
      </c>
      <c r="C10" s="54"/>
      <c r="D10" s="64"/>
      <c r="E10" s="64"/>
      <c r="F10" s="32">
        <f>SUM(F11)</f>
        <v>36466.6</v>
      </c>
      <c r="G10" s="32">
        <f t="shared" ref="G10:H10" si="0">SUM(G11)</f>
        <v>36466.6</v>
      </c>
      <c r="H10" s="32">
        <f t="shared" si="0"/>
        <v>36466.6</v>
      </c>
    </row>
    <row r="11" spans="1:8" ht="47.25">
      <c r="A11" s="26" t="s">
        <v>391</v>
      </c>
      <c r="B11" s="77" t="s">
        <v>792</v>
      </c>
      <c r="C11" s="27"/>
      <c r="D11" s="27"/>
      <c r="E11" s="27"/>
      <c r="F11" s="32">
        <f>F12</f>
        <v>36466.6</v>
      </c>
      <c r="G11" s="32">
        <f>G12</f>
        <v>36466.6</v>
      </c>
      <c r="H11" s="32">
        <f>H12</f>
        <v>36466.6</v>
      </c>
    </row>
    <row r="12" spans="1:8">
      <c r="A12" s="26" t="s">
        <v>37</v>
      </c>
      <c r="B12" s="77" t="s">
        <v>792</v>
      </c>
      <c r="C12" s="27" t="s">
        <v>94</v>
      </c>
      <c r="D12" s="27" t="s">
        <v>26</v>
      </c>
      <c r="E12" s="27" t="s">
        <v>49</v>
      </c>
      <c r="F12" s="32">
        <f>SUM(Ведомственная!G1180)</f>
        <v>36466.6</v>
      </c>
      <c r="G12" s="32">
        <f>SUM(Ведомственная!H1180)</f>
        <v>36466.6</v>
      </c>
      <c r="H12" s="32">
        <f>SUM(Ведомственная!I1180)</f>
        <v>36466.6</v>
      </c>
    </row>
    <row r="13" spans="1:8" s="51" customFormat="1" ht="44.25" customHeight="1">
      <c r="A13" s="47" t="s">
        <v>509</v>
      </c>
      <c r="B13" s="99" t="s">
        <v>386</v>
      </c>
      <c r="C13" s="49"/>
      <c r="D13" s="48"/>
      <c r="E13" s="48"/>
      <c r="F13" s="50">
        <f>SUM(F21)</f>
        <v>33588.699999999997</v>
      </c>
      <c r="G13" s="50">
        <f>SUM(G21)</f>
        <v>33588.699999999997</v>
      </c>
      <c r="H13" s="50">
        <f>SUM(H21)</f>
        <v>33588.699999999997</v>
      </c>
    </row>
    <row r="14" spans="1:8" ht="47.25" hidden="1">
      <c r="A14" s="26" t="s">
        <v>383</v>
      </c>
      <c r="B14" s="29" t="s">
        <v>441</v>
      </c>
      <c r="C14" s="46"/>
      <c r="D14" s="27"/>
      <c r="E14" s="27"/>
      <c r="F14" s="30">
        <f>SUM(F15)+F17</f>
        <v>0</v>
      </c>
      <c r="G14" s="30">
        <f>SUM(G15)+G17</f>
        <v>0</v>
      </c>
      <c r="H14" s="30">
        <f>SUM(H15)+H17</f>
        <v>0</v>
      </c>
    </row>
    <row r="15" spans="1:8" ht="63" hidden="1">
      <c r="A15" s="26" t="s">
        <v>443</v>
      </c>
      <c r="B15" s="29" t="s">
        <v>442</v>
      </c>
      <c r="C15" s="46"/>
      <c r="D15" s="27"/>
      <c r="E15" s="27"/>
      <c r="F15" s="30">
        <f>SUM(F16)</f>
        <v>0</v>
      </c>
      <c r="G15" s="30">
        <f>SUM(G16)</f>
        <v>0</v>
      </c>
      <c r="H15" s="30">
        <f>SUM(H16)</f>
        <v>0</v>
      </c>
    </row>
    <row r="16" spans="1:8" ht="31.5" hidden="1">
      <c r="A16" s="26" t="s">
        <v>222</v>
      </c>
      <c r="B16" s="29" t="s">
        <v>442</v>
      </c>
      <c r="C16" s="46">
        <v>600</v>
      </c>
      <c r="D16" s="27" t="s">
        <v>108</v>
      </c>
      <c r="E16" s="27" t="s">
        <v>29</v>
      </c>
      <c r="F16" s="30"/>
      <c r="G16" s="30"/>
      <c r="H16" s="30"/>
    </row>
    <row r="17" spans="1:8" ht="94.5" hidden="1">
      <c r="A17" s="26" t="s">
        <v>475</v>
      </c>
      <c r="B17" s="29" t="s">
        <v>476</v>
      </c>
      <c r="C17" s="46"/>
      <c r="D17" s="27"/>
      <c r="E17" s="27"/>
      <c r="F17" s="30">
        <f>SUM(F18:F19)</f>
        <v>0</v>
      </c>
      <c r="G17" s="30">
        <f>SUM(G18:G19)</f>
        <v>0</v>
      </c>
      <c r="H17" s="30">
        <f>SUM(H18:H19)</f>
        <v>0</v>
      </c>
    </row>
    <row r="18" spans="1:8" ht="31.5" hidden="1">
      <c r="A18" s="26" t="s">
        <v>47</v>
      </c>
      <c r="B18" s="29" t="s">
        <v>476</v>
      </c>
      <c r="C18" s="46">
        <v>200</v>
      </c>
      <c r="D18" s="27" t="s">
        <v>108</v>
      </c>
      <c r="E18" s="27" t="s">
        <v>29</v>
      </c>
      <c r="F18" s="30"/>
      <c r="G18" s="30"/>
      <c r="H18" s="30"/>
    </row>
    <row r="19" spans="1:8" ht="31.5" hidden="1">
      <c r="A19" s="26" t="s">
        <v>222</v>
      </c>
      <c r="B19" s="29" t="s">
        <v>476</v>
      </c>
      <c r="C19" s="46">
        <v>600</v>
      </c>
      <c r="D19" s="27" t="s">
        <v>108</v>
      </c>
      <c r="E19" s="27" t="s">
        <v>29</v>
      </c>
      <c r="F19" s="30"/>
      <c r="G19" s="30"/>
      <c r="H19" s="30"/>
    </row>
    <row r="20" spans="1:8" ht="31.5">
      <c r="A20" s="26" t="s">
        <v>796</v>
      </c>
      <c r="B20" s="29" t="s">
        <v>794</v>
      </c>
      <c r="C20" s="46"/>
      <c r="D20" s="27"/>
      <c r="E20" s="27"/>
      <c r="F20" s="30">
        <f>SUM(F21)</f>
        <v>33588.699999999997</v>
      </c>
      <c r="G20" s="30">
        <f t="shared" ref="G20:H20" si="1">SUM(G21)</f>
        <v>33588.699999999997</v>
      </c>
      <c r="H20" s="30">
        <f t="shared" si="1"/>
        <v>33588.699999999997</v>
      </c>
    </row>
    <row r="21" spans="1:8" ht="78.75">
      <c r="A21" s="26" t="s">
        <v>392</v>
      </c>
      <c r="B21" s="77" t="s">
        <v>795</v>
      </c>
      <c r="C21" s="27"/>
      <c r="D21" s="27"/>
      <c r="E21" s="27"/>
      <c r="F21" s="32">
        <f>F22</f>
        <v>33588.699999999997</v>
      </c>
      <c r="G21" s="32">
        <f>G22</f>
        <v>33588.699999999997</v>
      </c>
      <c r="H21" s="32">
        <f>H22</f>
        <v>33588.699999999997</v>
      </c>
    </row>
    <row r="22" spans="1:8">
      <c r="A22" s="26" t="s">
        <v>37</v>
      </c>
      <c r="B22" s="77" t="s">
        <v>795</v>
      </c>
      <c r="C22" s="27">
        <v>300</v>
      </c>
      <c r="D22" s="27" t="s">
        <v>26</v>
      </c>
      <c r="E22" s="27" t="s">
        <v>11</v>
      </c>
      <c r="F22" s="32">
        <f>SUM(Ведомственная!G1190)</f>
        <v>33588.699999999997</v>
      </c>
      <c r="G22" s="32">
        <f>SUM(Ведомственная!H1190)</f>
        <v>33588.699999999997</v>
      </c>
      <c r="H22" s="32">
        <f>SUM(Ведомственная!I1190)</f>
        <v>33588.699999999997</v>
      </c>
    </row>
    <row r="23" spans="1:8" s="51" customFormat="1" ht="31.5">
      <c r="A23" s="47" t="s">
        <v>488</v>
      </c>
      <c r="B23" s="64" t="s">
        <v>350</v>
      </c>
      <c r="C23" s="64"/>
      <c r="D23" s="64"/>
      <c r="E23" s="64"/>
      <c r="F23" s="33">
        <f>SUM(F24)+F107+F50</f>
        <v>1164327.0999999999</v>
      </c>
      <c r="G23" s="33">
        <f>SUM(G24)+G107+G50</f>
        <v>1215535.3999999999</v>
      </c>
      <c r="H23" s="33">
        <f>SUM(H24)+H107+H50</f>
        <v>1271959.0999999999</v>
      </c>
    </row>
    <row r="24" spans="1:8">
      <c r="A24" s="26" t="s">
        <v>393</v>
      </c>
      <c r="B24" s="35" t="s">
        <v>351</v>
      </c>
      <c r="C24" s="35"/>
      <c r="D24" s="35"/>
      <c r="E24" s="35"/>
      <c r="F24" s="32">
        <f>SUM(F25+F31+F34+F37+F40+F43+F47)</f>
        <v>354350.3</v>
      </c>
      <c r="G24" s="32">
        <f t="shared" ref="G24:H24" si="2">SUM(G25+G31+G34+G37+G40+G43+G47)</f>
        <v>362237.70000000007</v>
      </c>
      <c r="H24" s="32">
        <f t="shared" si="2"/>
        <v>371093.5</v>
      </c>
    </row>
    <row r="25" spans="1:8" ht="47.25">
      <c r="A25" s="26" t="s">
        <v>376</v>
      </c>
      <c r="B25" s="56" t="s">
        <v>554</v>
      </c>
      <c r="C25" s="56"/>
      <c r="D25" s="35"/>
      <c r="E25" s="35"/>
      <c r="F25" s="32">
        <f>SUM(F26:F30)</f>
        <v>74081.100000000006</v>
      </c>
      <c r="G25" s="32">
        <f t="shared" ref="G25:H25" si="3">SUM(G26:G30)</f>
        <v>74143.200000000012</v>
      </c>
      <c r="H25" s="32">
        <f t="shared" si="3"/>
        <v>74547</v>
      </c>
    </row>
    <row r="26" spans="1:8" ht="63">
      <c r="A26" s="26" t="s">
        <v>46</v>
      </c>
      <c r="B26" s="56" t="s">
        <v>554</v>
      </c>
      <c r="C26" s="56">
        <v>100</v>
      </c>
      <c r="D26" s="35" t="s">
        <v>26</v>
      </c>
      <c r="E26" s="35" t="s">
        <v>11</v>
      </c>
      <c r="F26" s="32">
        <f>SUM(Ведомственная!G712)</f>
        <v>53910.3</v>
      </c>
      <c r="G26" s="32">
        <f>SUM(Ведомственная!H712)</f>
        <v>53847.3</v>
      </c>
      <c r="H26" s="32">
        <f>SUM(Ведомственная!I712)</f>
        <v>53847.3</v>
      </c>
    </row>
    <row r="27" spans="1:8" ht="31.5">
      <c r="A27" s="26" t="s">
        <v>47</v>
      </c>
      <c r="B27" s="56" t="s">
        <v>554</v>
      </c>
      <c r="C27" s="56">
        <v>200</v>
      </c>
      <c r="D27" s="35" t="s">
        <v>108</v>
      </c>
      <c r="E27" s="35" t="s">
        <v>164</v>
      </c>
      <c r="F27" s="32">
        <f>SUM(Ведомственная!G566)</f>
        <v>37.1</v>
      </c>
      <c r="G27" s="32">
        <f>SUM(Ведомственная!H566)</f>
        <v>0</v>
      </c>
      <c r="H27" s="32">
        <f>SUM(Ведомственная!I566)</f>
        <v>0</v>
      </c>
    </row>
    <row r="28" spans="1:8" ht="31.5">
      <c r="A28" s="26" t="s">
        <v>47</v>
      </c>
      <c r="B28" s="56" t="s">
        <v>554</v>
      </c>
      <c r="C28" s="56">
        <v>200</v>
      </c>
      <c r="D28" s="35" t="s">
        <v>26</v>
      </c>
      <c r="E28" s="35" t="s">
        <v>11</v>
      </c>
      <c r="F28" s="32">
        <f>SUM(Ведомственная!G713)</f>
        <v>19460.2</v>
      </c>
      <c r="G28" s="32">
        <f>SUM(Ведомственная!H713)</f>
        <v>19582.900000000001</v>
      </c>
      <c r="H28" s="32">
        <f>SUM(Ведомственная!I713)</f>
        <v>19988.7</v>
      </c>
    </row>
    <row r="29" spans="1:8">
      <c r="A29" s="26" t="s">
        <v>37</v>
      </c>
      <c r="B29" s="56" t="s">
        <v>554</v>
      </c>
      <c r="C29" s="56">
        <v>200</v>
      </c>
      <c r="D29" s="35" t="s">
        <v>26</v>
      </c>
      <c r="E29" s="35" t="s">
        <v>11</v>
      </c>
      <c r="F29" s="32">
        <f>SUM(Ведомственная!G714)</f>
        <v>199.5</v>
      </c>
      <c r="G29" s="32">
        <f>SUM(Ведомственная!H714)</f>
        <v>54.1</v>
      </c>
      <c r="H29" s="32">
        <f>SUM(Ведомственная!I714)</f>
        <v>54.1</v>
      </c>
    </row>
    <row r="30" spans="1:8">
      <c r="A30" s="26" t="s">
        <v>20</v>
      </c>
      <c r="B30" s="56" t="s">
        <v>554</v>
      </c>
      <c r="C30" s="56">
        <v>800</v>
      </c>
      <c r="D30" s="35" t="s">
        <v>26</v>
      </c>
      <c r="E30" s="35" t="s">
        <v>11</v>
      </c>
      <c r="F30" s="32">
        <f>SUM(Ведомственная!G715)</f>
        <v>474</v>
      </c>
      <c r="G30" s="32">
        <f>SUM(Ведомственная!H715)</f>
        <v>658.9</v>
      </c>
      <c r="H30" s="32">
        <f>SUM(Ведомственная!I715)</f>
        <v>656.9</v>
      </c>
    </row>
    <row r="31" spans="1:8" ht="31.5">
      <c r="A31" s="26" t="s">
        <v>381</v>
      </c>
      <c r="B31" s="56" t="s">
        <v>558</v>
      </c>
      <c r="C31" s="56"/>
      <c r="D31" s="35"/>
      <c r="E31" s="35"/>
      <c r="F31" s="32">
        <f>F32+F33</f>
        <v>6102.0999999999995</v>
      </c>
      <c r="G31" s="32">
        <f>G32+G33</f>
        <v>6102.0999999999995</v>
      </c>
      <c r="H31" s="32">
        <f>H32+H33</f>
        <v>6102.0999999999995</v>
      </c>
    </row>
    <row r="32" spans="1:8" ht="63">
      <c r="A32" s="26" t="s">
        <v>46</v>
      </c>
      <c r="B32" s="56" t="s">
        <v>558</v>
      </c>
      <c r="C32" s="56">
        <v>100</v>
      </c>
      <c r="D32" s="35" t="s">
        <v>26</v>
      </c>
      <c r="E32" s="35" t="s">
        <v>73</v>
      </c>
      <c r="F32" s="32">
        <f>SUM(Ведомственная!G747)</f>
        <v>5522.7</v>
      </c>
      <c r="G32" s="32">
        <f>SUM(Ведомственная!H747)</f>
        <v>5522.7</v>
      </c>
      <c r="H32" s="32">
        <f>SUM(Ведомственная!I747)</f>
        <v>5522.7</v>
      </c>
    </row>
    <row r="33" spans="1:8" ht="31.5">
      <c r="A33" s="26" t="s">
        <v>47</v>
      </c>
      <c r="B33" s="56" t="s">
        <v>558</v>
      </c>
      <c r="C33" s="56">
        <v>200</v>
      </c>
      <c r="D33" s="35" t="s">
        <v>26</v>
      </c>
      <c r="E33" s="35" t="s">
        <v>73</v>
      </c>
      <c r="F33" s="32">
        <f>SUM(Ведомственная!G748)</f>
        <v>579.4</v>
      </c>
      <c r="G33" s="32">
        <f>SUM(Ведомственная!H748)</f>
        <v>579.4</v>
      </c>
      <c r="H33" s="32">
        <f>SUM(Ведомственная!I748)</f>
        <v>579.4</v>
      </c>
    </row>
    <row r="34" spans="1:8" ht="94.5">
      <c r="A34" s="26" t="s">
        <v>379</v>
      </c>
      <c r="B34" s="56" t="s">
        <v>555</v>
      </c>
      <c r="C34" s="56"/>
      <c r="D34" s="35"/>
      <c r="E34" s="35"/>
      <c r="F34" s="32">
        <f>F35+F36</f>
        <v>102478</v>
      </c>
      <c r="G34" s="32">
        <f>G35+G36</f>
        <v>103869.3</v>
      </c>
      <c r="H34" s="32">
        <f>H35+H36</f>
        <v>105083.40000000001</v>
      </c>
    </row>
    <row r="35" spans="1:8" ht="31.5">
      <c r="A35" s="26" t="s">
        <v>47</v>
      </c>
      <c r="B35" s="56" t="s">
        <v>555</v>
      </c>
      <c r="C35" s="56">
        <v>200</v>
      </c>
      <c r="D35" s="35" t="s">
        <v>26</v>
      </c>
      <c r="E35" s="35" t="s">
        <v>11</v>
      </c>
      <c r="F35" s="32">
        <f>SUM(Ведомственная!G717)</f>
        <v>1514.1</v>
      </c>
      <c r="G35" s="32">
        <f>SUM(Ведомственная!H717)</f>
        <v>1534.7</v>
      </c>
      <c r="H35" s="32">
        <f>SUM(Ведомственная!I717)</f>
        <v>1552.6</v>
      </c>
    </row>
    <row r="36" spans="1:8">
      <c r="A36" s="26" t="s">
        <v>37</v>
      </c>
      <c r="B36" s="56" t="s">
        <v>555</v>
      </c>
      <c r="C36" s="56">
        <v>300</v>
      </c>
      <c r="D36" s="35" t="s">
        <v>26</v>
      </c>
      <c r="E36" s="35" t="s">
        <v>11</v>
      </c>
      <c r="F36" s="32">
        <f>SUM(Ведомственная!G718)</f>
        <v>100963.9</v>
      </c>
      <c r="G36" s="32">
        <f>SUM(Ведомственная!H718)</f>
        <v>102334.6</v>
      </c>
      <c r="H36" s="32">
        <f>SUM(Ведомственная!I718)</f>
        <v>103530.8</v>
      </c>
    </row>
    <row r="37" spans="1:8" ht="31.5">
      <c r="A37" s="26" t="s">
        <v>377</v>
      </c>
      <c r="B37" s="56" t="s">
        <v>556</v>
      </c>
      <c r="C37" s="56"/>
      <c r="D37" s="35"/>
      <c r="E37" s="35"/>
      <c r="F37" s="32">
        <f>F38+F39</f>
        <v>58082.8</v>
      </c>
      <c r="G37" s="32">
        <f>G38+G39</f>
        <v>60406.1</v>
      </c>
      <c r="H37" s="32">
        <f>H38+H39</f>
        <v>62822.3</v>
      </c>
    </row>
    <row r="38" spans="1:8" ht="31.5">
      <c r="A38" s="26" t="s">
        <v>47</v>
      </c>
      <c r="B38" s="56" t="s">
        <v>556</v>
      </c>
      <c r="C38" s="56">
        <v>200</v>
      </c>
      <c r="D38" s="35" t="s">
        <v>26</v>
      </c>
      <c r="E38" s="35" t="s">
        <v>11</v>
      </c>
      <c r="F38" s="32">
        <f>SUM(Ведомственная!G720)</f>
        <v>862.9</v>
      </c>
      <c r="G38" s="32">
        <f>SUM(Ведомственная!H720)</f>
        <v>897.5</v>
      </c>
      <c r="H38" s="32">
        <f>SUM(Ведомственная!I720)</f>
        <v>933.3</v>
      </c>
    </row>
    <row r="39" spans="1:8">
      <c r="A39" s="26" t="s">
        <v>37</v>
      </c>
      <c r="B39" s="56" t="s">
        <v>556</v>
      </c>
      <c r="C39" s="56">
        <v>300</v>
      </c>
      <c r="D39" s="35" t="s">
        <v>26</v>
      </c>
      <c r="E39" s="35" t="s">
        <v>11</v>
      </c>
      <c r="F39" s="32">
        <f>SUM(Ведомственная!G721)</f>
        <v>57219.9</v>
      </c>
      <c r="G39" s="32">
        <f>SUM(Ведомственная!H721)</f>
        <v>59508.6</v>
      </c>
      <c r="H39" s="32">
        <f>SUM(Ведомственная!I721)</f>
        <v>61889</v>
      </c>
    </row>
    <row r="40" spans="1:8" ht="63">
      <c r="A40" s="26" t="s">
        <v>380</v>
      </c>
      <c r="B40" s="56" t="s">
        <v>557</v>
      </c>
      <c r="C40" s="56"/>
      <c r="D40" s="35"/>
      <c r="E40" s="35"/>
      <c r="F40" s="32">
        <f>F41+F42</f>
        <v>23851</v>
      </c>
      <c r="G40" s="32">
        <f>G41+G42</f>
        <v>24805</v>
      </c>
      <c r="H40" s="32">
        <f>H41+H42</f>
        <v>25797.200000000001</v>
      </c>
    </row>
    <row r="41" spans="1:8" ht="31.5">
      <c r="A41" s="26" t="s">
        <v>47</v>
      </c>
      <c r="B41" s="56" t="s">
        <v>557</v>
      </c>
      <c r="C41" s="56">
        <v>200</v>
      </c>
      <c r="D41" s="35" t="s">
        <v>26</v>
      </c>
      <c r="E41" s="35" t="s">
        <v>11</v>
      </c>
      <c r="F41" s="32">
        <f>SUM(Ведомственная!G723)</f>
        <v>355.1</v>
      </c>
      <c r="G41" s="32">
        <f>SUM(Ведомственная!H723)</f>
        <v>369.2</v>
      </c>
      <c r="H41" s="32">
        <f>SUM(Ведомственная!I723)</f>
        <v>384</v>
      </c>
    </row>
    <row r="42" spans="1:8">
      <c r="A42" s="26" t="s">
        <v>37</v>
      </c>
      <c r="B42" s="56" t="s">
        <v>557</v>
      </c>
      <c r="C42" s="56">
        <v>300</v>
      </c>
      <c r="D42" s="35" t="s">
        <v>26</v>
      </c>
      <c r="E42" s="35" t="s">
        <v>11</v>
      </c>
      <c r="F42" s="32">
        <f>SUM(Ведомственная!G724)</f>
        <v>23495.9</v>
      </c>
      <c r="G42" s="32">
        <f>SUM(Ведомственная!H724)</f>
        <v>24435.8</v>
      </c>
      <c r="H42" s="32">
        <f>SUM(Ведомственная!I724)</f>
        <v>25413.200000000001</v>
      </c>
    </row>
    <row r="43" spans="1:8" ht="31.5">
      <c r="A43" s="26" t="s">
        <v>829</v>
      </c>
      <c r="B43" s="56" t="s">
        <v>563</v>
      </c>
      <c r="C43" s="56"/>
      <c r="D43" s="35"/>
      <c r="E43" s="35"/>
      <c r="F43" s="32">
        <f>SUM(F44)</f>
        <v>4101.5</v>
      </c>
      <c r="G43" s="32">
        <f>SUM(G44)</f>
        <v>4101.5</v>
      </c>
      <c r="H43" s="32">
        <f>SUM(H44)</f>
        <v>4101.5</v>
      </c>
    </row>
    <row r="44" spans="1:8" ht="47.25">
      <c r="A44" s="26" t="s">
        <v>378</v>
      </c>
      <c r="B44" s="56" t="s">
        <v>564</v>
      </c>
      <c r="C44" s="56"/>
      <c r="D44" s="35"/>
      <c r="E44" s="35"/>
      <c r="F44" s="32">
        <f>F45+F46</f>
        <v>4101.5</v>
      </c>
      <c r="G44" s="32">
        <f>G45+G46</f>
        <v>4101.5</v>
      </c>
      <c r="H44" s="32">
        <f>H45+H46</f>
        <v>4101.5</v>
      </c>
    </row>
    <row r="45" spans="1:8" ht="31.5">
      <c r="A45" s="26" t="s">
        <v>47</v>
      </c>
      <c r="B45" s="56" t="s">
        <v>564</v>
      </c>
      <c r="C45" s="56">
        <v>200</v>
      </c>
      <c r="D45" s="35" t="s">
        <v>26</v>
      </c>
      <c r="E45" s="35" t="s">
        <v>11</v>
      </c>
      <c r="F45" s="32">
        <f>SUM(Ведомственная!G727)</f>
        <v>61.5</v>
      </c>
      <c r="G45" s="32">
        <f>SUM(Ведомственная!H727)</f>
        <v>61.5</v>
      </c>
      <c r="H45" s="32">
        <f>SUM(Ведомственная!I727)</f>
        <v>61.5</v>
      </c>
    </row>
    <row r="46" spans="1:8">
      <c r="A46" s="26" t="s">
        <v>37</v>
      </c>
      <c r="B46" s="56" t="s">
        <v>564</v>
      </c>
      <c r="C46" s="56">
        <v>300</v>
      </c>
      <c r="D46" s="35" t="s">
        <v>26</v>
      </c>
      <c r="E46" s="35" t="s">
        <v>11</v>
      </c>
      <c r="F46" s="32">
        <f>SUM(Ведомственная!G728)</f>
        <v>4040</v>
      </c>
      <c r="G46" s="32">
        <f>SUM(Ведомственная!H728)</f>
        <v>4040</v>
      </c>
      <c r="H46" s="32">
        <f>SUM(Ведомственная!I728)</f>
        <v>4040</v>
      </c>
    </row>
    <row r="47" spans="1:8" ht="126">
      <c r="A47" s="26" t="s">
        <v>360</v>
      </c>
      <c r="B47" s="35" t="s">
        <v>537</v>
      </c>
      <c r="C47" s="56"/>
      <c r="D47" s="35"/>
      <c r="E47" s="35"/>
      <c r="F47" s="32">
        <f>SUM(F48:F49)</f>
        <v>85653.8</v>
      </c>
      <c r="G47" s="32">
        <f t="shared" ref="G47:H47" si="4">SUM(G48:G49)</f>
        <v>88810.5</v>
      </c>
      <c r="H47" s="32">
        <f t="shared" si="4"/>
        <v>92640</v>
      </c>
    </row>
    <row r="48" spans="1:8" ht="31.5">
      <c r="A48" s="26" t="s">
        <v>47</v>
      </c>
      <c r="B48" s="35" t="s">
        <v>537</v>
      </c>
      <c r="C48" s="56">
        <v>200</v>
      </c>
      <c r="D48" s="35" t="s">
        <v>26</v>
      </c>
      <c r="E48" s="35" t="s">
        <v>49</v>
      </c>
      <c r="F48" s="32">
        <f>SUM(Ведомственная!G612)</f>
        <v>34</v>
      </c>
      <c r="G48" s="32">
        <f>SUM(Ведомственная!H612)</f>
        <v>35.5</v>
      </c>
      <c r="H48" s="32">
        <f>SUM(Ведомственная!I612)</f>
        <v>36.799999999999997</v>
      </c>
    </row>
    <row r="49" spans="1:8">
      <c r="A49" s="26" t="s">
        <v>37</v>
      </c>
      <c r="B49" s="35" t="s">
        <v>537</v>
      </c>
      <c r="C49" s="56">
        <v>300</v>
      </c>
      <c r="D49" s="35" t="s">
        <v>26</v>
      </c>
      <c r="E49" s="35" t="s">
        <v>49</v>
      </c>
      <c r="F49" s="32">
        <f>SUM(Ведомственная!G613)</f>
        <v>85619.8</v>
      </c>
      <c r="G49" s="32">
        <f>SUM(Ведомственная!H613)</f>
        <v>88775</v>
      </c>
      <c r="H49" s="32">
        <f>SUM(Ведомственная!I613)</f>
        <v>92603.199999999997</v>
      </c>
    </row>
    <row r="50" spans="1:8" ht="31.5">
      <c r="A50" s="26" t="s">
        <v>361</v>
      </c>
      <c r="B50" s="35" t="s">
        <v>362</v>
      </c>
      <c r="C50" s="56"/>
      <c r="D50" s="35"/>
      <c r="E50" s="35"/>
      <c r="F50" s="32">
        <f>SUM(F51+F54+F57+F60+F63+F66+F69+F72+F76+F79+F82+F85+F87+F90+F93+F97+F100+F103)</f>
        <v>709230.89999999991</v>
      </c>
      <c r="G50" s="32">
        <f>SUM(G51+G54+G57+G60+G63+G66+G69+G72+G76+G79+G82+G85+G87+G90+G93+G97+G100+G103)</f>
        <v>752728.79999999993</v>
      </c>
      <c r="H50" s="32">
        <f>SUM(H51+H54+H57+H60+H63+H66+H69+H72+H76+H79+H82+H85+H87+H90+H93+H97+H100+H103)</f>
        <v>800173.89999999991</v>
      </c>
    </row>
    <row r="51" spans="1:8" ht="47.25">
      <c r="A51" s="26" t="s">
        <v>572</v>
      </c>
      <c r="B51" s="35" t="s">
        <v>538</v>
      </c>
      <c r="C51" s="56"/>
      <c r="D51" s="35"/>
      <c r="E51" s="35"/>
      <c r="F51" s="32">
        <f>F52+F53</f>
        <v>188856.3</v>
      </c>
      <c r="G51" s="32">
        <f>G52+G53</f>
        <v>198490.6</v>
      </c>
      <c r="H51" s="32">
        <f>H52+H53</f>
        <v>206430.19999999998</v>
      </c>
    </row>
    <row r="52" spans="1:8" ht="31.5">
      <c r="A52" s="26" t="s">
        <v>47</v>
      </c>
      <c r="B52" s="35" t="s">
        <v>538</v>
      </c>
      <c r="C52" s="56">
        <v>200</v>
      </c>
      <c r="D52" s="35" t="s">
        <v>26</v>
      </c>
      <c r="E52" s="35" t="s">
        <v>49</v>
      </c>
      <c r="F52" s="32">
        <f>SUM(Ведомственная!G616)</f>
        <v>2843.3</v>
      </c>
      <c r="G52" s="32">
        <f>SUM(Ведомственная!H616)</f>
        <v>2957.1</v>
      </c>
      <c r="H52" s="32">
        <f>SUM(Ведомственная!I616)</f>
        <v>3075.4</v>
      </c>
    </row>
    <row r="53" spans="1:8">
      <c r="A53" s="26" t="s">
        <v>37</v>
      </c>
      <c r="B53" s="35" t="s">
        <v>538</v>
      </c>
      <c r="C53" s="56">
        <v>300</v>
      </c>
      <c r="D53" s="35" t="s">
        <v>26</v>
      </c>
      <c r="E53" s="35" t="s">
        <v>49</v>
      </c>
      <c r="F53" s="32">
        <f>SUM(Ведомственная!G617)</f>
        <v>186013</v>
      </c>
      <c r="G53" s="32">
        <f>SUM(Ведомственная!H617)</f>
        <v>195533.5</v>
      </c>
      <c r="H53" s="32">
        <f>SUM(Ведомственная!I617)</f>
        <v>203354.8</v>
      </c>
    </row>
    <row r="54" spans="1:8" ht="47.25">
      <c r="A54" s="26" t="s">
        <v>363</v>
      </c>
      <c r="B54" s="35" t="s">
        <v>539</v>
      </c>
      <c r="C54" s="35"/>
      <c r="D54" s="35"/>
      <c r="E54" s="35"/>
      <c r="F54" s="32">
        <f>F55+F56</f>
        <v>9753.2999999999993</v>
      </c>
      <c r="G54" s="32">
        <f>G55+G56</f>
        <v>10124.9</v>
      </c>
      <c r="H54" s="32">
        <f>H55+H56</f>
        <v>10511.4</v>
      </c>
    </row>
    <row r="55" spans="1:8" ht="31.5">
      <c r="A55" s="26" t="s">
        <v>47</v>
      </c>
      <c r="B55" s="35" t="s">
        <v>539</v>
      </c>
      <c r="C55" s="35" t="s">
        <v>86</v>
      </c>
      <c r="D55" s="35" t="s">
        <v>26</v>
      </c>
      <c r="E55" s="35" t="s">
        <v>49</v>
      </c>
      <c r="F55" s="32">
        <f>SUM(Ведомственная!G619)</f>
        <v>145.30000000000001</v>
      </c>
      <c r="G55" s="32">
        <f>SUM(Ведомственная!H619)</f>
        <v>150.9</v>
      </c>
      <c r="H55" s="32">
        <f>SUM(Ведомственная!I619)</f>
        <v>156.5</v>
      </c>
    </row>
    <row r="56" spans="1:8">
      <c r="A56" s="26" t="s">
        <v>37</v>
      </c>
      <c r="B56" s="35" t="s">
        <v>539</v>
      </c>
      <c r="C56" s="35" t="s">
        <v>94</v>
      </c>
      <c r="D56" s="35" t="s">
        <v>26</v>
      </c>
      <c r="E56" s="35" t="s">
        <v>49</v>
      </c>
      <c r="F56" s="32">
        <f>SUM(Ведомственная!G620)</f>
        <v>9608</v>
      </c>
      <c r="G56" s="32">
        <f>SUM(Ведомственная!H620)</f>
        <v>9974</v>
      </c>
      <c r="H56" s="32">
        <f>SUM(Ведомственная!I620)</f>
        <v>10354.9</v>
      </c>
    </row>
    <row r="57" spans="1:8" ht="47.25">
      <c r="A57" s="26" t="s">
        <v>364</v>
      </c>
      <c r="B57" s="35" t="s">
        <v>540</v>
      </c>
      <c r="C57" s="35"/>
      <c r="D57" s="35"/>
      <c r="E57" s="35"/>
      <c r="F57" s="32">
        <f>F58+F59</f>
        <v>129767.1</v>
      </c>
      <c r="G57" s="32">
        <f>G58+G59</f>
        <v>134957.79999999999</v>
      </c>
      <c r="H57" s="32">
        <f>H58+H59</f>
        <v>140356.1</v>
      </c>
    </row>
    <row r="58" spans="1:8" ht="31.5">
      <c r="A58" s="26" t="s">
        <v>47</v>
      </c>
      <c r="B58" s="35" t="s">
        <v>540</v>
      </c>
      <c r="C58" s="35" t="s">
        <v>86</v>
      </c>
      <c r="D58" s="35" t="s">
        <v>26</v>
      </c>
      <c r="E58" s="35" t="s">
        <v>49</v>
      </c>
      <c r="F58" s="32">
        <f>SUM(Ведомственная!G622)</f>
        <v>1930.6</v>
      </c>
      <c r="G58" s="32">
        <f>SUM(Ведомственная!H622)</f>
        <v>2007.8</v>
      </c>
      <c r="H58" s="32">
        <f>SUM(Ведомственная!I622)</f>
        <v>2088.1999999999998</v>
      </c>
    </row>
    <row r="59" spans="1:8">
      <c r="A59" s="26" t="s">
        <v>37</v>
      </c>
      <c r="B59" s="35" t="s">
        <v>540</v>
      </c>
      <c r="C59" s="35" t="s">
        <v>94</v>
      </c>
      <c r="D59" s="35" t="s">
        <v>26</v>
      </c>
      <c r="E59" s="35" t="s">
        <v>49</v>
      </c>
      <c r="F59" s="32">
        <f>SUM(Ведомственная!G623)</f>
        <v>127836.5</v>
      </c>
      <c r="G59" s="32">
        <f>SUM(Ведомственная!H623)</f>
        <v>132950</v>
      </c>
      <c r="H59" s="32">
        <f>SUM(Ведомственная!I623)</f>
        <v>138267.9</v>
      </c>
    </row>
    <row r="60" spans="1:8" ht="63">
      <c r="A60" s="26" t="s">
        <v>365</v>
      </c>
      <c r="B60" s="35" t="s">
        <v>541</v>
      </c>
      <c r="C60" s="35"/>
      <c r="D60" s="35"/>
      <c r="E60" s="35"/>
      <c r="F60" s="32">
        <f>F61+F62</f>
        <v>353.79999999999995</v>
      </c>
      <c r="G60" s="32">
        <f>G61+G62</f>
        <v>367.90000000000003</v>
      </c>
      <c r="H60" s="32">
        <f>H61+H62</f>
        <v>382.6</v>
      </c>
    </row>
    <row r="61" spans="1:8" ht="31.5">
      <c r="A61" s="26" t="s">
        <v>47</v>
      </c>
      <c r="B61" s="35" t="s">
        <v>541</v>
      </c>
      <c r="C61" s="35" t="s">
        <v>86</v>
      </c>
      <c r="D61" s="35" t="s">
        <v>26</v>
      </c>
      <c r="E61" s="35" t="s">
        <v>49</v>
      </c>
      <c r="F61" s="32">
        <f>SUM(Ведомственная!G625)</f>
        <v>5.4</v>
      </c>
      <c r="G61" s="32">
        <f>SUM(Ведомственная!H625)</f>
        <v>5.6</v>
      </c>
      <c r="H61" s="32">
        <f>SUM(Ведомственная!I625)</f>
        <v>5.8</v>
      </c>
    </row>
    <row r="62" spans="1:8">
      <c r="A62" s="26" t="s">
        <v>37</v>
      </c>
      <c r="B62" s="35" t="s">
        <v>541</v>
      </c>
      <c r="C62" s="35" t="s">
        <v>94</v>
      </c>
      <c r="D62" s="35" t="s">
        <v>26</v>
      </c>
      <c r="E62" s="35" t="s">
        <v>49</v>
      </c>
      <c r="F62" s="32">
        <f>SUM(Ведомственная!G626)</f>
        <v>348.4</v>
      </c>
      <c r="G62" s="32">
        <f>SUM(Ведомственная!H626)</f>
        <v>362.3</v>
      </c>
      <c r="H62" s="32">
        <f>SUM(Ведомственная!I626)</f>
        <v>376.8</v>
      </c>
    </row>
    <row r="63" spans="1:8" ht="63">
      <c r="A63" s="26" t="s">
        <v>366</v>
      </c>
      <c r="B63" s="35" t="s">
        <v>542</v>
      </c>
      <c r="C63" s="35"/>
      <c r="D63" s="35"/>
      <c r="E63" s="35"/>
      <c r="F63" s="32">
        <f>F64+F65</f>
        <v>19.8</v>
      </c>
      <c r="G63" s="32">
        <f>G64+G65</f>
        <v>19.8</v>
      </c>
      <c r="H63" s="32">
        <f>H64+H65</f>
        <v>19.8</v>
      </c>
    </row>
    <row r="64" spans="1:8" ht="31.5">
      <c r="A64" s="26" t="s">
        <v>47</v>
      </c>
      <c r="B64" s="35" t="s">
        <v>542</v>
      </c>
      <c r="C64" s="35" t="s">
        <v>86</v>
      </c>
      <c r="D64" s="35" t="s">
        <v>26</v>
      </c>
      <c r="E64" s="35" t="s">
        <v>49</v>
      </c>
      <c r="F64" s="32">
        <f>SUM(Ведомственная!G628)</f>
        <v>0.3</v>
      </c>
      <c r="G64" s="32">
        <f>SUM(Ведомственная!H628)</f>
        <v>0.3</v>
      </c>
      <c r="H64" s="32">
        <f>SUM(Ведомственная!I628)</f>
        <v>0.3</v>
      </c>
    </row>
    <row r="65" spans="1:8">
      <c r="A65" s="26" t="s">
        <v>37</v>
      </c>
      <c r="B65" s="35" t="s">
        <v>542</v>
      </c>
      <c r="C65" s="35" t="s">
        <v>94</v>
      </c>
      <c r="D65" s="35" t="s">
        <v>26</v>
      </c>
      <c r="E65" s="35" t="s">
        <v>49</v>
      </c>
      <c r="F65" s="32">
        <f>SUM(Ведомственная!G629)</f>
        <v>19.5</v>
      </c>
      <c r="G65" s="32">
        <f>SUM(Ведомственная!H629)</f>
        <v>19.5</v>
      </c>
      <c r="H65" s="32">
        <f>SUM(Ведомственная!I629)</f>
        <v>19.5</v>
      </c>
    </row>
    <row r="66" spans="1:8" ht="63">
      <c r="A66" s="26" t="s">
        <v>367</v>
      </c>
      <c r="B66" s="35" t="s">
        <v>543</v>
      </c>
      <c r="C66" s="35"/>
      <c r="D66" s="35"/>
      <c r="E66" s="35"/>
      <c r="F66" s="32">
        <f>F67+F68</f>
        <v>7592.6</v>
      </c>
      <c r="G66" s="32">
        <f>G67+G68</f>
        <v>10094.5</v>
      </c>
      <c r="H66" s="32">
        <f>H67+H68</f>
        <v>11569.1</v>
      </c>
    </row>
    <row r="67" spans="1:8" ht="31.5">
      <c r="A67" s="26" t="s">
        <v>47</v>
      </c>
      <c r="B67" s="35" t="s">
        <v>543</v>
      </c>
      <c r="C67" s="35" t="s">
        <v>86</v>
      </c>
      <c r="D67" s="35" t="s">
        <v>26</v>
      </c>
      <c r="E67" s="35" t="s">
        <v>49</v>
      </c>
      <c r="F67" s="32">
        <f>SUM(Ведомственная!G631)</f>
        <v>742</v>
      </c>
      <c r="G67" s="32">
        <f>SUM(Ведомственная!H631)</f>
        <v>776.5</v>
      </c>
      <c r="H67" s="32">
        <f>SUM(Ведомственная!I631)</f>
        <v>819.7</v>
      </c>
    </row>
    <row r="68" spans="1:8">
      <c r="A68" s="26" t="s">
        <v>37</v>
      </c>
      <c r="B68" s="35" t="s">
        <v>543</v>
      </c>
      <c r="C68" s="35" t="s">
        <v>94</v>
      </c>
      <c r="D68" s="35" t="s">
        <v>26</v>
      </c>
      <c r="E68" s="35" t="s">
        <v>49</v>
      </c>
      <c r="F68" s="32">
        <f>SUM(Ведомственная!G632)</f>
        <v>6850.6</v>
      </c>
      <c r="G68" s="32">
        <f>SUM(Ведомственная!H632)</f>
        <v>9318</v>
      </c>
      <c r="H68" s="32">
        <f>SUM(Ведомственная!I632)</f>
        <v>10749.4</v>
      </c>
    </row>
    <row r="69" spans="1:8" ht="47.25">
      <c r="A69" s="26" t="s">
        <v>382</v>
      </c>
      <c r="B69" s="35" t="s">
        <v>544</v>
      </c>
      <c r="C69" s="35"/>
      <c r="D69" s="35"/>
      <c r="E69" s="35"/>
      <c r="F69" s="32">
        <f>F70+F71</f>
        <v>210865.59999999998</v>
      </c>
      <c r="G69" s="32">
        <f>G70+G71</f>
        <v>237424</v>
      </c>
      <c r="H69" s="32">
        <f>H70+H71</f>
        <v>268529.2</v>
      </c>
    </row>
    <row r="70" spans="1:8" ht="31.5">
      <c r="A70" s="26" t="s">
        <v>47</v>
      </c>
      <c r="B70" s="35" t="s">
        <v>544</v>
      </c>
      <c r="C70" s="35" t="s">
        <v>86</v>
      </c>
      <c r="D70" s="35" t="s">
        <v>26</v>
      </c>
      <c r="E70" s="35" t="s">
        <v>49</v>
      </c>
      <c r="F70" s="32">
        <f>SUM(Ведомственная!G634)</f>
        <v>3139.3</v>
      </c>
      <c r="G70" s="32">
        <f>SUM(Ведомственная!H634)</f>
        <v>3534.7</v>
      </c>
      <c r="H70" s="32">
        <f>SUM(Ведомственная!I634)</f>
        <v>3997.8</v>
      </c>
    </row>
    <row r="71" spans="1:8">
      <c r="A71" s="26" t="s">
        <v>37</v>
      </c>
      <c r="B71" s="35" t="s">
        <v>544</v>
      </c>
      <c r="C71" s="35" t="s">
        <v>94</v>
      </c>
      <c r="D71" s="35" t="s">
        <v>26</v>
      </c>
      <c r="E71" s="35" t="s">
        <v>49</v>
      </c>
      <c r="F71" s="32">
        <f>SUM(Ведомственная!G635)</f>
        <v>207726.3</v>
      </c>
      <c r="G71" s="32">
        <f>SUM(Ведомственная!H635)</f>
        <v>233889.3</v>
      </c>
      <c r="H71" s="32">
        <f>SUM(Ведомственная!I635)</f>
        <v>264531.40000000002</v>
      </c>
    </row>
    <row r="72" spans="1:8" ht="47.25">
      <c r="A72" s="26" t="s">
        <v>373</v>
      </c>
      <c r="B72" s="35" t="s">
        <v>545</v>
      </c>
      <c r="C72" s="35"/>
      <c r="D72" s="35"/>
      <c r="E72" s="35"/>
      <c r="F72" s="32">
        <f>SUM(F73:F75)</f>
        <v>9989.9</v>
      </c>
      <c r="G72" s="32">
        <f>SUM(G73:G75)</f>
        <v>10389.5</v>
      </c>
      <c r="H72" s="32">
        <f>SUM(H73:H75)</f>
        <v>10805.1</v>
      </c>
    </row>
    <row r="73" spans="1:8" ht="31.5">
      <c r="A73" s="26" t="s">
        <v>47</v>
      </c>
      <c r="B73" s="35" t="s">
        <v>545</v>
      </c>
      <c r="C73" s="35" t="s">
        <v>86</v>
      </c>
      <c r="D73" s="35" t="s">
        <v>26</v>
      </c>
      <c r="E73" s="35" t="s">
        <v>49</v>
      </c>
      <c r="F73" s="32">
        <f>SUM(Ведомственная!G637)</f>
        <v>52.2</v>
      </c>
      <c r="G73" s="32">
        <f>SUM(Ведомственная!H637)</f>
        <v>54.3</v>
      </c>
      <c r="H73" s="32">
        <f>SUM(Ведомственная!I637)</f>
        <v>56.3</v>
      </c>
    </row>
    <row r="74" spans="1:8">
      <c r="A74" s="26" t="s">
        <v>37</v>
      </c>
      <c r="B74" s="35" t="s">
        <v>545</v>
      </c>
      <c r="C74" s="35" t="s">
        <v>94</v>
      </c>
      <c r="D74" s="35" t="s">
        <v>26</v>
      </c>
      <c r="E74" s="35" t="s">
        <v>49</v>
      </c>
      <c r="F74" s="32">
        <f>SUM(Ведомственная!G638+Ведомственная!G1184+Ведомственная!G1396)</f>
        <v>9382.4</v>
      </c>
      <c r="G74" s="32">
        <f>SUM(Ведомственная!H638+Ведомственная!H1184+Ведомственная!H1396)</f>
        <v>9734.1</v>
      </c>
      <c r="H74" s="32">
        <f>SUM(Ведомственная!I638+Ведомственная!I1184+Ведомственная!I1396)</f>
        <v>10091.700000000001</v>
      </c>
    </row>
    <row r="75" spans="1:8" ht="31.5">
      <c r="A75" s="26" t="s">
        <v>116</v>
      </c>
      <c r="B75" s="35" t="s">
        <v>545</v>
      </c>
      <c r="C75" s="35" t="s">
        <v>117</v>
      </c>
      <c r="D75" s="35" t="s">
        <v>26</v>
      </c>
      <c r="E75" s="35" t="s">
        <v>49</v>
      </c>
      <c r="F75" s="32">
        <f>SUM(Ведомственная!G1185)+Ведомственная!G1397</f>
        <v>555.29999999999995</v>
      </c>
      <c r="G75" s="32">
        <f>SUM(Ведомственная!H1185)+Ведомственная!H1397</f>
        <v>601.1</v>
      </c>
      <c r="H75" s="32">
        <f>SUM(Ведомственная!I1185)+Ведомственная!I1397</f>
        <v>657.1</v>
      </c>
    </row>
    <row r="76" spans="1:8" ht="63">
      <c r="A76" s="26" t="s">
        <v>374</v>
      </c>
      <c r="B76" s="35" t="s">
        <v>546</v>
      </c>
      <c r="C76" s="35"/>
      <c r="D76" s="35"/>
      <c r="E76" s="35"/>
      <c r="F76" s="32">
        <f>F77+F78</f>
        <v>1916.5</v>
      </c>
      <c r="G76" s="32">
        <f>G77+G78</f>
        <v>1993.2</v>
      </c>
      <c r="H76" s="32">
        <f>H77+H78</f>
        <v>2072.9</v>
      </c>
    </row>
    <row r="77" spans="1:8" ht="31.5">
      <c r="A77" s="26" t="s">
        <v>47</v>
      </c>
      <c r="B77" s="35" t="s">
        <v>546</v>
      </c>
      <c r="C77" s="35" t="s">
        <v>86</v>
      </c>
      <c r="D77" s="35" t="s">
        <v>26</v>
      </c>
      <c r="E77" s="35" t="s">
        <v>49</v>
      </c>
      <c r="F77" s="32">
        <f>SUM(Ведомственная!G640)</f>
        <v>33.9</v>
      </c>
      <c r="G77" s="32">
        <f>SUM(Ведомственная!H640)</f>
        <v>35.200000000000003</v>
      </c>
      <c r="H77" s="32">
        <f>SUM(Ведомственная!I640)</f>
        <v>36.700000000000003</v>
      </c>
    </row>
    <row r="78" spans="1:8">
      <c r="A78" s="26" t="s">
        <v>37</v>
      </c>
      <c r="B78" s="35" t="s">
        <v>546</v>
      </c>
      <c r="C78" s="35" t="s">
        <v>94</v>
      </c>
      <c r="D78" s="35" t="s">
        <v>26</v>
      </c>
      <c r="E78" s="35" t="s">
        <v>49</v>
      </c>
      <c r="F78" s="32">
        <f>SUM(Ведомственная!G641)</f>
        <v>1882.6</v>
      </c>
      <c r="G78" s="32">
        <f>SUM(Ведомственная!H641)</f>
        <v>1958</v>
      </c>
      <c r="H78" s="32">
        <f>SUM(Ведомственная!I641)</f>
        <v>2036.2</v>
      </c>
    </row>
    <row r="79" spans="1:8" ht="31.5">
      <c r="A79" s="26" t="s">
        <v>375</v>
      </c>
      <c r="B79" s="35" t="s">
        <v>547</v>
      </c>
      <c r="C79" s="35"/>
      <c r="D79" s="35"/>
      <c r="E79" s="35"/>
      <c r="F79" s="32">
        <f>F80+F81</f>
        <v>1.4000000000000001</v>
      </c>
      <c r="G79" s="32">
        <f>G80+G81</f>
        <v>1.4000000000000001</v>
      </c>
      <c r="H79" s="32">
        <f>H80+H81</f>
        <v>1.4000000000000001</v>
      </c>
    </row>
    <row r="80" spans="1:8" ht="31.5">
      <c r="A80" s="26" t="s">
        <v>47</v>
      </c>
      <c r="B80" s="35" t="s">
        <v>547</v>
      </c>
      <c r="C80" s="35" t="s">
        <v>86</v>
      </c>
      <c r="D80" s="35" t="s">
        <v>26</v>
      </c>
      <c r="E80" s="35" t="s">
        <v>49</v>
      </c>
      <c r="F80" s="32">
        <f>SUM(Ведомственная!G643)</f>
        <v>0.1</v>
      </c>
      <c r="G80" s="32">
        <f>SUM(Ведомственная!H643)</f>
        <v>0.1</v>
      </c>
      <c r="H80" s="32">
        <f>SUM(Ведомственная!I643)</f>
        <v>0.1</v>
      </c>
    </row>
    <row r="81" spans="1:8">
      <c r="A81" s="26" t="s">
        <v>37</v>
      </c>
      <c r="B81" s="35" t="s">
        <v>547</v>
      </c>
      <c r="C81" s="35" t="s">
        <v>94</v>
      </c>
      <c r="D81" s="35" t="s">
        <v>26</v>
      </c>
      <c r="E81" s="35" t="s">
        <v>49</v>
      </c>
      <c r="F81" s="32">
        <f>SUM(Ведомственная!G644)</f>
        <v>1.3</v>
      </c>
      <c r="G81" s="32">
        <f>SUM(Ведомственная!H644)</f>
        <v>1.3</v>
      </c>
      <c r="H81" s="32">
        <f>SUM(Ведомственная!I644)</f>
        <v>1.3</v>
      </c>
    </row>
    <row r="82" spans="1:8" ht="94.5">
      <c r="A82" s="26" t="s">
        <v>965</v>
      </c>
      <c r="B82" s="35" t="s">
        <v>548</v>
      </c>
      <c r="C82" s="35"/>
      <c r="D82" s="35"/>
      <c r="E82" s="35"/>
      <c r="F82" s="32">
        <f>F83+F84</f>
        <v>9287.5</v>
      </c>
      <c r="G82" s="32">
        <f>G83+G84</f>
        <v>9287.5</v>
      </c>
      <c r="H82" s="32">
        <f>H83+H84</f>
        <v>9287.5</v>
      </c>
    </row>
    <row r="83" spans="1:8" ht="31.5">
      <c r="A83" s="26" t="s">
        <v>47</v>
      </c>
      <c r="B83" s="35" t="s">
        <v>548</v>
      </c>
      <c r="C83" s="35" t="s">
        <v>86</v>
      </c>
      <c r="D83" s="35" t="s">
        <v>26</v>
      </c>
      <c r="E83" s="35" t="s">
        <v>49</v>
      </c>
      <c r="F83" s="32">
        <f>SUM(Ведомственная!G646)</f>
        <v>106.2</v>
      </c>
      <c r="G83" s="32">
        <f>SUM(Ведомственная!H646)</f>
        <v>106.2</v>
      </c>
      <c r="H83" s="32">
        <f>SUM(Ведомственная!I646)</f>
        <v>106.2</v>
      </c>
    </row>
    <row r="84" spans="1:8">
      <c r="A84" s="26" t="s">
        <v>37</v>
      </c>
      <c r="B84" s="35" t="s">
        <v>548</v>
      </c>
      <c r="C84" s="35" t="s">
        <v>94</v>
      </c>
      <c r="D84" s="35" t="s">
        <v>26</v>
      </c>
      <c r="E84" s="35" t="s">
        <v>49</v>
      </c>
      <c r="F84" s="32">
        <f>SUM(Ведомственная!G647)</f>
        <v>9181.2999999999993</v>
      </c>
      <c r="G84" s="32">
        <f>SUM(Ведомственная!H647)</f>
        <v>9181.2999999999993</v>
      </c>
      <c r="H84" s="32">
        <f>SUM(Ведомственная!I647)</f>
        <v>9181.2999999999993</v>
      </c>
    </row>
    <row r="85" spans="1:8" ht="66" customHeight="1">
      <c r="A85" s="34" t="s">
        <v>973</v>
      </c>
      <c r="B85" s="35" t="s">
        <v>940</v>
      </c>
      <c r="C85" s="35"/>
      <c r="D85" s="35"/>
      <c r="E85" s="35"/>
      <c r="F85" s="32">
        <f>SUM(F86:F86)</f>
        <v>4.9000000000000004</v>
      </c>
      <c r="G85" s="32">
        <f>SUM(G86:G86)</f>
        <v>4.9000000000000004</v>
      </c>
      <c r="H85" s="32">
        <f>SUM(H86:H86)</f>
        <v>4.9000000000000004</v>
      </c>
    </row>
    <row r="86" spans="1:8" ht="31.5">
      <c r="A86" s="26" t="s">
        <v>47</v>
      </c>
      <c r="B86" s="35" t="s">
        <v>940</v>
      </c>
      <c r="C86" s="35" t="s">
        <v>86</v>
      </c>
      <c r="D86" s="35" t="s">
        <v>26</v>
      </c>
      <c r="E86" s="35" t="s">
        <v>73</v>
      </c>
      <c r="F86" s="32">
        <f>SUM(Ведомственная!G751)</f>
        <v>4.9000000000000004</v>
      </c>
      <c r="G86" s="32">
        <f>SUM(Ведомственная!H751)</f>
        <v>4.9000000000000004</v>
      </c>
      <c r="H86" s="32">
        <f>SUM(Ведомственная!I751)</f>
        <v>4.9000000000000004</v>
      </c>
    </row>
    <row r="87" spans="1:8" ht="47.25">
      <c r="A87" s="26" t="s">
        <v>369</v>
      </c>
      <c r="B87" s="35" t="s">
        <v>549</v>
      </c>
      <c r="C87" s="35"/>
      <c r="D87" s="35"/>
      <c r="E87" s="35"/>
      <c r="F87" s="32">
        <f>F88+F89</f>
        <v>1880.9</v>
      </c>
      <c r="G87" s="32">
        <f>G88+G89</f>
        <v>1880.9</v>
      </c>
      <c r="H87" s="32">
        <f>H88+H89</f>
        <v>1880.9</v>
      </c>
    </row>
    <row r="88" spans="1:8" ht="31.5">
      <c r="A88" s="26" t="s">
        <v>47</v>
      </c>
      <c r="B88" s="35" t="s">
        <v>549</v>
      </c>
      <c r="C88" s="35" t="s">
        <v>86</v>
      </c>
      <c r="D88" s="35" t="s">
        <v>26</v>
      </c>
      <c r="E88" s="35" t="s">
        <v>49</v>
      </c>
      <c r="F88" s="32">
        <f>SUM(Ведомственная!G650)</f>
        <v>27.9</v>
      </c>
      <c r="G88" s="32">
        <f>SUM(Ведомственная!H650)</f>
        <v>27.9</v>
      </c>
      <c r="H88" s="32">
        <f>SUM(Ведомственная!I650)</f>
        <v>27.9</v>
      </c>
    </row>
    <row r="89" spans="1:8">
      <c r="A89" s="26" t="s">
        <v>37</v>
      </c>
      <c r="B89" s="35" t="s">
        <v>549</v>
      </c>
      <c r="C89" s="35" t="s">
        <v>94</v>
      </c>
      <c r="D89" s="35" t="s">
        <v>26</v>
      </c>
      <c r="E89" s="35" t="s">
        <v>49</v>
      </c>
      <c r="F89" s="32">
        <f>SUM(Ведомственная!G651)</f>
        <v>1853</v>
      </c>
      <c r="G89" s="32">
        <f>SUM(Ведомственная!H651)</f>
        <v>1853</v>
      </c>
      <c r="H89" s="32">
        <f>SUM(Ведомственная!I651)</f>
        <v>1853</v>
      </c>
    </row>
    <row r="90" spans="1:8" ht="47.25">
      <c r="A90" s="26" t="s">
        <v>370</v>
      </c>
      <c r="B90" s="35" t="s">
        <v>550</v>
      </c>
      <c r="C90" s="35"/>
      <c r="D90" s="35"/>
      <c r="E90" s="35"/>
      <c r="F90" s="32">
        <f>F91+F92</f>
        <v>15668.5</v>
      </c>
      <c r="G90" s="32">
        <f>G91+G92</f>
        <v>15771.7</v>
      </c>
      <c r="H90" s="32">
        <f>H91+H92</f>
        <v>16402.599999999999</v>
      </c>
    </row>
    <row r="91" spans="1:8" ht="31.5">
      <c r="A91" s="26" t="s">
        <v>47</v>
      </c>
      <c r="B91" s="35" t="s">
        <v>550</v>
      </c>
      <c r="C91" s="35" t="s">
        <v>86</v>
      </c>
      <c r="D91" s="35" t="s">
        <v>26</v>
      </c>
      <c r="E91" s="35" t="s">
        <v>49</v>
      </c>
      <c r="F91" s="32">
        <f>SUM(Ведомственная!G653)</f>
        <v>232</v>
      </c>
      <c r="G91" s="32">
        <f>SUM(Ведомственная!H653)</f>
        <v>239.7</v>
      </c>
      <c r="H91" s="32">
        <f>SUM(Ведомственная!I653)</f>
        <v>249.3</v>
      </c>
    </row>
    <row r="92" spans="1:8">
      <c r="A92" s="26" t="s">
        <v>37</v>
      </c>
      <c r="B92" s="35" t="s">
        <v>550</v>
      </c>
      <c r="C92" s="35" t="s">
        <v>94</v>
      </c>
      <c r="D92" s="35" t="s">
        <v>26</v>
      </c>
      <c r="E92" s="35" t="s">
        <v>49</v>
      </c>
      <c r="F92" s="32">
        <f>SUM(Ведомственная!G654)</f>
        <v>15436.5</v>
      </c>
      <c r="G92" s="32">
        <f>SUM(Ведомственная!H654)</f>
        <v>15532</v>
      </c>
      <c r="H92" s="32">
        <f>SUM(Ведомственная!I654)</f>
        <v>16153.3</v>
      </c>
    </row>
    <row r="93" spans="1:8" ht="31.5">
      <c r="A93" s="26" t="s">
        <v>371</v>
      </c>
      <c r="B93" s="35" t="s">
        <v>551</v>
      </c>
      <c r="C93" s="35"/>
      <c r="D93" s="35"/>
      <c r="E93" s="35"/>
      <c r="F93" s="32">
        <f>F95+F96+F94</f>
        <v>100774.59999999999</v>
      </c>
      <c r="G93" s="32">
        <f t="shared" ref="G93:H93" si="5">G95+G96+G94</f>
        <v>100744.3</v>
      </c>
      <c r="H93" s="32">
        <f t="shared" si="5"/>
        <v>100744.3</v>
      </c>
    </row>
    <row r="94" spans="1:8" ht="31.5">
      <c r="A94" s="26" t="s">
        <v>47</v>
      </c>
      <c r="B94" s="35" t="s">
        <v>551</v>
      </c>
      <c r="C94" s="35" t="s">
        <v>86</v>
      </c>
      <c r="D94" s="35" t="s">
        <v>108</v>
      </c>
      <c r="E94" s="35" t="s">
        <v>164</v>
      </c>
      <c r="F94" s="32">
        <f>SUM(Ведомственная!G568)</f>
        <v>26.5</v>
      </c>
      <c r="G94" s="32">
        <f>SUM(Ведомственная!H568)</f>
        <v>0</v>
      </c>
      <c r="H94" s="32">
        <f>SUM(Ведомственная!I568)</f>
        <v>0</v>
      </c>
    </row>
    <row r="95" spans="1:8" ht="31.5">
      <c r="A95" s="26" t="s">
        <v>47</v>
      </c>
      <c r="B95" s="35" t="s">
        <v>551</v>
      </c>
      <c r="C95" s="35" t="s">
        <v>86</v>
      </c>
      <c r="D95" s="35" t="s">
        <v>26</v>
      </c>
      <c r="E95" s="35" t="s">
        <v>49</v>
      </c>
      <c r="F95" s="32">
        <f>SUM(Ведомственная!G656)</f>
        <v>2043.2</v>
      </c>
      <c r="G95" s="32">
        <f>SUM(Ведомственная!H656)</f>
        <v>2069.1</v>
      </c>
      <c r="H95" s="32">
        <f>SUM(Ведомственная!I656)</f>
        <v>2069.1</v>
      </c>
    </row>
    <row r="96" spans="1:8">
      <c r="A96" s="26" t="s">
        <v>37</v>
      </c>
      <c r="B96" s="35" t="s">
        <v>551</v>
      </c>
      <c r="C96" s="35" t="s">
        <v>94</v>
      </c>
      <c r="D96" s="35" t="s">
        <v>26</v>
      </c>
      <c r="E96" s="35" t="s">
        <v>49</v>
      </c>
      <c r="F96" s="32">
        <f>SUM(Ведомственная!G657)</f>
        <v>98704.9</v>
      </c>
      <c r="G96" s="32">
        <f>SUM(Ведомственная!H657)</f>
        <v>98675.199999999997</v>
      </c>
      <c r="H96" s="32">
        <f>SUM(Ведомственная!I657)</f>
        <v>98675.199999999997</v>
      </c>
    </row>
    <row r="97" spans="1:8" ht="94.5">
      <c r="A97" s="26" t="s">
        <v>372</v>
      </c>
      <c r="B97" s="35" t="s">
        <v>552</v>
      </c>
      <c r="C97" s="35"/>
      <c r="D97" s="35"/>
      <c r="E97" s="35"/>
      <c r="F97" s="32">
        <f>F98+F99</f>
        <v>72.599999999999994</v>
      </c>
      <c r="G97" s="32">
        <f>G98+G99</f>
        <v>72.599999999999994</v>
      </c>
      <c r="H97" s="32">
        <f>H98+H99</f>
        <v>72.599999999999994</v>
      </c>
    </row>
    <row r="98" spans="1:8" ht="31.5">
      <c r="A98" s="26" t="s">
        <v>47</v>
      </c>
      <c r="B98" s="35" t="s">
        <v>552</v>
      </c>
      <c r="C98" s="35" t="s">
        <v>86</v>
      </c>
      <c r="D98" s="35" t="s">
        <v>26</v>
      </c>
      <c r="E98" s="35" t="s">
        <v>49</v>
      </c>
      <c r="F98" s="32">
        <f>SUM(Ведомственная!G659)</f>
        <v>1.1000000000000001</v>
      </c>
      <c r="G98" s="32">
        <f>SUM(Ведомственная!H659)</f>
        <v>1.1000000000000001</v>
      </c>
      <c r="H98" s="32">
        <f>SUM(Ведомственная!I659)</f>
        <v>1.1000000000000001</v>
      </c>
    </row>
    <row r="99" spans="1:8">
      <c r="A99" s="26" t="s">
        <v>37</v>
      </c>
      <c r="B99" s="35" t="s">
        <v>552</v>
      </c>
      <c r="C99" s="35" t="s">
        <v>94</v>
      </c>
      <c r="D99" s="35" t="s">
        <v>26</v>
      </c>
      <c r="E99" s="35" t="s">
        <v>49</v>
      </c>
      <c r="F99" s="32">
        <f>SUM(Ведомственная!G660)</f>
        <v>71.5</v>
      </c>
      <c r="G99" s="32">
        <f>SUM(Ведомственная!H660)</f>
        <v>71.5</v>
      </c>
      <c r="H99" s="32">
        <f>SUM(Ведомственная!I660)</f>
        <v>71.5</v>
      </c>
    </row>
    <row r="100" spans="1:8" ht="31.5">
      <c r="A100" s="26" t="s">
        <v>522</v>
      </c>
      <c r="B100" s="35" t="s">
        <v>553</v>
      </c>
      <c r="C100" s="35"/>
      <c r="D100" s="35"/>
      <c r="E100" s="35"/>
      <c r="F100" s="32">
        <f>SUM(F101:F102)</f>
        <v>17770.5</v>
      </c>
      <c r="G100" s="32">
        <f>SUM(G101:G102)</f>
        <v>16448.2</v>
      </c>
      <c r="H100" s="32">
        <f>SUM(H101:H102)</f>
        <v>16448.2</v>
      </c>
    </row>
    <row r="101" spans="1:8" ht="31.5" hidden="1">
      <c r="A101" s="26" t="s">
        <v>47</v>
      </c>
      <c r="B101" s="35" t="s">
        <v>425</v>
      </c>
      <c r="C101" s="35" t="s">
        <v>86</v>
      </c>
      <c r="D101" s="35" t="s">
        <v>26</v>
      </c>
      <c r="E101" s="35" t="s">
        <v>49</v>
      </c>
      <c r="F101" s="32"/>
      <c r="G101" s="32"/>
      <c r="H101" s="32"/>
    </row>
    <row r="102" spans="1:8">
      <c r="A102" s="26" t="s">
        <v>37</v>
      </c>
      <c r="B102" s="35" t="s">
        <v>553</v>
      </c>
      <c r="C102" s="35" t="s">
        <v>94</v>
      </c>
      <c r="D102" s="35" t="s">
        <v>26</v>
      </c>
      <c r="E102" s="35" t="s">
        <v>49</v>
      </c>
      <c r="F102" s="32">
        <f>SUM(Ведомственная!G663)</f>
        <v>17770.5</v>
      </c>
      <c r="G102" s="32">
        <f>SUM(Ведомственная!H663)</f>
        <v>16448.2</v>
      </c>
      <c r="H102" s="32">
        <f>SUM(Ведомственная!I663)</f>
        <v>16448.2</v>
      </c>
    </row>
    <row r="103" spans="1:8" ht="63">
      <c r="A103" s="26" t="s">
        <v>561</v>
      </c>
      <c r="B103" s="35" t="s">
        <v>560</v>
      </c>
      <c r="C103" s="35"/>
      <c r="D103" s="35"/>
      <c r="E103" s="35"/>
      <c r="F103" s="32">
        <f>SUM(F104)</f>
        <v>4655.1000000000004</v>
      </c>
      <c r="G103" s="32">
        <f>SUM(G104)</f>
        <v>4655.1000000000004</v>
      </c>
      <c r="H103" s="32">
        <f>SUM(H104)</f>
        <v>4655.1000000000004</v>
      </c>
    </row>
    <row r="104" spans="1:8" ht="47.25">
      <c r="A104" s="26" t="s">
        <v>382</v>
      </c>
      <c r="B104" s="35" t="s">
        <v>559</v>
      </c>
      <c r="C104" s="56"/>
      <c r="D104" s="35"/>
      <c r="E104" s="35"/>
      <c r="F104" s="32">
        <f>F105+F106</f>
        <v>4655.1000000000004</v>
      </c>
      <c r="G104" s="32">
        <f>G105+G106</f>
        <v>4655.1000000000004</v>
      </c>
      <c r="H104" s="32">
        <f>H105+H106</f>
        <v>4655.1000000000004</v>
      </c>
    </row>
    <row r="105" spans="1:8" ht="63">
      <c r="A105" s="26" t="s">
        <v>46</v>
      </c>
      <c r="B105" s="35" t="s">
        <v>559</v>
      </c>
      <c r="C105" s="56">
        <v>100</v>
      </c>
      <c r="D105" s="35" t="s">
        <v>26</v>
      </c>
      <c r="E105" s="35" t="s">
        <v>73</v>
      </c>
      <c r="F105" s="32">
        <f>SUM(Ведомственная!G754)</f>
        <v>4020.3</v>
      </c>
      <c r="G105" s="32">
        <f>SUM(Ведомственная!H754)</f>
        <v>4020.3</v>
      </c>
      <c r="H105" s="32">
        <f>SUM(Ведомственная!I754)</f>
        <v>4020.3</v>
      </c>
    </row>
    <row r="106" spans="1:8" ht="31.5">
      <c r="A106" s="26" t="s">
        <v>47</v>
      </c>
      <c r="B106" s="35" t="s">
        <v>559</v>
      </c>
      <c r="C106" s="56">
        <v>200</v>
      </c>
      <c r="D106" s="35" t="s">
        <v>26</v>
      </c>
      <c r="E106" s="35" t="s">
        <v>73</v>
      </c>
      <c r="F106" s="32">
        <f>SUM(Ведомственная!G755)</f>
        <v>634.79999999999995</v>
      </c>
      <c r="G106" s="32">
        <f>SUM(Ведомственная!H755)</f>
        <v>634.79999999999995</v>
      </c>
      <c r="H106" s="32">
        <f>SUM(Ведомственная!I755)</f>
        <v>634.79999999999995</v>
      </c>
    </row>
    <row r="107" spans="1:8" ht="47.25">
      <c r="A107" s="26" t="s">
        <v>356</v>
      </c>
      <c r="B107" s="35" t="s">
        <v>357</v>
      </c>
      <c r="C107" s="56"/>
      <c r="D107" s="35"/>
      <c r="E107" s="35"/>
      <c r="F107" s="32">
        <f>SUM(F108)+F112</f>
        <v>100745.9</v>
      </c>
      <c r="G107" s="32">
        <f>SUM(G108)+G112</f>
        <v>100568.90000000001</v>
      </c>
      <c r="H107" s="32">
        <f>SUM(H108)+H112</f>
        <v>100691.70000000001</v>
      </c>
    </row>
    <row r="108" spans="1:8" ht="31.5">
      <c r="A108" s="26" t="s">
        <v>384</v>
      </c>
      <c r="B108" s="56" t="s">
        <v>562</v>
      </c>
      <c r="C108" s="56"/>
      <c r="D108" s="35"/>
      <c r="E108" s="35"/>
      <c r="F108" s="32">
        <f>F109+F110+F111</f>
        <v>19083</v>
      </c>
      <c r="G108" s="32">
        <f>G109+G110+G111</f>
        <v>19083</v>
      </c>
      <c r="H108" s="32">
        <f>H109+H110+H111</f>
        <v>19083</v>
      </c>
    </row>
    <row r="109" spans="1:8" ht="63">
      <c r="A109" s="26" t="s">
        <v>46</v>
      </c>
      <c r="B109" s="56" t="s">
        <v>562</v>
      </c>
      <c r="C109" s="56">
        <v>100</v>
      </c>
      <c r="D109" s="35" t="s">
        <v>26</v>
      </c>
      <c r="E109" s="35" t="s">
        <v>73</v>
      </c>
      <c r="F109" s="32">
        <f>SUM(Ведомственная!G758)</f>
        <v>19083</v>
      </c>
      <c r="G109" s="32">
        <f>SUM(Ведомственная!H758)</f>
        <v>19083</v>
      </c>
      <c r="H109" s="32">
        <f>SUM(Ведомственная!I758)</f>
        <v>19083</v>
      </c>
    </row>
    <row r="110" spans="1:8" ht="31.5" hidden="1">
      <c r="A110" s="26" t="s">
        <v>47</v>
      </c>
      <c r="B110" s="56" t="s">
        <v>385</v>
      </c>
      <c r="C110" s="56">
        <v>200</v>
      </c>
      <c r="D110" s="35" t="s">
        <v>26</v>
      </c>
      <c r="E110" s="35" t="s">
        <v>73</v>
      </c>
      <c r="F110" s="32"/>
      <c r="G110" s="32"/>
      <c r="H110" s="32"/>
    </row>
    <row r="111" spans="1:8" hidden="1">
      <c r="A111" s="26" t="s">
        <v>20</v>
      </c>
      <c r="B111" s="56" t="s">
        <v>385</v>
      </c>
      <c r="C111" s="56">
        <v>800</v>
      </c>
      <c r="D111" s="35" t="s">
        <v>26</v>
      </c>
      <c r="E111" s="35" t="s">
        <v>73</v>
      </c>
      <c r="F111" s="32"/>
      <c r="G111" s="32"/>
      <c r="H111" s="32"/>
    </row>
    <row r="112" spans="1:8" ht="31.5">
      <c r="A112" s="26" t="s">
        <v>358</v>
      </c>
      <c r="B112" s="35" t="s">
        <v>536</v>
      </c>
      <c r="C112" s="56"/>
      <c r="D112" s="35"/>
      <c r="E112" s="35"/>
      <c r="F112" s="32">
        <f>SUM(F113:F117)</f>
        <v>81662.899999999994</v>
      </c>
      <c r="G112" s="32">
        <f t="shared" ref="G112:H112" si="6">SUM(G113:G117)</f>
        <v>81485.900000000009</v>
      </c>
      <c r="H112" s="32">
        <f t="shared" si="6"/>
        <v>81608.700000000012</v>
      </c>
    </row>
    <row r="113" spans="1:8" ht="63">
      <c r="A113" s="26" t="s">
        <v>46</v>
      </c>
      <c r="B113" s="35" t="s">
        <v>536</v>
      </c>
      <c r="C113" s="56">
        <v>100</v>
      </c>
      <c r="D113" s="35" t="s">
        <v>26</v>
      </c>
      <c r="E113" s="35" t="s">
        <v>39</v>
      </c>
      <c r="F113" s="32">
        <f>SUM(Ведомственная!G592)</f>
        <v>71280.2</v>
      </c>
      <c r="G113" s="32">
        <f>SUM(Ведомственная!H592)</f>
        <v>71272.800000000003</v>
      </c>
      <c r="H113" s="32">
        <f>SUM(Ведомственная!I592)</f>
        <v>71272.800000000003</v>
      </c>
    </row>
    <row r="114" spans="1:8" ht="31.5">
      <c r="A114" s="26" t="s">
        <v>47</v>
      </c>
      <c r="B114" s="35" t="s">
        <v>536</v>
      </c>
      <c r="C114" s="56">
        <v>200</v>
      </c>
      <c r="D114" s="35" t="s">
        <v>108</v>
      </c>
      <c r="E114" s="35" t="s">
        <v>164</v>
      </c>
      <c r="F114" s="32">
        <f>SUM(Ведомственная!G570)</f>
        <v>0</v>
      </c>
      <c r="G114" s="32">
        <f>SUM(Ведомственная!H570)</f>
        <v>0</v>
      </c>
      <c r="H114" s="32">
        <f>SUM(Ведомственная!I570)</f>
        <v>0</v>
      </c>
    </row>
    <row r="115" spans="1:8" ht="31.5">
      <c r="A115" s="26" t="s">
        <v>47</v>
      </c>
      <c r="B115" s="35" t="s">
        <v>536</v>
      </c>
      <c r="C115" s="56">
        <v>200</v>
      </c>
      <c r="D115" s="35" t="s">
        <v>26</v>
      </c>
      <c r="E115" s="35" t="s">
        <v>39</v>
      </c>
      <c r="F115" s="32">
        <f>SUM(Ведомственная!G593)</f>
        <v>10072.799999999999</v>
      </c>
      <c r="G115" s="32">
        <f>SUM(Ведомственная!H593)</f>
        <v>9993.1</v>
      </c>
      <c r="H115" s="32">
        <f>SUM(Ведомственная!I593)</f>
        <v>10121.1</v>
      </c>
    </row>
    <row r="116" spans="1:8" ht="19.5" customHeight="1">
      <c r="A116" s="26" t="s">
        <v>37</v>
      </c>
      <c r="B116" s="35" t="s">
        <v>536</v>
      </c>
      <c r="C116" s="56">
        <v>300</v>
      </c>
      <c r="D116" s="35" t="s">
        <v>26</v>
      </c>
      <c r="E116" s="35" t="s">
        <v>39</v>
      </c>
      <c r="F116" s="32">
        <f>SUM(Ведомственная!G594)</f>
        <v>0</v>
      </c>
      <c r="G116" s="32">
        <f>SUM(Ведомственная!H594)</f>
        <v>0</v>
      </c>
      <c r="H116" s="32">
        <f>SUM(Ведомственная!I594)</f>
        <v>0</v>
      </c>
    </row>
    <row r="117" spans="1:8">
      <c r="A117" s="26" t="s">
        <v>20</v>
      </c>
      <c r="B117" s="35" t="s">
        <v>536</v>
      </c>
      <c r="C117" s="56">
        <v>800</v>
      </c>
      <c r="D117" s="35" t="s">
        <v>26</v>
      </c>
      <c r="E117" s="35" t="s">
        <v>39</v>
      </c>
      <c r="F117" s="32">
        <f>SUM(Ведомственная!G595)</f>
        <v>309.89999999999998</v>
      </c>
      <c r="G117" s="32">
        <f>SUM(Ведомственная!H595)</f>
        <v>220</v>
      </c>
      <c r="H117" s="32">
        <f>SUM(Ведомственная!I595)</f>
        <v>214.8</v>
      </c>
    </row>
    <row r="118" spans="1:8" s="51" customFormat="1" ht="47.25">
      <c r="A118" s="47" t="s">
        <v>605</v>
      </c>
      <c r="B118" s="54" t="s">
        <v>606</v>
      </c>
      <c r="C118" s="54"/>
      <c r="D118" s="64"/>
      <c r="E118" s="64"/>
      <c r="F118" s="33">
        <f>SUM(F122)+F119</f>
        <v>1350</v>
      </c>
      <c r="G118" s="33">
        <f t="shared" ref="G118:H118" si="7">SUM(G122)+G119</f>
        <v>1000</v>
      </c>
      <c r="H118" s="33">
        <f t="shared" si="7"/>
        <v>1000</v>
      </c>
    </row>
    <row r="119" spans="1:8">
      <c r="A119" s="3" t="s">
        <v>30</v>
      </c>
      <c r="B119" s="56" t="s">
        <v>820</v>
      </c>
      <c r="C119" s="56"/>
      <c r="D119" s="35"/>
      <c r="E119" s="35"/>
      <c r="F119" s="32">
        <f t="shared" ref="F119:H120" si="8">SUM(F120)</f>
        <v>1350</v>
      </c>
      <c r="G119" s="32">
        <f t="shared" si="8"/>
        <v>1000</v>
      </c>
      <c r="H119" s="32">
        <f t="shared" si="8"/>
        <v>1000</v>
      </c>
    </row>
    <row r="120" spans="1:8" ht="31.5">
      <c r="A120" s="26" t="s">
        <v>461</v>
      </c>
      <c r="B120" s="56" t="s">
        <v>821</v>
      </c>
      <c r="C120" s="56"/>
      <c r="D120" s="35"/>
      <c r="E120" s="35"/>
      <c r="F120" s="32">
        <f t="shared" si="8"/>
        <v>1350</v>
      </c>
      <c r="G120" s="32">
        <f t="shared" si="8"/>
        <v>1000</v>
      </c>
      <c r="H120" s="32">
        <f t="shared" si="8"/>
        <v>1000</v>
      </c>
    </row>
    <row r="121" spans="1:8">
      <c r="A121" s="26" t="s">
        <v>20</v>
      </c>
      <c r="B121" s="56" t="s">
        <v>821</v>
      </c>
      <c r="C121" s="56">
        <v>200</v>
      </c>
      <c r="D121" s="35" t="s">
        <v>11</v>
      </c>
      <c r="E121" s="35" t="s">
        <v>22</v>
      </c>
      <c r="F121" s="32">
        <f>SUM(Ведомственная!G221)</f>
        <v>1350</v>
      </c>
      <c r="G121" s="32">
        <f>SUM(Ведомственная!H221)</f>
        <v>1000</v>
      </c>
      <c r="H121" s="32">
        <f>SUM(Ведомственная!I221)</f>
        <v>1000</v>
      </c>
    </row>
    <row r="122" spans="1:8" ht="47.25">
      <c r="A122" s="26" t="s">
        <v>16</v>
      </c>
      <c r="B122" s="35" t="s">
        <v>799</v>
      </c>
      <c r="C122" s="56"/>
      <c r="D122" s="35"/>
      <c r="E122" s="35"/>
      <c r="F122" s="32">
        <f t="shared" ref="F122:H123" si="9">SUM(F123)</f>
        <v>0</v>
      </c>
      <c r="G122" s="32">
        <f t="shared" si="9"/>
        <v>0</v>
      </c>
      <c r="H122" s="32">
        <f t="shared" si="9"/>
        <v>0</v>
      </c>
    </row>
    <row r="123" spans="1:8" ht="31.5">
      <c r="A123" s="26" t="s">
        <v>227</v>
      </c>
      <c r="B123" s="35" t="s">
        <v>798</v>
      </c>
      <c r="C123" s="35"/>
      <c r="D123" s="35"/>
      <c r="E123" s="35"/>
      <c r="F123" s="32">
        <f t="shared" si="9"/>
        <v>0</v>
      </c>
      <c r="G123" s="32">
        <f t="shared" si="9"/>
        <v>0</v>
      </c>
      <c r="H123" s="32">
        <f t="shared" si="9"/>
        <v>0</v>
      </c>
    </row>
    <row r="124" spans="1:8">
      <c r="A124" s="26" t="s">
        <v>20</v>
      </c>
      <c r="B124" s="35" t="s">
        <v>798</v>
      </c>
      <c r="C124" s="35" t="s">
        <v>91</v>
      </c>
      <c r="D124" s="35" t="s">
        <v>11</v>
      </c>
      <c r="E124" s="35" t="s">
        <v>22</v>
      </c>
      <c r="F124" s="32">
        <f>SUM(Ведомственная!G224)</f>
        <v>0</v>
      </c>
      <c r="G124" s="32">
        <f>SUM(Ведомственная!H224)</f>
        <v>0</v>
      </c>
      <c r="H124" s="32">
        <f>SUM(Ведомственная!I224)</f>
        <v>0</v>
      </c>
    </row>
    <row r="125" spans="1:8" ht="35.25" customHeight="1">
      <c r="A125" s="100" t="s">
        <v>607</v>
      </c>
      <c r="B125" s="64" t="s">
        <v>225</v>
      </c>
      <c r="C125" s="56"/>
      <c r="D125" s="35"/>
      <c r="E125" s="35"/>
      <c r="F125" s="33">
        <f>SUM(F126+F128+F131)</f>
        <v>4310</v>
      </c>
      <c r="G125" s="33">
        <f>SUM(G126+G128+G131)</f>
        <v>3500</v>
      </c>
      <c r="H125" s="33">
        <f>SUM(H126+H128+H131)</f>
        <v>3850</v>
      </c>
    </row>
    <row r="126" spans="1:8" ht="35.25" customHeight="1">
      <c r="A126" s="26" t="s">
        <v>93</v>
      </c>
      <c r="B126" s="35" t="s">
        <v>671</v>
      </c>
      <c r="C126" s="56"/>
      <c r="D126" s="35"/>
      <c r="E126" s="35"/>
      <c r="F126" s="32">
        <f>SUM(F127)</f>
        <v>0</v>
      </c>
      <c r="G126" s="32">
        <f>SUM(G127)</f>
        <v>0</v>
      </c>
      <c r="H126" s="32">
        <f>SUM(H127)</f>
        <v>0</v>
      </c>
    </row>
    <row r="127" spans="1:8" ht="35.25" customHeight="1">
      <c r="A127" s="59" t="s">
        <v>47</v>
      </c>
      <c r="B127" s="35" t="s">
        <v>671</v>
      </c>
      <c r="C127" s="56">
        <v>200</v>
      </c>
      <c r="D127" s="35" t="s">
        <v>11</v>
      </c>
      <c r="E127" s="35" t="s">
        <v>22</v>
      </c>
      <c r="F127" s="32">
        <f>SUM(Ведомственная!G227)</f>
        <v>0</v>
      </c>
      <c r="G127" s="32">
        <f>SUM(Ведомственная!H227)</f>
        <v>0</v>
      </c>
      <c r="H127" s="32">
        <f>SUM(Ведомственная!I227)</f>
        <v>0</v>
      </c>
    </row>
    <row r="128" spans="1:8" ht="31.5">
      <c r="A128" s="26" t="s">
        <v>64</v>
      </c>
      <c r="B128" s="35" t="s">
        <v>608</v>
      </c>
      <c r="C128" s="56"/>
      <c r="D128" s="35"/>
      <c r="E128" s="35"/>
      <c r="F128" s="32">
        <f t="shared" ref="F128:H129" si="10">SUM(F129)</f>
        <v>4010</v>
      </c>
      <c r="G128" s="32">
        <f t="shared" si="10"/>
        <v>3450</v>
      </c>
      <c r="H128" s="32">
        <f t="shared" si="10"/>
        <v>3800</v>
      </c>
    </row>
    <row r="129" spans="1:8" ht="47.25">
      <c r="A129" s="26" t="s">
        <v>396</v>
      </c>
      <c r="B129" s="35" t="s">
        <v>609</v>
      </c>
      <c r="C129" s="35"/>
      <c r="D129" s="35"/>
      <c r="E129" s="35"/>
      <c r="F129" s="32">
        <f t="shared" si="10"/>
        <v>4010</v>
      </c>
      <c r="G129" s="32">
        <f t="shared" si="10"/>
        <v>3450</v>
      </c>
      <c r="H129" s="32">
        <f t="shared" si="10"/>
        <v>3800</v>
      </c>
    </row>
    <row r="130" spans="1:8" ht="31.5">
      <c r="A130" s="26" t="s">
        <v>222</v>
      </c>
      <c r="B130" s="35" t="s">
        <v>609</v>
      </c>
      <c r="C130" s="35" t="s">
        <v>117</v>
      </c>
      <c r="D130" s="35" t="s">
        <v>11</v>
      </c>
      <c r="E130" s="35" t="s">
        <v>22</v>
      </c>
      <c r="F130" s="32">
        <f>SUM(Ведомственная!G230)</f>
        <v>4010</v>
      </c>
      <c r="G130" s="32">
        <f>SUM(Ведомственная!H230)</f>
        <v>3450</v>
      </c>
      <c r="H130" s="32">
        <f>SUM(Ведомственная!I230)</f>
        <v>3800</v>
      </c>
    </row>
    <row r="131" spans="1:8">
      <c r="A131" s="26" t="s">
        <v>611</v>
      </c>
      <c r="B131" s="35" t="s">
        <v>226</v>
      </c>
      <c r="C131" s="35"/>
      <c r="D131" s="35"/>
      <c r="E131" s="62"/>
      <c r="F131" s="32">
        <f>SUM(F133)</f>
        <v>300</v>
      </c>
      <c r="G131" s="32">
        <f>SUM(G133)</f>
        <v>50</v>
      </c>
      <c r="H131" s="32">
        <f>SUM(H133)</f>
        <v>50</v>
      </c>
    </row>
    <row r="132" spans="1:8">
      <c r="A132" s="3" t="s">
        <v>30</v>
      </c>
      <c r="B132" s="35" t="s">
        <v>612</v>
      </c>
      <c r="C132" s="35"/>
      <c r="D132" s="35"/>
      <c r="E132" s="62"/>
      <c r="F132" s="32">
        <f>SUM(F133)</f>
        <v>300</v>
      </c>
      <c r="G132" s="32">
        <f>SUM(G133)</f>
        <v>50</v>
      </c>
      <c r="H132" s="32">
        <f>SUM(H133)</f>
        <v>50</v>
      </c>
    </row>
    <row r="133" spans="1:8" ht="31.5">
      <c r="A133" s="3" t="s">
        <v>47</v>
      </c>
      <c r="B133" s="35" t="s">
        <v>612</v>
      </c>
      <c r="C133" s="35" t="s">
        <v>86</v>
      </c>
      <c r="D133" s="35" t="s">
        <v>11</v>
      </c>
      <c r="E133" s="35" t="s">
        <v>22</v>
      </c>
      <c r="F133" s="32">
        <f>SUM(Ведомственная!G233)</f>
        <v>300</v>
      </c>
      <c r="G133" s="32">
        <f>SUM(Ведомственная!H233)</f>
        <v>50</v>
      </c>
      <c r="H133" s="32">
        <f>SUM(Ведомственная!I233)</f>
        <v>50</v>
      </c>
    </row>
    <row r="134" spans="1:8" s="51" customFormat="1" ht="31.5">
      <c r="A134" s="47" t="s">
        <v>593</v>
      </c>
      <c r="B134" s="64" t="s">
        <v>209</v>
      </c>
      <c r="C134" s="54"/>
      <c r="D134" s="64"/>
      <c r="E134" s="64"/>
      <c r="F134" s="33">
        <f>SUM(F135)</f>
        <v>391.4</v>
      </c>
      <c r="G134" s="33">
        <f>SUM(G135)</f>
        <v>391.4</v>
      </c>
      <c r="H134" s="33">
        <f>SUM(H135)</f>
        <v>391.4</v>
      </c>
    </row>
    <row r="135" spans="1:8" ht="31.5">
      <c r="A135" s="26" t="s">
        <v>207</v>
      </c>
      <c r="B135" s="56" t="s">
        <v>889</v>
      </c>
      <c r="C135" s="56"/>
      <c r="D135" s="35"/>
      <c r="E135" s="35"/>
      <c r="F135" s="32">
        <f>SUM(F136:F137)</f>
        <v>391.4</v>
      </c>
      <c r="G135" s="32">
        <f>SUM(G136:G137)</f>
        <v>391.4</v>
      </c>
      <c r="H135" s="32">
        <f>SUM(H136:H137)</f>
        <v>391.4</v>
      </c>
    </row>
    <row r="136" spans="1:8" ht="63">
      <c r="A136" s="26" t="s">
        <v>46</v>
      </c>
      <c r="B136" s="56" t="s">
        <v>889</v>
      </c>
      <c r="C136" s="56">
        <v>100</v>
      </c>
      <c r="D136" s="35" t="s">
        <v>29</v>
      </c>
      <c r="E136" s="35" t="s">
        <v>11</v>
      </c>
      <c r="F136" s="32">
        <f>SUM(Ведомственная!G64)</f>
        <v>381.9</v>
      </c>
      <c r="G136" s="32">
        <f>SUM(Ведомственная!H64)</f>
        <v>381.9</v>
      </c>
      <c r="H136" s="32">
        <f>SUM(Ведомственная!I64)</f>
        <v>381.9</v>
      </c>
    </row>
    <row r="137" spans="1:8" ht="31.5">
      <c r="A137" s="26" t="s">
        <v>47</v>
      </c>
      <c r="B137" s="56" t="s">
        <v>889</v>
      </c>
      <c r="C137" s="35" t="s">
        <v>86</v>
      </c>
      <c r="D137" s="35" t="s">
        <v>29</v>
      </c>
      <c r="E137" s="35" t="s">
        <v>11</v>
      </c>
      <c r="F137" s="32">
        <f>SUM(Ведомственная!G65)</f>
        <v>9.5</v>
      </c>
      <c r="G137" s="32">
        <f>SUM(Ведомственная!H65)</f>
        <v>9.5</v>
      </c>
      <c r="H137" s="32">
        <f>SUM(Ведомственная!I65)</f>
        <v>9.5</v>
      </c>
    </row>
    <row r="138" spans="1:8" ht="31.5">
      <c r="A138" s="47" t="s">
        <v>787</v>
      </c>
      <c r="B138" s="64" t="s">
        <v>210</v>
      </c>
      <c r="C138" s="54"/>
      <c r="D138" s="64"/>
      <c r="E138" s="64"/>
      <c r="F138" s="33">
        <f t="shared" ref="F138:H138" si="11">SUM(F139)</f>
        <v>150</v>
      </c>
      <c r="G138" s="33">
        <f t="shared" si="11"/>
        <v>150</v>
      </c>
      <c r="H138" s="33">
        <f t="shared" si="11"/>
        <v>150</v>
      </c>
    </row>
    <row r="139" spans="1:8" ht="31.5">
      <c r="A139" s="26" t="s">
        <v>93</v>
      </c>
      <c r="B139" s="56" t="s">
        <v>641</v>
      </c>
      <c r="C139" s="54"/>
      <c r="D139" s="64"/>
      <c r="E139" s="64"/>
      <c r="F139" s="32">
        <f>SUM(F140:F141)</f>
        <v>150</v>
      </c>
      <c r="G139" s="32">
        <f t="shared" ref="G139:H139" si="12">SUM(G140:G141)</f>
        <v>150</v>
      </c>
      <c r="H139" s="32">
        <f t="shared" si="12"/>
        <v>150</v>
      </c>
    </row>
    <row r="140" spans="1:8" ht="29.25" customHeight="1">
      <c r="A140" s="26" t="s">
        <v>47</v>
      </c>
      <c r="B140" s="56" t="s">
        <v>641</v>
      </c>
      <c r="C140" s="56">
        <v>200</v>
      </c>
      <c r="D140" s="35" t="s">
        <v>29</v>
      </c>
      <c r="E140" s="35">
        <v>13</v>
      </c>
      <c r="F140" s="32">
        <f>SUM(Ведомственная!G92)</f>
        <v>123.6</v>
      </c>
      <c r="G140" s="32">
        <f>SUM(Ведомственная!H92)</f>
        <v>150</v>
      </c>
      <c r="H140" s="32">
        <f>SUM(Ведомственная!I92)</f>
        <v>150</v>
      </c>
    </row>
    <row r="141" spans="1:8" ht="31.5">
      <c r="A141" s="26" t="s">
        <v>47</v>
      </c>
      <c r="B141" s="56" t="s">
        <v>641</v>
      </c>
      <c r="C141" s="56">
        <v>200</v>
      </c>
      <c r="D141" s="35" t="s">
        <v>108</v>
      </c>
      <c r="E141" s="35" t="s">
        <v>164</v>
      </c>
      <c r="F141" s="32">
        <f>SUM(Ведомственная!G434)</f>
        <v>26.4</v>
      </c>
      <c r="G141" s="32">
        <f>SUM(Ведомственная!H434)</f>
        <v>0</v>
      </c>
      <c r="H141" s="32">
        <f>SUM(Ведомственная!I434)</f>
        <v>0</v>
      </c>
    </row>
    <row r="142" spans="1:8" s="51" customFormat="1" ht="31.5">
      <c r="A142" s="47" t="s">
        <v>592</v>
      </c>
      <c r="B142" s="54" t="s">
        <v>201</v>
      </c>
      <c r="C142" s="54"/>
      <c r="D142" s="64"/>
      <c r="E142" s="64"/>
      <c r="F142" s="33">
        <f>SUM(F143+F145+F149+F152+F154)</f>
        <v>157713.60000000003</v>
      </c>
      <c r="G142" s="33">
        <f>SUM(G143+G145+G149+G152+G154)</f>
        <v>143677.30000000002</v>
      </c>
      <c r="H142" s="33">
        <f>SUM(H143+H145+H149+H152+H154)</f>
        <v>154677.30000000002</v>
      </c>
    </row>
    <row r="143" spans="1:8">
      <c r="A143" s="26" t="s">
        <v>202</v>
      </c>
      <c r="B143" s="35" t="s">
        <v>203</v>
      </c>
      <c r="C143" s="35"/>
      <c r="D143" s="35"/>
      <c r="E143" s="35"/>
      <c r="F143" s="32">
        <f>SUM(F144)</f>
        <v>3308.6</v>
      </c>
      <c r="G143" s="32">
        <f>SUM(G144)</f>
        <v>3308.6</v>
      </c>
      <c r="H143" s="32">
        <f>SUM(H144)</f>
        <v>3308.6</v>
      </c>
    </row>
    <row r="144" spans="1:8" ht="63">
      <c r="A144" s="26" t="s">
        <v>46</v>
      </c>
      <c r="B144" s="35" t="s">
        <v>203</v>
      </c>
      <c r="C144" s="35" t="s">
        <v>84</v>
      </c>
      <c r="D144" s="35" t="s">
        <v>29</v>
      </c>
      <c r="E144" s="35" t="s">
        <v>39</v>
      </c>
      <c r="F144" s="32">
        <f>SUM(Ведомственная!G60)</f>
        <v>3308.6</v>
      </c>
      <c r="G144" s="32">
        <f>SUM(Ведомственная!H60)</f>
        <v>3308.6</v>
      </c>
      <c r="H144" s="32">
        <f>SUM(Ведомственная!I60)</f>
        <v>3308.6</v>
      </c>
    </row>
    <row r="145" spans="1:8">
      <c r="A145" s="26" t="s">
        <v>75</v>
      </c>
      <c r="B145" s="35" t="s">
        <v>205</v>
      </c>
      <c r="C145" s="35"/>
      <c r="D145" s="35"/>
      <c r="E145" s="35"/>
      <c r="F145" s="32">
        <f>SUM(F146:F148)</f>
        <v>126469.90000000001</v>
      </c>
      <c r="G145" s="32">
        <f>SUM(G146:G148)</f>
        <v>117420.20000000001</v>
      </c>
      <c r="H145" s="32">
        <f>SUM(H146:H148)</f>
        <v>122020.20000000001</v>
      </c>
    </row>
    <row r="146" spans="1:8" ht="63">
      <c r="A146" s="26" t="s">
        <v>46</v>
      </c>
      <c r="B146" s="35" t="s">
        <v>205</v>
      </c>
      <c r="C146" s="35" t="s">
        <v>84</v>
      </c>
      <c r="D146" s="35" t="s">
        <v>29</v>
      </c>
      <c r="E146" s="35" t="s">
        <v>11</v>
      </c>
      <c r="F146" s="32">
        <f>SUM(Ведомственная!G68)</f>
        <v>126377.8</v>
      </c>
      <c r="G146" s="32">
        <f>SUM(Ведомственная!H68)</f>
        <v>117328.1</v>
      </c>
      <c r="H146" s="32">
        <f>SUM(Ведомственная!I68)</f>
        <v>121928.1</v>
      </c>
    </row>
    <row r="147" spans="1:8" ht="31.5">
      <c r="A147" s="26" t="s">
        <v>47</v>
      </c>
      <c r="B147" s="35" t="s">
        <v>205</v>
      </c>
      <c r="C147" s="35" t="s">
        <v>86</v>
      </c>
      <c r="D147" s="35" t="s">
        <v>29</v>
      </c>
      <c r="E147" s="35" t="s">
        <v>11</v>
      </c>
      <c r="F147" s="32">
        <f>SUM(Ведомственная!G69)</f>
        <v>92.1</v>
      </c>
      <c r="G147" s="32">
        <f>SUM(Ведомственная!H69)</f>
        <v>92.1</v>
      </c>
      <c r="H147" s="32">
        <f>SUM(Ведомственная!I69)</f>
        <v>92.1</v>
      </c>
    </row>
    <row r="148" spans="1:8" ht="19.5" customHeight="1">
      <c r="A148" s="26" t="s">
        <v>37</v>
      </c>
      <c r="B148" s="35" t="s">
        <v>205</v>
      </c>
      <c r="C148" s="35" t="s">
        <v>94</v>
      </c>
      <c r="D148" s="35" t="s">
        <v>29</v>
      </c>
      <c r="E148" s="35" t="s">
        <v>11</v>
      </c>
      <c r="F148" s="32">
        <f>SUM(Ведомственная!G70)</f>
        <v>0</v>
      </c>
      <c r="G148" s="32">
        <f>SUM(Ведомственная!H70)</f>
        <v>0</v>
      </c>
      <c r="H148" s="32">
        <f>SUM(Ведомственная!I70)</f>
        <v>0</v>
      </c>
    </row>
    <row r="149" spans="1:8">
      <c r="A149" s="26" t="s">
        <v>90</v>
      </c>
      <c r="B149" s="56" t="s">
        <v>211</v>
      </c>
      <c r="C149" s="56"/>
      <c r="D149" s="35"/>
      <c r="E149" s="35"/>
      <c r="F149" s="32">
        <f>SUM(F150:F151)</f>
        <v>5200.2000000000007</v>
      </c>
      <c r="G149" s="32">
        <f>SUM(G150:G151)</f>
        <v>5799.4000000000005</v>
      </c>
      <c r="H149" s="32">
        <f>SUM(H150:H151)</f>
        <v>5799.4000000000005</v>
      </c>
    </row>
    <row r="150" spans="1:8" ht="31.5">
      <c r="A150" s="26" t="s">
        <v>47</v>
      </c>
      <c r="B150" s="56" t="s">
        <v>211</v>
      </c>
      <c r="C150" s="56">
        <v>200</v>
      </c>
      <c r="D150" s="35" t="s">
        <v>29</v>
      </c>
      <c r="E150" s="35">
        <v>13</v>
      </c>
      <c r="F150" s="32">
        <f>SUM(Ведомственная!G95)</f>
        <v>5118.6000000000004</v>
      </c>
      <c r="G150" s="32">
        <f>SUM(Ведомственная!H95)</f>
        <v>5717.8</v>
      </c>
      <c r="H150" s="32">
        <f>SUM(Ведомственная!I95)</f>
        <v>5717.8</v>
      </c>
    </row>
    <row r="151" spans="1:8">
      <c r="A151" s="26" t="s">
        <v>20</v>
      </c>
      <c r="B151" s="56" t="s">
        <v>211</v>
      </c>
      <c r="C151" s="56">
        <v>800</v>
      </c>
      <c r="D151" s="35" t="s">
        <v>29</v>
      </c>
      <c r="E151" s="35">
        <v>13</v>
      </c>
      <c r="F151" s="32">
        <f>SUM(Ведомственная!G96)</f>
        <v>81.599999999999994</v>
      </c>
      <c r="G151" s="32">
        <f>SUM(Ведомственная!H96)</f>
        <v>81.599999999999994</v>
      </c>
      <c r="H151" s="32">
        <f>SUM(Ведомственная!I96)</f>
        <v>81.599999999999994</v>
      </c>
    </row>
    <row r="152" spans="1:8" ht="31.5">
      <c r="A152" s="26" t="s">
        <v>92</v>
      </c>
      <c r="B152" s="56" t="s">
        <v>212</v>
      </c>
      <c r="C152" s="56"/>
      <c r="D152" s="35"/>
      <c r="E152" s="35"/>
      <c r="F152" s="32">
        <f>SUM(F153)</f>
        <v>10245.200000000001</v>
      </c>
      <c r="G152" s="32">
        <f t="shared" ref="G152:H152" si="13">SUM(G153)</f>
        <v>8647.6</v>
      </c>
      <c r="H152" s="32">
        <f t="shared" si="13"/>
        <v>13367.6</v>
      </c>
    </row>
    <row r="153" spans="1:8" ht="31.5">
      <c r="A153" s="26" t="s">
        <v>47</v>
      </c>
      <c r="B153" s="56" t="s">
        <v>212</v>
      </c>
      <c r="C153" s="56">
        <v>200</v>
      </c>
      <c r="D153" s="35" t="s">
        <v>29</v>
      </c>
      <c r="E153" s="35">
        <v>13</v>
      </c>
      <c r="F153" s="32">
        <f>SUM(Ведомственная!G98)</f>
        <v>10245.200000000001</v>
      </c>
      <c r="G153" s="32">
        <f>SUM(Ведомственная!H98)</f>
        <v>8647.6</v>
      </c>
      <c r="H153" s="32">
        <f>SUM(Ведомственная!I98)</f>
        <v>13367.6</v>
      </c>
    </row>
    <row r="154" spans="1:8" ht="31.5">
      <c r="A154" s="26" t="s">
        <v>93</v>
      </c>
      <c r="B154" s="56" t="s">
        <v>213</v>
      </c>
      <c r="C154" s="56"/>
      <c r="D154" s="35"/>
      <c r="E154" s="35"/>
      <c r="F154" s="32">
        <f>SUM(F155:F158)</f>
        <v>12489.7</v>
      </c>
      <c r="G154" s="32">
        <f>SUM(G155:G158)</f>
        <v>8501.5</v>
      </c>
      <c r="H154" s="32">
        <f>SUM(H155:H158)</f>
        <v>10181.5</v>
      </c>
    </row>
    <row r="155" spans="1:8" ht="30" customHeight="1">
      <c r="A155" s="26" t="s">
        <v>47</v>
      </c>
      <c r="B155" s="56" t="s">
        <v>213</v>
      </c>
      <c r="C155" s="56">
        <v>200</v>
      </c>
      <c r="D155" s="35" t="s">
        <v>29</v>
      </c>
      <c r="E155" s="35">
        <v>13</v>
      </c>
      <c r="F155" s="32">
        <f>SUM(Ведомственная!G100)</f>
        <v>8905.3000000000011</v>
      </c>
      <c r="G155" s="32">
        <f>SUM(Ведомственная!H100)</f>
        <v>5000</v>
      </c>
      <c r="H155" s="32">
        <f>SUM(Ведомственная!I100)</f>
        <v>6680</v>
      </c>
    </row>
    <row r="156" spans="1:8" ht="31.5" hidden="1">
      <c r="A156" s="26" t="s">
        <v>47</v>
      </c>
      <c r="B156" s="56" t="s">
        <v>213</v>
      </c>
      <c r="C156" s="56">
        <v>200</v>
      </c>
      <c r="D156" s="35" t="s">
        <v>108</v>
      </c>
      <c r="E156" s="35" t="s">
        <v>164</v>
      </c>
      <c r="F156" s="32">
        <f>SUM(Ведомственная!G437)</f>
        <v>0</v>
      </c>
      <c r="G156" s="32"/>
      <c r="H156" s="32"/>
    </row>
    <row r="157" spans="1:8" ht="15" customHeight="1">
      <c r="A157" s="26" t="s">
        <v>37</v>
      </c>
      <c r="B157" s="56" t="s">
        <v>213</v>
      </c>
      <c r="C157" s="56">
        <v>300</v>
      </c>
      <c r="D157" s="35" t="s">
        <v>29</v>
      </c>
      <c r="E157" s="35">
        <v>13</v>
      </c>
      <c r="F157" s="32">
        <f>SUM(Ведомственная!G101)</f>
        <v>700</v>
      </c>
      <c r="G157" s="32">
        <f>SUM(Ведомственная!H101)</f>
        <v>600</v>
      </c>
      <c r="H157" s="32">
        <f>SUM(Ведомственная!I101)</f>
        <v>600</v>
      </c>
    </row>
    <row r="158" spans="1:8">
      <c r="A158" s="26" t="s">
        <v>20</v>
      </c>
      <c r="B158" s="56" t="s">
        <v>213</v>
      </c>
      <c r="C158" s="56">
        <v>800</v>
      </c>
      <c r="D158" s="35" t="s">
        <v>29</v>
      </c>
      <c r="E158" s="35">
        <v>13</v>
      </c>
      <c r="F158" s="32">
        <f>SUM(Ведомственная!G102)</f>
        <v>2884.4</v>
      </c>
      <c r="G158" s="32">
        <f>SUM(Ведомственная!H102)</f>
        <v>2901.5</v>
      </c>
      <c r="H158" s="32">
        <f>SUM(Ведомственная!I102)</f>
        <v>2901.5</v>
      </c>
    </row>
    <row r="159" spans="1:8" s="51" customFormat="1" ht="31.5">
      <c r="A159" s="101" t="s">
        <v>625</v>
      </c>
      <c r="B159" s="48" t="s">
        <v>297</v>
      </c>
      <c r="C159" s="48"/>
      <c r="D159" s="48"/>
      <c r="E159" s="48"/>
      <c r="F159" s="50">
        <f>SUM(F160)+F163</f>
        <v>28850.6</v>
      </c>
      <c r="G159" s="50">
        <f t="shared" ref="G159:H159" si="14">SUM(G160)+G163</f>
        <v>27066</v>
      </c>
      <c r="H159" s="50">
        <f t="shared" si="14"/>
        <v>27066</v>
      </c>
    </row>
    <row r="160" spans="1:8">
      <c r="A160" s="3" t="s">
        <v>30</v>
      </c>
      <c r="B160" s="27" t="s">
        <v>298</v>
      </c>
      <c r="C160" s="27"/>
      <c r="D160" s="27"/>
      <c r="E160" s="27"/>
      <c r="F160" s="30">
        <f>SUM(F162)+F161</f>
        <v>27784.6</v>
      </c>
      <c r="G160" s="30">
        <f t="shared" ref="G160:H160" si="15">SUM(G162)+G161</f>
        <v>26000</v>
      </c>
      <c r="H160" s="30">
        <f t="shared" si="15"/>
        <v>26000</v>
      </c>
    </row>
    <row r="161" spans="1:8" ht="31.5">
      <c r="A161" s="3" t="s">
        <v>47</v>
      </c>
      <c r="B161" s="27" t="s">
        <v>298</v>
      </c>
      <c r="C161" s="27" t="s">
        <v>86</v>
      </c>
      <c r="D161" s="27" t="s">
        <v>11</v>
      </c>
      <c r="E161" s="27" t="s">
        <v>167</v>
      </c>
      <c r="F161" s="30">
        <f>SUM(Ведомственная!G199)</f>
        <v>12244.5</v>
      </c>
      <c r="G161" s="30">
        <f>SUM(Ведомственная!H199)</f>
        <v>0</v>
      </c>
      <c r="H161" s="30">
        <f>SUM(Ведомственная!I199)</f>
        <v>0</v>
      </c>
    </row>
    <row r="162" spans="1:8" ht="31.5">
      <c r="A162" s="3" t="s">
        <v>47</v>
      </c>
      <c r="B162" s="27" t="s">
        <v>298</v>
      </c>
      <c r="C162" s="27" t="s">
        <v>86</v>
      </c>
      <c r="D162" s="27" t="s">
        <v>164</v>
      </c>
      <c r="E162" s="27" t="s">
        <v>49</v>
      </c>
      <c r="F162" s="30">
        <f>SUM(Ведомственная!G316)</f>
        <v>15540.1</v>
      </c>
      <c r="G162" s="30">
        <f>SUM(Ведомственная!H316)</f>
        <v>26000</v>
      </c>
      <c r="H162" s="30">
        <f>SUM(Ведомственная!I316)</f>
        <v>26000</v>
      </c>
    </row>
    <row r="163" spans="1:8" ht="63">
      <c r="A163" s="59" t="s">
        <v>904</v>
      </c>
      <c r="B163" s="28" t="s">
        <v>903</v>
      </c>
      <c r="C163" s="27"/>
      <c r="D163" s="27"/>
      <c r="E163" s="27"/>
      <c r="F163" s="30">
        <f>SUM(F164)</f>
        <v>1066</v>
      </c>
      <c r="G163" s="30">
        <f>SUM(G164)</f>
        <v>1066</v>
      </c>
      <c r="H163" s="30">
        <f>SUM(H164)</f>
        <v>1066</v>
      </c>
    </row>
    <row r="164" spans="1:8" ht="31.5">
      <c r="A164" s="3" t="s">
        <v>47</v>
      </c>
      <c r="B164" s="28" t="s">
        <v>903</v>
      </c>
      <c r="C164" s="27" t="s">
        <v>86</v>
      </c>
      <c r="D164" s="27" t="s">
        <v>164</v>
      </c>
      <c r="E164" s="27" t="s">
        <v>49</v>
      </c>
      <c r="F164" s="30">
        <f>SUM(Ведомственная!G318)</f>
        <v>1066</v>
      </c>
      <c r="G164" s="30">
        <f>SUM(Ведомственная!H318)</f>
        <v>1066</v>
      </c>
      <c r="H164" s="30">
        <f>SUM(Ведомственная!I318)</f>
        <v>1066</v>
      </c>
    </row>
    <row r="165" spans="1:8" s="51" customFormat="1" ht="47.25">
      <c r="A165" s="102" t="s">
        <v>622</v>
      </c>
      <c r="B165" s="48" t="s">
        <v>289</v>
      </c>
      <c r="C165" s="48"/>
      <c r="D165" s="48"/>
      <c r="E165" s="48"/>
      <c r="F165" s="50">
        <f t="shared" ref="F165:H166" si="16">SUM(F166)</f>
        <v>26010.5</v>
      </c>
      <c r="G165" s="50">
        <f t="shared" si="16"/>
        <v>0</v>
      </c>
      <c r="H165" s="50">
        <f t="shared" si="16"/>
        <v>0</v>
      </c>
    </row>
    <row r="166" spans="1:8">
      <c r="A166" s="3" t="s">
        <v>30</v>
      </c>
      <c r="B166" s="27" t="s">
        <v>290</v>
      </c>
      <c r="C166" s="27"/>
      <c r="D166" s="27"/>
      <c r="E166" s="27"/>
      <c r="F166" s="30">
        <f>SUM(F167:F168)</f>
        <v>26010.5</v>
      </c>
      <c r="G166" s="30">
        <f t="shared" si="16"/>
        <v>0</v>
      </c>
      <c r="H166" s="30">
        <f t="shared" si="16"/>
        <v>0</v>
      </c>
    </row>
    <row r="167" spans="1:8" ht="31.5">
      <c r="A167" s="3" t="s">
        <v>47</v>
      </c>
      <c r="B167" s="27" t="s">
        <v>290</v>
      </c>
      <c r="C167" s="27" t="s">
        <v>86</v>
      </c>
      <c r="D167" s="27" t="s">
        <v>164</v>
      </c>
      <c r="E167" s="27" t="s">
        <v>39</v>
      </c>
      <c r="F167" s="30">
        <f>SUM(Ведомственная!G280)</f>
        <v>2010.5</v>
      </c>
      <c r="G167" s="30">
        <f>SUM(Ведомственная!H280)</f>
        <v>0</v>
      </c>
      <c r="H167" s="30">
        <f>SUM(Ведомственная!I280)</f>
        <v>0</v>
      </c>
    </row>
    <row r="168" spans="1:8">
      <c r="A168" s="3" t="s">
        <v>20</v>
      </c>
      <c r="B168" s="27" t="s">
        <v>290</v>
      </c>
      <c r="C168" s="27" t="s">
        <v>91</v>
      </c>
      <c r="D168" s="27" t="s">
        <v>164</v>
      </c>
      <c r="E168" s="27" t="s">
        <v>39</v>
      </c>
      <c r="F168" s="30">
        <f>SUM(Ведомственная!G281)</f>
        <v>24000</v>
      </c>
      <c r="G168" s="30"/>
      <c r="H168" s="30"/>
    </row>
    <row r="169" spans="1:8" s="51" customFormat="1" ht="47.25">
      <c r="A169" s="102" t="s">
        <v>624</v>
      </c>
      <c r="B169" s="48" t="s">
        <v>291</v>
      </c>
      <c r="C169" s="48"/>
      <c r="D169" s="48"/>
      <c r="E169" s="48"/>
      <c r="F169" s="50">
        <f>SUM(F170)</f>
        <v>3900</v>
      </c>
      <c r="G169" s="50">
        <f>SUM(G170)</f>
        <v>2300</v>
      </c>
      <c r="H169" s="50">
        <f>SUM(H170)</f>
        <v>2300</v>
      </c>
    </row>
    <row r="170" spans="1:8">
      <c r="A170" s="3" t="s">
        <v>30</v>
      </c>
      <c r="B170" s="27" t="s">
        <v>292</v>
      </c>
      <c r="C170" s="27"/>
      <c r="D170" s="27"/>
      <c r="E170" s="27"/>
      <c r="F170" s="30">
        <f>SUM(F171:F172)</f>
        <v>3900</v>
      </c>
      <c r="G170" s="30">
        <f>SUM(G171:G172)</f>
        <v>2300</v>
      </c>
      <c r="H170" s="30">
        <f>SUM(H171:H172)</f>
        <v>2300</v>
      </c>
    </row>
    <row r="171" spans="1:8" ht="31.5">
      <c r="A171" s="3" t="s">
        <v>47</v>
      </c>
      <c r="B171" s="27" t="s">
        <v>292</v>
      </c>
      <c r="C171" s="27" t="s">
        <v>86</v>
      </c>
      <c r="D171" s="27" t="s">
        <v>164</v>
      </c>
      <c r="E171" s="27" t="s">
        <v>39</v>
      </c>
      <c r="F171" s="30">
        <f>SUM(Ведомственная!G284)</f>
        <v>1500</v>
      </c>
      <c r="G171" s="30">
        <f>SUM(Ведомственная!H284)</f>
        <v>1500</v>
      </c>
      <c r="H171" s="30">
        <f>SUM(Ведомственная!I284)</f>
        <v>1500</v>
      </c>
    </row>
    <row r="172" spans="1:8" ht="31.5">
      <c r="A172" s="3" t="s">
        <v>47</v>
      </c>
      <c r="B172" s="27" t="s">
        <v>292</v>
      </c>
      <c r="C172" s="27" t="s">
        <v>86</v>
      </c>
      <c r="D172" s="27" t="s">
        <v>164</v>
      </c>
      <c r="E172" s="27" t="s">
        <v>49</v>
      </c>
      <c r="F172" s="30">
        <f>SUM(Ведомственная!G321)</f>
        <v>2400</v>
      </c>
      <c r="G172" s="30">
        <f>SUM(Ведомственная!H321)</f>
        <v>800</v>
      </c>
      <c r="H172" s="30">
        <f>SUM(Ведомственная!I321)</f>
        <v>800</v>
      </c>
    </row>
    <row r="173" spans="1:8" s="51" customFormat="1" ht="31.5">
      <c r="A173" s="103" t="s">
        <v>643</v>
      </c>
      <c r="B173" s="48" t="s">
        <v>283</v>
      </c>
      <c r="C173" s="48"/>
      <c r="D173" s="48"/>
      <c r="E173" s="48"/>
      <c r="F173" s="50">
        <f>SUM(F176)+F174</f>
        <v>142160.79999999999</v>
      </c>
      <c r="G173" s="50">
        <f>SUM(G176)+G174</f>
        <v>118095.6</v>
      </c>
      <c r="H173" s="50">
        <f>SUM(H176)+H174</f>
        <v>126845.8</v>
      </c>
    </row>
    <row r="174" spans="1:8" s="51" customFormat="1">
      <c r="A174" s="3" t="s">
        <v>30</v>
      </c>
      <c r="B174" s="27" t="s">
        <v>666</v>
      </c>
      <c r="C174" s="48"/>
      <c r="D174" s="48"/>
      <c r="E174" s="48"/>
      <c r="F174" s="30">
        <f>SUM(F175)</f>
        <v>1735</v>
      </c>
      <c r="G174" s="30">
        <f>SUM(G175)</f>
        <v>0</v>
      </c>
      <c r="H174" s="30">
        <f>SUM(H175)</f>
        <v>0</v>
      </c>
    </row>
    <row r="175" spans="1:8" s="51" customFormat="1" ht="31.5">
      <c r="A175" s="3" t="s">
        <v>47</v>
      </c>
      <c r="B175" s="27" t="s">
        <v>666</v>
      </c>
      <c r="C175" s="27" t="s">
        <v>86</v>
      </c>
      <c r="D175" s="27" t="s">
        <v>11</v>
      </c>
      <c r="E175" s="27" t="s">
        <v>13</v>
      </c>
      <c r="F175" s="50">
        <f>SUM(Ведомственная!G178)</f>
        <v>1735</v>
      </c>
      <c r="G175" s="50">
        <f>SUM(Ведомственная!H178)</f>
        <v>0</v>
      </c>
      <c r="H175" s="50">
        <f>SUM(Ведомственная!I178)</f>
        <v>0</v>
      </c>
    </row>
    <row r="176" spans="1:8" ht="47.25">
      <c r="A176" s="3" t="s">
        <v>16</v>
      </c>
      <c r="B176" s="27" t="s">
        <v>644</v>
      </c>
      <c r="C176" s="27"/>
      <c r="D176" s="27"/>
      <c r="E176" s="27"/>
      <c r="F176" s="30">
        <f>SUM(F177+F179)</f>
        <v>140425.79999999999</v>
      </c>
      <c r="G176" s="30">
        <f>SUM(G177+G179)</f>
        <v>118095.6</v>
      </c>
      <c r="H176" s="30">
        <f>SUM(H177+H179)</f>
        <v>126845.8</v>
      </c>
    </row>
    <row r="177" spans="1:8">
      <c r="A177" s="3" t="s">
        <v>18</v>
      </c>
      <c r="B177" s="27" t="s">
        <v>645</v>
      </c>
      <c r="C177" s="27"/>
      <c r="D177" s="27"/>
      <c r="E177" s="27"/>
      <c r="F177" s="30">
        <f>SUM(F178)</f>
        <v>67415.199999999997</v>
      </c>
      <c r="G177" s="30">
        <f>SUM(G178)</f>
        <v>50163.3</v>
      </c>
      <c r="H177" s="30">
        <f>SUM(H178)</f>
        <v>51870.5</v>
      </c>
    </row>
    <row r="178" spans="1:8">
      <c r="A178" s="3" t="s">
        <v>20</v>
      </c>
      <c r="B178" s="27" t="s">
        <v>645</v>
      </c>
      <c r="C178" s="27" t="s">
        <v>91</v>
      </c>
      <c r="D178" s="27" t="s">
        <v>11</v>
      </c>
      <c r="E178" s="27" t="s">
        <v>13</v>
      </c>
      <c r="F178" s="30">
        <f>SUM(Ведомственная!G181)</f>
        <v>67415.199999999997</v>
      </c>
      <c r="G178" s="30">
        <f>SUM(Ведомственная!H181)</f>
        <v>50163.3</v>
      </c>
      <c r="H178" s="30">
        <f>SUM(Ведомственная!I181)</f>
        <v>51870.5</v>
      </c>
    </row>
    <row r="179" spans="1:8">
      <c r="A179" s="3" t="s">
        <v>260</v>
      </c>
      <c r="B179" s="27" t="s">
        <v>646</v>
      </c>
      <c r="C179" s="27"/>
      <c r="D179" s="27"/>
      <c r="E179" s="27"/>
      <c r="F179" s="30">
        <f>SUM(F180)</f>
        <v>73010.600000000006</v>
      </c>
      <c r="G179" s="30">
        <f>SUM(G180)</f>
        <v>67932.3</v>
      </c>
      <c r="H179" s="30">
        <f>SUM(H180)</f>
        <v>74975.3</v>
      </c>
    </row>
    <row r="180" spans="1:8">
      <c r="A180" s="3" t="s">
        <v>20</v>
      </c>
      <c r="B180" s="27" t="s">
        <v>646</v>
      </c>
      <c r="C180" s="27" t="s">
        <v>91</v>
      </c>
      <c r="D180" s="27" t="s">
        <v>11</v>
      </c>
      <c r="E180" s="27" t="s">
        <v>13</v>
      </c>
      <c r="F180" s="30">
        <f>SUM(Ведомственная!G183)</f>
        <v>73010.600000000006</v>
      </c>
      <c r="G180" s="30">
        <f>SUM(Ведомственная!H183)</f>
        <v>67932.3</v>
      </c>
      <c r="H180" s="30">
        <f>SUM(Ведомственная!I183)</f>
        <v>74975.3</v>
      </c>
    </row>
    <row r="181" spans="1:8" s="51" customFormat="1" ht="47.25">
      <c r="A181" s="102" t="s">
        <v>604</v>
      </c>
      <c r="B181" s="48" t="s">
        <v>284</v>
      </c>
      <c r="C181" s="48"/>
      <c r="D181" s="48"/>
      <c r="E181" s="48"/>
      <c r="F181" s="50">
        <f>SUM(F182)+F184</f>
        <v>40216.5</v>
      </c>
      <c r="G181" s="50">
        <f t="shared" ref="G181:H181" si="17">SUM(G182)+G184</f>
        <v>21100</v>
      </c>
      <c r="H181" s="50">
        <f t="shared" si="17"/>
        <v>21100</v>
      </c>
    </row>
    <row r="182" spans="1:8">
      <c r="A182" s="3" t="s">
        <v>30</v>
      </c>
      <c r="B182" s="27" t="s">
        <v>285</v>
      </c>
      <c r="C182" s="27"/>
      <c r="D182" s="27"/>
      <c r="E182" s="27"/>
      <c r="F182" s="30">
        <f>SUM(F183)</f>
        <v>6779.9</v>
      </c>
      <c r="G182" s="30">
        <f>SUM(G183)</f>
        <v>6100</v>
      </c>
      <c r="H182" s="30">
        <f>SUM(H183)</f>
        <v>6100</v>
      </c>
    </row>
    <row r="183" spans="1:8" ht="31.5">
      <c r="A183" s="3" t="s">
        <v>47</v>
      </c>
      <c r="B183" s="27" t="s">
        <v>285</v>
      </c>
      <c r="C183" s="27" t="s">
        <v>86</v>
      </c>
      <c r="D183" s="27" t="s">
        <v>11</v>
      </c>
      <c r="E183" s="27" t="s">
        <v>167</v>
      </c>
      <c r="F183" s="30">
        <f>SUM(Ведомственная!G202)</f>
        <v>6779.9</v>
      </c>
      <c r="G183" s="30">
        <f>SUM(Ведомственная!H202)</f>
        <v>6100</v>
      </c>
      <c r="H183" s="30">
        <f>SUM(Ведомственная!I202)</f>
        <v>6100</v>
      </c>
    </row>
    <row r="184" spans="1:8" ht="47.25">
      <c r="A184" s="59" t="s">
        <v>898</v>
      </c>
      <c r="B184" s="28" t="s">
        <v>853</v>
      </c>
      <c r="C184" s="27"/>
      <c r="D184" s="27"/>
      <c r="E184" s="27"/>
      <c r="F184" s="30">
        <f>SUM(F185)</f>
        <v>33436.6</v>
      </c>
      <c r="G184" s="30">
        <f>SUM(G185)</f>
        <v>15000</v>
      </c>
      <c r="H184" s="30">
        <f>SUM(H185)</f>
        <v>15000</v>
      </c>
    </row>
    <row r="185" spans="1:8" ht="31.5">
      <c r="A185" s="59" t="s">
        <v>47</v>
      </c>
      <c r="B185" s="28" t="s">
        <v>853</v>
      </c>
      <c r="C185" s="27" t="s">
        <v>86</v>
      </c>
      <c r="D185" s="27" t="s">
        <v>11</v>
      </c>
      <c r="E185" s="27" t="s">
        <v>167</v>
      </c>
      <c r="F185" s="30">
        <f>SUM(Ведомственная!G204)</f>
        <v>33436.6</v>
      </c>
      <c r="G185" s="30">
        <f>SUM(Ведомственная!H204)</f>
        <v>15000</v>
      </c>
      <c r="H185" s="30">
        <f>SUM(Ведомственная!I204)</f>
        <v>15000</v>
      </c>
    </row>
    <row r="186" spans="1:8" s="51" customFormat="1" ht="31.5">
      <c r="A186" s="102" t="s">
        <v>601</v>
      </c>
      <c r="B186" s="48" t="s">
        <v>272</v>
      </c>
      <c r="C186" s="48"/>
      <c r="D186" s="48"/>
      <c r="E186" s="48"/>
      <c r="F186" s="50">
        <f>SUM(F187,F198,F202)</f>
        <v>24004.799999999999</v>
      </c>
      <c r="G186" s="50">
        <f>SUM(G187,G198,G202)</f>
        <v>21001.599999999999</v>
      </c>
      <c r="H186" s="50">
        <f>SUM(H187,H198,H202)</f>
        <v>22371.599999999999</v>
      </c>
    </row>
    <row r="187" spans="1:8" ht="47.25">
      <c r="A187" s="3" t="s">
        <v>602</v>
      </c>
      <c r="B187" s="27" t="s">
        <v>273</v>
      </c>
      <c r="C187" s="27"/>
      <c r="D187" s="27"/>
      <c r="E187" s="27"/>
      <c r="F187" s="30">
        <f>SUM(F188,F193)</f>
        <v>21472.6</v>
      </c>
      <c r="G187" s="30">
        <f>SUM(G188,G193)</f>
        <v>20514.399999999998</v>
      </c>
      <c r="H187" s="30">
        <f>SUM(H188,H193)</f>
        <v>21445.1</v>
      </c>
    </row>
    <row r="188" spans="1:8">
      <c r="A188" s="3" t="s">
        <v>30</v>
      </c>
      <c r="B188" s="27" t="s">
        <v>274</v>
      </c>
      <c r="C188" s="27"/>
      <c r="D188" s="27"/>
      <c r="E188" s="27"/>
      <c r="F188" s="30">
        <f>SUM(F189)+F191</f>
        <v>1212.4000000000001</v>
      </c>
      <c r="G188" s="30">
        <f>SUM(G189)+G191</f>
        <v>281.7</v>
      </c>
      <c r="H188" s="30">
        <f>SUM(H189)+H191</f>
        <v>1212.4000000000001</v>
      </c>
    </row>
    <row r="189" spans="1:8" ht="31.5">
      <c r="A189" s="3" t="s">
        <v>269</v>
      </c>
      <c r="B189" s="27" t="s">
        <v>275</v>
      </c>
      <c r="C189" s="27"/>
      <c r="D189" s="27"/>
      <c r="E189" s="27"/>
      <c r="F189" s="30">
        <f>SUM(F190)</f>
        <v>1170</v>
      </c>
      <c r="G189" s="30">
        <f>SUM(G190)</f>
        <v>239.3</v>
      </c>
      <c r="H189" s="30">
        <f>SUM(H190)</f>
        <v>1170</v>
      </c>
    </row>
    <row r="190" spans="1:8" ht="31.5">
      <c r="A190" s="3" t="s">
        <v>47</v>
      </c>
      <c r="B190" s="27" t="s">
        <v>275</v>
      </c>
      <c r="C190" s="27" t="s">
        <v>86</v>
      </c>
      <c r="D190" s="27" t="s">
        <v>49</v>
      </c>
      <c r="E190" s="27" t="s">
        <v>26</v>
      </c>
      <c r="F190" s="30">
        <f>SUM(Ведомственная!G161)</f>
        <v>1170</v>
      </c>
      <c r="G190" s="30">
        <f>SUM(Ведомственная!H161)</f>
        <v>239.3</v>
      </c>
      <c r="H190" s="30">
        <f>SUM(Ведомственная!I161)</f>
        <v>1170</v>
      </c>
    </row>
    <row r="191" spans="1:8" ht="31.5">
      <c r="A191" s="3" t="s">
        <v>270</v>
      </c>
      <c r="B191" s="27" t="s">
        <v>276</v>
      </c>
      <c r="C191" s="27"/>
      <c r="D191" s="27"/>
      <c r="E191" s="27"/>
      <c r="F191" s="30">
        <f>SUM(F192)</f>
        <v>42.4</v>
      </c>
      <c r="G191" s="30">
        <f>SUM(G192)</f>
        <v>42.4</v>
      </c>
      <c r="H191" s="30">
        <f>SUM(H192)</f>
        <v>42.4</v>
      </c>
    </row>
    <row r="192" spans="1:8" ht="31.5">
      <c r="A192" s="3" t="s">
        <v>47</v>
      </c>
      <c r="B192" s="27" t="s">
        <v>276</v>
      </c>
      <c r="C192" s="27" t="s">
        <v>86</v>
      </c>
      <c r="D192" s="27" t="s">
        <v>49</v>
      </c>
      <c r="E192" s="27" t="s">
        <v>167</v>
      </c>
      <c r="F192" s="30">
        <f>SUM(Ведомственная!G151)</f>
        <v>42.4</v>
      </c>
      <c r="G192" s="30">
        <f>SUM(Ведомственная!H151)</f>
        <v>42.4</v>
      </c>
      <c r="H192" s="30">
        <f>SUM(Ведомственная!I151)</f>
        <v>42.4</v>
      </c>
    </row>
    <row r="193" spans="1:8" ht="31.5">
      <c r="A193" s="3" t="s">
        <v>40</v>
      </c>
      <c r="B193" s="27" t="s">
        <v>277</v>
      </c>
      <c r="C193" s="27"/>
      <c r="D193" s="27"/>
      <c r="E193" s="27"/>
      <c r="F193" s="30">
        <f>SUM(F194:F197)</f>
        <v>20260.199999999997</v>
      </c>
      <c r="G193" s="30">
        <f>SUM(G194:G197)</f>
        <v>20232.699999999997</v>
      </c>
      <c r="H193" s="30">
        <f>SUM(H194:H197)</f>
        <v>20232.699999999997</v>
      </c>
    </row>
    <row r="194" spans="1:8" ht="63">
      <c r="A194" s="3" t="s">
        <v>46</v>
      </c>
      <c r="B194" s="27" t="s">
        <v>277</v>
      </c>
      <c r="C194" s="27" t="s">
        <v>84</v>
      </c>
      <c r="D194" s="27" t="s">
        <v>49</v>
      </c>
      <c r="E194" s="27" t="s">
        <v>167</v>
      </c>
      <c r="F194" s="30">
        <f>SUM(Ведомственная!G153)</f>
        <v>16959.599999999999</v>
      </c>
      <c r="G194" s="30">
        <f>SUM(Ведомственная!H153)</f>
        <v>16959.599999999999</v>
      </c>
      <c r="H194" s="30">
        <f>SUM(Ведомственная!I153)</f>
        <v>16959.599999999999</v>
      </c>
    </row>
    <row r="195" spans="1:8" ht="31.5">
      <c r="A195" s="3" t="s">
        <v>47</v>
      </c>
      <c r="B195" s="27" t="s">
        <v>277</v>
      </c>
      <c r="C195" s="27" t="s">
        <v>86</v>
      </c>
      <c r="D195" s="27" t="s">
        <v>49</v>
      </c>
      <c r="E195" s="27" t="s">
        <v>167</v>
      </c>
      <c r="F195" s="30">
        <f>SUM(Ведомственная!G154)</f>
        <v>3243.3</v>
      </c>
      <c r="G195" s="30">
        <f>SUM(Ведомственная!H154)</f>
        <v>3218.1</v>
      </c>
      <c r="H195" s="30">
        <f>SUM(Ведомственная!I154)</f>
        <v>3218.1</v>
      </c>
    </row>
    <row r="196" spans="1:8" ht="31.5">
      <c r="A196" s="3" t="s">
        <v>47</v>
      </c>
      <c r="B196" s="27" t="s">
        <v>277</v>
      </c>
      <c r="C196" s="27" t="s">
        <v>86</v>
      </c>
      <c r="D196" s="27" t="s">
        <v>108</v>
      </c>
      <c r="E196" s="27" t="s">
        <v>164</v>
      </c>
      <c r="F196" s="30">
        <f>SUM(Ведомственная!G441)</f>
        <v>0</v>
      </c>
      <c r="G196" s="30">
        <f>SUM(Ведомственная!H441)</f>
        <v>0</v>
      </c>
      <c r="H196" s="30">
        <f>SUM(Ведомственная!I441)</f>
        <v>0</v>
      </c>
    </row>
    <row r="197" spans="1:8">
      <c r="A197" s="3" t="s">
        <v>20</v>
      </c>
      <c r="B197" s="27" t="s">
        <v>277</v>
      </c>
      <c r="C197" s="27" t="s">
        <v>91</v>
      </c>
      <c r="D197" s="27" t="s">
        <v>49</v>
      </c>
      <c r="E197" s="27" t="s">
        <v>167</v>
      </c>
      <c r="F197" s="30">
        <f>SUM(Ведомственная!G155)</f>
        <v>57.3</v>
      </c>
      <c r="G197" s="30">
        <f>SUM(Ведомственная!H155)</f>
        <v>55</v>
      </c>
      <c r="H197" s="30">
        <f>SUM(Ведомственная!I155)</f>
        <v>55</v>
      </c>
    </row>
    <row r="198" spans="1:8" ht="47.25">
      <c r="A198" s="3" t="s">
        <v>271</v>
      </c>
      <c r="B198" s="27" t="s">
        <v>278</v>
      </c>
      <c r="C198" s="27"/>
      <c r="D198" s="27"/>
      <c r="E198" s="27"/>
      <c r="F198" s="30">
        <f t="shared" ref="F198:H200" si="18">SUM(F199)</f>
        <v>2120</v>
      </c>
      <c r="G198" s="30">
        <f t="shared" si="18"/>
        <v>75</v>
      </c>
      <c r="H198" s="30">
        <f t="shared" si="18"/>
        <v>514.29999999999995</v>
      </c>
    </row>
    <row r="199" spans="1:8">
      <c r="A199" s="3" t="s">
        <v>30</v>
      </c>
      <c r="B199" s="27" t="s">
        <v>279</v>
      </c>
      <c r="C199" s="27"/>
      <c r="D199" s="27"/>
      <c r="E199" s="27"/>
      <c r="F199" s="30">
        <f t="shared" si="18"/>
        <v>2120</v>
      </c>
      <c r="G199" s="30">
        <f t="shared" si="18"/>
        <v>75</v>
      </c>
      <c r="H199" s="30">
        <f t="shared" si="18"/>
        <v>514.29999999999995</v>
      </c>
    </row>
    <row r="200" spans="1:8" ht="31.5">
      <c r="A200" s="3" t="s">
        <v>270</v>
      </c>
      <c r="B200" s="27" t="s">
        <v>280</v>
      </c>
      <c r="C200" s="27"/>
      <c r="D200" s="27"/>
      <c r="E200" s="27"/>
      <c r="F200" s="30">
        <f t="shared" si="18"/>
        <v>2120</v>
      </c>
      <c r="G200" s="30">
        <f t="shared" si="18"/>
        <v>75</v>
      </c>
      <c r="H200" s="30">
        <f t="shared" si="18"/>
        <v>514.29999999999995</v>
      </c>
    </row>
    <row r="201" spans="1:8" ht="31.5">
      <c r="A201" s="3" t="s">
        <v>47</v>
      </c>
      <c r="B201" s="27" t="s">
        <v>280</v>
      </c>
      <c r="C201" s="27" t="s">
        <v>86</v>
      </c>
      <c r="D201" s="27" t="s">
        <v>49</v>
      </c>
      <c r="E201" s="27" t="s">
        <v>26</v>
      </c>
      <c r="F201" s="30">
        <f>SUM(Ведомственная!G165)</f>
        <v>2120</v>
      </c>
      <c r="G201" s="30">
        <f>SUM(Ведомственная!H165)</f>
        <v>75</v>
      </c>
      <c r="H201" s="30">
        <f>SUM(Ведомственная!I165)</f>
        <v>514.29999999999995</v>
      </c>
    </row>
    <row r="202" spans="1:8" ht="31.5">
      <c r="A202" s="3" t="s">
        <v>603</v>
      </c>
      <c r="B202" s="27" t="s">
        <v>281</v>
      </c>
      <c r="C202" s="27"/>
      <c r="D202" s="27"/>
      <c r="E202" s="27"/>
      <c r="F202" s="30">
        <f t="shared" ref="F202:H203" si="19">SUM(F203)</f>
        <v>412.2</v>
      </c>
      <c r="G202" s="30">
        <f t="shared" si="19"/>
        <v>412.2</v>
      </c>
      <c r="H202" s="30">
        <f t="shared" si="19"/>
        <v>412.2</v>
      </c>
    </row>
    <row r="203" spans="1:8">
      <c r="A203" s="3" t="s">
        <v>30</v>
      </c>
      <c r="B203" s="27" t="s">
        <v>282</v>
      </c>
      <c r="C203" s="27"/>
      <c r="D203" s="27"/>
      <c r="E203" s="27"/>
      <c r="F203" s="30">
        <f>SUM(F204)</f>
        <v>412.2</v>
      </c>
      <c r="G203" s="30">
        <f t="shared" si="19"/>
        <v>412.2</v>
      </c>
      <c r="H203" s="30">
        <f t="shared" si="19"/>
        <v>412.2</v>
      </c>
    </row>
    <row r="204" spans="1:8" ht="31.5">
      <c r="A204" s="3" t="s">
        <v>47</v>
      </c>
      <c r="B204" s="27" t="s">
        <v>470</v>
      </c>
      <c r="C204" s="27" t="s">
        <v>86</v>
      </c>
      <c r="D204" s="27" t="s">
        <v>49</v>
      </c>
      <c r="E204" s="27" t="s">
        <v>26</v>
      </c>
      <c r="F204" s="30">
        <f>SUM(Ведомственная!G168)</f>
        <v>412.2</v>
      </c>
      <c r="G204" s="30">
        <f>SUM(Ведомственная!H168)</f>
        <v>412.2</v>
      </c>
      <c r="H204" s="30">
        <f>SUM(Ведомственная!I168)</f>
        <v>412.2</v>
      </c>
    </row>
    <row r="205" spans="1:8" ht="47.25">
      <c r="A205" s="102" t="s">
        <v>586</v>
      </c>
      <c r="B205" s="48" t="s">
        <v>465</v>
      </c>
      <c r="C205" s="48"/>
      <c r="D205" s="48"/>
      <c r="E205" s="48"/>
      <c r="F205" s="50">
        <f>SUM(F239)+F206</f>
        <v>105691.1</v>
      </c>
      <c r="G205" s="50">
        <f>SUM(G239)+G206</f>
        <v>135095.4</v>
      </c>
      <c r="H205" s="50">
        <f>SUM(H239)+H206</f>
        <v>135095.4</v>
      </c>
    </row>
    <row r="206" spans="1:8">
      <c r="A206" s="3" t="s">
        <v>30</v>
      </c>
      <c r="B206" s="27" t="s">
        <v>694</v>
      </c>
      <c r="C206" s="48"/>
      <c r="D206" s="48"/>
      <c r="E206" s="48"/>
      <c r="F206" s="30">
        <f>SUM(F209)+F208+F207</f>
        <v>58236</v>
      </c>
      <c r="G206" s="30">
        <f t="shared" ref="G206:H206" si="20">SUM(G209)+G208+G207</f>
        <v>72082.899999999994</v>
      </c>
      <c r="H206" s="30">
        <f t="shared" si="20"/>
        <v>72082.899999999994</v>
      </c>
    </row>
    <row r="207" spans="1:8" ht="31.5">
      <c r="A207" s="3" t="s">
        <v>47</v>
      </c>
      <c r="B207" s="27" t="s">
        <v>694</v>
      </c>
      <c r="C207" s="27" t="s">
        <v>86</v>
      </c>
      <c r="D207" s="27" t="s">
        <v>11</v>
      </c>
      <c r="E207" s="27" t="s">
        <v>167</v>
      </c>
      <c r="F207" s="30">
        <f>SUM(Ведомственная!G207)</f>
        <v>0</v>
      </c>
      <c r="G207" s="30">
        <f>SUM(Ведомственная!H207)</f>
        <v>0</v>
      </c>
      <c r="H207" s="30">
        <f>SUM(Ведомственная!I207)</f>
        <v>0</v>
      </c>
    </row>
    <row r="208" spans="1:8" ht="31.5">
      <c r="A208" s="3" t="s">
        <v>47</v>
      </c>
      <c r="B208" s="27" t="s">
        <v>694</v>
      </c>
      <c r="C208" s="27" t="s">
        <v>86</v>
      </c>
      <c r="D208" s="27" t="s">
        <v>164</v>
      </c>
      <c r="E208" s="27" t="s">
        <v>49</v>
      </c>
      <c r="F208" s="30">
        <f>SUM(Ведомственная!G324)</f>
        <v>8162.2</v>
      </c>
      <c r="G208" s="30">
        <f>SUM(Ведомственная!H324)</f>
        <v>0</v>
      </c>
      <c r="H208" s="30">
        <f>SUM(Ведомственная!I324)</f>
        <v>0</v>
      </c>
    </row>
    <row r="209" spans="1:8">
      <c r="A209" s="3" t="s">
        <v>911</v>
      </c>
      <c r="B209" s="27" t="s">
        <v>912</v>
      </c>
      <c r="C209" s="48"/>
      <c r="D209" s="48"/>
      <c r="E209" s="48"/>
      <c r="F209" s="30">
        <f>SUM(F210)</f>
        <v>50073.8</v>
      </c>
      <c r="G209" s="30">
        <f t="shared" ref="G209:H209" si="21">SUM(G210)</f>
        <v>72082.899999999994</v>
      </c>
      <c r="H209" s="30">
        <f t="shared" si="21"/>
        <v>72082.899999999994</v>
      </c>
    </row>
    <row r="210" spans="1:8" ht="31.5">
      <c r="A210" s="3" t="s">
        <v>47</v>
      </c>
      <c r="B210" s="27" t="s">
        <v>912</v>
      </c>
      <c r="C210" s="27" t="s">
        <v>86</v>
      </c>
      <c r="D210" s="27" t="s">
        <v>164</v>
      </c>
      <c r="E210" s="27" t="s">
        <v>49</v>
      </c>
      <c r="F210" s="30">
        <f>SUM(Ведомственная!G325)</f>
        <v>50073.8</v>
      </c>
      <c r="G210" s="30">
        <f>SUM(Ведомственная!H325)</f>
        <v>72082.899999999994</v>
      </c>
      <c r="H210" s="30">
        <f>SUM(Ведомственная!I325)</f>
        <v>72082.899999999994</v>
      </c>
    </row>
    <row r="211" spans="1:8" ht="31.5">
      <c r="A211" s="3" t="s">
        <v>977</v>
      </c>
      <c r="B211" s="27" t="s">
        <v>989</v>
      </c>
      <c r="C211" s="27"/>
      <c r="D211" s="27"/>
      <c r="E211" s="27"/>
      <c r="F211" s="30">
        <f>SUM(Ведомственная!G326)</f>
        <v>7065.1</v>
      </c>
      <c r="G211" s="30">
        <f>SUM(Ведомственная!H326)</f>
        <v>0</v>
      </c>
      <c r="H211" s="30">
        <f>SUM(Ведомственная!I326)</f>
        <v>0</v>
      </c>
    </row>
    <row r="212" spans="1:8" ht="31.5">
      <c r="A212" s="3" t="s">
        <v>47</v>
      </c>
      <c r="B212" s="27" t="s">
        <v>989</v>
      </c>
      <c r="C212" s="27" t="s">
        <v>86</v>
      </c>
      <c r="D212" s="27" t="s">
        <v>164</v>
      </c>
      <c r="E212" s="27" t="s">
        <v>49</v>
      </c>
      <c r="F212" s="30">
        <f>SUM(Ведомственная!G327)</f>
        <v>7065.1</v>
      </c>
      <c r="G212" s="30">
        <f>SUM(Ведомственная!H327)</f>
        <v>0</v>
      </c>
      <c r="H212" s="30">
        <f>SUM(Ведомственная!I327)</f>
        <v>0</v>
      </c>
    </row>
    <row r="213" spans="1:8" ht="31.5">
      <c r="A213" s="3" t="s">
        <v>978</v>
      </c>
      <c r="B213" s="27" t="s">
        <v>990</v>
      </c>
      <c r="C213" s="27"/>
      <c r="D213" s="27"/>
      <c r="E213" s="27"/>
      <c r="F213" s="30">
        <f>SUM(Ведомственная!G328)</f>
        <v>1101.5</v>
      </c>
      <c r="G213" s="30">
        <f>SUM(Ведомственная!H328)</f>
        <v>0</v>
      </c>
      <c r="H213" s="30">
        <f>SUM(Ведомственная!I328)</f>
        <v>0</v>
      </c>
    </row>
    <row r="214" spans="1:8" ht="31.5">
      <c r="A214" s="3" t="s">
        <v>47</v>
      </c>
      <c r="B214" s="27" t="s">
        <v>990</v>
      </c>
      <c r="C214" s="27" t="s">
        <v>86</v>
      </c>
      <c r="D214" s="27" t="s">
        <v>164</v>
      </c>
      <c r="E214" s="27" t="s">
        <v>49</v>
      </c>
      <c r="F214" s="30">
        <f>SUM(Ведомственная!G329)</f>
        <v>1101.5</v>
      </c>
      <c r="G214" s="30">
        <f>SUM(Ведомственная!H329)</f>
        <v>0</v>
      </c>
      <c r="H214" s="30">
        <f>SUM(Ведомственная!I329)</f>
        <v>0</v>
      </c>
    </row>
    <row r="215" spans="1:8" ht="31.5">
      <c r="A215" s="3" t="s">
        <v>979</v>
      </c>
      <c r="B215" s="27" t="s">
        <v>991</v>
      </c>
      <c r="C215" s="27"/>
      <c r="D215" s="27"/>
      <c r="E215" s="27"/>
      <c r="F215" s="30">
        <f>SUM(Ведомственная!G330)</f>
        <v>7000</v>
      </c>
      <c r="G215" s="30">
        <f>SUM(Ведомственная!H330)</f>
        <v>0</v>
      </c>
      <c r="H215" s="30">
        <f>SUM(Ведомственная!I330)</f>
        <v>0</v>
      </c>
    </row>
    <row r="216" spans="1:8" ht="31.5">
      <c r="A216" s="3" t="s">
        <v>47</v>
      </c>
      <c r="B216" s="27" t="s">
        <v>991</v>
      </c>
      <c r="C216" s="27" t="s">
        <v>86</v>
      </c>
      <c r="D216" s="27" t="s">
        <v>164</v>
      </c>
      <c r="E216" s="27" t="s">
        <v>49</v>
      </c>
      <c r="F216" s="30">
        <f>SUM(Ведомственная!G331)</f>
        <v>7000</v>
      </c>
      <c r="G216" s="30">
        <f>SUM(Ведомственная!H331)</f>
        <v>0</v>
      </c>
      <c r="H216" s="30">
        <f>SUM(Ведомственная!I331)</f>
        <v>0</v>
      </c>
    </row>
    <row r="217" spans="1:8" ht="31.5">
      <c r="A217" s="3" t="s">
        <v>980</v>
      </c>
      <c r="B217" s="27" t="s">
        <v>992</v>
      </c>
      <c r="C217" s="27"/>
      <c r="D217" s="27"/>
      <c r="E217" s="27"/>
      <c r="F217" s="30">
        <f>SUM(Ведомственная!G332)</f>
        <v>5022.1000000000004</v>
      </c>
      <c r="G217" s="30">
        <f>SUM(Ведомственная!H332)</f>
        <v>0</v>
      </c>
      <c r="H217" s="30">
        <f>SUM(Ведомственная!I332)</f>
        <v>0</v>
      </c>
    </row>
    <row r="218" spans="1:8" ht="31.5">
      <c r="A218" s="3" t="s">
        <v>47</v>
      </c>
      <c r="B218" s="27" t="s">
        <v>992</v>
      </c>
      <c r="C218" s="27" t="s">
        <v>86</v>
      </c>
      <c r="D218" s="27" t="s">
        <v>164</v>
      </c>
      <c r="E218" s="27" t="s">
        <v>49</v>
      </c>
      <c r="F218" s="30">
        <f>SUM(Ведомственная!G333)</f>
        <v>5022.1000000000004</v>
      </c>
      <c r="G218" s="30">
        <f>SUM(Ведомственная!H333)</f>
        <v>0</v>
      </c>
      <c r="H218" s="30">
        <f>SUM(Ведомственная!I333)</f>
        <v>0</v>
      </c>
    </row>
    <row r="219" spans="1:8" ht="47.25">
      <c r="A219" s="3" t="s">
        <v>981</v>
      </c>
      <c r="B219" s="27" t="s">
        <v>993</v>
      </c>
      <c r="C219" s="27"/>
      <c r="D219" s="27"/>
      <c r="E219" s="27"/>
      <c r="F219" s="30">
        <f>SUM(Ведомственная!G334)</f>
        <v>6586.4</v>
      </c>
      <c r="G219" s="30">
        <f>SUM(Ведомственная!H334)</f>
        <v>0</v>
      </c>
      <c r="H219" s="30">
        <f>SUM(Ведомственная!I334)</f>
        <v>0</v>
      </c>
    </row>
    <row r="220" spans="1:8" ht="31.5">
      <c r="A220" s="3" t="s">
        <v>47</v>
      </c>
      <c r="B220" s="27" t="s">
        <v>993</v>
      </c>
      <c r="C220" s="27" t="s">
        <v>86</v>
      </c>
      <c r="D220" s="27" t="s">
        <v>164</v>
      </c>
      <c r="E220" s="27" t="s">
        <v>49</v>
      </c>
      <c r="F220" s="30">
        <f>SUM(Ведомственная!G335)</f>
        <v>6586.4</v>
      </c>
      <c r="G220" s="30">
        <f>SUM(Ведомственная!H335)</f>
        <v>0</v>
      </c>
      <c r="H220" s="30">
        <f>SUM(Ведомственная!I335)</f>
        <v>0</v>
      </c>
    </row>
    <row r="221" spans="1:8" ht="31.5">
      <c r="A221" s="3" t="s">
        <v>982</v>
      </c>
      <c r="B221" s="27" t="s">
        <v>994</v>
      </c>
      <c r="C221" s="27"/>
      <c r="D221" s="27"/>
      <c r="E221" s="27"/>
      <c r="F221" s="30">
        <f>SUM(Ведомственная!G336)</f>
        <v>4076.5</v>
      </c>
      <c r="G221" s="30">
        <f>SUM(Ведомственная!H336)</f>
        <v>0</v>
      </c>
      <c r="H221" s="30">
        <f>SUM(Ведомственная!I336)</f>
        <v>0</v>
      </c>
    </row>
    <row r="222" spans="1:8" ht="31.5">
      <c r="A222" s="3" t="s">
        <v>47</v>
      </c>
      <c r="B222" s="27" t="s">
        <v>994</v>
      </c>
      <c r="C222" s="27" t="s">
        <v>86</v>
      </c>
      <c r="D222" s="27" t="s">
        <v>164</v>
      </c>
      <c r="E222" s="27" t="s">
        <v>49</v>
      </c>
      <c r="F222" s="30">
        <f>SUM(Ведомственная!G337)</f>
        <v>4076.5</v>
      </c>
      <c r="G222" s="30">
        <f>SUM(Ведомственная!H337)</f>
        <v>0</v>
      </c>
      <c r="H222" s="30">
        <f>SUM(Ведомственная!I337)</f>
        <v>0</v>
      </c>
    </row>
    <row r="223" spans="1:8" ht="31.5">
      <c r="A223" s="3" t="s">
        <v>1016</v>
      </c>
      <c r="B223" s="27" t="s">
        <v>1008</v>
      </c>
      <c r="C223" s="27"/>
      <c r="D223" s="27"/>
      <c r="E223" s="27"/>
      <c r="F223" s="30">
        <f>SUM(Ведомственная!G338)</f>
        <v>3107.3</v>
      </c>
      <c r="G223" s="30">
        <f>SUM(Ведомственная!H338)</f>
        <v>0</v>
      </c>
      <c r="H223" s="30">
        <f>SUM(Ведомственная!I338)</f>
        <v>0</v>
      </c>
    </row>
    <row r="224" spans="1:8" ht="31.5">
      <c r="A224" s="3" t="s">
        <v>47</v>
      </c>
      <c r="B224" s="27" t="s">
        <v>1008</v>
      </c>
      <c r="C224" s="27" t="s">
        <v>86</v>
      </c>
      <c r="D224" s="27" t="s">
        <v>164</v>
      </c>
      <c r="E224" s="27" t="s">
        <v>49</v>
      </c>
      <c r="F224" s="30">
        <f>SUM(Ведомственная!G339)</f>
        <v>3107.3</v>
      </c>
      <c r="G224" s="30">
        <f>SUM(Ведомственная!H339)</f>
        <v>0</v>
      </c>
      <c r="H224" s="30">
        <f>SUM(Ведомственная!I339)</f>
        <v>0</v>
      </c>
    </row>
    <row r="225" spans="1:8" ht="31.5">
      <c r="A225" s="3" t="s">
        <v>1017</v>
      </c>
      <c r="B225" s="27" t="s">
        <v>1009</v>
      </c>
      <c r="C225" s="27"/>
      <c r="D225" s="27"/>
      <c r="E225" s="27"/>
      <c r="F225" s="30">
        <f>SUM(Ведомственная!G340)</f>
        <v>2000</v>
      </c>
      <c r="G225" s="30">
        <f>SUM(Ведомственная!H340)</f>
        <v>0</v>
      </c>
      <c r="H225" s="30">
        <f>SUM(Ведомственная!I340)</f>
        <v>0</v>
      </c>
    </row>
    <row r="226" spans="1:8" ht="31.5">
      <c r="A226" s="3" t="s">
        <v>47</v>
      </c>
      <c r="B226" s="27" t="s">
        <v>1009</v>
      </c>
      <c r="C226" s="27" t="s">
        <v>86</v>
      </c>
      <c r="D226" s="27" t="s">
        <v>164</v>
      </c>
      <c r="E226" s="27" t="s">
        <v>49</v>
      </c>
      <c r="F226" s="30">
        <f>SUM(Ведомственная!G341)</f>
        <v>2000</v>
      </c>
      <c r="G226" s="30">
        <f>SUM(Ведомственная!H341)</f>
        <v>0</v>
      </c>
      <c r="H226" s="30">
        <f>SUM(Ведомственная!I341)</f>
        <v>0</v>
      </c>
    </row>
    <row r="227" spans="1:8" ht="31.5">
      <c r="A227" s="3" t="s">
        <v>1018</v>
      </c>
      <c r="B227" s="27" t="s">
        <v>1010</v>
      </c>
      <c r="C227" s="27"/>
      <c r="D227" s="27"/>
      <c r="E227" s="27"/>
      <c r="F227" s="30">
        <f>SUM(Ведомственная!G342)</f>
        <v>2500</v>
      </c>
      <c r="G227" s="30">
        <f>SUM(Ведомственная!H342)</f>
        <v>0</v>
      </c>
      <c r="H227" s="30">
        <f>SUM(Ведомственная!I342)</f>
        <v>0</v>
      </c>
    </row>
    <row r="228" spans="1:8" ht="31.5">
      <c r="A228" s="3" t="s">
        <v>47</v>
      </c>
      <c r="B228" s="27" t="s">
        <v>1010</v>
      </c>
      <c r="C228" s="27" t="s">
        <v>86</v>
      </c>
      <c r="D228" s="27" t="s">
        <v>164</v>
      </c>
      <c r="E228" s="27" t="s">
        <v>49</v>
      </c>
      <c r="F228" s="30">
        <f>SUM(Ведомственная!G343)</f>
        <v>2500</v>
      </c>
      <c r="G228" s="30">
        <f>SUM(Ведомственная!H343)</f>
        <v>0</v>
      </c>
      <c r="H228" s="30">
        <f>SUM(Ведомственная!I343)</f>
        <v>0</v>
      </c>
    </row>
    <row r="229" spans="1:8" ht="31.5">
      <c r="A229" s="3" t="s">
        <v>1019</v>
      </c>
      <c r="B229" s="27" t="s">
        <v>1011</v>
      </c>
      <c r="C229" s="27"/>
      <c r="D229" s="27"/>
      <c r="E229" s="27"/>
      <c r="F229" s="30">
        <f>SUM(Ведомственная!G344)</f>
        <v>2649.6</v>
      </c>
      <c r="G229" s="30">
        <f>SUM(Ведомственная!H344)</f>
        <v>0</v>
      </c>
      <c r="H229" s="30">
        <f>SUM(Ведомственная!I344)</f>
        <v>0</v>
      </c>
    </row>
    <row r="230" spans="1:8" ht="31.5">
      <c r="A230" s="3" t="s">
        <v>47</v>
      </c>
      <c r="B230" s="27" t="s">
        <v>1011</v>
      </c>
      <c r="C230" s="27" t="s">
        <v>86</v>
      </c>
      <c r="D230" s="27" t="s">
        <v>164</v>
      </c>
      <c r="E230" s="27" t="s">
        <v>49</v>
      </c>
      <c r="F230" s="30">
        <f>SUM(Ведомственная!G345)</f>
        <v>2649.6</v>
      </c>
      <c r="G230" s="30">
        <f>SUM(Ведомственная!H345)</f>
        <v>0</v>
      </c>
      <c r="H230" s="30">
        <f>SUM(Ведомственная!I345)</f>
        <v>0</v>
      </c>
    </row>
    <row r="231" spans="1:8" ht="31.5">
      <c r="A231" s="3" t="s">
        <v>1020</v>
      </c>
      <c r="B231" s="27" t="s">
        <v>1012</v>
      </c>
      <c r="C231" s="27"/>
      <c r="D231" s="27"/>
      <c r="E231" s="27"/>
      <c r="F231" s="30">
        <f>SUM(Ведомственная!G346)</f>
        <v>2300</v>
      </c>
      <c r="G231" s="30">
        <f>SUM(Ведомственная!H346)</f>
        <v>0</v>
      </c>
      <c r="H231" s="30">
        <f>SUM(Ведомственная!I346)</f>
        <v>0</v>
      </c>
    </row>
    <row r="232" spans="1:8" ht="31.5">
      <c r="A232" s="3" t="s">
        <v>47</v>
      </c>
      <c r="B232" s="27" t="s">
        <v>1012</v>
      </c>
      <c r="C232" s="27" t="s">
        <v>86</v>
      </c>
      <c r="D232" s="27" t="s">
        <v>164</v>
      </c>
      <c r="E232" s="27" t="s">
        <v>49</v>
      </c>
      <c r="F232" s="30">
        <f>SUM(Ведомственная!G347)</f>
        <v>2300</v>
      </c>
      <c r="G232" s="30">
        <f>SUM(Ведомственная!H347)</f>
        <v>0</v>
      </c>
      <c r="H232" s="30">
        <f>SUM(Ведомственная!I347)</f>
        <v>0</v>
      </c>
    </row>
    <row r="233" spans="1:8" ht="31.5">
      <c r="A233" s="3" t="s">
        <v>1021</v>
      </c>
      <c r="B233" s="27" t="s">
        <v>1013</v>
      </c>
      <c r="C233" s="27"/>
      <c r="D233" s="27"/>
      <c r="E233" s="27"/>
      <c r="F233" s="30">
        <f>SUM(Ведомственная!G348)</f>
        <v>1800</v>
      </c>
      <c r="G233" s="30">
        <f>SUM(Ведомственная!H348)</f>
        <v>0</v>
      </c>
      <c r="H233" s="30">
        <f>SUM(Ведомственная!I348)</f>
        <v>0</v>
      </c>
    </row>
    <row r="234" spans="1:8" ht="31.5">
      <c r="A234" s="3" t="s">
        <v>47</v>
      </c>
      <c r="B234" s="27" t="s">
        <v>1013</v>
      </c>
      <c r="C234" s="27" t="s">
        <v>86</v>
      </c>
      <c r="D234" s="27" t="s">
        <v>164</v>
      </c>
      <c r="E234" s="27" t="s">
        <v>49</v>
      </c>
      <c r="F234" s="30">
        <f>SUM(Ведомственная!G349)</f>
        <v>1800</v>
      </c>
      <c r="G234" s="30">
        <f>SUM(Ведомственная!H349)</f>
        <v>0</v>
      </c>
      <c r="H234" s="30">
        <f>SUM(Ведомственная!I349)</f>
        <v>0</v>
      </c>
    </row>
    <row r="235" spans="1:8" ht="31.5">
      <c r="A235" s="3" t="s">
        <v>1022</v>
      </c>
      <c r="B235" s="27" t="s">
        <v>1014</v>
      </c>
      <c r="C235" s="27"/>
      <c r="D235" s="27"/>
      <c r="E235" s="27"/>
      <c r="F235" s="30">
        <f>SUM(Ведомственная!G350)</f>
        <v>2865.3</v>
      </c>
      <c r="G235" s="30">
        <f>SUM(Ведомственная!H350)</f>
        <v>0</v>
      </c>
      <c r="H235" s="30">
        <f>SUM(Ведомственная!I350)</f>
        <v>0</v>
      </c>
    </row>
    <row r="236" spans="1:8" ht="31.5">
      <c r="A236" s="3" t="s">
        <v>47</v>
      </c>
      <c r="B236" s="27" t="s">
        <v>1014</v>
      </c>
      <c r="C236" s="27" t="s">
        <v>86</v>
      </c>
      <c r="D236" s="27" t="s">
        <v>164</v>
      </c>
      <c r="E236" s="27" t="s">
        <v>49</v>
      </c>
      <c r="F236" s="30">
        <f>SUM(Ведомственная!G351)</f>
        <v>2865.3</v>
      </c>
      <c r="G236" s="30">
        <f>SUM(Ведомственная!H351)</f>
        <v>0</v>
      </c>
      <c r="H236" s="30">
        <f>SUM(Ведомственная!I351)</f>
        <v>0</v>
      </c>
    </row>
    <row r="237" spans="1:8" ht="31.5">
      <c r="A237" s="3" t="s">
        <v>1023</v>
      </c>
      <c r="B237" s="27" t="s">
        <v>1015</v>
      </c>
      <c r="C237" s="27"/>
      <c r="D237" s="27"/>
      <c r="E237" s="27"/>
      <c r="F237" s="30">
        <f>SUM(Ведомственная!G352)</f>
        <v>2000</v>
      </c>
      <c r="G237" s="30">
        <f>SUM(Ведомственная!H352)</f>
        <v>0</v>
      </c>
      <c r="H237" s="30">
        <f>SUM(Ведомственная!I352)</f>
        <v>0</v>
      </c>
    </row>
    <row r="238" spans="1:8" ht="31.5">
      <c r="A238" s="3" t="s">
        <v>47</v>
      </c>
      <c r="B238" s="27" t="s">
        <v>1015</v>
      </c>
      <c r="C238" s="27" t="s">
        <v>86</v>
      </c>
      <c r="D238" s="27" t="s">
        <v>164</v>
      </c>
      <c r="E238" s="27" t="s">
        <v>49</v>
      </c>
      <c r="F238" s="30">
        <f>SUM(Ведомственная!G353)</f>
        <v>2000</v>
      </c>
      <c r="G238" s="30">
        <f>SUM(Ведомственная!H353)</f>
        <v>0</v>
      </c>
      <c r="H238" s="30">
        <f>SUM(Ведомственная!I353)</f>
        <v>0</v>
      </c>
    </row>
    <row r="239" spans="1:8">
      <c r="A239" s="59" t="s">
        <v>824</v>
      </c>
      <c r="B239" s="27" t="s">
        <v>678</v>
      </c>
      <c r="C239" s="27"/>
      <c r="D239" s="27"/>
      <c r="E239" s="27"/>
      <c r="F239" s="30">
        <f>SUM(F240+F242)</f>
        <v>47455.1</v>
      </c>
      <c r="G239" s="30">
        <f>SUM(G240+G242)</f>
        <v>63012.5</v>
      </c>
      <c r="H239" s="30">
        <f>SUM(H240+H242)</f>
        <v>63012.5</v>
      </c>
    </row>
    <row r="240" spans="1:8">
      <c r="A240" s="3" t="s">
        <v>534</v>
      </c>
      <c r="B240" s="27" t="s">
        <v>679</v>
      </c>
      <c r="C240" s="27"/>
      <c r="D240" s="27"/>
      <c r="E240" s="27"/>
      <c r="F240" s="30">
        <f>SUM(F241)</f>
        <v>47455.1</v>
      </c>
      <c r="G240" s="30">
        <f>SUM(G241)</f>
        <v>63012.5</v>
      </c>
      <c r="H240" s="30">
        <f>SUM(H241)</f>
        <v>63012.5</v>
      </c>
    </row>
    <row r="241" spans="1:8" ht="31.5">
      <c r="A241" s="3" t="s">
        <v>47</v>
      </c>
      <c r="B241" s="27" t="s">
        <v>679</v>
      </c>
      <c r="C241" s="27" t="s">
        <v>86</v>
      </c>
      <c r="D241" s="27" t="s">
        <v>164</v>
      </c>
      <c r="E241" s="27" t="s">
        <v>49</v>
      </c>
      <c r="F241" s="30">
        <f>SUM(Ведомственная!G356)</f>
        <v>47455.1</v>
      </c>
      <c r="G241" s="30">
        <f>SUM(Ведомственная!H356)</f>
        <v>63012.5</v>
      </c>
      <c r="H241" s="30">
        <f>SUM(Ведомственная!I356)</f>
        <v>63012.5</v>
      </c>
    </row>
    <row r="242" spans="1:8" ht="31.5">
      <c r="A242" s="3" t="s">
        <v>681</v>
      </c>
      <c r="B242" s="27" t="s">
        <v>680</v>
      </c>
      <c r="C242" s="27"/>
      <c r="D242" s="27"/>
      <c r="E242" s="27"/>
      <c r="F242" s="30">
        <f>SUM(F243)</f>
        <v>0</v>
      </c>
      <c r="G242" s="30">
        <f>SUM(G243)</f>
        <v>0</v>
      </c>
      <c r="H242" s="30">
        <f>SUM(H243)</f>
        <v>0</v>
      </c>
    </row>
    <row r="243" spans="1:8" ht="31.5">
      <c r="A243" s="3" t="s">
        <v>47</v>
      </c>
      <c r="B243" s="27" t="s">
        <v>680</v>
      </c>
      <c r="C243" s="27" t="s">
        <v>86</v>
      </c>
      <c r="D243" s="27" t="s">
        <v>164</v>
      </c>
      <c r="E243" s="27" t="s">
        <v>49</v>
      </c>
      <c r="F243" s="30">
        <f>SUM(Ведомственная!G358)</f>
        <v>0</v>
      </c>
      <c r="G243" s="30">
        <f>SUM(Ведомственная!H358)</f>
        <v>0</v>
      </c>
      <c r="H243" s="30">
        <f>SUM(Ведомственная!I358)</f>
        <v>0</v>
      </c>
    </row>
    <row r="244" spans="1:8" ht="31.5">
      <c r="A244" s="103" t="s">
        <v>812</v>
      </c>
      <c r="B244" s="48" t="s">
        <v>647</v>
      </c>
      <c r="C244" s="27"/>
      <c r="D244" s="27"/>
      <c r="E244" s="27"/>
      <c r="F244" s="50">
        <f>SUM(F245)+F249</f>
        <v>202485.5</v>
      </c>
      <c r="G244" s="50">
        <f>SUM(G245)+G249</f>
        <v>173405.1</v>
      </c>
      <c r="H244" s="50">
        <f>SUM(H245)+H249</f>
        <v>172614.9</v>
      </c>
    </row>
    <row r="245" spans="1:8">
      <c r="A245" s="3" t="s">
        <v>30</v>
      </c>
      <c r="B245" s="27" t="s">
        <v>648</v>
      </c>
      <c r="C245" s="27"/>
      <c r="D245" s="27"/>
      <c r="E245" s="27"/>
      <c r="F245" s="30">
        <f>SUM(F246)+F247</f>
        <v>192367</v>
      </c>
      <c r="G245" s="30">
        <f t="shared" ref="G245:H245" si="22">SUM(G246)+G247</f>
        <v>173405.1</v>
      </c>
      <c r="H245" s="30">
        <f t="shared" si="22"/>
        <v>172614.9</v>
      </c>
    </row>
    <row r="246" spans="1:8" ht="31.5">
      <c r="A246" s="3" t="s">
        <v>47</v>
      </c>
      <c r="B246" s="27" t="s">
        <v>648</v>
      </c>
      <c r="C246" s="27" t="s">
        <v>86</v>
      </c>
      <c r="D246" s="27" t="s">
        <v>11</v>
      </c>
      <c r="E246" s="27" t="s">
        <v>167</v>
      </c>
      <c r="F246" s="30">
        <f>SUM(Ведомственная!G210)</f>
        <v>105707.5</v>
      </c>
      <c r="G246" s="30">
        <f>SUM(Ведомственная!H210)</f>
        <v>89600</v>
      </c>
      <c r="H246" s="30">
        <f>SUM(Ведомственная!I210)</f>
        <v>89600</v>
      </c>
    </row>
    <row r="247" spans="1:8" ht="47.25">
      <c r="A247" s="59" t="s">
        <v>898</v>
      </c>
      <c r="B247" s="27" t="s">
        <v>854</v>
      </c>
      <c r="C247" s="27"/>
      <c r="D247" s="27"/>
      <c r="E247" s="27"/>
      <c r="F247" s="30">
        <f>SUM(F248)</f>
        <v>86659.5</v>
      </c>
      <c r="G247" s="30">
        <f>SUM(G248)</f>
        <v>83805.100000000006</v>
      </c>
      <c r="H247" s="30">
        <f>SUM(H248)</f>
        <v>83014.899999999994</v>
      </c>
    </row>
    <row r="248" spans="1:8" ht="31.5">
      <c r="A248" s="59" t="s">
        <v>47</v>
      </c>
      <c r="B248" s="27" t="s">
        <v>854</v>
      </c>
      <c r="C248" s="27" t="s">
        <v>86</v>
      </c>
      <c r="D248" s="27" t="s">
        <v>11</v>
      </c>
      <c r="E248" s="27" t="s">
        <v>167</v>
      </c>
      <c r="F248" s="30">
        <f>SUM(Ведомственная!G212)</f>
        <v>86659.5</v>
      </c>
      <c r="G248" s="30">
        <f>SUM(Ведомственная!H212)</f>
        <v>83805.100000000006</v>
      </c>
      <c r="H248" s="30">
        <f>SUM(Ведомственная!I212)</f>
        <v>83014.899999999994</v>
      </c>
    </row>
    <row r="249" spans="1:8" ht="31.5">
      <c r="A249" s="3" t="s">
        <v>263</v>
      </c>
      <c r="B249" s="27" t="s">
        <v>667</v>
      </c>
      <c r="C249" s="27"/>
      <c r="D249" s="27"/>
      <c r="E249" s="27"/>
      <c r="F249" s="30">
        <f>SUM(F250)+F251</f>
        <v>10118.5</v>
      </c>
      <c r="G249" s="30">
        <f t="shared" ref="G249:H249" si="23">SUM(G250)+G251</f>
        <v>0</v>
      </c>
      <c r="H249" s="30">
        <f t="shared" si="23"/>
        <v>0</v>
      </c>
    </row>
    <row r="250" spans="1:8" ht="31.5">
      <c r="A250" s="3" t="s">
        <v>264</v>
      </c>
      <c r="B250" s="27" t="s">
        <v>667</v>
      </c>
      <c r="C250" s="27" t="s">
        <v>241</v>
      </c>
      <c r="D250" s="27" t="s">
        <v>11</v>
      </c>
      <c r="E250" s="27" t="s">
        <v>167</v>
      </c>
      <c r="F250" s="30">
        <f>SUM(Ведомственная!G214)</f>
        <v>9668.5</v>
      </c>
      <c r="G250" s="30">
        <f>SUM(Ведомственная!H214)</f>
        <v>0</v>
      </c>
      <c r="H250" s="30">
        <f>SUM(Ведомственная!I214)</f>
        <v>0</v>
      </c>
    </row>
    <row r="251" spans="1:8" ht="47.25">
      <c r="A251" s="59" t="s">
        <v>961</v>
      </c>
      <c r="B251" s="28" t="s">
        <v>960</v>
      </c>
      <c r="C251" s="27"/>
      <c r="D251" s="27"/>
      <c r="E251" s="27"/>
      <c r="F251" s="30">
        <f>SUM(F252)</f>
        <v>450</v>
      </c>
      <c r="G251" s="30">
        <f t="shared" ref="G251:H251" si="24">SUM(G252)</f>
        <v>0</v>
      </c>
      <c r="H251" s="30">
        <f t="shared" si="24"/>
        <v>0</v>
      </c>
    </row>
    <row r="252" spans="1:8" ht="31.5">
      <c r="A252" s="59" t="s">
        <v>264</v>
      </c>
      <c r="B252" s="28" t="s">
        <v>960</v>
      </c>
      <c r="C252" s="27" t="s">
        <v>241</v>
      </c>
      <c r="D252" s="27" t="s">
        <v>11</v>
      </c>
      <c r="E252" s="27" t="s">
        <v>167</v>
      </c>
      <c r="F252" s="30">
        <f>SUM(Ведомственная!G216)</f>
        <v>450</v>
      </c>
      <c r="G252" s="30">
        <f>SUM(Ведомственная!H216)</f>
        <v>0</v>
      </c>
      <c r="H252" s="30">
        <f>SUM(Ведомственная!I216)</f>
        <v>0</v>
      </c>
    </row>
    <row r="253" spans="1:8" s="51" customFormat="1" ht="47.25">
      <c r="A253" s="47" t="s">
        <v>785</v>
      </c>
      <c r="B253" s="54" t="s">
        <v>237</v>
      </c>
      <c r="C253" s="54"/>
      <c r="D253" s="64"/>
      <c r="E253" s="64"/>
      <c r="F253" s="33">
        <f>SUM(F268)+F254+F258</f>
        <v>65628</v>
      </c>
      <c r="G253" s="33">
        <f>SUM(G268)+G254+G258</f>
        <v>70032.5</v>
      </c>
      <c r="H253" s="33">
        <f>SUM(H268)+H254+H258</f>
        <v>65369.5</v>
      </c>
    </row>
    <row r="254" spans="1:8" ht="31.5">
      <c r="A254" s="3" t="s">
        <v>262</v>
      </c>
      <c r="B254" s="27" t="s">
        <v>293</v>
      </c>
      <c r="C254" s="27"/>
      <c r="D254" s="27"/>
      <c r="E254" s="27"/>
      <c r="F254" s="30">
        <f>SUM(F255)</f>
        <v>1800</v>
      </c>
      <c r="G254" s="30">
        <f>SUM(G255)</f>
        <v>0</v>
      </c>
      <c r="H254" s="30">
        <f>SUM(H255)</f>
        <v>0</v>
      </c>
    </row>
    <row r="255" spans="1:8" ht="31.5">
      <c r="A255" s="3" t="s">
        <v>263</v>
      </c>
      <c r="B255" s="27" t="s">
        <v>294</v>
      </c>
      <c r="C255" s="27"/>
      <c r="D255" s="27"/>
      <c r="E255" s="27"/>
      <c r="F255" s="30">
        <f>SUM(F256:F257)</f>
        <v>1800</v>
      </c>
      <c r="G255" s="30">
        <f>SUM(G256:G257)</f>
        <v>0</v>
      </c>
      <c r="H255" s="30">
        <f>SUM(H256:H257)</f>
        <v>0</v>
      </c>
    </row>
    <row r="256" spans="1:8" ht="31.5" hidden="1">
      <c r="A256" s="3" t="s">
        <v>264</v>
      </c>
      <c r="B256" s="27" t="s">
        <v>294</v>
      </c>
      <c r="C256" s="27" t="s">
        <v>241</v>
      </c>
      <c r="D256" s="27" t="s">
        <v>11</v>
      </c>
      <c r="E256" s="27" t="s">
        <v>167</v>
      </c>
      <c r="F256" s="30"/>
      <c r="G256" s="30"/>
      <c r="H256" s="30"/>
    </row>
    <row r="257" spans="1:8" ht="31.5">
      <c r="A257" s="3" t="s">
        <v>264</v>
      </c>
      <c r="B257" s="27" t="s">
        <v>294</v>
      </c>
      <c r="C257" s="27" t="s">
        <v>241</v>
      </c>
      <c r="D257" s="27" t="s">
        <v>164</v>
      </c>
      <c r="E257" s="27" t="s">
        <v>164</v>
      </c>
      <c r="F257" s="30">
        <f>SUM(Ведомственная!G390)</f>
        <v>1800</v>
      </c>
      <c r="G257" s="30">
        <f>SUM(Ведомственная!H390)</f>
        <v>0</v>
      </c>
      <c r="H257" s="30">
        <f>SUM(Ведомственная!I390)</f>
        <v>0</v>
      </c>
    </row>
    <row r="258" spans="1:8" ht="31.5">
      <c r="A258" s="3" t="s">
        <v>265</v>
      </c>
      <c r="B258" s="27" t="s">
        <v>295</v>
      </c>
      <c r="C258" s="27"/>
      <c r="D258" s="27"/>
      <c r="E258" s="27"/>
      <c r="F258" s="30">
        <f>SUM(F259+F263)</f>
        <v>51397</v>
      </c>
      <c r="G258" s="30">
        <f>SUM(G259+G263)</f>
        <v>68003.8</v>
      </c>
      <c r="H258" s="30">
        <f>SUM(H259+H263)</f>
        <v>63403.8</v>
      </c>
    </row>
    <row r="259" spans="1:8">
      <c r="A259" s="3" t="s">
        <v>30</v>
      </c>
      <c r="B259" s="27" t="s">
        <v>464</v>
      </c>
      <c r="C259" s="27"/>
      <c r="D259" s="27"/>
      <c r="E259" s="27"/>
      <c r="F259" s="30">
        <f>SUM(F261+F260)</f>
        <v>0</v>
      </c>
      <c r="G259" s="30">
        <f t="shared" ref="G259:H259" si="25">SUM(G261+G260)</f>
        <v>23355.8</v>
      </c>
      <c r="H259" s="30">
        <f t="shared" si="25"/>
        <v>23355.8</v>
      </c>
    </row>
    <row r="260" spans="1:8" ht="31.5">
      <c r="A260" s="3" t="s">
        <v>47</v>
      </c>
      <c r="B260" s="27" t="s">
        <v>464</v>
      </c>
      <c r="C260" s="27" t="s">
        <v>86</v>
      </c>
      <c r="D260" s="27" t="s">
        <v>164</v>
      </c>
      <c r="E260" s="27" t="s">
        <v>39</v>
      </c>
      <c r="F260" s="30">
        <f>SUM(Ведомственная!G288)</f>
        <v>0</v>
      </c>
      <c r="G260" s="30">
        <f>SUM(Ведомственная!H288)</f>
        <v>0</v>
      </c>
      <c r="H260" s="30">
        <f>SUM(Ведомственная!I288)</f>
        <v>0</v>
      </c>
    </row>
    <row r="261" spans="1:8">
      <c r="A261" s="3" t="s">
        <v>902</v>
      </c>
      <c r="B261" s="27" t="s">
        <v>969</v>
      </c>
      <c r="C261" s="27"/>
      <c r="D261" s="27"/>
      <c r="E261" s="27"/>
      <c r="F261" s="30">
        <f>SUM(F262)</f>
        <v>0</v>
      </c>
      <c r="G261" s="30">
        <f>SUM(G262)</f>
        <v>23355.8</v>
      </c>
      <c r="H261" s="30">
        <f>SUM(H262)</f>
        <v>23355.8</v>
      </c>
    </row>
    <row r="262" spans="1:8" ht="31.5">
      <c r="A262" s="3" t="s">
        <v>47</v>
      </c>
      <c r="B262" s="27" t="s">
        <v>969</v>
      </c>
      <c r="C262" s="27" t="s">
        <v>86</v>
      </c>
      <c r="D262" s="27" t="s">
        <v>164</v>
      </c>
      <c r="E262" s="27" t="s">
        <v>39</v>
      </c>
      <c r="F262" s="30">
        <f>SUM(Ведомственная!G290)</f>
        <v>0</v>
      </c>
      <c r="G262" s="30">
        <f>SUM(Ведомственная!H290)</f>
        <v>23355.8</v>
      </c>
      <c r="H262" s="30">
        <f>SUM(Ведомственная!I290)</f>
        <v>23355.8</v>
      </c>
    </row>
    <row r="263" spans="1:8" ht="31.5">
      <c r="A263" s="3" t="s">
        <v>790</v>
      </c>
      <c r="B263" s="27" t="s">
        <v>296</v>
      </c>
      <c r="C263" s="27"/>
      <c r="D263" s="27"/>
      <c r="E263" s="27"/>
      <c r="F263" s="30">
        <f>SUM(F264:F265)+F266</f>
        <v>51397</v>
      </c>
      <c r="G263" s="30">
        <f t="shared" ref="G263:H263" si="26">SUM(G264:G265)+G266</f>
        <v>44648</v>
      </c>
      <c r="H263" s="30">
        <f t="shared" si="26"/>
        <v>40048</v>
      </c>
    </row>
    <row r="264" spans="1:8" ht="31.5">
      <c r="A264" s="3" t="s">
        <v>264</v>
      </c>
      <c r="B264" s="27" t="s">
        <v>296</v>
      </c>
      <c r="C264" s="27" t="s">
        <v>241</v>
      </c>
      <c r="D264" s="27" t="s">
        <v>164</v>
      </c>
      <c r="E264" s="27" t="s">
        <v>39</v>
      </c>
      <c r="F264" s="30">
        <f>SUM(Ведомственная!G292)</f>
        <v>3400</v>
      </c>
      <c r="G264" s="30">
        <f>SUM(Ведомственная!H292)</f>
        <v>4600</v>
      </c>
      <c r="H264" s="30">
        <f>SUM(Ведомственная!I292)</f>
        <v>0</v>
      </c>
    </row>
    <row r="265" spans="1:8" ht="31.5">
      <c r="A265" s="3" t="s">
        <v>264</v>
      </c>
      <c r="B265" s="27" t="s">
        <v>296</v>
      </c>
      <c r="C265" s="27" t="s">
        <v>241</v>
      </c>
      <c r="D265" s="27" t="s">
        <v>164</v>
      </c>
      <c r="E265" s="27" t="s">
        <v>164</v>
      </c>
      <c r="F265" s="30">
        <f>SUM(Ведомственная!G393)</f>
        <v>449.5</v>
      </c>
      <c r="G265" s="30">
        <f>SUM(Ведомственная!H393)</f>
        <v>0</v>
      </c>
      <c r="H265" s="30">
        <f>SUM(Ведомственная!I393)</f>
        <v>0</v>
      </c>
    </row>
    <row r="266" spans="1:8">
      <c r="A266" s="3" t="s">
        <v>436</v>
      </c>
      <c r="B266" s="27" t="s">
        <v>689</v>
      </c>
      <c r="C266" s="27"/>
      <c r="D266" s="27"/>
      <c r="E266" s="27"/>
      <c r="F266" s="30">
        <f>SUM(F267)</f>
        <v>47547.5</v>
      </c>
      <c r="G266" s="30">
        <f>SUM(G267)</f>
        <v>40048</v>
      </c>
      <c r="H266" s="30">
        <f>SUM(H267)</f>
        <v>40048</v>
      </c>
    </row>
    <row r="267" spans="1:8" ht="31.5">
      <c r="A267" s="3" t="s">
        <v>264</v>
      </c>
      <c r="B267" s="27" t="s">
        <v>689</v>
      </c>
      <c r="C267" s="27" t="s">
        <v>241</v>
      </c>
      <c r="D267" s="27" t="s">
        <v>164</v>
      </c>
      <c r="E267" s="27" t="s">
        <v>164</v>
      </c>
      <c r="F267" s="30">
        <f>SUM(Ведомственная!G395)</f>
        <v>47547.5</v>
      </c>
      <c r="G267" s="30">
        <f>SUM(Ведомственная!H395)</f>
        <v>40048</v>
      </c>
      <c r="H267" s="30">
        <f>SUM(Ведомственная!I395)</f>
        <v>40048</v>
      </c>
    </row>
    <row r="268" spans="1:8" ht="31.5">
      <c r="A268" s="26" t="s">
        <v>245</v>
      </c>
      <c r="B268" s="56" t="s">
        <v>238</v>
      </c>
      <c r="C268" s="56"/>
      <c r="D268" s="35"/>
      <c r="E268" s="35"/>
      <c r="F268" s="32">
        <f>SUM(F269)</f>
        <v>12431</v>
      </c>
      <c r="G268" s="32">
        <f t="shared" ref="G268:H269" si="27">SUM(G269)</f>
        <v>2028.6999999999998</v>
      </c>
      <c r="H268" s="32">
        <f t="shared" si="27"/>
        <v>1965.6999999999998</v>
      </c>
    </row>
    <row r="269" spans="1:8" ht="31.5">
      <c r="A269" s="26" t="s">
        <v>957</v>
      </c>
      <c r="B269" s="56" t="s">
        <v>956</v>
      </c>
      <c r="C269" s="35"/>
      <c r="D269" s="35"/>
      <c r="E269" s="35"/>
      <c r="F269" s="32">
        <f>SUM(F270)</f>
        <v>12431</v>
      </c>
      <c r="G269" s="32">
        <f t="shared" si="27"/>
        <v>2028.6999999999998</v>
      </c>
      <c r="H269" s="32">
        <f t="shared" si="27"/>
        <v>1965.6999999999998</v>
      </c>
    </row>
    <row r="270" spans="1:8">
      <c r="A270" s="26" t="s">
        <v>37</v>
      </c>
      <c r="B270" s="56" t="s">
        <v>956</v>
      </c>
      <c r="C270" s="35" t="s">
        <v>94</v>
      </c>
      <c r="D270" s="35" t="s">
        <v>26</v>
      </c>
      <c r="E270" s="35" t="s">
        <v>11</v>
      </c>
      <c r="F270" s="32">
        <f>SUM(Ведомственная!G478)</f>
        <v>12431</v>
      </c>
      <c r="G270" s="32">
        <f>SUM(Ведомственная!H478)</f>
        <v>2028.6999999999998</v>
      </c>
      <c r="H270" s="32">
        <f>SUM(Ведомственная!I478)</f>
        <v>1965.6999999999998</v>
      </c>
    </row>
    <row r="271" spans="1:8" ht="47.25" hidden="1">
      <c r="A271" s="26" t="s">
        <v>579</v>
      </c>
      <c r="B271" s="56" t="s">
        <v>578</v>
      </c>
      <c r="C271" s="56"/>
      <c r="D271" s="35"/>
      <c r="E271" s="35"/>
      <c r="F271" s="32">
        <f>SUM(F272)</f>
        <v>0</v>
      </c>
      <c r="G271" s="32">
        <f>SUM(G272)</f>
        <v>0</v>
      </c>
      <c r="H271" s="32">
        <f>SUM(H272)</f>
        <v>0</v>
      </c>
    </row>
    <row r="272" spans="1:8" hidden="1">
      <c r="A272" s="26" t="s">
        <v>37</v>
      </c>
      <c r="B272" s="56" t="s">
        <v>578</v>
      </c>
      <c r="C272" s="56">
        <v>300</v>
      </c>
      <c r="D272" s="35" t="s">
        <v>26</v>
      </c>
      <c r="E272" s="35" t="s">
        <v>49</v>
      </c>
      <c r="F272" s="32">
        <f>SUM(Ведомственная!G466)</f>
        <v>0</v>
      </c>
      <c r="G272" s="32">
        <f>SUM(Ведомственная!H466)</f>
        <v>0</v>
      </c>
      <c r="H272" s="32">
        <f>SUM(Ведомственная!I466)</f>
        <v>0</v>
      </c>
    </row>
    <row r="273" spans="1:8" s="51" customFormat="1" ht="31.5">
      <c r="A273" s="102" t="s">
        <v>615</v>
      </c>
      <c r="B273" s="48" t="s">
        <v>286</v>
      </c>
      <c r="C273" s="48"/>
      <c r="D273" s="48"/>
      <c r="E273" s="48"/>
      <c r="F273" s="50">
        <f>SUM(F280)+F274</f>
        <v>8771</v>
      </c>
      <c r="G273" s="50">
        <f>SUM(G280)+G274</f>
        <v>4976.2000000000007</v>
      </c>
      <c r="H273" s="50">
        <f>SUM(H280)+H274</f>
        <v>6786.2000000000007</v>
      </c>
    </row>
    <row r="274" spans="1:8" ht="31.5">
      <c r="A274" s="3" t="s">
        <v>263</v>
      </c>
      <c r="B274" s="35" t="s">
        <v>299</v>
      </c>
      <c r="C274" s="35"/>
      <c r="D274" s="35"/>
      <c r="E274" s="35"/>
      <c r="F274" s="32">
        <f>SUM(F275:F279)</f>
        <v>2000</v>
      </c>
      <c r="G274" s="32">
        <f>SUM(G275:G279)</f>
        <v>0</v>
      </c>
      <c r="H274" s="32">
        <f>SUM(H275:H279)</f>
        <v>0</v>
      </c>
    </row>
    <row r="275" spans="1:8" ht="31.5" hidden="1">
      <c r="A275" s="3" t="s">
        <v>264</v>
      </c>
      <c r="B275" s="35" t="s">
        <v>299</v>
      </c>
      <c r="C275" s="35" t="s">
        <v>241</v>
      </c>
      <c r="D275" s="35" t="s">
        <v>11</v>
      </c>
      <c r="E275" s="35" t="s">
        <v>167</v>
      </c>
      <c r="F275" s="32"/>
      <c r="G275" s="32"/>
      <c r="H275" s="32"/>
    </row>
    <row r="276" spans="1:8" ht="31.5">
      <c r="A276" s="3" t="s">
        <v>264</v>
      </c>
      <c r="B276" s="35" t="s">
        <v>299</v>
      </c>
      <c r="C276" s="35" t="s">
        <v>241</v>
      </c>
      <c r="D276" s="35" t="s">
        <v>164</v>
      </c>
      <c r="E276" s="35" t="s">
        <v>164</v>
      </c>
      <c r="F276" s="32">
        <f>SUM(Ведомственная!G398)</f>
        <v>1200</v>
      </c>
      <c r="G276" s="32">
        <f>SUM(Ведомственная!H398)</f>
        <v>0</v>
      </c>
      <c r="H276" s="32">
        <f>SUM(Ведомственная!I398)</f>
        <v>0</v>
      </c>
    </row>
    <row r="277" spans="1:8" ht="31.5" hidden="1">
      <c r="A277" s="3" t="s">
        <v>264</v>
      </c>
      <c r="B277" s="35" t="s">
        <v>299</v>
      </c>
      <c r="C277" s="35" t="s">
        <v>241</v>
      </c>
      <c r="D277" s="35" t="s">
        <v>13</v>
      </c>
      <c r="E277" s="35" t="s">
        <v>11</v>
      </c>
      <c r="F277" s="32">
        <f>SUM(Ведомственная!G460)</f>
        <v>0</v>
      </c>
      <c r="G277" s="32">
        <f>SUM(Ведомственная!H460)</f>
        <v>0</v>
      </c>
      <c r="H277" s="32">
        <f>SUM(Ведомственная!I460)</f>
        <v>0</v>
      </c>
    </row>
    <row r="278" spans="1:8" ht="31.5" hidden="1">
      <c r="A278" s="3" t="s">
        <v>264</v>
      </c>
      <c r="B278" s="35" t="s">
        <v>299</v>
      </c>
      <c r="C278" s="35" t="s">
        <v>241</v>
      </c>
      <c r="D278" s="35" t="s">
        <v>13</v>
      </c>
      <c r="E278" s="35" t="s">
        <v>29</v>
      </c>
      <c r="F278" s="32"/>
      <c r="G278" s="32"/>
      <c r="H278" s="32"/>
    </row>
    <row r="279" spans="1:8" ht="31.5">
      <c r="A279" s="3" t="s">
        <v>264</v>
      </c>
      <c r="B279" s="35" t="s">
        <v>299</v>
      </c>
      <c r="C279" s="35" t="s">
        <v>241</v>
      </c>
      <c r="D279" s="35" t="s">
        <v>165</v>
      </c>
      <c r="E279" s="35" t="s">
        <v>29</v>
      </c>
      <c r="F279" s="32">
        <f>SUM(Ведомственная!G494)</f>
        <v>800</v>
      </c>
      <c r="G279" s="32">
        <f>SUM(Ведомственная!H494)</f>
        <v>0</v>
      </c>
      <c r="H279" s="32">
        <f>SUM(Ведомственная!I494)</f>
        <v>0</v>
      </c>
    </row>
    <row r="280" spans="1:8" ht="31.5">
      <c r="A280" s="3" t="s">
        <v>614</v>
      </c>
      <c r="B280" s="27" t="s">
        <v>287</v>
      </c>
      <c r="C280" s="27"/>
      <c r="D280" s="27"/>
      <c r="E280" s="27"/>
      <c r="F280" s="30">
        <f>SUM(F281)</f>
        <v>6771</v>
      </c>
      <c r="G280" s="30">
        <f>SUM(G281)</f>
        <v>4976.2000000000007</v>
      </c>
      <c r="H280" s="30">
        <f>SUM(H281)</f>
        <v>6786.2000000000007</v>
      </c>
    </row>
    <row r="281" spans="1:8" ht="31.5">
      <c r="A281" s="3" t="s">
        <v>40</v>
      </c>
      <c r="B281" s="27" t="s">
        <v>288</v>
      </c>
      <c r="C281" s="27"/>
      <c r="D281" s="27"/>
      <c r="E281" s="27"/>
      <c r="F281" s="30">
        <f>SUM(F282:F285)</f>
        <v>6771</v>
      </c>
      <c r="G281" s="30">
        <f>SUM(G282:G285)</f>
        <v>4976.2000000000007</v>
      </c>
      <c r="H281" s="30">
        <f>SUM(H282:H285)</f>
        <v>6786.2000000000007</v>
      </c>
    </row>
    <row r="282" spans="1:8" ht="63">
      <c r="A282" s="3" t="s">
        <v>46</v>
      </c>
      <c r="B282" s="27" t="s">
        <v>288</v>
      </c>
      <c r="C282" s="27" t="s">
        <v>84</v>
      </c>
      <c r="D282" s="27" t="s">
        <v>11</v>
      </c>
      <c r="E282" s="27" t="s">
        <v>22</v>
      </c>
      <c r="F282" s="30">
        <f>SUM(Ведомственная!G237)</f>
        <v>5702.5</v>
      </c>
      <c r="G282" s="30">
        <f>SUM(Ведомственная!H237)</f>
        <v>3892.5</v>
      </c>
      <c r="H282" s="30">
        <f>SUM(Ведомственная!I237)</f>
        <v>5702.5</v>
      </c>
    </row>
    <row r="283" spans="1:8" ht="31.5">
      <c r="A283" s="3" t="s">
        <v>47</v>
      </c>
      <c r="B283" s="27" t="s">
        <v>288</v>
      </c>
      <c r="C283" s="27" t="s">
        <v>86</v>
      </c>
      <c r="D283" s="27" t="s">
        <v>11</v>
      </c>
      <c r="E283" s="27" t="s">
        <v>22</v>
      </c>
      <c r="F283" s="30">
        <f>SUM(Ведомственная!G238)</f>
        <v>1028.3</v>
      </c>
      <c r="G283" s="30">
        <f>SUM(Ведомственная!H238)</f>
        <v>1062.5999999999999</v>
      </c>
      <c r="H283" s="30">
        <f>SUM(Ведомственная!I238)</f>
        <v>1062.5999999999999</v>
      </c>
    </row>
    <row r="284" spans="1:8" ht="31.5">
      <c r="A284" s="3" t="s">
        <v>47</v>
      </c>
      <c r="B284" s="27" t="s">
        <v>288</v>
      </c>
      <c r="C284" s="27" t="s">
        <v>86</v>
      </c>
      <c r="D284" s="27" t="s">
        <v>108</v>
      </c>
      <c r="E284" s="27" t="s">
        <v>164</v>
      </c>
      <c r="F284" s="30">
        <f>SUM(Ведомственная!G445)</f>
        <v>24</v>
      </c>
      <c r="G284" s="30">
        <f>SUM(Ведомственная!H445)</f>
        <v>0</v>
      </c>
      <c r="H284" s="30">
        <f>SUM(Ведомственная!I445)</f>
        <v>0</v>
      </c>
    </row>
    <row r="285" spans="1:8">
      <c r="A285" s="3" t="s">
        <v>20</v>
      </c>
      <c r="B285" s="27" t="s">
        <v>288</v>
      </c>
      <c r="C285" s="27" t="s">
        <v>91</v>
      </c>
      <c r="D285" s="27" t="s">
        <v>11</v>
      </c>
      <c r="E285" s="27" t="s">
        <v>22</v>
      </c>
      <c r="F285" s="30">
        <f>SUM(Ведомственная!G239)</f>
        <v>16.200000000000003</v>
      </c>
      <c r="G285" s="30">
        <f>SUM(Ведомственная!H239)</f>
        <v>21.1</v>
      </c>
      <c r="H285" s="30">
        <f>SUM(Ведомственная!I239)</f>
        <v>21.1</v>
      </c>
    </row>
    <row r="286" spans="1:8" s="104" customFormat="1" ht="51.75" customHeight="1">
      <c r="A286" s="47" t="s">
        <v>618</v>
      </c>
      <c r="B286" s="54" t="s">
        <v>619</v>
      </c>
      <c r="C286" s="48"/>
      <c r="D286" s="48"/>
      <c r="E286" s="48"/>
      <c r="F286" s="50">
        <f>SUM(F291+F293+F295)</f>
        <v>11766</v>
      </c>
      <c r="G286" s="50">
        <f t="shared" ref="G286:H286" si="28">SUM(G291+G293+G295)</f>
        <v>1800</v>
      </c>
      <c r="H286" s="50">
        <f t="shared" si="28"/>
        <v>3200</v>
      </c>
    </row>
    <row r="287" spans="1:8" ht="31.5">
      <c r="A287" s="26" t="s">
        <v>1034</v>
      </c>
      <c r="B287" s="56" t="s">
        <v>1035</v>
      </c>
      <c r="C287" s="27"/>
      <c r="D287" s="27"/>
      <c r="E287" s="27"/>
      <c r="F287" s="30">
        <f>SUM(F288)</f>
        <v>400</v>
      </c>
      <c r="G287" s="30">
        <f>SUM(G288)</f>
        <v>0</v>
      </c>
      <c r="H287" s="30">
        <f>SUM(H288)</f>
        <v>0</v>
      </c>
    </row>
    <row r="288" spans="1:8" ht="31.5">
      <c r="A288" s="26" t="s">
        <v>47</v>
      </c>
      <c r="B288" s="56" t="s">
        <v>1035</v>
      </c>
      <c r="C288" s="27" t="s">
        <v>86</v>
      </c>
      <c r="D288" s="27" t="s">
        <v>11</v>
      </c>
      <c r="E288" s="27" t="s">
        <v>22</v>
      </c>
      <c r="F288" s="30">
        <f>SUM(Ведомственная!G244)</f>
        <v>400</v>
      </c>
      <c r="G288" s="30">
        <f>SUM(Ведомственная!H244)</f>
        <v>0</v>
      </c>
      <c r="H288" s="30">
        <f>SUM(Ведомственная!I244)</f>
        <v>0</v>
      </c>
    </row>
    <row r="289" spans="1:8" ht="31.5">
      <c r="A289" s="26" t="s">
        <v>910</v>
      </c>
      <c r="B289" s="56" t="s">
        <v>899</v>
      </c>
      <c r="C289" s="27"/>
      <c r="D289" s="27"/>
      <c r="E289" s="27"/>
      <c r="F289" s="30">
        <f>SUM(F290)</f>
        <v>50</v>
      </c>
      <c r="G289" s="30">
        <f>SUM(G290)</f>
        <v>0</v>
      </c>
      <c r="H289" s="30">
        <f>SUM(H290)</f>
        <v>0</v>
      </c>
    </row>
    <row r="290" spans="1:8" ht="31.5">
      <c r="A290" s="26" t="s">
        <v>47</v>
      </c>
      <c r="B290" s="56" t="s">
        <v>899</v>
      </c>
      <c r="C290" s="27" t="s">
        <v>86</v>
      </c>
      <c r="D290" s="27" t="s">
        <v>11</v>
      </c>
      <c r="E290" s="27" t="s">
        <v>22</v>
      </c>
      <c r="F290" s="30">
        <f>SUM(Ведомственная!G246)</f>
        <v>50</v>
      </c>
      <c r="G290" s="30">
        <f>SUM(Ведомственная!H246)</f>
        <v>0</v>
      </c>
      <c r="H290" s="30">
        <f>SUM(Ведомственная!I246)</f>
        <v>0</v>
      </c>
    </row>
    <row r="291" spans="1:8" s="45" customFormat="1" ht="31.5" hidden="1">
      <c r="A291" s="26" t="s">
        <v>845</v>
      </c>
      <c r="B291" s="56" t="s">
        <v>847</v>
      </c>
      <c r="C291" s="27"/>
      <c r="D291" s="27"/>
      <c r="E291" s="27"/>
      <c r="F291" s="30">
        <f>SUM(F292)</f>
        <v>0</v>
      </c>
      <c r="G291" s="30">
        <f t="shared" ref="G291:H291" si="29">SUM(G292)</f>
        <v>0</v>
      </c>
      <c r="H291" s="30">
        <f t="shared" si="29"/>
        <v>0</v>
      </c>
    </row>
    <row r="292" spans="1:8" s="45" customFormat="1" ht="31.5" hidden="1">
      <c r="A292" s="26" t="s">
        <v>47</v>
      </c>
      <c r="B292" s="56" t="s">
        <v>847</v>
      </c>
      <c r="C292" s="27" t="s">
        <v>86</v>
      </c>
      <c r="D292" s="27" t="s">
        <v>11</v>
      </c>
      <c r="E292" s="27" t="s">
        <v>22</v>
      </c>
      <c r="F292" s="30">
        <f>SUM(Ведомственная!G248)</f>
        <v>0</v>
      </c>
      <c r="G292" s="30">
        <f>SUM(Ведомственная!H248)</f>
        <v>0</v>
      </c>
      <c r="H292" s="30">
        <f>SUM(Ведомственная!I248)</f>
        <v>0</v>
      </c>
    </row>
    <row r="293" spans="1:8" s="45" customFormat="1" ht="31.5">
      <c r="A293" s="26" t="s">
        <v>846</v>
      </c>
      <c r="B293" s="56" t="s">
        <v>848</v>
      </c>
      <c r="C293" s="27"/>
      <c r="D293" s="27"/>
      <c r="E293" s="27"/>
      <c r="F293" s="30">
        <f>SUM(F294)</f>
        <v>437</v>
      </c>
      <c r="G293" s="30">
        <f t="shared" ref="G293:H293" si="30">SUM(G294)</f>
        <v>500</v>
      </c>
      <c r="H293" s="30">
        <f t="shared" si="30"/>
        <v>500</v>
      </c>
    </row>
    <row r="294" spans="1:8" s="45" customFormat="1" ht="31.5">
      <c r="A294" s="26" t="s">
        <v>47</v>
      </c>
      <c r="B294" s="56" t="s">
        <v>848</v>
      </c>
      <c r="C294" s="27" t="s">
        <v>86</v>
      </c>
      <c r="D294" s="27" t="s">
        <v>11</v>
      </c>
      <c r="E294" s="27" t="s">
        <v>22</v>
      </c>
      <c r="F294" s="30">
        <f>SUM(Ведомственная!G250)</f>
        <v>437</v>
      </c>
      <c r="G294" s="30">
        <f>SUM(Ведомственная!H250)</f>
        <v>500</v>
      </c>
      <c r="H294" s="30">
        <f>SUM(Ведомственная!I250)</f>
        <v>500</v>
      </c>
    </row>
    <row r="295" spans="1:8">
      <c r="A295" s="3" t="s">
        <v>30</v>
      </c>
      <c r="B295" s="27" t="s">
        <v>620</v>
      </c>
      <c r="C295" s="27"/>
      <c r="D295" s="27"/>
      <c r="E295" s="27"/>
      <c r="F295" s="30">
        <f>SUM(F296)+F287+F289</f>
        <v>11329</v>
      </c>
      <c r="G295" s="30">
        <f>SUM(G296)+G287+G289</f>
        <v>1300</v>
      </c>
      <c r="H295" s="30">
        <f>SUM(H296)+H287+H289</f>
        <v>2700</v>
      </c>
    </row>
    <row r="296" spans="1:8" ht="31.5">
      <c r="A296" s="3" t="s">
        <v>47</v>
      </c>
      <c r="B296" s="27" t="s">
        <v>620</v>
      </c>
      <c r="C296" s="27" t="s">
        <v>86</v>
      </c>
      <c r="D296" s="27" t="s">
        <v>11</v>
      </c>
      <c r="E296" s="27" t="s">
        <v>22</v>
      </c>
      <c r="F296" s="30">
        <f>SUM(Ведомственная!G242)</f>
        <v>10879</v>
      </c>
      <c r="G296" s="30">
        <f>SUM(Ведомственная!H242)</f>
        <v>1300</v>
      </c>
      <c r="H296" s="30">
        <f>SUM(Ведомственная!I242)</f>
        <v>2700</v>
      </c>
    </row>
    <row r="297" spans="1:8" s="51" customFormat="1" ht="31.5">
      <c r="A297" s="47" t="s">
        <v>616</v>
      </c>
      <c r="B297" s="54" t="s">
        <v>235</v>
      </c>
      <c r="C297" s="54"/>
      <c r="D297" s="64"/>
      <c r="E297" s="64"/>
      <c r="F297" s="33">
        <f>SUM(F298+F301+F306)</f>
        <v>17781.400000000001</v>
      </c>
      <c r="G297" s="33">
        <f t="shared" ref="G297:H297" si="31">SUM(G298+G301+G306)</f>
        <v>12587.4</v>
      </c>
      <c r="H297" s="33">
        <f t="shared" si="31"/>
        <v>18451.400000000001</v>
      </c>
    </row>
    <row r="298" spans="1:8" ht="14.25" customHeight="1">
      <c r="A298" s="26" t="s">
        <v>30</v>
      </c>
      <c r="B298" s="56" t="s">
        <v>243</v>
      </c>
      <c r="C298" s="56"/>
      <c r="D298" s="35"/>
      <c r="E298" s="35"/>
      <c r="F298" s="32">
        <f>SUM(F299:F300)</f>
        <v>2362.3000000000002</v>
      </c>
      <c r="G298" s="32">
        <f t="shared" ref="G298:H298" si="32">SUM(G299:G300)</f>
        <v>1589.6</v>
      </c>
      <c r="H298" s="32">
        <f t="shared" si="32"/>
        <v>2333.6</v>
      </c>
    </row>
    <row r="299" spans="1:8" ht="63">
      <c r="A299" s="26" t="s">
        <v>46</v>
      </c>
      <c r="B299" s="56" t="s">
        <v>267</v>
      </c>
      <c r="C299" s="56">
        <v>100</v>
      </c>
      <c r="D299" s="35" t="s">
        <v>73</v>
      </c>
      <c r="E299" s="35" t="s">
        <v>164</v>
      </c>
      <c r="F299" s="32">
        <f>SUM(Ведомственная!G421)</f>
        <v>0</v>
      </c>
      <c r="G299" s="32">
        <f>SUM(Ведомственная!H421)</f>
        <v>0</v>
      </c>
      <c r="H299" s="32">
        <f>SUM(Ведомственная!I421)</f>
        <v>0</v>
      </c>
    </row>
    <row r="300" spans="1:8" ht="31.5">
      <c r="A300" s="26" t="s">
        <v>47</v>
      </c>
      <c r="B300" s="56" t="s">
        <v>267</v>
      </c>
      <c r="C300" s="35" t="s">
        <v>86</v>
      </c>
      <c r="D300" s="35" t="s">
        <v>73</v>
      </c>
      <c r="E300" s="35" t="s">
        <v>164</v>
      </c>
      <c r="F300" s="32">
        <f>SUM(Ведомственная!G422)</f>
        <v>2362.3000000000002</v>
      </c>
      <c r="G300" s="32">
        <f>SUM(Ведомственная!H422)</f>
        <v>1589.6</v>
      </c>
      <c r="H300" s="32">
        <f>SUM(Ведомственная!I422)</f>
        <v>2333.6</v>
      </c>
    </row>
    <row r="301" spans="1:8" ht="31.5">
      <c r="A301" s="26" t="s">
        <v>40</v>
      </c>
      <c r="B301" s="56" t="s">
        <v>236</v>
      </c>
      <c r="C301" s="56"/>
      <c r="D301" s="35"/>
      <c r="E301" s="35"/>
      <c r="F301" s="32">
        <f>SUM(F302:F305)</f>
        <v>8579.1</v>
      </c>
      <c r="G301" s="32">
        <f>SUM(G302:G305)</f>
        <v>7157.8</v>
      </c>
      <c r="H301" s="32">
        <f>SUM(H302:H305)</f>
        <v>7157.8</v>
      </c>
    </row>
    <row r="302" spans="1:8" ht="63">
      <c r="A302" s="26" t="s">
        <v>46</v>
      </c>
      <c r="B302" s="56" t="s">
        <v>236</v>
      </c>
      <c r="C302" s="35" t="s">
        <v>84</v>
      </c>
      <c r="D302" s="35" t="s">
        <v>73</v>
      </c>
      <c r="E302" s="35" t="s">
        <v>49</v>
      </c>
      <c r="F302" s="32">
        <f>SUM(Ведомственная!G413)</f>
        <v>6154.9</v>
      </c>
      <c r="G302" s="32">
        <f>SUM(Ведомственная!H413)</f>
        <v>6086.5</v>
      </c>
      <c r="H302" s="32">
        <f>SUM(Ведомственная!I413)</f>
        <v>6086.5</v>
      </c>
    </row>
    <row r="303" spans="1:8" ht="31.5">
      <c r="A303" s="26" t="s">
        <v>47</v>
      </c>
      <c r="B303" s="56" t="s">
        <v>236</v>
      </c>
      <c r="C303" s="35" t="s">
        <v>86</v>
      </c>
      <c r="D303" s="35" t="s">
        <v>73</v>
      </c>
      <c r="E303" s="35" t="s">
        <v>49</v>
      </c>
      <c r="F303" s="32">
        <f>SUM(Ведомственная!G414)</f>
        <v>2181.8000000000002</v>
      </c>
      <c r="G303" s="32">
        <f>SUM(Ведомственная!H414)</f>
        <v>988.6</v>
      </c>
      <c r="H303" s="32">
        <f>SUM(Ведомственная!I414)</f>
        <v>988.6</v>
      </c>
    </row>
    <row r="304" spans="1:8" ht="31.5">
      <c r="A304" s="26" t="s">
        <v>47</v>
      </c>
      <c r="B304" s="56" t="s">
        <v>236</v>
      </c>
      <c r="C304" s="35" t="s">
        <v>86</v>
      </c>
      <c r="D304" s="35" t="s">
        <v>108</v>
      </c>
      <c r="E304" s="35" t="s">
        <v>164</v>
      </c>
      <c r="F304" s="32">
        <f>SUM(Ведомственная!G448)</f>
        <v>10</v>
      </c>
      <c r="G304" s="32">
        <f>SUM(Ведомственная!H448)</f>
        <v>0</v>
      </c>
      <c r="H304" s="32">
        <f>SUM(Ведомственная!I448)</f>
        <v>0</v>
      </c>
    </row>
    <row r="305" spans="1:8">
      <c r="A305" s="26" t="s">
        <v>20</v>
      </c>
      <c r="B305" s="56" t="s">
        <v>236</v>
      </c>
      <c r="C305" s="35" t="s">
        <v>91</v>
      </c>
      <c r="D305" s="35" t="s">
        <v>73</v>
      </c>
      <c r="E305" s="35" t="s">
        <v>49</v>
      </c>
      <c r="F305" s="32">
        <f>SUM(Ведомственная!G415)</f>
        <v>232.4</v>
      </c>
      <c r="G305" s="32">
        <f>SUM(Ведомственная!H415)</f>
        <v>82.7</v>
      </c>
      <c r="H305" s="32">
        <f>SUM(Ведомственная!I415)</f>
        <v>82.7</v>
      </c>
    </row>
    <row r="306" spans="1:8">
      <c r="A306" s="26" t="s">
        <v>813</v>
      </c>
      <c r="B306" s="56" t="s">
        <v>665</v>
      </c>
      <c r="C306" s="35"/>
      <c r="D306" s="35"/>
      <c r="E306" s="35"/>
      <c r="F306" s="32">
        <f>SUM(F307)</f>
        <v>6840</v>
      </c>
      <c r="G306" s="32">
        <f t="shared" ref="G306:H306" si="33">SUM(G307)</f>
        <v>3840</v>
      </c>
      <c r="H306" s="32">
        <f t="shared" si="33"/>
        <v>8960</v>
      </c>
    </row>
    <row r="307" spans="1:8" ht="63">
      <c r="A307" s="26" t="s">
        <v>968</v>
      </c>
      <c r="B307" s="56" t="s">
        <v>967</v>
      </c>
      <c r="C307" s="35"/>
      <c r="D307" s="35"/>
      <c r="E307" s="35"/>
      <c r="F307" s="32">
        <f>SUM(F308)</f>
        <v>6840</v>
      </c>
      <c r="G307" s="32">
        <f>SUM(G308)</f>
        <v>3840</v>
      </c>
      <c r="H307" s="32">
        <f>SUM(H308)</f>
        <v>8960</v>
      </c>
    </row>
    <row r="308" spans="1:8" ht="31.5">
      <c r="A308" s="26" t="s">
        <v>47</v>
      </c>
      <c r="B308" s="56" t="s">
        <v>967</v>
      </c>
      <c r="C308" s="35" t="s">
        <v>86</v>
      </c>
      <c r="D308" s="35" t="s">
        <v>73</v>
      </c>
      <c r="E308" s="35" t="s">
        <v>164</v>
      </c>
      <c r="F308" s="32">
        <f>SUM(Ведомственная!G425)</f>
        <v>6840</v>
      </c>
      <c r="G308" s="32">
        <f>SUM(Ведомственная!H425)</f>
        <v>3840</v>
      </c>
      <c r="H308" s="32">
        <f>SUM(Ведомственная!I425)</f>
        <v>8960</v>
      </c>
    </row>
    <row r="309" spans="1:8" s="51" customFormat="1" ht="47.25">
      <c r="A309" s="47" t="s">
        <v>617</v>
      </c>
      <c r="B309" s="54" t="s">
        <v>214</v>
      </c>
      <c r="C309" s="54"/>
      <c r="D309" s="64"/>
      <c r="E309" s="64"/>
      <c r="F309" s="33">
        <f>SUM(F310)+F322</f>
        <v>131256.5</v>
      </c>
      <c r="G309" s="33">
        <f>SUM(G310)+G322</f>
        <v>12622.5</v>
      </c>
      <c r="H309" s="33">
        <f>SUM(H310)+H322</f>
        <v>15172.5</v>
      </c>
    </row>
    <row r="310" spans="1:8" ht="47.25">
      <c r="A310" s="26" t="s">
        <v>597</v>
      </c>
      <c r="B310" s="56" t="s">
        <v>215</v>
      </c>
      <c r="C310" s="56"/>
      <c r="D310" s="35"/>
      <c r="E310" s="35"/>
      <c r="F310" s="32">
        <f>SUM(F313)</f>
        <v>105170.90000000001</v>
      </c>
      <c r="G310" s="32">
        <f t="shared" ref="G310:H310" si="34">SUM(G313)</f>
        <v>11522.5</v>
      </c>
      <c r="H310" s="32">
        <f t="shared" si="34"/>
        <v>14072.5</v>
      </c>
    </row>
    <row r="311" spans="1:8" ht="47.25" hidden="1">
      <c r="A311" s="3" t="s">
        <v>394</v>
      </c>
      <c r="B311" s="56" t="s">
        <v>395</v>
      </c>
      <c r="C311" s="35"/>
      <c r="D311" s="32"/>
      <c r="E311" s="62"/>
      <c r="F311" s="32">
        <f>F312</f>
        <v>0</v>
      </c>
      <c r="G311" s="32">
        <f>G312</f>
        <v>0</v>
      </c>
      <c r="H311" s="32">
        <f>H312</f>
        <v>0</v>
      </c>
    </row>
    <row r="312" spans="1:8" ht="31.5" hidden="1">
      <c r="A312" s="3" t="s">
        <v>264</v>
      </c>
      <c r="B312" s="56" t="s">
        <v>395</v>
      </c>
      <c r="C312" s="35" t="s">
        <v>241</v>
      </c>
      <c r="D312" s="35" t="s">
        <v>108</v>
      </c>
      <c r="E312" s="35" t="s">
        <v>29</v>
      </c>
      <c r="F312" s="32"/>
      <c r="G312" s="32"/>
      <c r="H312" s="32"/>
    </row>
    <row r="313" spans="1:8" ht="47.25">
      <c r="A313" s="26" t="s">
        <v>472</v>
      </c>
      <c r="B313" s="56" t="s">
        <v>216</v>
      </c>
      <c r="C313" s="56"/>
      <c r="D313" s="35"/>
      <c r="E313" s="35"/>
      <c r="F313" s="32">
        <f>SUM(F314:F321)</f>
        <v>105170.90000000001</v>
      </c>
      <c r="G313" s="32">
        <f>SUM(G314:G321)</f>
        <v>11522.5</v>
      </c>
      <c r="H313" s="32">
        <f>SUM(H314:H321)</f>
        <v>14072.5</v>
      </c>
    </row>
    <row r="314" spans="1:8" ht="29.25" customHeight="1">
      <c r="A314" s="26" t="s">
        <v>47</v>
      </c>
      <c r="B314" s="56" t="s">
        <v>216</v>
      </c>
      <c r="C314" s="56">
        <v>200</v>
      </c>
      <c r="D314" s="35" t="s">
        <v>29</v>
      </c>
      <c r="E314" s="35">
        <v>13</v>
      </c>
      <c r="F314" s="32">
        <f>SUM(Ведомственная!G106)</f>
        <v>14425.6</v>
      </c>
      <c r="G314" s="32">
        <f>SUM(Ведомственная!H106)</f>
        <v>8609.1999999999989</v>
      </c>
      <c r="H314" s="32">
        <f>SUM(Ведомственная!I106)</f>
        <v>11159.199999999999</v>
      </c>
    </row>
    <row r="315" spans="1:8" ht="29.25" customHeight="1">
      <c r="A315" s="26" t="s">
        <v>47</v>
      </c>
      <c r="B315" s="56" t="s">
        <v>216</v>
      </c>
      <c r="C315" s="56">
        <v>200</v>
      </c>
      <c r="D315" s="35" t="s">
        <v>11</v>
      </c>
      <c r="E315" s="35" t="s">
        <v>13</v>
      </c>
      <c r="F315" s="32">
        <f>SUM(Ведомственная!G187)</f>
        <v>82260.2</v>
      </c>
      <c r="G315" s="32">
        <f>SUM(Ведомственная!H187)</f>
        <v>0</v>
      </c>
      <c r="H315" s="32">
        <f>SUM(Ведомственная!I187)</f>
        <v>0</v>
      </c>
    </row>
    <row r="316" spans="1:8" ht="29.25" hidden="1" customHeight="1">
      <c r="A316" s="26" t="s">
        <v>47</v>
      </c>
      <c r="B316" s="56" t="s">
        <v>216</v>
      </c>
      <c r="C316" s="56">
        <v>200</v>
      </c>
      <c r="D316" s="35" t="s">
        <v>11</v>
      </c>
      <c r="E316" s="35" t="s">
        <v>22</v>
      </c>
      <c r="F316" s="32">
        <f>SUM(Ведомственная!G254)</f>
        <v>678</v>
      </c>
      <c r="G316" s="32">
        <f>SUM(Ведомственная!H254)</f>
        <v>0</v>
      </c>
      <c r="H316" s="32">
        <f>SUM(Ведомственная!I254)</f>
        <v>0</v>
      </c>
    </row>
    <row r="317" spans="1:8" ht="31.5">
      <c r="A317" s="26" t="s">
        <v>47</v>
      </c>
      <c r="B317" s="56" t="s">
        <v>216</v>
      </c>
      <c r="C317" s="56">
        <v>200</v>
      </c>
      <c r="D317" s="35" t="s">
        <v>164</v>
      </c>
      <c r="E317" s="35" t="s">
        <v>39</v>
      </c>
      <c r="F317" s="32">
        <f>SUM(Ведомственная!G296)</f>
        <v>5042.3</v>
      </c>
      <c r="G317" s="32">
        <f>SUM(Ведомственная!H296)</f>
        <v>1904.1</v>
      </c>
      <c r="H317" s="32">
        <f>SUM(Ведомственная!I296)</f>
        <v>1904.1</v>
      </c>
    </row>
    <row r="318" spans="1:8" ht="31.5">
      <c r="A318" s="26" t="s">
        <v>47</v>
      </c>
      <c r="B318" s="56" t="s">
        <v>216</v>
      </c>
      <c r="C318" s="56">
        <v>200</v>
      </c>
      <c r="D318" s="35" t="s">
        <v>164</v>
      </c>
      <c r="E318" s="35" t="s">
        <v>49</v>
      </c>
      <c r="F318" s="32">
        <f>SUM(Ведомственная!G362)</f>
        <v>2416.8000000000002</v>
      </c>
      <c r="G318" s="32">
        <f>SUM(Ведомственная!H362)</f>
        <v>989.2</v>
      </c>
      <c r="H318" s="32">
        <f>SUM(Ведомственная!I362)</f>
        <v>989.2</v>
      </c>
    </row>
    <row r="319" spans="1:8" ht="31.5" hidden="1">
      <c r="A319" s="3" t="s">
        <v>264</v>
      </c>
      <c r="B319" s="56" t="s">
        <v>216</v>
      </c>
      <c r="C319" s="56">
        <v>400</v>
      </c>
      <c r="D319" s="35" t="s">
        <v>164</v>
      </c>
      <c r="E319" s="35" t="s">
        <v>49</v>
      </c>
      <c r="F319" s="32">
        <f>SUM(Ведомственная!G363)</f>
        <v>328</v>
      </c>
      <c r="G319" s="32">
        <f>SUM(Ведомственная!H363)</f>
        <v>0</v>
      </c>
      <c r="H319" s="32">
        <f>SUM(Ведомственная!I363)</f>
        <v>0</v>
      </c>
    </row>
    <row r="320" spans="1:8" ht="31.5" hidden="1">
      <c r="A320" s="3" t="s">
        <v>264</v>
      </c>
      <c r="B320" s="56" t="s">
        <v>216</v>
      </c>
      <c r="C320" s="56">
        <v>400</v>
      </c>
      <c r="D320" s="35" t="s">
        <v>165</v>
      </c>
      <c r="E320" s="35" t="s">
        <v>29</v>
      </c>
      <c r="F320" s="32">
        <f>SUM(Ведомственная!G498)</f>
        <v>0</v>
      </c>
      <c r="G320" s="32"/>
      <c r="H320" s="32"/>
    </row>
    <row r="321" spans="1:8">
      <c r="A321" s="26" t="s">
        <v>20</v>
      </c>
      <c r="B321" s="56" t="s">
        <v>216</v>
      </c>
      <c r="C321" s="56">
        <v>800</v>
      </c>
      <c r="D321" s="35" t="s">
        <v>29</v>
      </c>
      <c r="E321" s="35">
        <v>13</v>
      </c>
      <c r="F321" s="32">
        <f>SUM(Ведомственная!G107)</f>
        <v>20</v>
      </c>
      <c r="G321" s="32">
        <f>SUM(Ведомственная!H107)</f>
        <v>20</v>
      </c>
      <c r="H321" s="32">
        <f>SUM(Ведомственная!I107)</f>
        <v>20</v>
      </c>
    </row>
    <row r="322" spans="1:8" ht="31.5">
      <c r="A322" s="26" t="s">
        <v>598</v>
      </c>
      <c r="B322" s="56" t="s">
        <v>228</v>
      </c>
      <c r="C322" s="56"/>
      <c r="D322" s="35"/>
      <c r="E322" s="35"/>
      <c r="F322" s="32">
        <f>SUM(F323)</f>
        <v>26085.599999999999</v>
      </c>
      <c r="G322" s="32">
        <f>SUM(G323)</f>
        <v>1100</v>
      </c>
      <c r="H322" s="32">
        <f>SUM(H323)</f>
        <v>1100</v>
      </c>
    </row>
    <row r="323" spans="1:8" ht="47.25">
      <c r="A323" s="26" t="s">
        <v>472</v>
      </c>
      <c r="B323" s="56" t="s">
        <v>621</v>
      </c>
      <c r="C323" s="56"/>
      <c r="D323" s="35"/>
      <c r="E323" s="35"/>
      <c r="F323" s="32">
        <f>SUM(F324:F327)</f>
        <v>26085.599999999999</v>
      </c>
      <c r="G323" s="32">
        <f t="shared" ref="G323:H323" si="35">SUM(G324:G327)</f>
        <v>1100</v>
      </c>
      <c r="H323" s="32">
        <f t="shared" si="35"/>
        <v>1100</v>
      </c>
    </row>
    <row r="324" spans="1:8" ht="29.25" customHeight="1">
      <c r="A324" s="26" t="s">
        <v>47</v>
      </c>
      <c r="B324" s="56" t="s">
        <v>621</v>
      </c>
      <c r="C324" s="56">
        <v>200</v>
      </c>
      <c r="D324" s="35" t="s">
        <v>29</v>
      </c>
      <c r="E324" s="35">
        <v>13</v>
      </c>
      <c r="F324" s="32">
        <f>SUM(Ведомственная!G110)</f>
        <v>420</v>
      </c>
      <c r="G324" s="32">
        <f>SUM(Ведомственная!H110)</f>
        <v>640</v>
      </c>
      <c r="H324" s="32">
        <f>SUM(Ведомственная!I110)</f>
        <v>640</v>
      </c>
    </row>
    <row r="325" spans="1:8" ht="29.25" customHeight="1">
      <c r="A325" s="26" t="s">
        <v>20</v>
      </c>
      <c r="B325" s="56" t="s">
        <v>621</v>
      </c>
      <c r="C325" s="56">
        <v>800</v>
      </c>
      <c r="D325" s="35" t="s">
        <v>29</v>
      </c>
      <c r="E325" s="35">
        <v>13</v>
      </c>
      <c r="F325" s="32">
        <f>SUM(Ведомственная!G111)</f>
        <v>0</v>
      </c>
      <c r="G325" s="32">
        <f>SUM(Ведомственная!H111)</f>
        <v>460</v>
      </c>
      <c r="H325" s="32">
        <f>SUM(Ведомственная!I111)</f>
        <v>460</v>
      </c>
    </row>
    <row r="326" spans="1:8" ht="29.25" customHeight="1">
      <c r="A326" s="109" t="s">
        <v>20</v>
      </c>
      <c r="B326" s="56" t="s">
        <v>621</v>
      </c>
      <c r="C326" s="56">
        <v>800</v>
      </c>
      <c r="D326" s="110" t="s">
        <v>11</v>
      </c>
      <c r="E326" s="110" t="s">
        <v>13</v>
      </c>
      <c r="F326" s="32">
        <f>SUM(Ведомственная!G190)</f>
        <v>9571.6</v>
      </c>
      <c r="G326" s="32">
        <f>SUM(Ведомственная!H190)</f>
        <v>0</v>
      </c>
      <c r="H326" s="32">
        <f>SUM(Ведомственная!I190)</f>
        <v>0</v>
      </c>
    </row>
    <row r="327" spans="1:8" s="130" customFormat="1" ht="29.25" customHeight="1">
      <c r="A327" s="126" t="s">
        <v>20</v>
      </c>
      <c r="B327" s="127" t="s">
        <v>621</v>
      </c>
      <c r="C327" s="127">
        <v>800</v>
      </c>
      <c r="D327" s="128" t="s">
        <v>164</v>
      </c>
      <c r="E327" s="128" t="s">
        <v>39</v>
      </c>
      <c r="F327" s="129">
        <f>SUM(Ведомственная!G299)</f>
        <v>16094</v>
      </c>
      <c r="G327" s="129">
        <f>SUM(Ведомственная!H299)</f>
        <v>0</v>
      </c>
      <c r="H327" s="129">
        <f>SUM(Ведомственная!I299)</f>
        <v>0</v>
      </c>
    </row>
    <row r="328" spans="1:8" s="51" customFormat="1" ht="29.25" customHeight="1">
      <c r="A328" s="47" t="s">
        <v>627</v>
      </c>
      <c r="B328" s="54" t="s">
        <v>230</v>
      </c>
      <c r="C328" s="64"/>
      <c r="D328" s="64"/>
      <c r="E328" s="64"/>
      <c r="F328" s="33">
        <f>SUM(F329+F345)+F342</f>
        <v>194852.09999999998</v>
      </c>
      <c r="G328" s="33">
        <f t="shared" ref="G328:H328" si="36">SUM(G329+G345)+G342</f>
        <v>119057.4</v>
      </c>
      <c r="H328" s="33">
        <f t="shared" si="36"/>
        <v>384232.80000000005</v>
      </c>
    </row>
    <row r="329" spans="1:8" ht="31.5">
      <c r="A329" s="26" t="s">
        <v>976</v>
      </c>
      <c r="B329" s="56" t="s">
        <v>232</v>
      </c>
      <c r="C329" s="35"/>
      <c r="D329" s="35"/>
      <c r="E329" s="35"/>
      <c r="F329" s="32">
        <f>SUM(F330)+F340</f>
        <v>139376.59999999998</v>
      </c>
      <c r="G329" s="32">
        <f t="shared" ref="G329:H329" si="37">SUM(G330)+G340</f>
        <v>66240</v>
      </c>
      <c r="H329" s="32">
        <f t="shared" si="37"/>
        <v>331415.40000000002</v>
      </c>
    </row>
    <row r="330" spans="1:8" ht="31.5">
      <c r="A330" s="26" t="s">
        <v>802</v>
      </c>
      <c r="B330" s="56" t="s">
        <v>803</v>
      </c>
      <c r="C330" s="35"/>
      <c r="D330" s="35"/>
      <c r="E330" s="35"/>
      <c r="F330" s="32">
        <f>SUM(F333)+F335+F331</f>
        <v>135574.79999999999</v>
      </c>
      <c r="G330" s="32">
        <f t="shared" ref="G330:H330" si="38">SUM(G333)+G335+G331</f>
        <v>66240</v>
      </c>
      <c r="H330" s="32">
        <f t="shared" si="38"/>
        <v>331415.40000000002</v>
      </c>
    </row>
    <row r="331" spans="1:8" ht="47.25">
      <c r="A331" s="26" t="s">
        <v>809</v>
      </c>
      <c r="B331" s="56" t="s">
        <v>808</v>
      </c>
      <c r="C331" s="35"/>
      <c r="D331" s="35"/>
      <c r="E331" s="35"/>
      <c r="F331" s="32">
        <f>SUM(F332)</f>
        <v>110352.2</v>
      </c>
      <c r="G331" s="32">
        <f t="shared" ref="G331:H331" si="39">SUM(G332)</f>
        <v>52912</v>
      </c>
      <c r="H331" s="32">
        <f t="shared" si="39"/>
        <v>265052.3</v>
      </c>
    </row>
    <row r="332" spans="1:8" ht="31.5">
      <c r="A332" s="3" t="s">
        <v>264</v>
      </c>
      <c r="B332" s="56" t="s">
        <v>808</v>
      </c>
      <c r="C332" s="35" t="s">
        <v>241</v>
      </c>
      <c r="D332" s="35"/>
      <c r="E332" s="35"/>
      <c r="F332" s="32">
        <f>SUM(Ведомственная!G272)</f>
        <v>110352.2</v>
      </c>
      <c r="G332" s="32">
        <f>SUM(Ведомственная!H272)</f>
        <v>52912</v>
      </c>
      <c r="H332" s="32">
        <f>SUM(Ведомственная!I272)</f>
        <v>265052.3</v>
      </c>
    </row>
    <row r="333" spans="1:8" ht="31.5">
      <c r="A333" s="26" t="s">
        <v>800</v>
      </c>
      <c r="B333" s="56" t="s">
        <v>801</v>
      </c>
      <c r="C333" s="35"/>
      <c r="D333" s="35"/>
      <c r="E333" s="35"/>
      <c r="F333" s="32">
        <f>SUM(F334)</f>
        <v>25095.599999999999</v>
      </c>
      <c r="G333" s="32">
        <f>SUM(G334)</f>
        <v>13228</v>
      </c>
      <c r="H333" s="32">
        <f>SUM(H334)</f>
        <v>66263.100000000006</v>
      </c>
    </row>
    <row r="334" spans="1:8" ht="31.5">
      <c r="A334" s="3" t="s">
        <v>264</v>
      </c>
      <c r="B334" s="56" t="s">
        <v>801</v>
      </c>
      <c r="C334" s="35" t="s">
        <v>241</v>
      </c>
      <c r="D334" s="35" t="s">
        <v>164</v>
      </c>
      <c r="E334" s="35" t="s">
        <v>29</v>
      </c>
      <c r="F334" s="32">
        <f>SUM(Ведомственная!G274)</f>
        <v>25095.599999999999</v>
      </c>
      <c r="G334" s="32">
        <f>SUM(Ведомственная!H274)</f>
        <v>13228</v>
      </c>
      <c r="H334" s="32">
        <f>SUM(Ведомственная!I274)</f>
        <v>66263.100000000006</v>
      </c>
    </row>
    <row r="335" spans="1:8" ht="31.5">
      <c r="A335" s="26" t="s">
        <v>838</v>
      </c>
      <c r="B335" s="56" t="s">
        <v>839</v>
      </c>
      <c r="C335" s="35"/>
      <c r="D335" s="35"/>
      <c r="E335" s="35"/>
      <c r="F335" s="32">
        <f>SUM(F336)</f>
        <v>127</v>
      </c>
      <c r="G335" s="32">
        <f>SUM(G336)</f>
        <v>100</v>
      </c>
      <c r="H335" s="32">
        <f>SUM(H336)</f>
        <v>100</v>
      </c>
    </row>
    <row r="336" spans="1:8" ht="31.5">
      <c r="A336" s="3" t="s">
        <v>264</v>
      </c>
      <c r="B336" s="56" t="s">
        <v>839</v>
      </c>
      <c r="C336" s="35" t="s">
        <v>241</v>
      </c>
      <c r="D336" s="35" t="s">
        <v>164</v>
      </c>
      <c r="E336" s="35" t="s">
        <v>29</v>
      </c>
      <c r="F336" s="32">
        <f>SUM(Ведомственная!G276)</f>
        <v>127</v>
      </c>
      <c r="G336" s="32">
        <f>SUM(Ведомственная!H276)</f>
        <v>100</v>
      </c>
      <c r="H336" s="32">
        <f>SUM(Ведомственная!I276)</f>
        <v>100</v>
      </c>
    </row>
    <row r="337" spans="1:8" ht="31.5" hidden="1">
      <c r="A337" s="3" t="s">
        <v>354</v>
      </c>
      <c r="B337" s="35" t="s">
        <v>355</v>
      </c>
      <c r="C337" s="35"/>
      <c r="D337" s="35"/>
      <c r="E337" s="35"/>
      <c r="F337" s="32">
        <f>SUM(F338)</f>
        <v>0</v>
      </c>
      <c r="G337" s="32">
        <f>SUM(G338)</f>
        <v>0</v>
      </c>
      <c r="H337" s="32">
        <f>SUM(H338)</f>
        <v>0</v>
      </c>
    </row>
    <row r="338" spans="1:8" ht="31.5" hidden="1">
      <c r="A338" s="3" t="s">
        <v>264</v>
      </c>
      <c r="B338" s="35" t="s">
        <v>355</v>
      </c>
      <c r="C338" s="35" t="s">
        <v>241</v>
      </c>
      <c r="D338" s="35" t="s">
        <v>164</v>
      </c>
      <c r="E338" s="35" t="s">
        <v>164</v>
      </c>
      <c r="F338" s="32"/>
      <c r="G338" s="32"/>
      <c r="H338" s="32"/>
    </row>
    <row r="339" spans="1:8" ht="32.25" hidden="1" customHeight="1">
      <c r="A339" s="3" t="s">
        <v>264</v>
      </c>
      <c r="B339" s="56" t="s">
        <v>239</v>
      </c>
      <c r="C339" s="56">
        <v>400</v>
      </c>
      <c r="D339" s="35" t="s">
        <v>26</v>
      </c>
      <c r="E339" s="35" t="s">
        <v>73</v>
      </c>
      <c r="F339" s="32"/>
      <c r="G339" s="32"/>
      <c r="H339" s="32"/>
    </row>
    <row r="340" spans="1:8" ht="32.25" customHeight="1">
      <c r="A340" s="59" t="s">
        <v>30</v>
      </c>
      <c r="B340" s="35" t="s">
        <v>675</v>
      </c>
      <c r="C340" s="56"/>
      <c r="D340" s="35"/>
      <c r="E340" s="35"/>
      <c r="F340" s="32">
        <f>SUM(F341)</f>
        <v>3801.8</v>
      </c>
      <c r="G340" s="32">
        <f>SUM(G341)</f>
        <v>0</v>
      </c>
      <c r="H340" s="32">
        <f>SUM(H341)</f>
        <v>0</v>
      </c>
    </row>
    <row r="341" spans="1:8" ht="32.25" customHeight="1">
      <c r="A341" s="3" t="s">
        <v>47</v>
      </c>
      <c r="B341" s="35" t="s">
        <v>675</v>
      </c>
      <c r="C341" s="56">
        <v>200</v>
      </c>
      <c r="D341" s="35" t="s">
        <v>164</v>
      </c>
      <c r="E341" s="35" t="s">
        <v>29</v>
      </c>
      <c r="F341" s="32">
        <f>SUM(Ведомственная!G402)</f>
        <v>3801.8</v>
      </c>
      <c r="G341" s="32">
        <f>SUM(Ведомственная!H402)</f>
        <v>0</v>
      </c>
      <c r="H341" s="32">
        <f>SUM(Ведомственная!I402)</f>
        <v>0</v>
      </c>
    </row>
    <row r="342" spans="1:8" ht="87" customHeight="1">
      <c r="A342" s="26" t="s">
        <v>447</v>
      </c>
      <c r="B342" s="56" t="s">
        <v>239</v>
      </c>
      <c r="C342" s="62"/>
      <c r="D342" s="35"/>
      <c r="E342" s="35"/>
      <c r="F342" s="32">
        <f>SUM(F344)</f>
        <v>2090.6</v>
      </c>
      <c r="G342" s="32">
        <f t="shared" ref="G342:H342" si="40">SUM(G344)</f>
        <v>0</v>
      </c>
      <c r="H342" s="32">
        <f t="shared" si="40"/>
        <v>0</v>
      </c>
    </row>
    <row r="343" spans="1:8">
      <c r="A343" s="59" t="s">
        <v>30</v>
      </c>
      <c r="B343" s="56" t="s">
        <v>1033</v>
      </c>
      <c r="C343" s="62"/>
      <c r="D343" s="122"/>
      <c r="E343" s="122"/>
      <c r="F343" s="32">
        <f>SUM(F344)</f>
        <v>2090.6</v>
      </c>
      <c r="G343" s="32">
        <f t="shared" ref="G343:H343" si="41">SUM(G344)</f>
        <v>0</v>
      </c>
      <c r="H343" s="32">
        <f t="shared" si="41"/>
        <v>0</v>
      </c>
    </row>
    <row r="344" spans="1:8" ht="32.25" customHeight="1">
      <c r="A344" s="26" t="s">
        <v>240</v>
      </c>
      <c r="B344" s="56" t="s">
        <v>1033</v>
      </c>
      <c r="C344" s="56">
        <v>400</v>
      </c>
      <c r="D344" s="35" t="s">
        <v>26</v>
      </c>
      <c r="E344" s="35" t="s">
        <v>73</v>
      </c>
      <c r="F344" s="32">
        <f>SUM(Ведомственная!G489)</f>
        <v>2090.6</v>
      </c>
      <c r="G344" s="32">
        <f>SUM(Ведомственная!H489)</f>
        <v>0</v>
      </c>
      <c r="H344" s="32">
        <f>SUM(Ведомственная!I489)</f>
        <v>0</v>
      </c>
    </row>
    <row r="345" spans="1:8" ht="63">
      <c r="A345" s="26" t="s">
        <v>349</v>
      </c>
      <c r="B345" s="56" t="s">
        <v>352</v>
      </c>
      <c r="C345" s="56"/>
      <c r="D345" s="35"/>
      <c r="E345" s="35"/>
      <c r="F345" s="32">
        <f>SUM(F346+F348)</f>
        <v>53384.899999999994</v>
      </c>
      <c r="G345" s="32">
        <f>SUM(G346+G348)</f>
        <v>52817.399999999994</v>
      </c>
      <c r="H345" s="32">
        <f>SUM(H346+H348)</f>
        <v>52817.399999999994</v>
      </c>
    </row>
    <row r="346" spans="1:8">
      <c r="A346" s="3" t="s">
        <v>567</v>
      </c>
      <c r="B346" s="56" t="s">
        <v>529</v>
      </c>
      <c r="C346" s="56"/>
      <c r="D346" s="35"/>
      <c r="E346" s="35"/>
      <c r="F346" s="32">
        <f>SUM(F347)</f>
        <v>25010.799999999999</v>
      </c>
      <c r="G346" s="32">
        <f>SUM(G347)</f>
        <v>24443.3</v>
      </c>
      <c r="H346" s="32">
        <f>SUM(H347)</f>
        <v>24443.3</v>
      </c>
    </row>
    <row r="347" spans="1:8" ht="31.5">
      <c r="A347" s="26" t="s">
        <v>240</v>
      </c>
      <c r="B347" s="56" t="s">
        <v>529</v>
      </c>
      <c r="C347" s="56">
        <v>400</v>
      </c>
      <c r="D347" s="35" t="s">
        <v>26</v>
      </c>
      <c r="E347" s="35" t="s">
        <v>11</v>
      </c>
      <c r="F347" s="32">
        <f>SUM(Ведомственная!G482)</f>
        <v>25010.799999999999</v>
      </c>
      <c r="G347" s="32">
        <f>SUM(Ведомственная!H482)</f>
        <v>24443.3</v>
      </c>
      <c r="H347" s="32">
        <f>SUM(Ведомственная!I482)</f>
        <v>24443.3</v>
      </c>
    </row>
    <row r="348" spans="1:8" ht="47.25">
      <c r="A348" s="26" t="s">
        <v>242</v>
      </c>
      <c r="B348" s="35" t="s">
        <v>530</v>
      </c>
      <c r="C348" s="56"/>
      <c r="D348" s="35"/>
      <c r="E348" s="35"/>
      <c r="F348" s="32">
        <f>SUM(F349)</f>
        <v>28374.1</v>
      </c>
      <c r="G348" s="32">
        <f>SUM(G349)</f>
        <v>28374.1</v>
      </c>
      <c r="H348" s="32">
        <f>SUM(H349)</f>
        <v>28374.1</v>
      </c>
    </row>
    <row r="349" spans="1:8" ht="31.5">
      <c r="A349" s="26" t="s">
        <v>240</v>
      </c>
      <c r="B349" s="35" t="s">
        <v>530</v>
      </c>
      <c r="C349" s="35" t="s">
        <v>241</v>
      </c>
      <c r="D349" s="35" t="s">
        <v>26</v>
      </c>
      <c r="E349" s="35" t="s">
        <v>11</v>
      </c>
      <c r="F349" s="32">
        <f>SUM(Ведомственная!G484)</f>
        <v>28374.1</v>
      </c>
      <c r="G349" s="32">
        <f>SUM(Ведомственная!H484)</f>
        <v>28374.1</v>
      </c>
      <c r="H349" s="32">
        <f>SUM(Ведомственная!I484)</f>
        <v>28374.1</v>
      </c>
    </row>
    <row r="350" spans="1:8" s="51" customFormat="1" ht="31.5">
      <c r="A350" s="47" t="s">
        <v>628</v>
      </c>
      <c r="B350" s="64" t="s">
        <v>217</v>
      </c>
      <c r="C350" s="64"/>
      <c r="D350" s="64"/>
      <c r="E350" s="64"/>
      <c r="F350" s="33">
        <f>SUM(F351+F354)</f>
        <v>78</v>
      </c>
      <c r="G350" s="33">
        <f t="shared" ref="G350:H350" si="42">SUM(G351+G354)</f>
        <v>78</v>
      </c>
      <c r="H350" s="33">
        <f t="shared" si="42"/>
        <v>78</v>
      </c>
    </row>
    <row r="351" spans="1:8" ht="31.5">
      <c r="A351" s="26" t="s">
        <v>1028</v>
      </c>
      <c r="B351" s="35" t="s">
        <v>1026</v>
      </c>
      <c r="C351" s="35"/>
      <c r="D351" s="35"/>
      <c r="E351" s="35"/>
      <c r="F351" s="32">
        <f>SUM(Ведомственная!G1097)</f>
        <v>48</v>
      </c>
      <c r="G351" s="32">
        <f>SUM(Ведомственная!H1097)</f>
        <v>48</v>
      </c>
      <c r="H351" s="32">
        <f>SUM(Ведомственная!I1097)</f>
        <v>48</v>
      </c>
    </row>
    <row r="352" spans="1:8">
      <c r="A352" s="115" t="s">
        <v>30</v>
      </c>
      <c r="B352" s="35" t="s">
        <v>1027</v>
      </c>
      <c r="C352" s="35"/>
      <c r="D352" s="35"/>
      <c r="E352" s="35"/>
      <c r="F352" s="32">
        <f>SUM(Ведомственная!G1098)</f>
        <v>48</v>
      </c>
      <c r="G352" s="32">
        <f>SUM(Ведомственная!H1098)</f>
        <v>48</v>
      </c>
      <c r="H352" s="32">
        <f>SUM(Ведомственная!I1098)</f>
        <v>48</v>
      </c>
    </row>
    <row r="353" spans="1:8" ht="31.5">
      <c r="A353" s="115" t="s">
        <v>47</v>
      </c>
      <c r="B353" s="116" t="s">
        <v>1027</v>
      </c>
      <c r="C353" s="116" t="s">
        <v>86</v>
      </c>
      <c r="D353" s="116" t="s">
        <v>108</v>
      </c>
      <c r="E353" s="116" t="s">
        <v>108</v>
      </c>
      <c r="F353" s="32">
        <f>SUM(Ведомственная!G1099)</f>
        <v>48</v>
      </c>
      <c r="G353" s="32">
        <f>SUM(Ведомственная!H1099)</f>
        <v>48</v>
      </c>
      <c r="H353" s="32">
        <f>SUM(Ведомственная!I1099)</f>
        <v>48</v>
      </c>
    </row>
    <row r="354" spans="1:8" ht="47.25">
      <c r="A354" s="115" t="s">
        <v>1031</v>
      </c>
      <c r="B354" s="116" t="s">
        <v>1029</v>
      </c>
      <c r="C354" s="116"/>
      <c r="D354" s="116"/>
      <c r="E354" s="116"/>
      <c r="F354" s="32">
        <f>SUM(Ведомственная!G1100)</f>
        <v>30</v>
      </c>
      <c r="G354" s="32">
        <f>SUM(Ведомственная!H1100)</f>
        <v>30</v>
      </c>
      <c r="H354" s="32">
        <f>SUM(Ведомственная!I1100)</f>
        <v>30</v>
      </c>
    </row>
    <row r="355" spans="1:8">
      <c r="A355" s="115" t="s">
        <v>30</v>
      </c>
      <c r="B355" s="116" t="s">
        <v>1030</v>
      </c>
      <c r="C355" s="116"/>
      <c r="D355" s="116"/>
      <c r="E355" s="116"/>
      <c r="F355" s="32">
        <f>SUM(Ведомственная!G1101)</f>
        <v>30</v>
      </c>
      <c r="G355" s="32">
        <f>SUM(Ведомственная!H1101)</f>
        <v>30</v>
      </c>
      <c r="H355" s="32">
        <f>SUM(Ведомственная!I1101)</f>
        <v>30</v>
      </c>
    </row>
    <row r="356" spans="1:8" ht="31.5">
      <c r="A356" s="58" t="s">
        <v>47</v>
      </c>
      <c r="B356" s="116" t="s">
        <v>1030</v>
      </c>
      <c r="C356" s="116" t="s">
        <v>86</v>
      </c>
      <c r="D356" s="116" t="s">
        <v>108</v>
      </c>
      <c r="E356" s="116" t="s">
        <v>108</v>
      </c>
      <c r="F356" s="32">
        <f>SUM(Ведомственная!G1102)</f>
        <v>30</v>
      </c>
      <c r="G356" s="32">
        <f>SUM(Ведомственная!H1102)</f>
        <v>30</v>
      </c>
      <c r="H356" s="32">
        <f>SUM(Ведомственная!I1102)</f>
        <v>30</v>
      </c>
    </row>
    <row r="357" spans="1:8" ht="63">
      <c r="A357" s="47" t="s">
        <v>683</v>
      </c>
      <c r="B357" s="64" t="s">
        <v>682</v>
      </c>
      <c r="C357" s="35"/>
      <c r="D357" s="35"/>
      <c r="E357" s="35"/>
      <c r="F357" s="33">
        <f>SUM(F358+F363)</f>
        <v>100</v>
      </c>
      <c r="G357" s="33">
        <f>SUM(G358+G363)</f>
        <v>0</v>
      </c>
      <c r="H357" s="33">
        <f>SUM(H358+H363)</f>
        <v>0</v>
      </c>
    </row>
    <row r="358" spans="1:8">
      <c r="A358" s="26" t="s">
        <v>30</v>
      </c>
      <c r="B358" s="27" t="s">
        <v>684</v>
      </c>
      <c r="C358" s="35"/>
      <c r="D358" s="35"/>
      <c r="E358" s="35"/>
      <c r="F358" s="32">
        <f>SUM(F359+F361)</f>
        <v>100</v>
      </c>
      <c r="G358" s="32">
        <f t="shared" ref="G358:H358" si="43">SUM(G359+G361)</f>
        <v>0</v>
      </c>
      <c r="H358" s="32">
        <f t="shared" si="43"/>
        <v>0</v>
      </c>
    </row>
    <row r="359" spans="1:8" hidden="1">
      <c r="A359" s="26" t="s">
        <v>123</v>
      </c>
      <c r="B359" s="27" t="s">
        <v>685</v>
      </c>
      <c r="C359" s="35"/>
      <c r="D359" s="35"/>
      <c r="E359" s="35"/>
      <c r="F359" s="32">
        <f t="shared" ref="F359:H359" si="44">SUM(F360)</f>
        <v>0</v>
      </c>
      <c r="G359" s="32">
        <f t="shared" si="44"/>
        <v>0</v>
      </c>
      <c r="H359" s="32">
        <f t="shared" si="44"/>
        <v>0</v>
      </c>
    </row>
    <row r="360" spans="1:8" ht="31.5" hidden="1">
      <c r="A360" s="26" t="s">
        <v>47</v>
      </c>
      <c r="B360" s="27" t="s">
        <v>685</v>
      </c>
      <c r="C360" s="35" t="s">
        <v>86</v>
      </c>
      <c r="D360" s="35" t="s">
        <v>13</v>
      </c>
      <c r="E360" s="35" t="s">
        <v>29</v>
      </c>
      <c r="F360" s="32">
        <f>SUM(Ведомственная!G1264)</f>
        <v>0</v>
      </c>
      <c r="G360" s="32">
        <f>SUM(Ведомственная!H1264)</f>
        <v>0</v>
      </c>
      <c r="H360" s="32">
        <f>SUM(Ведомственная!I1264)</f>
        <v>0</v>
      </c>
    </row>
    <row r="361" spans="1:8">
      <c r="A361" s="26" t="s">
        <v>518</v>
      </c>
      <c r="B361" s="27" t="s">
        <v>928</v>
      </c>
      <c r="C361" s="27"/>
      <c r="D361" s="35"/>
      <c r="E361" s="35"/>
      <c r="F361" s="32">
        <f>SUM(F362)</f>
        <v>100</v>
      </c>
      <c r="G361" s="32">
        <f t="shared" ref="G361:H361" si="45">SUM(G362)</f>
        <v>0</v>
      </c>
      <c r="H361" s="32">
        <f t="shared" si="45"/>
        <v>0</v>
      </c>
    </row>
    <row r="362" spans="1:8" ht="31.5">
      <c r="A362" s="26" t="s">
        <v>47</v>
      </c>
      <c r="B362" s="27" t="s">
        <v>928</v>
      </c>
      <c r="C362" s="27" t="s">
        <v>86</v>
      </c>
      <c r="D362" s="35" t="s">
        <v>13</v>
      </c>
      <c r="E362" s="35" t="s">
        <v>29</v>
      </c>
      <c r="F362" s="32">
        <f>SUM(Ведомственная!G1266)</f>
        <v>100</v>
      </c>
      <c r="G362" s="32">
        <f>SUM(Ведомственная!H1266)</f>
        <v>0</v>
      </c>
      <c r="H362" s="32">
        <f>SUM(Ведомственная!I1266)</f>
        <v>0</v>
      </c>
    </row>
    <row r="363" spans="1:8" hidden="1">
      <c r="A363" s="26" t="s">
        <v>146</v>
      </c>
      <c r="B363" s="27" t="s">
        <v>686</v>
      </c>
      <c r="C363" s="35"/>
      <c r="D363" s="35"/>
      <c r="E363" s="35"/>
      <c r="F363" s="32">
        <f t="shared" ref="F363:H365" si="46">SUM(F364)</f>
        <v>0</v>
      </c>
      <c r="G363" s="32">
        <f t="shared" si="46"/>
        <v>0</v>
      </c>
      <c r="H363" s="32">
        <f t="shared" si="46"/>
        <v>0</v>
      </c>
    </row>
    <row r="364" spans="1:8" ht="31.5" hidden="1">
      <c r="A364" s="26" t="s">
        <v>255</v>
      </c>
      <c r="B364" s="27" t="s">
        <v>687</v>
      </c>
      <c r="C364" s="35"/>
      <c r="D364" s="35"/>
      <c r="E364" s="35"/>
      <c r="F364" s="32">
        <f t="shared" si="46"/>
        <v>0</v>
      </c>
      <c r="G364" s="32">
        <f t="shared" si="46"/>
        <v>0</v>
      </c>
      <c r="H364" s="32">
        <f t="shared" si="46"/>
        <v>0</v>
      </c>
    </row>
    <row r="365" spans="1:8" hidden="1">
      <c r="A365" s="26" t="s">
        <v>136</v>
      </c>
      <c r="B365" s="27" t="s">
        <v>688</v>
      </c>
      <c r="C365" s="35"/>
      <c r="D365" s="35"/>
      <c r="E365" s="35"/>
      <c r="F365" s="32">
        <f t="shared" si="46"/>
        <v>0</v>
      </c>
      <c r="G365" s="32">
        <f t="shared" si="46"/>
        <v>0</v>
      </c>
      <c r="H365" s="32">
        <f t="shared" si="46"/>
        <v>0</v>
      </c>
    </row>
    <row r="366" spans="1:8" ht="31.5" hidden="1">
      <c r="A366" s="26" t="s">
        <v>116</v>
      </c>
      <c r="B366" s="27" t="s">
        <v>688</v>
      </c>
      <c r="C366" s="35" t="s">
        <v>117</v>
      </c>
      <c r="D366" s="35" t="s">
        <v>13</v>
      </c>
      <c r="E366" s="35" t="s">
        <v>29</v>
      </c>
      <c r="F366" s="32">
        <f>SUM(Ведомственная!G1270)</f>
        <v>0</v>
      </c>
      <c r="G366" s="32">
        <f>SUM(Ведомственная!H1270)</f>
        <v>0</v>
      </c>
      <c r="H366" s="32">
        <f>SUM(Ведомственная!I1270)</f>
        <v>0</v>
      </c>
    </row>
    <row r="367" spans="1:8" ht="47.25">
      <c r="A367" s="47" t="s">
        <v>629</v>
      </c>
      <c r="B367" s="64" t="s">
        <v>330</v>
      </c>
      <c r="C367" s="64"/>
      <c r="D367" s="64"/>
      <c r="E367" s="64"/>
      <c r="F367" s="33">
        <f t="shared" ref="F367:H369" si="47">F368</f>
        <v>78.5</v>
      </c>
      <c r="G367" s="33">
        <f t="shared" si="47"/>
        <v>78.5</v>
      </c>
      <c r="H367" s="33">
        <f t="shared" si="47"/>
        <v>78.5</v>
      </c>
    </row>
    <row r="368" spans="1:8">
      <c r="A368" s="26" t="s">
        <v>30</v>
      </c>
      <c r="B368" s="35" t="s">
        <v>331</v>
      </c>
      <c r="C368" s="35"/>
      <c r="D368" s="35"/>
      <c r="E368" s="35"/>
      <c r="F368" s="32">
        <f t="shared" si="47"/>
        <v>78.5</v>
      </c>
      <c r="G368" s="32">
        <f t="shared" si="47"/>
        <v>78.5</v>
      </c>
      <c r="H368" s="32">
        <f t="shared" si="47"/>
        <v>78.5</v>
      </c>
    </row>
    <row r="369" spans="1:8">
      <c r="A369" s="58" t="s">
        <v>148</v>
      </c>
      <c r="B369" s="35" t="s">
        <v>332</v>
      </c>
      <c r="C369" s="35"/>
      <c r="D369" s="35"/>
      <c r="E369" s="35"/>
      <c r="F369" s="32">
        <f t="shared" si="47"/>
        <v>78.5</v>
      </c>
      <c r="G369" s="32">
        <f t="shared" si="47"/>
        <v>78.5</v>
      </c>
      <c r="H369" s="32">
        <f t="shared" si="47"/>
        <v>78.5</v>
      </c>
    </row>
    <row r="370" spans="1:8" ht="31.5">
      <c r="A370" s="26" t="s">
        <v>47</v>
      </c>
      <c r="B370" s="35" t="s">
        <v>332</v>
      </c>
      <c r="C370" s="35" t="s">
        <v>86</v>
      </c>
      <c r="D370" s="35" t="s">
        <v>108</v>
      </c>
      <c r="E370" s="35" t="s">
        <v>108</v>
      </c>
      <c r="F370" s="32">
        <f>SUM(Ведомственная!G1105)</f>
        <v>78.5</v>
      </c>
      <c r="G370" s="32">
        <f>SUM(Ведомственная!H1105)</f>
        <v>78.5</v>
      </c>
      <c r="H370" s="32">
        <f>SUM(Ведомственная!I1105)</f>
        <v>78.5</v>
      </c>
    </row>
    <row r="371" spans="1:8" ht="31.5">
      <c r="A371" s="47" t="s">
        <v>638</v>
      </c>
      <c r="B371" s="48" t="s">
        <v>110</v>
      </c>
      <c r="C371" s="48"/>
      <c r="D371" s="48"/>
      <c r="E371" s="48"/>
      <c r="F371" s="50">
        <f>F372+F384+F388+F394+F399+F426+F470</f>
        <v>311282</v>
      </c>
      <c r="G371" s="50">
        <f>G372+G384+G388+G394+G399+G426+G470</f>
        <v>260008.2</v>
      </c>
      <c r="H371" s="50">
        <f>H372+H384+H388+H394+H399+H426+H470</f>
        <v>281573.5</v>
      </c>
    </row>
    <row r="372" spans="1:8">
      <c r="A372" s="26" t="s">
        <v>120</v>
      </c>
      <c r="B372" s="27" t="s">
        <v>121</v>
      </c>
      <c r="C372" s="27"/>
      <c r="D372" s="27"/>
      <c r="E372" s="27"/>
      <c r="F372" s="30">
        <f>F373+F379+F376</f>
        <v>72122.600000000006</v>
      </c>
      <c r="G372" s="30">
        <f>G373+G379+G376</f>
        <v>63109.2</v>
      </c>
      <c r="H372" s="30">
        <f>H373+H379+H376</f>
        <v>63109.2</v>
      </c>
    </row>
    <row r="373" spans="1:8" ht="47.25">
      <c r="A373" s="26" t="s">
        <v>23</v>
      </c>
      <c r="B373" s="27" t="s">
        <v>122</v>
      </c>
      <c r="C373" s="27"/>
      <c r="D373" s="27"/>
      <c r="E373" s="27"/>
      <c r="F373" s="30">
        <f t="shared" ref="F373:H374" si="48">F374</f>
        <v>48588.2</v>
      </c>
      <c r="G373" s="30">
        <f t="shared" si="48"/>
        <v>42446.1</v>
      </c>
      <c r="H373" s="30">
        <f t="shared" si="48"/>
        <v>42446.1</v>
      </c>
    </row>
    <row r="374" spans="1:8">
      <c r="A374" s="26" t="s">
        <v>123</v>
      </c>
      <c r="B374" s="27" t="s">
        <v>124</v>
      </c>
      <c r="C374" s="27"/>
      <c r="D374" s="27"/>
      <c r="E374" s="27"/>
      <c r="F374" s="30">
        <f t="shared" si="48"/>
        <v>48588.2</v>
      </c>
      <c r="G374" s="30">
        <f t="shared" si="48"/>
        <v>42446.1</v>
      </c>
      <c r="H374" s="30">
        <f t="shared" si="48"/>
        <v>42446.1</v>
      </c>
    </row>
    <row r="375" spans="1:8" ht="31.5">
      <c r="A375" s="26" t="s">
        <v>116</v>
      </c>
      <c r="B375" s="27" t="s">
        <v>124</v>
      </c>
      <c r="C375" s="27" t="s">
        <v>117</v>
      </c>
      <c r="D375" s="27" t="s">
        <v>13</v>
      </c>
      <c r="E375" s="27" t="s">
        <v>29</v>
      </c>
      <c r="F375" s="30">
        <f>SUM(Ведомственная!G1275)</f>
        <v>48588.2</v>
      </c>
      <c r="G375" s="30">
        <f>SUM(Ведомственная!H1275)</f>
        <v>42446.1</v>
      </c>
      <c r="H375" s="30">
        <f>SUM(Ведомственная!I1275)</f>
        <v>42446.1</v>
      </c>
    </row>
    <row r="376" spans="1:8">
      <c r="A376" s="26" t="s">
        <v>146</v>
      </c>
      <c r="B376" s="27" t="s">
        <v>574</v>
      </c>
      <c r="C376" s="27"/>
      <c r="D376" s="27"/>
      <c r="E376" s="27"/>
      <c r="F376" s="30">
        <f t="shared" ref="F376:H377" si="49">SUM(F377)</f>
        <v>0</v>
      </c>
      <c r="G376" s="30">
        <f t="shared" si="49"/>
        <v>0</v>
      </c>
      <c r="H376" s="30">
        <f t="shared" si="49"/>
        <v>0</v>
      </c>
    </row>
    <row r="377" spans="1:8" ht="31.5">
      <c r="A377" s="26" t="s">
        <v>323</v>
      </c>
      <c r="B377" s="27" t="s">
        <v>576</v>
      </c>
      <c r="C377" s="27"/>
      <c r="D377" s="27"/>
      <c r="E377" s="27"/>
      <c r="F377" s="30">
        <f t="shared" si="49"/>
        <v>0</v>
      </c>
      <c r="G377" s="30">
        <f t="shared" si="49"/>
        <v>0</v>
      </c>
      <c r="H377" s="30">
        <f t="shared" si="49"/>
        <v>0</v>
      </c>
    </row>
    <row r="378" spans="1:8" ht="31.5">
      <c r="A378" s="26" t="s">
        <v>116</v>
      </c>
      <c r="B378" s="27" t="s">
        <v>576</v>
      </c>
      <c r="C378" s="27" t="s">
        <v>117</v>
      </c>
      <c r="D378" s="27" t="s">
        <v>13</v>
      </c>
      <c r="E378" s="27" t="s">
        <v>29</v>
      </c>
      <c r="F378" s="30">
        <f>SUM(Ведомственная!G1279)</f>
        <v>0</v>
      </c>
      <c r="G378" s="30">
        <f>SUM(Ведомственная!H1279)</f>
        <v>0</v>
      </c>
      <c r="H378" s="30">
        <f>SUM(Ведомственная!I1279)</f>
        <v>0</v>
      </c>
    </row>
    <row r="379" spans="1:8" ht="31.5">
      <c r="A379" s="26" t="s">
        <v>40</v>
      </c>
      <c r="B379" s="27" t="s">
        <v>125</v>
      </c>
      <c r="C379" s="27"/>
      <c r="D379" s="27"/>
      <c r="E379" s="27"/>
      <c r="F379" s="30">
        <f>F380</f>
        <v>23534.400000000001</v>
      </c>
      <c r="G379" s="30">
        <f>G380</f>
        <v>20663.100000000002</v>
      </c>
      <c r="H379" s="30">
        <f>H380</f>
        <v>20663.100000000002</v>
      </c>
    </row>
    <row r="380" spans="1:8">
      <c r="A380" s="26" t="s">
        <v>123</v>
      </c>
      <c r="B380" s="27" t="s">
        <v>126</v>
      </c>
      <c r="C380" s="27"/>
      <c r="D380" s="27"/>
      <c r="E380" s="27"/>
      <c r="F380" s="30">
        <f>F381+F382+F383</f>
        <v>23534.400000000001</v>
      </c>
      <c r="G380" s="30">
        <f>G381+G382+G383</f>
        <v>20663.100000000002</v>
      </c>
      <c r="H380" s="30">
        <f>H381+H382+H383</f>
        <v>20663.100000000002</v>
      </c>
    </row>
    <row r="381" spans="1:8" ht="63">
      <c r="A381" s="26" t="s">
        <v>46</v>
      </c>
      <c r="B381" s="27" t="s">
        <v>126</v>
      </c>
      <c r="C381" s="27" t="s">
        <v>84</v>
      </c>
      <c r="D381" s="27" t="s">
        <v>13</v>
      </c>
      <c r="E381" s="27" t="s">
        <v>29</v>
      </c>
      <c r="F381" s="30">
        <f>SUM(Ведомственная!G1282)</f>
        <v>20444.7</v>
      </c>
      <c r="G381" s="30">
        <f>SUM(Ведомственная!H1282)</f>
        <v>17565.900000000001</v>
      </c>
      <c r="H381" s="30">
        <f>SUM(Ведомственная!I1282)</f>
        <v>17565.900000000001</v>
      </c>
    </row>
    <row r="382" spans="1:8" ht="31.5">
      <c r="A382" s="26" t="s">
        <v>47</v>
      </c>
      <c r="B382" s="27" t="s">
        <v>126</v>
      </c>
      <c r="C382" s="27" t="s">
        <v>86</v>
      </c>
      <c r="D382" s="27" t="s">
        <v>13</v>
      </c>
      <c r="E382" s="27" t="s">
        <v>29</v>
      </c>
      <c r="F382" s="30">
        <f>SUM(Ведомственная!G1283)</f>
        <v>2852</v>
      </c>
      <c r="G382" s="30">
        <f>SUM(Ведомственная!H1283)</f>
        <v>2816.2</v>
      </c>
      <c r="H382" s="30">
        <f>SUM(Ведомственная!I1283)</f>
        <v>2816.2</v>
      </c>
    </row>
    <row r="383" spans="1:8">
      <c r="A383" s="26" t="s">
        <v>20</v>
      </c>
      <c r="B383" s="27" t="s">
        <v>126</v>
      </c>
      <c r="C383" s="27" t="s">
        <v>91</v>
      </c>
      <c r="D383" s="27" t="s">
        <v>13</v>
      </c>
      <c r="E383" s="27" t="s">
        <v>29</v>
      </c>
      <c r="F383" s="30">
        <f>SUM(Ведомственная!G1284)</f>
        <v>237.7</v>
      </c>
      <c r="G383" s="30">
        <f>SUM(Ведомственная!H1284)</f>
        <v>281</v>
      </c>
      <c r="H383" s="30">
        <f>SUM(Ведомственная!I1284)</f>
        <v>281</v>
      </c>
    </row>
    <row r="384" spans="1:8">
      <c r="A384" s="26" t="s">
        <v>111</v>
      </c>
      <c r="B384" s="27" t="s">
        <v>112</v>
      </c>
      <c r="C384" s="27"/>
      <c r="D384" s="27"/>
      <c r="E384" s="27"/>
      <c r="F384" s="30">
        <f t="shared" ref="F384:H386" si="50">F385</f>
        <v>100135.8</v>
      </c>
      <c r="G384" s="30">
        <f t="shared" si="50"/>
        <v>88491.5</v>
      </c>
      <c r="H384" s="30">
        <f t="shared" si="50"/>
        <v>87137.2</v>
      </c>
    </row>
    <row r="385" spans="1:8" ht="47.25">
      <c r="A385" s="26" t="s">
        <v>23</v>
      </c>
      <c r="B385" s="27" t="s">
        <v>113</v>
      </c>
      <c r="C385" s="27"/>
      <c r="D385" s="27"/>
      <c r="E385" s="27"/>
      <c r="F385" s="30">
        <f t="shared" si="50"/>
        <v>100135.8</v>
      </c>
      <c r="G385" s="30">
        <f t="shared" si="50"/>
        <v>88491.5</v>
      </c>
      <c r="H385" s="30">
        <f t="shared" si="50"/>
        <v>87137.2</v>
      </c>
    </row>
    <row r="386" spans="1:8">
      <c r="A386" s="26" t="s">
        <v>114</v>
      </c>
      <c r="B386" s="27" t="s">
        <v>115</v>
      </c>
      <c r="C386" s="27"/>
      <c r="D386" s="27"/>
      <c r="E386" s="27"/>
      <c r="F386" s="30">
        <f t="shared" si="50"/>
        <v>100135.8</v>
      </c>
      <c r="G386" s="30">
        <f t="shared" si="50"/>
        <v>88491.5</v>
      </c>
      <c r="H386" s="30">
        <f t="shared" si="50"/>
        <v>87137.2</v>
      </c>
    </row>
    <row r="387" spans="1:8" ht="31.5">
      <c r="A387" s="26" t="s">
        <v>116</v>
      </c>
      <c r="B387" s="27" t="s">
        <v>115</v>
      </c>
      <c r="C387" s="27" t="s">
        <v>117</v>
      </c>
      <c r="D387" s="27" t="s">
        <v>108</v>
      </c>
      <c r="E387" s="27" t="s">
        <v>49</v>
      </c>
      <c r="F387" s="30">
        <f>SUM(Ведомственная!G1222)</f>
        <v>100135.8</v>
      </c>
      <c r="G387" s="30">
        <f>SUM(Ведомственная!H1222)</f>
        <v>88491.5</v>
      </c>
      <c r="H387" s="30">
        <f>SUM(Ведомственная!I1222)</f>
        <v>87137.2</v>
      </c>
    </row>
    <row r="388" spans="1:8" ht="31.5">
      <c r="A388" s="26" t="s">
        <v>128</v>
      </c>
      <c r="B388" s="27" t="s">
        <v>129</v>
      </c>
      <c r="C388" s="27"/>
      <c r="D388" s="27"/>
      <c r="E388" s="27"/>
      <c r="F388" s="30">
        <f t="shared" ref="F388:H389" si="51">F389</f>
        <v>55327.4</v>
      </c>
      <c r="G388" s="30">
        <f t="shared" si="51"/>
        <v>52138</v>
      </c>
      <c r="H388" s="30">
        <f t="shared" si="51"/>
        <v>52138</v>
      </c>
    </row>
    <row r="389" spans="1:8" ht="31.5">
      <c r="A389" s="26" t="s">
        <v>40</v>
      </c>
      <c r="B389" s="27" t="s">
        <v>130</v>
      </c>
      <c r="C389" s="27"/>
      <c r="D389" s="27"/>
      <c r="E389" s="27"/>
      <c r="F389" s="30">
        <f t="shared" si="51"/>
        <v>55327.4</v>
      </c>
      <c r="G389" s="30">
        <f t="shared" si="51"/>
        <v>52138</v>
      </c>
      <c r="H389" s="30">
        <f t="shared" si="51"/>
        <v>52138</v>
      </c>
    </row>
    <row r="390" spans="1:8">
      <c r="A390" s="26" t="s">
        <v>131</v>
      </c>
      <c r="B390" s="27" t="s">
        <v>132</v>
      </c>
      <c r="C390" s="27"/>
      <c r="D390" s="27"/>
      <c r="E390" s="27"/>
      <c r="F390" s="30">
        <f>F391+F392+F393</f>
        <v>55327.4</v>
      </c>
      <c r="G390" s="30">
        <f>G391+G392+G393</f>
        <v>52138</v>
      </c>
      <c r="H390" s="30">
        <f>H391+H392+H393</f>
        <v>52138</v>
      </c>
    </row>
    <row r="391" spans="1:8" ht="63">
      <c r="A391" s="26" t="s">
        <v>46</v>
      </c>
      <c r="B391" s="27" t="s">
        <v>132</v>
      </c>
      <c r="C391" s="27" t="s">
        <v>84</v>
      </c>
      <c r="D391" s="27" t="s">
        <v>13</v>
      </c>
      <c r="E391" s="27" t="s">
        <v>29</v>
      </c>
      <c r="F391" s="30">
        <f>SUM(Ведомственная!G1288)</f>
        <v>49101.4</v>
      </c>
      <c r="G391" s="30">
        <f>SUM(Ведомственная!H1288)</f>
        <v>46031.5</v>
      </c>
      <c r="H391" s="30">
        <f>SUM(Ведомственная!I1288)</f>
        <v>46031.5</v>
      </c>
    </row>
    <row r="392" spans="1:8" ht="31.5">
      <c r="A392" s="26" t="s">
        <v>47</v>
      </c>
      <c r="B392" s="27" t="s">
        <v>132</v>
      </c>
      <c r="C392" s="27" t="s">
        <v>86</v>
      </c>
      <c r="D392" s="27" t="s">
        <v>13</v>
      </c>
      <c r="E392" s="27" t="s">
        <v>29</v>
      </c>
      <c r="F392" s="30">
        <f>SUM(Ведомственная!G1289)</f>
        <v>5769.2</v>
      </c>
      <c r="G392" s="30">
        <f>SUM(Ведомственная!H1289)</f>
        <v>5648.1</v>
      </c>
      <c r="H392" s="30">
        <f>SUM(Ведомственная!I1289)</f>
        <v>5648.1</v>
      </c>
    </row>
    <row r="393" spans="1:8">
      <c r="A393" s="26" t="s">
        <v>20</v>
      </c>
      <c r="B393" s="27" t="s">
        <v>132</v>
      </c>
      <c r="C393" s="27" t="s">
        <v>91</v>
      </c>
      <c r="D393" s="27" t="s">
        <v>13</v>
      </c>
      <c r="E393" s="27" t="s">
        <v>29</v>
      </c>
      <c r="F393" s="30">
        <f>SUM(Ведомственная!G1290)</f>
        <v>456.8</v>
      </c>
      <c r="G393" s="30">
        <f>SUM(Ведомственная!H1290)</f>
        <v>458.4</v>
      </c>
      <c r="H393" s="30">
        <f>SUM(Ведомственная!I1290)</f>
        <v>458.4</v>
      </c>
    </row>
    <row r="394" spans="1:8" ht="31.5">
      <c r="A394" s="26" t="s">
        <v>133</v>
      </c>
      <c r="B394" s="27" t="s">
        <v>134</v>
      </c>
      <c r="C394" s="27"/>
      <c r="D394" s="27"/>
      <c r="E394" s="27"/>
      <c r="F394" s="30">
        <f t="shared" ref="F394:H396" si="52">F395</f>
        <v>11249.1</v>
      </c>
      <c r="G394" s="30">
        <f t="shared" si="52"/>
        <v>10070.5</v>
      </c>
      <c r="H394" s="30">
        <f t="shared" si="52"/>
        <v>10070.5</v>
      </c>
    </row>
    <row r="395" spans="1:8" ht="47.25">
      <c r="A395" s="26" t="s">
        <v>23</v>
      </c>
      <c r="B395" s="27" t="s">
        <v>135</v>
      </c>
      <c r="C395" s="27"/>
      <c r="D395" s="27"/>
      <c r="E395" s="27"/>
      <c r="F395" s="30">
        <f t="shared" si="52"/>
        <v>11249.1</v>
      </c>
      <c r="G395" s="30">
        <f t="shared" si="52"/>
        <v>10070.5</v>
      </c>
      <c r="H395" s="30">
        <f t="shared" si="52"/>
        <v>10070.5</v>
      </c>
    </row>
    <row r="396" spans="1:8">
      <c r="A396" s="26" t="s">
        <v>136</v>
      </c>
      <c r="B396" s="27" t="s">
        <v>137</v>
      </c>
      <c r="C396" s="27"/>
      <c r="D396" s="27"/>
      <c r="E396" s="27"/>
      <c r="F396" s="30">
        <f t="shared" si="52"/>
        <v>11249.1</v>
      </c>
      <c r="G396" s="30">
        <f t="shared" si="52"/>
        <v>10070.5</v>
      </c>
      <c r="H396" s="30">
        <f t="shared" si="52"/>
        <v>10070.5</v>
      </c>
    </row>
    <row r="397" spans="1:8" ht="31.5">
      <c r="A397" s="26" t="s">
        <v>116</v>
      </c>
      <c r="B397" s="27" t="s">
        <v>137</v>
      </c>
      <c r="C397" s="27" t="s">
        <v>117</v>
      </c>
      <c r="D397" s="27" t="s">
        <v>13</v>
      </c>
      <c r="E397" s="27" t="s">
        <v>29</v>
      </c>
      <c r="F397" s="30">
        <f>SUM(Ведомственная!G1294)</f>
        <v>11249.1</v>
      </c>
      <c r="G397" s="30">
        <f>SUM(Ведомственная!H1294)</f>
        <v>10070.5</v>
      </c>
      <c r="H397" s="30">
        <f>SUM(Ведомственная!I1294)</f>
        <v>10070.5</v>
      </c>
    </row>
    <row r="398" spans="1:8" ht="31.5" hidden="1">
      <c r="A398" s="26" t="s">
        <v>67</v>
      </c>
      <c r="B398" s="27" t="s">
        <v>398</v>
      </c>
      <c r="C398" s="27" t="s">
        <v>117</v>
      </c>
      <c r="D398" s="27" t="s">
        <v>13</v>
      </c>
      <c r="E398" s="27" t="s">
        <v>11</v>
      </c>
      <c r="F398" s="30"/>
      <c r="G398" s="30"/>
      <c r="H398" s="30"/>
    </row>
    <row r="399" spans="1:8">
      <c r="A399" s="26" t="s">
        <v>149</v>
      </c>
      <c r="B399" s="27" t="s">
        <v>150</v>
      </c>
      <c r="C399" s="27"/>
      <c r="D399" s="27"/>
      <c r="E399" s="27"/>
      <c r="F399" s="30">
        <f>F400+F411+F422</f>
        <v>4697.2</v>
      </c>
      <c r="G399" s="30">
        <f t="shared" ref="G399:H399" si="53">G400+G411+G422</f>
        <v>2805.5</v>
      </c>
      <c r="H399" s="30">
        <f t="shared" si="53"/>
        <v>3119.4</v>
      </c>
    </row>
    <row r="400" spans="1:8">
      <c r="A400" s="26" t="s">
        <v>30</v>
      </c>
      <c r="B400" s="27" t="s">
        <v>401</v>
      </c>
      <c r="C400" s="27"/>
      <c r="D400" s="27"/>
      <c r="E400" s="27"/>
      <c r="F400" s="30">
        <f>SUM(F401+F403+F406+F408)</f>
        <v>4563.2</v>
      </c>
      <c r="G400" s="30">
        <f t="shared" ref="G400:H400" si="54">SUM(G401+G403+G406+G408)</f>
        <v>2805.5</v>
      </c>
      <c r="H400" s="30">
        <f t="shared" si="54"/>
        <v>3119.4</v>
      </c>
    </row>
    <row r="401" spans="1:8">
      <c r="A401" s="26" t="s">
        <v>114</v>
      </c>
      <c r="B401" s="27" t="s">
        <v>835</v>
      </c>
      <c r="C401" s="27"/>
      <c r="D401" s="27"/>
      <c r="E401" s="27"/>
      <c r="F401" s="30">
        <f>SUM(F402)</f>
        <v>214.6</v>
      </c>
      <c r="G401" s="30">
        <f t="shared" ref="G401:H401" si="55">SUM(G402)</f>
        <v>0</v>
      </c>
      <c r="H401" s="30">
        <f t="shared" si="55"/>
        <v>0</v>
      </c>
    </row>
    <row r="402" spans="1:8" ht="31.5">
      <c r="A402" s="26" t="s">
        <v>116</v>
      </c>
      <c r="B402" s="27" t="s">
        <v>835</v>
      </c>
      <c r="C402" s="27" t="s">
        <v>117</v>
      </c>
      <c r="D402" s="27" t="s">
        <v>108</v>
      </c>
      <c r="E402" s="27" t="s">
        <v>49</v>
      </c>
      <c r="F402" s="30">
        <f>SUM(Ведомственная!G1226)</f>
        <v>214.6</v>
      </c>
      <c r="G402" s="30">
        <f>SUM(Ведомственная!H1226)</f>
        <v>0</v>
      </c>
      <c r="H402" s="30">
        <f>SUM(Ведомственная!I1226)</f>
        <v>0</v>
      </c>
    </row>
    <row r="403" spans="1:8">
      <c r="A403" s="26" t="s">
        <v>123</v>
      </c>
      <c r="B403" s="27" t="s">
        <v>929</v>
      </c>
      <c r="C403" s="27"/>
      <c r="D403" s="27"/>
      <c r="E403" s="27"/>
      <c r="F403" s="30">
        <f>F404+F405</f>
        <v>3633.6</v>
      </c>
      <c r="G403" s="30">
        <f>G404+G405</f>
        <v>2805.5</v>
      </c>
      <c r="H403" s="30">
        <f>H404+H405</f>
        <v>2969.4</v>
      </c>
    </row>
    <row r="404" spans="1:8" ht="31.5">
      <c r="A404" s="26" t="s">
        <v>47</v>
      </c>
      <c r="B404" s="27" t="s">
        <v>929</v>
      </c>
      <c r="C404" s="27" t="s">
        <v>86</v>
      </c>
      <c r="D404" s="27" t="s">
        <v>13</v>
      </c>
      <c r="E404" s="27" t="s">
        <v>11</v>
      </c>
      <c r="F404" s="30">
        <f>SUM(Ведомственная!G1351)</f>
        <v>833.1</v>
      </c>
      <c r="G404" s="30">
        <f>SUM(Ведомственная!H1351)</f>
        <v>0</v>
      </c>
      <c r="H404" s="30">
        <f>SUM(Ведомственная!I1351)</f>
        <v>0</v>
      </c>
    </row>
    <row r="405" spans="1:8" ht="31.5">
      <c r="A405" s="26" t="s">
        <v>116</v>
      </c>
      <c r="B405" s="27" t="s">
        <v>929</v>
      </c>
      <c r="C405" s="27" t="s">
        <v>117</v>
      </c>
      <c r="D405" s="27" t="s">
        <v>13</v>
      </c>
      <c r="E405" s="27" t="s">
        <v>11</v>
      </c>
      <c r="F405" s="30">
        <f>SUM(Ведомственная!G1352)</f>
        <v>2800.5</v>
      </c>
      <c r="G405" s="30">
        <f>SUM(Ведомственная!H1352)</f>
        <v>2805.5</v>
      </c>
      <c r="H405" s="30">
        <f>SUM(Ведомственная!I1352)</f>
        <v>2969.4</v>
      </c>
    </row>
    <row r="406" spans="1:8">
      <c r="A406" s="26" t="s">
        <v>582</v>
      </c>
      <c r="B406" s="27" t="s">
        <v>930</v>
      </c>
      <c r="C406" s="27"/>
      <c r="D406" s="27"/>
      <c r="E406" s="27"/>
      <c r="F406" s="30">
        <f>SUM(F407)</f>
        <v>100</v>
      </c>
      <c r="G406" s="30">
        <f t="shared" ref="G406:H406" si="56">SUM(G407)</f>
        <v>0</v>
      </c>
      <c r="H406" s="30">
        <f t="shared" si="56"/>
        <v>0</v>
      </c>
    </row>
    <row r="407" spans="1:8" ht="31.5">
      <c r="A407" s="26" t="s">
        <v>116</v>
      </c>
      <c r="B407" s="27" t="s">
        <v>930</v>
      </c>
      <c r="C407" s="27" t="s">
        <v>117</v>
      </c>
      <c r="D407" s="27" t="s">
        <v>13</v>
      </c>
      <c r="E407" s="27" t="s">
        <v>11</v>
      </c>
      <c r="F407" s="30">
        <f>SUM(Ведомственная!G1355)</f>
        <v>100</v>
      </c>
      <c r="G407" s="30">
        <f>SUM(Ведомственная!H1355)</f>
        <v>0</v>
      </c>
      <c r="H407" s="30">
        <f>SUM(Ведомственная!I1355)</f>
        <v>0</v>
      </c>
    </row>
    <row r="408" spans="1:8">
      <c r="A408" s="91" t="s">
        <v>518</v>
      </c>
      <c r="B408" s="27" t="s">
        <v>931</v>
      </c>
      <c r="C408" s="89"/>
      <c r="D408" s="27"/>
      <c r="E408" s="27"/>
      <c r="F408" s="30">
        <f>SUM(F409:F410)</f>
        <v>615</v>
      </c>
      <c r="G408" s="30">
        <f t="shared" ref="G408:H408" si="57">SUM(G409:G410)</f>
        <v>0</v>
      </c>
      <c r="H408" s="30">
        <f t="shared" si="57"/>
        <v>150</v>
      </c>
    </row>
    <row r="409" spans="1:8" ht="31.5">
      <c r="A409" s="26" t="s">
        <v>47</v>
      </c>
      <c r="B409" s="27" t="s">
        <v>931</v>
      </c>
      <c r="C409" s="27" t="s">
        <v>86</v>
      </c>
      <c r="D409" s="27" t="s">
        <v>13</v>
      </c>
      <c r="E409" s="27" t="s">
        <v>11</v>
      </c>
      <c r="F409" s="30">
        <f>SUM(Ведомственная!G1357)</f>
        <v>465</v>
      </c>
      <c r="G409" s="30">
        <f>SUM(Ведомственная!H1357)</f>
        <v>0</v>
      </c>
      <c r="H409" s="30">
        <f>SUM(Ведомственная!I1357)</f>
        <v>0</v>
      </c>
    </row>
    <row r="410" spans="1:8">
      <c r="A410" s="26" t="s">
        <v>37</v>
      </c>
      <c r="B410" s="27" t="s">
        <v>931</v>
      </c>
      <c r="C410" s="27" t="s">
        <v>94</v>
      </c>
      <c r="D410" s="27" t="s">
        <v>13</v>
      </c>
      <c r="E410" s="27" t="s">
        <v>11</v>
      </c>
      <c r="F410" s="30">
        <f>SUM(Ведомственная!G1358)</f>
        <v>150</v>
      </c>
      <c r="G410" s="30">
        <f>SUM(Ведомственная!H1358)</f>
        <v>0</v>
      </c>
      <c r="H410" s="30">
        <f>SUM(Ведомственная!I1358)</f>
        <v>150</v>
      </c>
    </row>
    <row r="411" spans="1:8">
      <c r="A411" s="26" t="s">
        <v>146</v>
      </c>
      <c r="B411" s="27" t="s">
        <v>516</v>
      </c>
      <c r="C411" s="27"/>
      <c r="D411" s="27"/>
      <c r="E411" s="27"/>
      <c r="F411" s="30">
        <f>SUM(F417)+F412</f>
        <v>0</v>
      </c>
      <c r="G411" s="30">
        <f t="shared" ref="G411:H411" si="58">SUM(G417)+G412</f>
        <v>0</v>
      </c>
      <c r="H411" s="30">
        <f t="shared" si="58"/>
        <v>0</v>
      </c>
    </row>
    <row r="412" spans="1:8" ht="31.5">
      <c r="A412" s="26" t="s">
        <v>256</v>
      </c>
      <c r="B412" s="27" t="s">
        <v>871</v>
      </c>
      <c r="C412" s="89"/>
      <c r="D412" s="27"/>
      <c r="E412" s="27"/>
      <c r="F412" s="30">
        <f>SUM(F413+F415)</f>
        <v>0</v>
      </c>
      <c r="G412" s="30">
        <f t="shared" ref="G412:H412" si="59">SUM(G413+G415)</f>
        <v>0</v>
      </c>
      <c r="H412" s="30">
        <f t="shared" si="59"/>
        <v>0</v>
      </c>
    </row>
    <row r="413" spans="1:8">
      <c r="A413" s="26" t="s">
        <v>123</v>
      </c>
      <c r="B413" s="27" t="s">
        <v>872</v>
      </c>
      <c r="C413" s="89"/>
      <c r="D413" s="27"/>
      <c r="E413" s="27"/>
      <c r="F413" s="30">
        <f>SUM(F414)</f>
        <v>0</v>
      </c>
      <c r="G413" s="30">
        <f t="shared" ref="G413:H413" si="60">SUM(G414)</f>
        <v>0</v>
      </c>
      <c r="H413" s="30">
        <f t="shared" si="60"/>
        <v>0</v>
      </c>
    </row>
    <row r="414" spans="1:8" ht="31.5">
      <c r="A414" s="26" t="s">
        <v>116</v>
      </c>
      <c r="B414" s="27" t="s">
        <v>872</v>
      </c>
      <c r="C414" s="27" t="s">
        <v>117</v>
      </c>
      <c r="D414" s="27" t="s">
        <v>13</v>
      </c>
      <c r="E414" s="27" t="s">
        <v>11</v>
      </c>
      <c r="F414" s="30">
        <f>SUM(Ведомственная!G1361)</f>
        <v>0</v>
      </c>
      <c r="G414" s="30">
        <f>SUM(Ведомственная!H1361)</f>
        <v>0</v>
      </c>
      <c r="H414" s="30">
        <f>SUM(Ведомственная!I1361)</f>
        <v>0</v>
      </c>
    </row>
    <row r="415" spans="1:8">
      <c r="A415" s="26" t="s">
        <v>582</v>
      </c>
      <c r="B415" s="27" t="s">
        <v>874</v>
      </c>
      <c r="C415" s="27"/>
      <c r="D415" s="27"/>
      <c r="E415" s="27"/>
      <c r="F415" s="30">
        <f>SUM(F416)</f>
        <v>0</v>
      </c>
      <c r="G415" s="30">
        <f t="shared" ref="G415:H415" si="61">SUM(G416)</f>
        <v>0</v>
      </c>
      <c r="H415" s="30">
        <f t="shared" si="61"/>
        <v>0</v>
      </c>
    </row>
    <row r="416" spans="1:8" ht="31.5">
      <c r="A416" s="26" t="s">
        <v>116</v>
      </c>
      <c r="B416" s="27" t="s">
        <v>874</v>
      </c>
      <c r="C416" s="27" t="s">
        <v>117</v>
      </c>
      <c r="D416" s="27" t="s">
        <v>13</v>
      </c>
      <c r="E416" s="27" t="s">
        <v>11</v>
      </c>
      <c r="F416" s="30">
        <f>SUM(Ведомственная!G1363)</f>
        <v>0</v>
      </c>
      <c r="G416" s="30">
        <f>SUM(Ведомственная!H1363)</f>
        <v>0</v>
      </c>
      <c r="H416" s="30">
        <f>SUM(Ведомственная!I1363)</f>
        <v>0</v>
      </c>
    </row>
    <row r="417" spans="1:8" ht="31.5">
      <c r="A417" s="26" t="s">
        <v>323</v>
      </c>
      <c r="B417" s="27" t="s">
        <v>873</v>
      </c>
      <c r="C417" s="27"/>
      <c r="D417" s="27"/>
      <c r="E417" s="27"/>
      <c r="F417" s="30">
        <f>SUM(F418)+F420</f>
        <v>0</v>
      </c>
      <c r="G417" s="30">
        <f t="shared" ref="G417:H417" si="62">SUM(G418)+G420</f>
        <v>0</v>
      </c>
      <c r="H417" s="30">
        <f t="shared" si="62"/>
        <v>0</v>
      </c>
    </row>
    <row r="418" spans="1:8">
      <c r="A418" s="26" t="s">
        <v>123</v>
      </c>
      <c r="B418" s="27" t="s">
        <v>517</v>
      </c>
      <c r="C418" s="27"/>
      <c r="D418" s="27"/>
      <c r="E418" s="27"/>
      <c r="F418" s="30">
        <f t="shared" ref="F418:H418" si="63">SUM(F419)</f>
        <v>0</v>
      </c>
      <c r="G418" s="30">
        <f t="shared" si="63"/>
        <v>0</v>
      </c>
      <c r="H418" s="30">
        <f t="shared" si="63"/>
        <v>0</v>
      </c>
    </row>
    <row r="419" spans="1:8" ht="31.5">
      <c r="A419" s="26" t="s">
        <v>116</v>
      </c>
      <c r="B419" s="27" t="s">
        <v>517</v>
      </c>
      <c r="C419" s="27" t="s">
        <v>117</v>
      </c>
      <c r="D419" s="27" t="s">
        <v>13</v>
      </c>
      <c r="E419" s="27" t="s">
        <v>11</v>
      </c>
      <c r="F419" s="30">
        <f>SUM(Ведомственная!G1366)</f>
        <v>0</v>
      </c>
      <c r="G419" s="30">
        <f>SUM(Ведомственная!H1366)</f>
        <v>0</v>
      </c>
      <c r="H419" s="30">
        <f>SUM(Ведомственная!I1366)</f>
        <v>0</v>
      </c>
    </row>
    <row r="420" spans="1:8">
      <c r="A420" s="26" t="s">
        <v>136</v>
      </c>
      <c r="B420" s="27" t="s">
        <v>583</v>
      </c>
      <c r="C420" s="27"/>
      <c r="D420" s="27"/>
      <c r="E420" s="27"/>
      <c r="F420" s="30">
        <f t="shared" ref="F420:H420" si="64">SUM(F421)</f>
        <v>0</v>
      </c>
      <c r="G420" s="30">
        <f t="shared" si="64"/>
        <v>0</v>
      </c>
      <c r="H420" s="30">
        <f t="shared" si="64"/>
        <v>0</v>
      </c>
    </row>
    <row r="421" spans="1:8" ht="31.5">
      <c r="A421" s="26" t="s">
        <v>116</v>
      </c>
      <c r="B421" s="27" t="s">
        <v>583</v>
      </c>
      <c r="C421" s="27" t="s">
        <v>117</v>
      </c>
      <c r="D421" s="27" t="s">
        <v>13</v>
      </c>
      <c r="E421" s="27" t="s">
        <v>11</v>
      </c>
      <c r="F421" s="30">
        <f>SUM(Ведомственная!G1368)</f>
        <v>0</v>
      </c>
      <c r="G421" s="30">
        <f>SUM(Ведомственная!H1368)</f>
        <v>0</v>
      </c>
      <c r="H421" s="30">
        <f>SUM(Ведомственная!I1368)</f>
        <v>0</v>
      </c>
    </row>
    <row r="422" spans="1:8">
      <c r="A422" s="111" t="s">
        <v>1002</v>
      </c>
      <c r="B422" s="27" t="s">
        <v>1000</v>
      </c>
      <c r="C422" s="27"/>
      <c r="D422" s="27"/>
      <c r="E422" s="27"/>
      <c r="F422" s="30">
        <f>SUM(F423)</f>
        <v>134</v>
      </c>
      <c r="G422" s="30">
        <f t="shared" ref="G422:H422" si="65">SUM(G423)</f>
        <v>0</v>
      </c>
      <c r="H422" s="30">
        <f t="shared" si="65"/>
        <v>0</v>
      </c>
    </row>
    <row r="423" spans="1:8" ht="31.5">
      <c r="A423" s="111" t="s">
        <v>1001</v>
      </c>
      <c r="B423" s="27" t="s">
        <v>999</v>
      </c>
      <c r="C423" s="27"/>
      <c r="D423" s="27"/>
      <c r="E423" s="27"/>
      <c r="F423" s="30">
        <f>SUM(F424:F425)</f>
        <v>134</v>
      </c>
      <c r="G423" s="30">
        <f t="shared" ref="G423:H423" si="66">SUM(G424:G425)</f>
        <v>0</v>
      </c>
      <c r="H423" s="30">
        <f t="shared" si="66"/>
        <v>0</v>
      </c>
    </row>
    <row r="424" spans="1:8">
      <c r="A424" s="111" t="s">
        <v>37</v>
      </c>
      <c r="B424" s="27" t="s">
        <v>999</v>
      </c>
      <c r="C424" s="27" t="s">
        <v>94</v>
      </c>
      <c r="D424" s="27" t="s">
        <v>13</v>
      </c>
      <c r="E424" s="27" t="s">
        <v>29</v>
      </c>
      <c r="F424" s="30">
        <f>SUM(Ведомственная!G1298)</f>
        <v>67</v>
      </c>
      <c r="G424" s="30">
        <f>SUM(Ведомственная!H1298)</f>
        <v>0</v>
      </c>
      <c r="H424" s="30">
        <f>SUM(Ведомственная!I1298)</f>
        <v>0</v>
      </c>
    </row>
    <row r="425" spans="1:8" ht="31.5">
      <c r="A425" s="111" t="s">
        <v>116</v>
      </c>
      <c r="B425" s="27" t="s">
        <v>999</v>
      </c>
      <c r="C425" s="27" t="s">
        <v>117</v>
      </c>
      <c r="D425" s="27" t="s">
        <v>13</v>
      </c>
      <c r="E425" s="27" t="s">
        <v>29</v>
      </c>
      <c r="F425" s="30">
        <f>SUM(Ведомственная!G1299)</f>
        <v>67</v>
      </c>
      <c r="G425" s="30">
        <f>SUM(Ведомственная!H1299)</f>
        <v>0</v>
      </c>
      <c r="H425" s="30">
        <f>SUM(Ведомственная!I1299)</f>
        <v>0</v>
      </c>
    </row>
    <row r="426" spans="1:8" ht="31.5">
      <c r="A426" s="26" t="s">
        <v>151</v>
      </c>
      <c r="B426" s="27" t="s">
        <v>152</v>
      </c>
      <c r="C426" s="27"/>
      <c r="D426" s="27"/>
      <c r="E426" s="27"/>
      <c r="F426" s="30">
        <f>SUM(F427+F438+F459)+F432+F466</f>
        <v>24408.300000000003</v>
      </c>
      <c r="G426" s="30">
        <f t="shared" ref="G426:H426" si="67">SUM(G427+G438+G459)+G432+G466</f>
        <v>1089.5999999999999</v>
      </c>
      <c r="H426" s="30">
        <f t="shared" si="67"/>
        <v>23695.3</v>
      </c>
    </row>
    <row r="427" spans="1:8">
      <c r="A427" s="26" t="s">
        <v>30</v>
      </c>
      <c r="B427" s="27" t="s">
        <v>402</v>
      </c>
      <c r="C427" s="27"/>
      <c r="D427" s="27"/>
      <c r="E427" s="27"/>
      <c r="F427" s="30">
        <f>SUM(F428+F430+F434+F436)</f>
        <v>8202</v>
      </c>
      <c r="G427" s="30">
        <f t="shared" ref="G427:H427" si="68">SUM(G428+G430+G434+G436)</f>
        <v>0</v>
      </c>
      <c r="H427" s="30">
        <f t="shared" si="68"/>
        <v>3233.8</v>
      </c>
    </row>
    <row r="428" spans="1:8">
      <c r="A428" s="26" t="s">
        <v>123</v>
      </c>
      <c r="B428" s="27" t="s">
        <v>403</v>
      </c>
      <c r="C428" s="27"/>
      <c r="D428" s="27"/>
      <c r="E428" s="27"/>
      <c r="F428" s="30">
        <f>F429</f>
        <v>817.9</v>
      </c>
      <c r="G428" s="30">
        <f>G429</f>
        <v>0</v>
      </c>
      <c r="H428" s="30">
        <f>H429</f>
        <v>0</v>
      </c>
    </row>
    <row r="429" spans="1:8" ht="31.5">
      <c r="A429" s="26" t="s">
        <v>47</v>
      </c>
      <c r="B429" s="27" t="s">
        <v>403</v>
      </c>
      <c r="C429" s="27" t="s">
        <v>86</v>
      </c>
      <c r="D429" s="27" t="s">
        <v>13</v>
      </c>
      <c r="E429" s="27" t="s">
        <v>29</v>
      </c>
      <c r="F429" s="30">
        <f>SUM(Ведомственная!G1303)</f>
        <v>817.9</v>
      </c>
      <c r="G429" s="30">
        <f>SUM(Ведомственная!H1303)</f>
        <v>0</v>
      </c>
      <c r="H429" s="30">
        <f>SUM(Ведомственная!I1303)</f>
        <v>0</v>
      </c>
    </row>
    <row r="430" spans="1:8">
      <c r="A430" s="26" t="s">
        <v>131</v>
      </c>
      <c r="B430" s="27" t="s">
        <v>404</v>
      </c>
      <c r="C430" s="27"/>
      <c r="D430" s="27"/>
      <c r="E430" s="27"/>
      <c r="F430" s="30">
        <f>SUM(F431)</f>
        <v>1454.9</v>
      </c>
      <c r="G430" s="30">
        <f>SUM(G431)</f>
        <v>0</v>
      </c>
      <c r="H430" s="30">
        <f>SUM(H431)</f>
        <v>733.8</v>
      </c>
    </row>
    <row r="431" spans="1:8" ht="29.25" customHeight="1">
      <c r="A431" s="26" t="s">
        <v>47</v>
      </c>
      <c r="B431" s="27" t="s">
        <v>404</v>
      </c>
      <c r="C431" s="27" t="s">
        <v>86</v>
      </c>
      <c r="D431" s="27" t="s">
        <v>13</v>
      </c>
      <c r="E431" s="27" t="s">
        <v>29</v>
      </c>
      <c r="F431" s="30">
        <f>SUM(Ведомственная!G1305)</f>
        <v>1454.9</v>
      </c>
      <c r="G431" s="30">
        <f>SUM(Ведомственная!H1305)</f>
        <v>0</v>
      </c>
      <c r="H431" s="30">
        <f>SUM(Ведомственная!I1305)</f>
        <v>733.8</v>
      </c>
    </row>
    <row r="432" spans="1:8" ht="29.25" customHeight="1">
      <c r="A432" s="111" t="s">
        <v>518</v>
      </c>
      <c r="B432" s="27" t="s">
        <v>1003</v>
      </c>
      <c r="C432" s="27"/>
      <c r="D432" s="27"/>
      <c r="E432" s="27"/>
      <c r="F432" s="30">
        <f>SUM(F433)</f>
        <v>100</v>
      </c>
      <c r="G432" s="30">
        <f t="shared" ref="G432:H432" si="69">SUM(G433)</f>
        <v>0</v>
      </c>
      <c r="H432" s="30">
        <f t="shared" si="69"/>
        <v>0</v>
      </c>
    </row>
    <row r="433" spans="1:8" ht="29.25" customHeight="1">
      <c r="A433" s="111" t="s">
        <v>47</v>
      </c>
      <c r="B433" s="27" t="s">
        <v>1003</v>
      </c>
      <c r="C433" s="27" t="s">
        <v>86</v>
      </c>
      <c r="D433" s="27" t="s">
        <v>13</v>
      </c>
      <c r="E433" s="27" t="s">
        <v>29</v>
      </c>
      <c r="F433" s="30">
        <f>SUM(Ведомственная!G1307)</f>
        <v>100</v>
      </c>
      <c r="G433" s="30">
        <f>SUM(Ведомственная!H1307)</f>
        <v>0</v>
      </c>
      <c r="H433" s="30">
        <f>SUM(Ведомственная!I1307)</f>
        <v>0</v>
      </c>
    </row>
    <row r="434" spans="1:8" ht="63">
      <c r="A434" s="26" t="s">
        <v>958</v>
      </c>
      <c r="B434" s="27" t="s">
        <v>959</v>
      </c>
      <c r="C434" s="27"/>
      <c r="D434" s="27"/>
      <c r="E434" s="27"/>
      <c r="F434" s="30">
        <f>SUM(F435)</f>
        <v>5929.2</v>
      </c>
      <c r="G434" s="30">
        <f t="shared" ref="G434:H434" si="70">SUM(G435)</f>
        <v>0</v>
      </c>
      <c r="H434" s="30">
        <f t="shared" si="70"/>
        <v>0</v>
      </c>
    </row>
    <row r="435" spans="1:8" ht="31.5">
      <c r="A435" s="26" t="s">
        <v>116</v>
      </c>
      <c r="B435" s="27" t="s">
        <v>959</v>
      </c>
      <c r="C435" s="27" t="s">
        <v>117</v>
      </c>
      <c r="D435" s="27" t="s">
        <v>108</v>
      </c>
      <c r="E435" s="27" t="s">
        <v>49</v>
      </c>
      <c r="F435" s="30">
        <f>SUM(Ведомственная!G1230)</f>
        <v>5929.2</v>
      </c>
      <c r="G435" s="30">
        <f>SUM(Ведомственная!H1230)</f>
        <v>0</v>
      </c>
      <c r="H435" s="30">
        <f>SUM(Ведомственная!I1230)</f>
        <v>0</v>
      </c>
    </row>
    <row r="436" spans="1:8" ht="47.25">
      <c r="A436" s="26" t="s">
        <v>890</v>
      </c>
      <c r="B436" s="27" t="s">
        <v>927</v>
      </c>
      <c r="C436" s="27"/>
      <c r="D436" s="27"/>
      <c r="E436" s="27"/>
      <c r="F436" s="30">
        <f>SUM(F437)</f>
        <v>0</v>
      </c>
      <c r="G436" s="30">
        <f t="shared" ref="G436:H436" si="71">SUM(G437)</f>
        <v>0</v>
      </c>
      <c r="H436" s="30">
        <f t="shared" si="71"/>
        <v>2500</v>
      </c>
    </row>
    <row r="437" spans="1:8" ht="31.5">
      <c r="A437" s="26" t="s">
        <v>47</v>
      </c>
      <c r="B437" s="27" t="s">
        <v>927</v>
      </c>
      <c r="C437" s="27" t="s">
        <v>86</v>
      </c>
      <c r="D437" s="27" t="s">
        <v>13</v>
      </c>
      <c r="E437" s="27" t="s">
        <v>29</v>
      </c>
      <c r="F437" s="30">
        <f>SUM(Ведомственная!G1309)</f>
        <v>0</v>
      </c>
      <c r="G437" s="30">
        <f>SUM(Ведомственная!H1309)</f>
        <v>0</v>
      </c>
      <c r="H437" s="30">
        <f>SUM(Ведомственная!I1309)</f>
        <v>2500</v>
      </c>
    </row>
    <row r="438" spans="1:8">
      <c r="A438" s="26" t="s">
        <v>146</v>
      </c>
      <c r="B438" s="27" t="s">
        <v>153</v>
      </c>
      <c r="C438" s="27"/>
      <c r="D438" s="27"/>
      <c r="E438" s="27"/>
      <c r="F438" s="30">
        <f>F439+F452+F445</f>
        <v>4278.6000000000004</v>
      </c>
      <c r="G438" s="30">
        <f>G439+G452+G445</f>
        <v>443.9</v>
      </c>
      <c r="H438" s="30">
        <f>H439+H452+H445</f>
        <v>0</v>
      </c>
    </row>
    <row r="439" spans="1:8" ht="31.5">
      <c r="A439" s="26" t="s">
        <v>405</v>
      </c>
      <c r="B439" s="27" t="s">
        <v>406</v>
      </c>
      <c r="C439" s="27"/>
      <c r="D439" s="27"/>
      <c r="E439" s="27"/>
      <c r="F439" s="30">
        <f>F440+F442</f>
        <v>1082.7</v>
      </c>
      <c r="G439" s="30">
        <f>G440+G442</f>
        <v>443.9</v>
      </c>
      <c r="H439" s="30">
        <f>H440+H442</f>
        <v>0</v>
      </c>
    </row>
    <row r="440" spans="1:8" hidden="1">
      <c r="A440" s="26" t="s">
        <v>114</v>
      </c>
      <c r="B440" s="27" t="s">
        <v>407</v>
      </c>
      <c r="C440" s="27"/>
      <c r="D440" s="27"/>
      <c r="E440" s="27"/>
      <c r="F440" s="30">
        <f>F441</f>
        <v>537.1</v>
      </c>
      <c r="G440" s="30">
        <f>G441</f>
        <v>0</v>
      </c>
      <c r="H440" s="30">
        <f>H441</f>
        <v>0</v>
      </c>
    </row>
    <row r="441" spans="1:8" ht="31.5" hidden="1">
      <c r="A441" s="26" t="s">
        <v>116</v>
      </c>
      <c r="B441" s="27" t="s">
        <v>407</v>
      </c>
      <c r="C441" s="27" t="s">
        <v>117</v>
      </c>
      <c r="D441" s="27" t="s">
        <v>108</v>
      </c>
      <c r="E441" s="27" t="s">
        <v>49</v>
      </c>
      <c r="F441" s="30">
        <f>SUM(Ведомственная!G1234)</f>
        <v>537.1</v>
      </c>
      <c r="G441" s="30">
        <f>SUM(Ведомственная!H1234)</f>
        <v>0</v>
      </c>
      <c r="H441" s="30">
        <f>SUM(Ведомственная!I1234)</f>
        <v>0</v>
      </c>
    </row>
    <row r="442" spans="1:8">
      <c r="A442" s="26" t="s">
        <v>123</v>
      </c>
      <c r="B442" s="27" t="s">
        <v>421</v>
      </c>
      <c r="C442" s="27"/>
      <c r="D442" s="27"/>
      <c r="E442" s="27"/>
      <c r="F442" s="30">
        <f>F444+F443</f>
        <v>545.6</v>
      </c>
      <c r="G442" s="30">
        <f>G444+G443</f>
        <v>443.9</v>
      </c>
      <c r="H442" s="30">
        <f>H444+H443</f>
        <v>0</v>
      </c>
    </row>
    <row r="443" spans="1:8" ht="31.5">
      <c r="A443" s="26" t="s">
        <v>116</v>
      </c>
      <c r="B443" s="27" t="s">
        <v>421</v>
      </c>
      <c r="C443" s="27" t="s">
        <v>117</v>
      </c>
      <c r="D443" s="27" t="s">
        <v>13</v>
      </c>
      <c r="E443" s="27" t="s">
        <v>29</v>
      </c>
      <c r="F443" s="30">
        <f>SUM(Ведомственная!G1313)</f>
        <v>545.6</v>
      </c>
      <c r="G443" s="30">
        <f>SUM(Ведомственная!H1313)</f>
        <v>443.9</v>
      </c>
      <c r="H443" s="30">
        <f>SUM(Ведомственная!I1313)</f>
        <v>0</v>
      </c>
    </row>
    <row r="444" spans="1:8" ht="36.75" hidden="1" customHeight="1">
      <c r="A444" s="26" t="s">
        <v>116</v>
      </c>
      <c r="B444" s="27" t="s">
        <v>421</v>
      </c>
      <c r="C444" s="27" t="s">
        <v>117</v>
      </c>
      <c r="D444" s="27" t="s">
        <v>13</v>
      </c>
      <c r="E444" s="27" t="s">
        <v>11</v>
      </c>
      <c r="F444" s="30">
        <v>0</v>
      </c>
      <c r="G444" s="30">
        <v>0</v>
      </c>
      <c r="H444" s="30">
        <v>0</v>
      </c>
    </row>
    <row r="445" spans="1:8" ht="31.5">
      <c r="A445" s="26" t="s">
        <v>256</v>
      </c>
      <c r="B445" s="27" t="s">
        <v>422</v>
      </c>
      <c r="C445" s="27"/>
      <c r="D445" s="27"/>
      <c r="E445" s="27"/>
      <c r="F445" s="30">
        <f>F446+F448+F450</f>
        <v>816</v>
      </c>
      <c r="G445" s="30">
        <f t="shared" ref="G445:H445" si="72">G446+G448+G450</f>
        <v>0</v>
      </c>
      <c r="H445" s="30">
        <f t="shared" si="72"/>
        <v>0</v>
      </c>
    </row>
    <row r="446" spans="1:8">
      <c r="A446" s="26" t="s">
        <v>114</v>
      </c>
      <c r="B446" s="27" t="s">
        <v>423</v>
      </c>
      <c r="C446" s="27"/>
      <c r="D446" s="27"/>
      <c r="E446" s="27"/>
      <c r="F446" s="30">
        <f>F447</f>
        <v>538.29999999999995</v>
      </c>
      <c r="G446" s="30">
        <f>G447</f>
        <v>0</v>
      </c>
      <c r="H446" s="30">
        <f>H447</f>
        <v>0</v>
      </c>
    </row>
    <row r="447" spans="1:8" ht="31.5">
      <c r="A447" s="26" t="s">
        <v>116</v>
      </c>
      <c r="B447" s="27" t="s">
        <v>423</v>
      </c>
      <c r="C447" s="27" t="s">
        <v>117</v>
      </c>
      <c r="D447" s="27" t="s">
        <v>108</v>
      </c>
      <c r="E447" s="27" t="s">
        <v>49</v>
      </c>
      <c r="F447" s="30">
        <f>SUM(Ведомственная!G1236)</f>
        <v>538.29999999999995</v>
      </c>
      <c r="G447" s="30">
        <f>SUM(Ведомственная!H1236)</f>
        <v>0</v>
      </c>
      <c r="H447" s="30">
        <f>SUM(Ведомственная!I1236)</f>
        <v>0</v>
      </c>
    </row>
    <row r="448" spans="1:8">
      <c r="A448" s="26" t="s">
        <v>123</v>
      </c>
      <c r="B448" s="27" t="s">
        <v>424</v>
      </c>
      <c r="C448" s="27"/>
      <c r="D448" s="27"/>
      <c r="E448" s="27"/>
      <c r="F448" s="30">
        <f>F449</f>
        <v>203.5</v>
      </c>
      <c r="G448" s="30">
        <f>G449</f>
        <v>0</v>
      </c>
      <c r="H448" s="30">
        <f>H449</f>
        <v>0</v>
      </c>
    </row>
    <row r="449" spans="1:8" ht="31.5">
      <c r="A449" s="26" t="s">
        <v>116</v>
      </c>
      <c r="B449" s="27" t="s">
        <v>424</v>
      </c>
      <c r="C449" s="27" t="s">
        <v>117</v>
      </c>
      <c r="D449" s="27" t="s">
        <v>13</v>
      </c>
      <c r="E449" s="27" t="s">
        <v>29</v>
      </c>
      <c r="F449" s="30">
        <f>SUM(Ведомственная!G1316)</f>
        <v>203.5</v>
      </c>
      <c r="G449" s="30">
        <f>SUM(Ведомственная!H1316)</f>
        <v>0</v>
      </c>
      <c r="H449" s="30">
        <f>SUM(Ведомственная!I1316)</f>
        <v>0</v>
      </c>
    </row>
    <row r="450" spans="1:8">
      <c r="A450" s="26" t="s">
        <v>582</v>
      </c>
      <c r="B450" s="27" t="s">
        <v>974</v>
      </c>
      <c r="C450" s="27"/>
      <c r="D450" s="27"/>
      <c r="E450" s="27"/>
      <c r="F450" s="30">
        <f>SUM(F451)</f>
        <v>74.2</v>
      </c>
      <c r="G450" s="30">
        <f t="shared" ref="G450:H450" si="73">SUM(G451)</f>
        <v>0</v>
      </c>
      <c r="H450" s="30">
        <f t="shared" si="73"/>
        <v>0</v>
      </c>
    </row>
    <row r="451" spans="1:8" ht="31.5">
      <c r="A451" s="26" t="s">
        <v>116</v>
      </c>
      <c r="B451" s="27" t="s">
        <v>974</v>
      </c>
      <c r="C451" s="27" t="s">
        <v>117</v>
      </c>
      <c r="D451" s="27" t="s">
        <v>13</v>
      </c>
      <c r="E451" s="27" t="s">
        <v>29</v>
      </c>
      <c r="F451" s="30">
        <f>SUM(Ведомственная!G1318)</f>
        <v>74.2</v>
      </c>
      <c r="G451" s="30">
        <f>SUM(Ведомственная!H1318)</f>
        <v>0</v>
      </c>
      <c r="H451" s="30">
        <f>SUM(Ведомственная!I1318)</f>
        <v>0</v>
      </c>
    </row>
    <row r="452" spans="1:8" ht="31.5">
      <c r="A452" s="26" t="s">
        <v>323</v>
      </c>
      <c r="B452" s="27" t="s">
        <v>408</v>
      </c>
      <c r="C452" s="27"/>
      <c r="D452" s="27"/>
      <c r="E452" s="27"/>
      <c r="F452" s="30">
        <f>SUM(F453+F455+F457)</f>
        <v>2379.9</v>
      </c>
      <c r="G452" s="30">
        <f>SUM(G453+G455+G457)</f>
        <v>0</v>
      </c>
      <c r="H452" s="30">
        <f>SUM(H453+H455+H457)</f>
        <v>0</v>
      </c>
    </row>
    <row r="453" spans="1:8">
      <c r="A453" s="26" t="s">
        <v>114</v>
      </c>
      <c r="B453" s="27" t="s">
        <v>409</v>
      </c>
      <c r="C453" s="27"/>
      <c r="D453" s="27"/>
      <c r="E453" s="27"/>
      <c r="F453" s="30">
        <f>F454</f>
        <v>1142.5999999999999</v>
      </c>
      <c r="G453" s="30">
        <f>G454</f>
        <v>0</v>
      </c>
      <c r="H453" s="30">
        <f>H454</f>
        <v>0</v>
      </c>
    </row>
    <row r="454" spans="1:8" ht="31.5">
      <c r="A454" s="26" t="s">
        <v>116</v>
      </c>
      <c r="B454" s="27" t="s">
        <v>409</v>
      </c>
      <c r="C454" s="27" t="s">
        <v>117</v>
      </c>
      <c r="D454" s="27" t="s">
        <v>108</v>
      </c>
      <c r="E454" s="27" t="s">
        <v>49</v>
      </c>
      <c r="F454" s="30">
        <f>SUM(Ведомственная!G1239)</f>
        <v>1142.5999999999999</v>
      </c>
      <c r="G454" s="30">
        <f>SUM(Ведомственная!H1239)</f>
        <v>0</v>
      </c>
      <c r="H454" s="30">
        <f>SUM(Ведомственная!I1239)</f>
        <v>0</v>
      </c>
    </row>
    <row r="455" spans="1:8">
      <c r="A455" s="26" t="s">
        <v>123</v>
      </c>
      <c r="B455" s="27" t="s">
        <v>460</v>
      </c>
      <c r="C455" s="27"/>
      <c r="D455" s="27"/>
      <c r="E455" s="27"/>
      <c r="F455" s="30">
        <f>F456</f>
        <v>1212.5</v>
      </c>
      <c r="G455" s="30">
        <f>G456</f>
        <v>0</v>
      </c>
      <c r="H455" s="30">
        <f>H456</f>
        <v>0</v>
      </c>
    </row>
    <row r="456" spans="1:8" ht="31.5">
      <c r="A456" s="26" t="s">
        <v>116</v>
      </c>
      <c r="B456" s="27" t="s">
        <v>460</v>
      </c>
      <c r="C456" s="27" t="s">
        <v>117</v>
      </c>
      <c r="D456" s="27" t="s">
        <v>13</v>
      </c>
      <c r="E456" s="27" t="s">
        <v>29</v>
      </c>
      <c r="F456" s="30">
        <f>SUM(Ведомственная!G1321)</f>
        <v>1212.5</v>
      </c>
      <c r="G456" s="30">
        <f>SUM(Ведомственная!H1321)</f>
        <v>0</v>
      </c>
      <c r="H456" s="30">
        <f>SUM(Ведомственная!I1321)</f>
        <v>0</v>
      </c>
    </row>
    <row r="457" spans="1:8">
      <c r="A457" s="26" t="s">
        <v>136</v>
      </c>
      <c r="B457" s="27" t="s">
        <v>590</v>
      </c>
      <c r="C457" s="27"/>
      <c r="D457" s="27"/>
      <c r="E457" s="27"/>
      <c r="F457" s="30">
        <f>SUM(F458)</f>
        <v>24.8</v>
      </c>
      <c r="G457" s="30">
        <f>SUM(G458)</f>
        <v>0</v>
      </c>
      <c r="H457" s="30">
        <f>SUM(H458)</f>
        <v>0</v>
      </c>
    </row>
    <row r="458" spans="1:8" ht="31.5">
      <c r="A458" s="26" t="s">
        <v>116</v>
      </c>
      <c r="B458" s="27" t="s">
        <v>590</v>
      </c>
      <c r="C458" s="27" t="s">
        <v>117</v>
      </c>
      <c r="D458" s="27" t="s">
        <v>13</v>
      </c>
      <c r="E458" s="27" t="s">
        <v>29</v>
      </c>
      <c r="F458" s="30">
        <f>SUM(Ведомственная!G1323)</f>
        <v>24.8</v>
      </c>
      <c r="G458" s="30">
        <f>SUM(Ведомственная!H1323)</f>
        <v>0</v>
      </c>
      <c r="H458" s="30">
        <f>SUM(Ведомственная!I1323)</f>
        <v>0</v>
      </c>
    </row>
    <row r="459" spans="1:8">
      <c r="A459" s="26" t="s">
        <v>831</v>
      </c>
      <c r="B459" s="27" t="s">
        <v>566</v>
      </c>
      <c r="C459" s="27"/>
      <c r="D459" s="27"/>
      <c r="E459" s="27"/>
      <c r="F459" s="30">
        <f>SUM(F460+F462+F464)</f>
        <v>11559.7</v>
      </c>
      <c r="G459" s="30">
        <f t="shared" ref="G459:H459" si="74">SUM(G460+G462+G464)</f>
        <v>645.70000000000005</v>
      </c>
      <c r="H459" s="30">
        <f t="shared" si="74"/>
        <v>20461.5</v>
      </c>
    </row>
    <row r="460" spans="1:8">
      <c r="A460" s="114" t="s">
        <v>1025</v>
      </c>
      <c r="B460" s="27" t="s">
        <v>1024</v>
      </c>
      <c r="C460" s="27"/>
      <c r="D460" s="27"/>
      <c r="E460" s="27"/>
      <c r="F460" s="30">
        <f>SUM(Ведомственная!G1325)</f>
        <v>0</v>
      </c>
      <c r="G460" s="30">
        <f>SUM(Ведомственная!H1325)</f>
        <v>645.70000000000005</v>
      </c>
      <c r="H460" s="30">
        <f>SUM(Ведомственная!I1325)</f>
        <v>2000</v>
      </c>
    </row>
    <row r="461" spans="1:8" ht="31.5">
      <c r="A461" s="114" t="s">
        <v>116</v>
      </c>
      <c r="B461" s="27" t="s">
        <v>1024</v>
      </c>
      <c r="C461" s="27" t="s">
        <v>117</v>
      </c>
      <c r="D461" s="27" t="s">
        <v>13</v>
      </c>
      <c r="E461" s="27" t="s">
        <v>29</v>
      </c>
      <c r="F461" s="30">
        <f>SUM(Ведомственная!G1326)</f>
        <v>0</v>
      </c>
      <c r="G461" s="30">
        <f>SUM(Ведомственная!H1326)</f>
        <v>645.70000000000005</v>
      </c>
      <c r="H461" s="30">
        <f>SUM(Ведомственная!I1326)</f>
        <v>2000</v>
      </c>
    </row>
    <row r="462" spans="1:8" ht="78.75">
      <c r="A462" s="26" t="s">
        <v>692</v>
      </c>
      <c r="B462" s="27" t="s">
        <v>690</v>
      </c>
      <c r="C462" s="27"/>
      <c r="D462" s="27"/>
      <c r="E462" s="27"/>
      <c r="F462" s="30">
        <f>SUM(F463)</f>
        <v>11559.7</v>
      </c>
      <c r="G462" s="30">
        <f>SUM(G463)</f>
        <v>0</v>
      </c>
      <c r="H462" s="30">
        <f>SUM(H463)</f>
        <v>13421.5</v>
      </c>
    </row>
    <row r="463" spans="1:8" ht="31.5">
      <c r="A463" s="26" t="s">
        <v>116</v>
      </c>
      <c r="B463" s="27" t="s">
        <v>690</v>
      </c>
      <c r="C463" s="27" t="s">
        <v>117</v>
      </c>
      <c r="D463" s="27" t="s">
        <v>108</v>
      </c>
      <c r="E463" s="27" t="s">
        <v>49</v>
      </c>
      <c r="F463" s="30">
        <f>SUM(Ведомственная!G1242)</f>
        <v>11559.7</v>
      </c>
      <c r="G463" s="30">
        <f>SUM(Ведомственная!H1242)</f>
        <v>0</v>
      </c>
      <c r="H463" s="30">
        <f>SUM(Ведомственная!I1242)</f>
        <v>13421.5</v>
      </c>
    </row>
    <row r="464" spans="1:8" ht="31.5">
      <c r="A464" s="26" t="s">
        <v>811</v>
      </c>
      <c r="B464" s="27" t="s">
        <v>810</v>
      </c>
      <c r="C464" s="27"/>
      <c r="D464" s="27"/>
      <c r="E464" s="27"/>
      <c r="F464" s="30">
        <f>SUM(F465)</f>
        <v>0</v>
      </c>
      <c r="G464" s="30">
        <f t="shared" ref="G464:H464" si="75">SUM(G465)</f>
        <v>0</v>
      </c>
      <c r="H464" s="30">
        <f t="shared" si="75"/>
        <v>5040</v>
      </c>
    </row>
    <row r="465" spans="1:8" ht="31.5">
      <c r="A465" s="26" t="s">
        <v>47</v>
      </c>
      <c r="B465" s="27" t="s">
        <v>810</v>
      </c>
      <c r="C465" s="27" t="s">
        <v>86</v>
      </c>
      <c r="D465" s="27" t="s">
        <v>13</v>
      </c>
      <c r="E465" s="27" t="s">
        <v>29</v>
      </c>
      <c r="F465" s="30">
        <f>SUM(Ведомственная!G1328)</f>
        <v>0</v>
      </c>
      <c r="G465" s="30">
        <f>SUM(Ведомственная!H1328)</f>
        <v>0</v>
      </c>
      <c r="H465" s="30">
        <f>SUM(Ведомственная!I1328)</f>
        <v>5040</v>
      </c>
    </row>
    <row r="466" spans="1:8">
      <c r="A466" s="111" t="s">
        <v>1002</v>
      </c>
      <c r="B466" s="27" t="s">
        <v>1005</v>
      </c>
      <c r="C466" s="27"/>
      <c r="D466" s="27"/>
      <c r="E466" s="27"/>
      <c r="F466" s="30">
        <f>SUM(F467)</f>
        <v>268</v>
      </c>
      <c r="G466" s="30">
        <f t="shared" ref="G466:H466" si="76">SUM(G467)</f>
        <v>0</v>
      </c>
      <c r="H466" s="30">
        <f t="shared" si="76"/>
        <v>0</v>
      </c>
    </row>
    <row r="467" spans="1:8">
      <c r="A467" s="111" t="s">
        <v>1004</v>
      </c>
      <c r="B467" s="27" t="s">
        <v>1006</v>
      </c>
      <c r="C467" s="27"/>
      <c r="D467" s="27"/>
      <c r="E467" s="27"/>
      <c r="F467" s="30">
        <f>SUM(F468:F469)</f>
        <v>268</v>
      </c>
      <c r="G467" s="30">
        <f t="shared" ref="G467:H467" si="77">SUM(G468)</f>
        <v>0</v>
      </c>
      <c r="H467" s="30">
        <f t="shared" si="77"/>
        <v>0</v>
      </c>
    </row>
    <row r="468" spans="1:8" ht="31.5">
      <c r="A468" s="111" t="s">
        <v>47</v>
      </c>
      <c r="B468" s="27" t="s">
        <v>1006</v>
      </c>
      <c r="C468" s="27" t="s">
        <v>86</v>
      </c>
      <c r="D468" s="27" t="s">
        <v>13</v>
      </c>
      <c r="E468" s="27" t="s">
        <v>29</v>
      </c>
      <c r="F468" s="30">
        <f>SUM(Ведомственная!G1331)</f>
        <v>134</v>
      </c>
      <c r="G468" s="30">
        <f>SUM(Ведомственная!H1331)</f>
        <v>0</v>
      </c>
      <c r="H468" s="30">
        <f>SUM(Ведомственная!I1331)</f>
        <v>0</v>
      </c>
    </row>
    <row r="469" spans="1:8" ht="31.5">
      <c r="A469" s="111" t="s">
        <v>116</v>
      </c>
      <c r="B469" s="27" t="s">
        <v>1006</v>
      </c>
      <c r="C469" s="27" t="s">
        <v>117</v>
      </c>
      <c r="D469" s="27" t="s">
        <v>13</v>
      </c>
      <c r="E469" s="27" t="s">
        <v>29</v>
      </c>
      <c r="F469" s="30">
        <f>SUM(Ведомственная!G1332)</f>
        <v>134</v>
      </c>
      <c r="G469" s="30">
        <f>SUM(Ведомственная!H1332)</f>
        <v>0</v>
      </c>
      <c r="H469" s="30">
        <f>SUM(Ведомственная!I1332)</f>
        <v>0</v>
      </c>
    </row>
    <row r="470" spans="1:8" ht="31.5">
      <c r="A470" s="26" t="s">
        <v>573</v>
      </c>
      <c r="B470" s="27" t="s">
        <v>141</v>
      </c>
      <c r="C470" s="27"/>
      <c r="D470" s="27"/>
      <c r="E470" s="27"/>
      <c r="F470" s="30">
        <f>SUM(F471+F474+F477)</f>
        <v>43341.599999999999</v>
      </c>
      <c r="G470" s="30">
        <f>SUM(G471+G474+G477)</f>
        <v>42303.9</v>
      </c>
      <c r="H470" s="30">
        <f>SUM(H471+H474+H477)</f>
        <v>42303.9</v>
      </c>
    </row>
    <row r="471" spans="1:8">
      <c r="A471" s="57" t="s">
        <v>75</v>
      </c>
      <c r="B471" s="85" t="s">
        <v>500</v>
      </c>
      <c r="C471" s="78"/>
      <c r="D471" s="27"/>
      <c r="E471" s="27"/>
      <c r="F471" s="80">
        <f>+F472+F473</f>
        <v>3562.1</v>
      </c>
      <c r="G471" s="80">
        <f>+G472+G473</f>
        <v>3511.3999999999996</v>
      </c>
      <c r="H471" s="80">
        <f>+H472+H473</f>
        <v>3511.3999999999996</v>
      </c>
    </row>
    <row r="472" spans="1:8" ht="63">
      <c r="A472" s="57" t="s">
        <v>46</v>
      </c>
      <c r="B472" s="85" t="s">
        <v>500</v>
      </c>
      <c r="C472" s="78" t="s">
        <v>84</v>
      </c>
      <c r="D472" s="27" t="s">
        <v>13</v>
      </c>
      <c r="E472" s="27" t="s">
        <v>11</v>
      </c>
      <c r="F472" s="80">
        <f>SUM(Ведомственная!G1382)</f>
        <v>3561.9</v>
      </c>
      <c r="G472" s="80">
        <f>SUM(Ведомственная!H1382)</f>
        <v>3511.2</v>
      </c>
      <c r="H472" s="80">
        <f>SUM(Ведомственная!I1382)</f>
        <v>3511.2</v>
      </c>
    </row>
    <row r="473" spans="1:8" ht="29.25" customHeight="1">
      <c r="A473" s="57" t="s">
        <v>47</v>
      </c>
      <c r="B473" s="85" t="s">
        <v>500</v>
      </c>
      <c r="C473" s="78" t="s">
        <v>86</v>
      </c>
      <c r="D473" s="27" t="s">
        <v>13</v>
      </c>
      <c r="E473" s="27" t="s">
        <v>11</v>
      </c>
      <c r="F473" s="80">
        <f>SUM(Ведомственная!G1383)</f>
        <v>0.2</v>
      </c>
      <c r="G473" s="80">
        <f>SUM(Ведомственная!H1383)</f>
        <v>0.2</v>
      </c>
      <c r="H473" s="80">
        <f>SUM(Ведомственная!I1383)</f>
        <v>0.2</v>
      </c>
    </row>
    <row r="474" spans="1:8" ht="29.25" customHeight="1">
      <c r="A474" s="26" t="s">
        <v>93</v>
      </c>
      <c r="B474" s="85" t="s">
        <v>577</v>
      </c>
      <c r="C474" s="78"/>
      <c r="D474" s="27"/>
      <c r="E474" s="27"/>
      <c r="F474" s="80">
        <f>SUM(F475:F476)</f>
        <v>26.6</v>
      </c>
      <c r="G474" s="80">
        <f t="shared" ref="G474:H474" si="78">SUM(G475:G476)</f>
        <v>26.6</v>
      </c>
      <c r="H474" s="80">
        <f t="shared" si="78"/>
        <v>26.6</v>
      </c>
    </row>
    <row r="475" spans="1:8" ht="29.25" customHeight="1">
      <c r="A475" s="57" t="s">
        <v>47</v>
      </c>
      <c r="B475" s="85" t="s">
        <v>577</v>
      </c>
      <c r="C475" s="78" t="s">
        <v>86</v>
      </c>
      <c r="D475" s="27" t="s">
        <v>108</v>
      </c>
      <c r="E475" s="27" t="s">
        <v>164</v>
      </c>
      <c r="F475" s="80">
        <f>SUM(Ведомственная!G1247)</f>
        <v>14</v>
      </c>
      <c r="G475" s="80">
        <f>SUM(Ведомственная!H1247)</f>
        <v>0</v>
      </c>
      <c r="H475" s="80">
        <f>SUM(Ведомственная!I1247)</f>
        <v>0</v>
      </c>
    </row>
    <row r="476" spans="1:8" ht="29.25" customHeight="1">
      <c r="A476" s="57" t="s">
        <v>47</v>
      </c>
      <c r="B476" s="85" t="s">
        <v>577</v>
      </c>
      <c r="C476" s="78" t="s">
        <v>86</v>
      </c>
      <c r="D476" s="27" t="s">
        <v>13</v>
      </c>
      <c r="E476" s="27" t="s">
        <v>11</v>
      </c>
      <c r="F476" s="80">
        <f>SUM(Ведомственная!G1385)</f>
        <v>12.6</v>
      </c>
      <c r="G476" s="80">
        <f>SUM(Ведомственная!H1385)</f>
        <v>26.6</v>
      </c>
      <c r="H476" s="80">
        <f>SUM(Ведомственная!I1385)</f>
        <v>26.6</v>
      </c>
    </row>
    <row r="477" spans="1:8" ht="31.5">
      <c r="A477" s="26" t="s">
        <v>40</v>
      </c>
      <c r="B477" s="27" t="s">
        <v>142</v>
      </c>
      <c r="C477" s="27"/>
      <c r="D477" s="27"/>
      <c r="E477" s="27"/>
      <c r="F477" s="30">
        <f>F478</f>
        <v>39752.9</v>
      </c>
      <c r="G477" s="30">
        <f>G478</f>
        <v>38765.9</v>
      </c>
      <c r="H477" s="30">
        <f>H478</f>
        <v>38765.9</v>
      </c>
    </row>
    <row r="478" spans="1:8">
      <c r="A478" s="26" t="s">
        <v>518</v>
      </c>
      <c r="B478" s="27" t="s">
        <v>143</v>
      </c>
      <c r="C478" s="27"/>
      <c r="D478" s="27"/>
      <c r="E478" s="27"/>
      <c r="F478" s="30">
        <f>F479+F480+F481</f>
        <v>39752.9</v>
      </c>
      <c r="G478" s="30">
        <f>G479+G480+G481</f>
        <v>38765.9</v>
      </c>
      <c r="H478" s="30">
        <f>H479+H480+H481</f>
        <v>38765.9</v>
      </c>
    </row>
    <row r="479" spans="1:8" ht="63">
      <c r="A479" s="26" t="s">
        <v>127</v>
      </c>
      <c r="B479" s="27" t="s">
        <v>143</v>
      </c>
      <c r="C479" s="27" t="s">
        <v>84</v>
      </c>
      <c r="D479" s="27" t="s">
        <v>13</v>
      </c>
      <c r="E479" s="27" t="s">
        <v>11</v>
      </c>
      <c r="F479" s="30">
        <f>SUM(Ведомственная!G1388)</f>
        <v>37984.400000000001</v>
      </c>
      <c r="G479" s="30">
        <f>SUM(Ведомственная!H1388)</f>
        <v>37147.699999999997</v>
      </c>
      <c r="H479" s="30">
        <f>SUM(Ведомственная!I1388)</f>
        <v>37147.699999999997</v>
      </c>
    </row>
    <row r="480" spans="1:8" ht="31.5">
      <c r="A480" s="26" t="s">
        <v>47</v>
      </c>
      <c r="B480" s="27" t="s">
        <v>143</v>
      </c>
      <c r="C480" s="27" t="s">
        <v>86</v>
      </c>
      <c r="D480" s="27" t="s">
        <v>13</v>
      </c>
      <c r="E480" s="27" t="s">
        <v>11</v>
      </c>
      <c r="F480" s="30">
        <f>SUM(Ведомственная!G1389)</f>
        <v>1634.7</v>
      </c>
      <c r="G480" s="30">
        <f>SUM(Ведомственная!H1389)</f>
        <v>1614.8</v>
      </c>
      <c r="H480" s="30">
        <f>SUM(Ведомственная!I1389)</f>
        <v>1614.8</v>
      </c>
    </row>
    <row r="481" spans="1:8">
      <c r="A481" s="26" t="s">
        <v>20</v>
      </c>
      <c r="B481" s="27" t="s">
        <v>143</v>
      </c>
      <c r="C481" s="27" t="s">
        <v>91</v>
      </c>
      <c r="D481" s="27" t="s">
        <v>13</v>
      </c>
      <c r="E481" s="27" t="s">
        <v>11</v>
      </c>
      <c r="F481" s="30">
        <f>SUM(Ведомственная!G1390)</f>
        <v>133.80000000000001</v>
      </c>
      <c r="G481" s="30">
        <f>SUM(Ведомственная!H1390)</f>
        <v>3.4</v>
      </c>
      <c r="H481" s="30">
        <f>SUM(Ведомственная!I1390)</f>
        <v>3.4</v>
      </c>
    </row>
    <row r="482" spans="1:8">
      <c r="A482" s="103" t="s">
        <v>657</v>
      </c>
      <c r="B482" s="105" t="s">
        <v>655</v>
      </c>
      <c r="C482" s="27"/>
      <c r="D482" s="27"/>
      <c r="E482" s="27"/>
      <c r="F482" s="50">
        <f>SUM(F483+F485)+F487+F489</f>
        <v>9774.2999999999993</v>
      </c>
      <c r="G482" s="50">
        <f t="shared" ref="G482:H482" si="79">SUM(G483+G485)+G487+G489</f>
        <v>0</v>
      </c>
      <c r="H482" s="50">
        <f t="shared" si="79"/>
        <v>0</v>
      </c>
    </row>
    <row r="483" spans="1:8">
      <c r="A483" s="59" t="s">
        <v>30</v>
      </c>
      <c r="B483" s="28" t="s">
        <v>656</v>
      </c>
      <c r="C483" s="27"/>
      <c r="D483" s="27"/>
      <c r="E483" s="27"/>
      <c r="F483" s="30">
        <f>SUM(F484)</f>
        <v>5010.2</v>
      </c>
      <c r="G483" s="30">
        <f>SUM(G484)</f>
        <v>0</v>
      </c>
      <c r="H483" s="30">
        <f>SUM(H484)</f>
        <v>0</v>
      </c>
    </row>
    <row r="484" spans="1:8" ht="31.5">
      <c r="A484" s="59" t="s">
        <v>47</v>
      </c>
      <c r="B484" s="28" t="s">
        <v>656</v>
      </c>
      <c r="C484" s="27" t="s">
        <v>86</v>
      </c>
      <c r="D484" s="27" t="s">
        <v>164</v>
      </c>
      <c r="E484" s="27" t="s">
        <v>49</v>
      </c>
      <c r="F484" s="30">
        <f>SUM(Ведомственная!G366)</f>
        <v>5010.2</v>
      </c>
      <c r="G484" s="30">
        <f>SUM(Ведомственная!H366)</f>
        <v>0</v>
      </c>
      <c r="H484" s="30">
        <f>SUM(Ведомственная!I366)</f>
        <v>0</v>
      </c>
    </row>
    <row r="485" spans="1:8" ht="47.25">
      <c r="A485" s="59" t="s">
        <v>23</v>
      </c>
      <c r="B485" s="28" t="s">
        <v>664</v>
      </c>
      <c r="C485" s="27"/>
      <c r="D485" s="27"/>
      <c r="E485" s="27"/>
      <c r="F485" s="30">
        <f>SUM(F486)</f>
        <v>4318.7</v>
      </c>
      <c r="G485" s="30">
        <f>SUM(G486)</f>
        <v>0</v>
      </c>
      <c r="H485" s="30">
        <f>SUM(H486)</f>
        <v>0</v>
      </c>
    </row>
    <row r="486" spans="1:8" ht="31.5">
      <c r="A486" s="59" t="s">
        <v>222</v>
      </c>
      <c r="B486" s="28" t="s">
        <v>664</v>
      </c>
      <c r="C486" s="27" t="s">
        <v>117</v>
      </c>
      <c r="D486" s="27" t="s">
        <v>164</v>
      </c>
      <c r="E486" s="27" t="s">
        <v>49</v>
      </c>
      <c r="F486" s="30">
        <f>SUM(Ведомственная!G368)</f>
        <v>4318.7</v>
      </c>
      <c r="G486" s="30">
        <f>SUM(Ведомственная!H368)</f>
        <v>0</v>
      </c>
      <c r="H486" s="30">
        <f>SUM(Ведомственная!I368)</f>
        <v>0</v>
      </c>
    </row>
    <row r="487" spans="1:8" ht="31.5">
      <c r="A487" s="59" t="s">
        <v>256</v>
      </c>
      <c r="B487" s="28" t="s">
        <v>673</v>
      </c>
      <c r="C487" s="27"/>
      <c r="D487" s="27"/>
      <c r="E487" s="27"/>
      <c r="F487" s="30">
        <f>SUM(F488)</f>
        <v>372.1</v>
      </c>
      <c r="G487" s="30">
        <f>SUM(G488)</f>
        <v>0</v>
      </c>
      <c r="H487" s="30">
        <f>SUM(H488)</f>
        <v>0</v>
      </c>
    </row>
    <row r="488" spans="1:8" ht="31.5">
      <c r="A488" s="59" t="s">
        <v>222</v>
      </c>
      <c r="B488" s="28" t="s">
        <v>673</v>
      </c>
      <c r="C488" s="27" t="s">
        <v>117</v>
      </c>
      <c r="D488" s="27" t="s">
        <v>164</v>
      </c>
      <c r="E488" s="27" t="s">
        <v>49</v>
      </c>
      <c r="F488" s="30">
        <f>SUM(Ведомственная!G370)</f>
        <v>372.1</v>
      </c>
      <c r="G488" s="30">
        <f>SUM(Ведомственная!H370)</f>
        <v>0</v>
      </c>
      <c r="H488" s="30">
        <f>SUM(Ведомственная!I370)</f>
        <v>0</v>
      </c>
    </row>
    <row r="489" spans="1:8" ht="31.5">
      <c r="A489" s="26" t="s">
        <v>257</v>
      </c>
      <c r="B489" s="28" t="s">
        <v>855</v>
      </c>
      <c r="C489" s="27"/>
      <c r="D489" s="27"/>
      <c r="E489" s="27"/>
      <c r="F489" s="30">
        <f>SUM(F490)</f>
        <v>73.3</v>
      </c>
      <c r="G489" s="30">
        <f t="shared" ref="G489:H489" si="80">SUM(G490)</f>
        <v>0</v>
      </c>
      <c r="H489" s="30">
        <f t="shared" si="80"/>
        <v>0</v>
      </c>
    </row>
    <row r="490" spans="1:8" ht="31.5">
      <c r="A490" s="59" t="s">
        <v>222</v>
      </c>
      <c r="B490" s="28" t="s">
        <v>855</v>
      </c>
      <c r="C490" s="27" t="s">
        <v>117</v>
      </c>
      <c r="D490" s="27" t="s">
        <v>164</v>
      </c>
      <c r="E490" s="27" t="s">
        <v>49</v>
      </c>
      <c r="F490" s="30">
        <f>SUM(Ведомственная!G372)</f>
        <v>73.3</v>
      </c>
      <c r="G490" s="30">
        <f>SUM(Ведомственная!H372)</f>
        <v>0</v>
      </c>
      <c r="H490" s="30">
        <f>SUM(Ведомственная!I372)</f>
        <v>0</v>
      </c>
    </row>
    <row r="491" spans="1:8">
      <c r="A491" s="103" t="s">
        <v>658</v>
      </c>
      <c r="B491" s="105" t="s">
        <v>662</v>
      </c>
      <c r="C491" s="27"/>
      <c r="D491" s="27"/>
      <c r="E491" s="27"/>
      <c r="F491" s="50">
        <f>SUM(F492)+F494+F496+F498</f>
        <v>36925.899999999994</v>
      </c>
      <c r="G491" s="50">
        <f t="shared" ref="G491:H491" si="81">SUM(G492)+G494+G496+G498</f>
        <v>2000</v>
      </c>
      <c r="H491" s="50">
        <f t="shared" si="81"/>
        <v>6318.7</v>
      </c>
    </row>
    <row r="492" spans="1:8">
      <c r="A492" s="59" t="s">
        <v>30</v>
      </c>
      <c r="B492" s="28" t="s">
        <v>663</v>
      </c>
      <c r="C492" s="27"/>
      <c r="D492" s="27"/>
      <c r="E492" s="27"/>
      <c r="F492" s="30">
        <f>SUM(F493)</f>
        <v>11403.3</v>
      </c>
      <c r="G492" s="30">
        <f>SUM(G493)</f>
        <v>2000</v>
      </c>
      <c r="H492" s="30">
        <f>SUM(H493)</f>
        <v>6318.7</v>
      </c>
    </row>
    <row r="493" spans="1:8" ht="31.5">
      <c r="A493" s="59" t="s">
        <v>47</v>
      </c>
      <c r="B493" s="28" t="s">
        <v>663</v>
      </c>
      <c r="C493" s="27" t="s">
        <v>86</v>
      </c>
      <c r="D493" s="27" t="s">
        <v>164</v>
      </c>
      <c r="E493" s="27" t="s">
        <v>49</v>
      </c>
      <c r="F493" s="30">
        <f>SUM(Ведомственная!G375)</f>
        <v>11403.3</v>
      </c>
      <c r="G493" s="30">
        <f>SUM(Ведомственная!H375)</f>
        <v>2000</v>
      </c>
      <c r="H493" s="30">
        <f>SUM(Ведомственная!I375)</f>
        <v>6318.7</v>
      </c>
    </row>
    <row r="494" spans="1:8" ht="47.25">
      <c r="A494" s="59" t="s">
        <v>23</v>
      </c>
      <c r="B494" s="28" t="s">
        <v>672</v>
      </c>
      <c r="C494" s="27"/>
      <c r="D494" s="27"/>
      <c r="E494" s="27"/>
      <c r="F494" s="30">
        <f>SUM(F495)</f>
        <v>20915.599999999999</v>
      </c>
      <c r="G494" s="30">
        <f>SUM(G495)</f>
        <v>0</v>
      </c>
      <c r="H494" s="30">
        <f>SUM(H495)</f>
        <v>0</v>
      </c>
    </row>
    <row r="495" spans="1:8" ht="31.5">
      <c r="A495" s="59" t="s">
        <v>222</v>
      </c>
      <c r="B495" s="28" t="s">
        <v>672</v>
      </c>
      <c r="C495" s="27" t="s">
        <v>117</v>
      </c>
      <c r="D495" s="27" t="s">
        <v>164</v>
      </c>
      <c r="E495" s="27" t="s">
        <v>49</v>
      </c>
      <c r="F495" s="30">
        <f>SUM(Ведомственная!G377)</f>
        <v>20915.599999999999</v>
      </c>
      <c r="G495" s="30">
        <f>SUM(Ведомственная!H377)</f>
        <v>0</v>
      </c>
      <c r="H495" s="30">
        <f>SUM(Ведомственная!I377)</f>
        <v>0</v>
      </c>
    </row>
    <row r="496" spans="1:8" ht="31.5">
      <c r="A496" s="59" t="s">
        <v>256</v>
      </c>
      <c r="B496" s="28" t="s">
        <v>998</v>
      </c>
      <c r="C496" s="27"/>
      <c r="D496" s="27"/>
      <c r="E496" s="27"/>
      <c r="F496" s="30">
        <f>SUM(F497)</f>
        <v>0</v>
      </c>
      <c r="G496" s="30">
        <f t="shared" ref="G496:H496" si="82">SUM(G497)</f>
        <v>0</v>
      </c>
      <c r="H496" s="30">
        <f t="shared" si="82"/>
        <v>0</v>
      </c>
    </row>
    <row r="497" spans="1:8" ht="31.5">
      <c r="A497" s="59" t="s">
        <v>255</v>
      </c>
      <c r="B497" s="28" t="s">
        <v>998</v>
      </c>
      <c r="C497" s="27" t="s">
        <v>117</v>
      </c>
      <c r="D497" s="27" t="s">
        <v>164</v>
      </c>
      <c r="E497" s="27" t="s">
        <v>49</v>
      </c>
      <c r="F497" s="30">
        <f>SUM(Ведомственная!G379)</f>
        <v>0</v>
      </c>
      <c r="G497" s="30">
        <f>SUM(Ведомственная!H379)</f>
        <v>0</v>
      </c>
      <c r="H497" s="30">
        <f>SUM(Ведомственная!I379)</f>
        <v>0</v>
      </c>
    </row>
    <row r="498" spans="1:8" ht="31.5">
      <c r="A498" s="59" t="s">
        <v>858</v>
      </c>
      <c r="B498" s="28" t="s">
        <v>857</v>
      </c>
      <c r="C498" s="27"/>
      <c r="D498" s="27"/>
      <c r="E498" s="27"/>
      <c r="F498" s="30">
        <f>SUM(F499)</f>
        <v>4607</v>
      </c>
      <c r="G498" s="30">
        <f t="shared" ref="G498:H498" si="83">SUM(G499)</f>
        <v>0</v>
      </c>
      <c r="H498" s="30">
        <f t="shared" si="83"/>
        <v>0</v>
      </c>
    </row>
    <row r="499" spans="1:8" ht="31.5">
      <c r="A499" s="59" t="s">
        <v>859</v>
      </c>
      <c r="B499" s="28" t="s">
        <v>856</v>
      </c>
      <c r="C499" s="27"/>
      <c r="D499" s="27"/>
      <c r="E499" s="27"/>
      <c r="F499" s="30">
        <f>SUM(F500)</f>
        <v>4607</v>
      </c>
      <c r="G499" s="30">
        <f t="shared" ref="G499:H499" si="84">SUM(G500)</f>
        <v>0</v>
      </c>
      <c r="H499" s="30">
        <f t="shared" si="84"/>
        <v>0</v>
      </c>
    </row>
    <row r="500" spans="1:8" ht="31.5">
      <c r="A500" s="59" t="s">
        <v>47</v>
      </c>
      <c r="B500" s="28" t="s">
        <v>856</v>
      </c>
      <c r="C500" s="27" t="s">
        <v>86</v>
      </c>
      <c r="D500" s="27" t="s">
        <v>164</v>
      </c>
      <c r="E500" s="27" t="s">
        <v>49</v>
      </c>
      <c r="F500" s="30">
        <f>SUM(Ведомственная!G382)</f>
        <v>4607</v>
      </c>
      <c r="G500" s="30">
        <f>SUM(Ведомственная!H382)</f>
        <v>0</v>
      </c>
      <c r="H500" s="30">
        <f>SUM(Ведомственная!I382)</f>
        <v>0</v>
      </c>
    </row>
    <row r="501" spans="1:8">
      <c r="A501" s="103" t="s">
        <v>659</v>
      </c>
      <c r="B501" s="105" t="s">
        <v>660</v>
      </c>
      <c r="C501" s="28"/>
      <c r="D501" s="27"/>
      <c r="E501" s="27"/>
      <c r="F501" s="50">
        <f t="shared" ref="F501:H502" si="85">SUM(F502)</f>
        <v>44910.6</v>
      </c>
      <c r="G501" s="50">
        <f t="shared" si="85"/>
        <v>51662.1</v>
      </c>
      <c r="H501" s="50">
        <f t="shared" si="85"/>
        <v>54100.1</v>
      </c>
    </row>
    <row r="502" spans="1:8">
      <c r="A502" s="59" t="s">
        <v>30</v>
      </c>
      <c r="B502" s="28" t="s">
        <v>661</v>
      </c>
      <c r="C502" s="28"/>
      <c r="D502" s="27"/>
      <c r="E502" s="27"/>
      <c r="F502" s="30">
        <f t="shared" si="85"/>
        <v>44910.6</v>
      </c>
      <c r="G502" s="30">
        <f t="shared" si="85"/>
        <v>51662.1</v>
      </c>
      <c r="H502" s="30">
        <f t="shared" si="85"/>
        <v>54100.1</v>
      </c>
    </row>
    <row r="503" spans="1:8" ht="31.5">
      <c r="A503" s="59" t="s">
        <v>47</v>
      </c>
      <c r="B503" s="28" t="s">
        <v>661</v>
      </c>
      <c r="C503" s="28" t="s">
        <v>86</v>
      </c>
      <c r="D503" s="27" t="s">
        <v>164</v>
      </c>
      <c r="E503" s="27" t="s">
        <v>49</v>
      </c>
      <c r="F503" s="30">
        <f>SUM(Ведомственная!G385)</f>
        <v>44910.6</v>
      </c>
      <c r="G503" s="30">
        <f>SUM(Ведомственная!H385)</f>
        <v>51662.1</v>
      </c>
      <c r="H503" s="30">
        <f>SUM(Ведомственная!I385)</f>
        <v>54100.1</v>
      </c>
    </row>
    <row r="504" spans="1:8" ht="47.25">
      <c r="A504" s="103" t="s">
        <v>653</v>
      </c>
      <c r="B504" s="105" t="s">
        <v>649</v>
      </c>
      <c r="C504" s="27"/>
      <c r="D504" s="27"/>
      <c r="E504" s="27"/>
      <c r="F504" s="50">
        <f>SUM(F505)+F507</f>
        <v>3600</v>
      </c>
      <c r="G504" s="50">
        <f t="shared" ref="G504:H504" si="86">SUM(G505)+G507</f>
        <v>2500</v>
      </c>
      <c r="H504" s="50">
        <f t="shared" si="86"/>
        <v>12500</v>
      </c>
    </row>
    <row r="505" spans="1:8">
      <c r="A505" s="26" t="s">
        <v>30</v>
      </c>
      <c r="B505" s="28" t="s">
        <v>650</v>
      </c>
      <c r="C505" s="27"/>
      <c r="D505" s="27"/>
      <c r="E505" s="27"/>
      <c r="F505" s="30">
        <f t="shared" ref="F505:H505" si="87">SUM(F506)</f>
        <v>3600</v>
      </c>
      <c r="G505" s="30">
        <f t="shared" si="87"/>
        <v>2500</v>
      </c>
      <c r="H505" s="30">
        <f t="shared" si="87"/>
        <v>2500</v>
      </c>
    </row>
    <row r="506" spans="1:8" ht="31.5">
      <c r="A506" s="26" t="s">
        <v>47</v>
      </c>
      <c r="B506" s="28" t="s">
        <v>650</v>
      </c>
      <c r="C506" s="27" t="s">
        <v>86</v>
      </c>
      <c r="D506" s="27" t="s">
        <v>164</v>
      </c>
      <c r="E506" s="27" t="s">
        <v>49</v>
      </c>
      <c r="F506" s="30">
        <f>SUM(Ведомственная!G302)</f>
        <v>3600</v>
      </c>
      <c r="G506" s="30">
        <f>SUM(Ведомственная!H302)</f>
        <v>2500</v>
      </c>
      <c r="H506" s="30">
        <f>SUM(Ведомственная!I302)</f>
        <v>2500</v>
      </c>
    </row>
    <row r="507" spans="1:8" ht="47.25">
      <c r="A507" s="59" t="s">
        <v>908</v>
      </c>
      <c r="B507" s="28" t="s">
        <v>909</v>
      </c>
      <c r="C507" s="28"/>
      <c r="D507" s="27"/>
      <c r="E507" s="27"/>
      <c r="F507" s="30">
        <f>SUM(F508)</f>
        <v>0</v>
      </c>
      <c r="G507" s="30">
        <f t="shared" ref="G507" si="88">SUM(G508)</f>
        <v>0</v>
      </c>
      <c r="H507" s="30">
        <f t="shared" ref="H507" si="89">SUM(H508)</f>
        <v>10000</v>
      </c>
    </row>
    <row r="508" spans="1:8" ht="31.5">
      <c r="A508" s="59" t="s">
        <v>47</v>
      </c>
      <c r="B508" s="28" t="s">
        <v>909</v>
      </c>
      <c r="C508" s="28" t="s">
        <v>86</v>
      </c>
      <c r="D508" s="27"/>
      <c r="E508" s="27"/>
      <c r="F508" s="30">
        <f>SUM(Ведомственная!G304)</f>
        <v>0</v>
      </c>
      <c r="G508" s="30">
        <f>SUM(Ведомственная!H304)</f>
        <v>0</v>
      </c>
      <c r="H508" s="30">
        <f>SUM(Ведомственная!I304)</f>
        <v>10000</v>
      </c>
    </row>
    <row r="509" spans="1:8" ht="47.25">
      <c r="A509" s="103" t="s">
        <v>654</v>
      </c>
      <c r="B509" s="105" t="s">
        <v>651</v>
      </c>
      <c r="C509" s="27"/>
      <c r="D509" s="27"/>
      <c r="E509" s="27"/>
      <c r="F509" s="50">
        <f t="shared" ref="F509:H510" si="90">SUM(F510)</f>
        <v>3776.8</v>
      </c>
      <c r="G509" s="50">
        <f t="shared" si="90"/>
        <v>2776.8</v>
      </c>
      <c r="H509" s="50">
        <f t="shared" si="90"/>
        <v>2776.8</v>
      </c>
    </row>
    <row r="510" spans="1:8">
      <c r="A510" s="26" t="s">
        <v>30</v>
      </c>
      <c r="B510" s="28" t="s">
        <v>652</v>
      </c>
      <c r="C510" s="27"/>
      <c r="D510" s="27"/>
      <c r="E510" s="27"/>
      <c r="F510" s="30">
        <f t="shared" si="90"/>
        <v>3776.8</v>
      </c>
      <c r="G510" s="30">
        <f t="shared" si="90"/>
        <v>2776.8</v>
      </c>
      <c r="H510" s="30">
        <f t="shared" si="90"/>
        <v>2776.8</v>
      </c>
    </row>
    <row r="511" spans="1:8" ht="31.5">
      <c r="A511" s="26" t="s">
        <v>47</v>
      </c>
      <c r="B511" s="28" t="s">
        <v>652</v>
      </c>
      <c r="C511" s="27" t="s">
        <v>86</v>
      </c>
      <c r="D511" s="27"/>
      <c r="E511" s="27"/>
      <c r="F511" s="30">
        <f>SUM(Ведомственная!G307)</f>
        <v>3776.8</v>
      </c>
      <c r="G511" s="30">
        <f>SUM(Ведомственная!H307)</f>
        <v>2776.8</v>
      </c>
      <c r="H511" s="30">
        <f>SUM(Ведомственная!I307)</f>
        <v>2776.8</v>
      </c>
    </row>
    <row r="512" spans="1:8" s="51" customFormat="1" ht="47.25">
      <c r="A512" s="102" t="s">
        <v>637</v>
      </c>
      <c r="B512" s="48" t="s">
        <v>471</v>
      </c>
      <c r="C512" s="48"/>
      <c r="D512" s="48"/>
      <c r="E512" s="48"/>
      <c r="F512" s="50">
        <f>SUM(F513+F515+F520+F523)</f>
        <v>2411.1999999999998</v>
      </c>
      <c r="G512" s="50">
        <f t="shared" ref="G512:H512" si="91">SUM(G513+G515+G520+G523)</f>
        <v>874410.4</v>
      </c>
      <c r="H512" s="50">
        <f t="shared" si="91"/>
        <v>10400.4</v>
      </c>
    </row>
    <row r="513" spans="1:8" s="51" customFormat="1">
      <c r="A513" s="3" t="s">
        <v>819</v>
      </c>
      <c r="B513" s="56" t="s">
        <v>814</v>
      </c>
      <c r="C513" s="35"/>
      <c r="D513" s="48"/>
      <c r="E513" s="48"/>
      <c r="F513" s="30">
        <f>SUM(F514)</f>
        <v>0</v>
      </c>
      <c r="G513" s="30">
        <f t="shared" ref="G513:H513" si="92">SUM(G514)</f>
        <v>859010</v>
      </c>
      <c r="H513" s="30">
        <f t="shared" si="92"/>
        <v>0</v>
      </c>
    </row>
    <row r="514" spans="1:8" s="51" customFormat="1" ht="31.5">
      <c r="A514" s="3" t="s">
        <v>264</v>
      </c>
      <c r="B514" s="56" t="s">
        <v>814</v>
      </c>
      <c r="C514" s="35" t="s">
        <v>241</v>
      </c>
      <c r="D514" s="27" t="s">
        <v>108</v>
      </c>
      <c r="E514" s="27" t="s">
        <v>39</v>
      </c>
      <c r="F514" s="30">
        <f>SUM(Ведомственная!G430)</f>
        <v>0</v>
      </c>
      <c r="G514" s="30">
        <f>SUM(Ведомственная!H430)</f>
        <v>859010</v>
      </c>
      <c r="H514" s="30">
        <f>SUM(Ведомственная!I430)</f>
        <v>0</v>
      </c>
    </row>
    <row r="515" spans="1:8" s="51" customFormat="1">
      <c r="A515" s="26" t="s">
        <v>30</v>
      </c>
      <c r="B515" s="79" t="s">
        <v>568</v>
      </c>
      <c r="C515" s="27"/>
      <c r="D515" s="27"/>
      <c r="E515" s="27"/>
      <c r="F515" s="30">
        <f>SUM(F518)+F516</f>
        <v>0</v>
      </c>
      <c r="G515" s="30">
        <f t="shared" ref="G515:H515" si="93">SUM(G518)+G516</f>
        <v>10400.4</v>
      </c>
      <c r="H515" s="30">
        <f t="shared" si="93"/>
        <v>5200.2</v>
      </c>
    </row>
    <row r="516" spans="1:8" s="51" customFormat="1" ht="31.5">
      <c r="A516" s="26" t="s">
        <v>47</v>
      </c>
      <c r="B516" s="79" t="s">
        <v>866</v>
      </c>
      <c r="C516" s="27"/>
      <c r="D516" s="27"/>
      <c r="E516" s="27"/>
      <c r="F516" s="30">
        <f>SUM(F517)</f>
        <v>0</v>
      </c>
      <c r="G516" s="30">
        <f t="shared" ref="G516:H516" si="94">SUM(G517)</f>
        <v>0</v>
      </c>
      <c r="H516" s="30">
        <f t="shared" si="94"/>
        <v>0</v>
      </c>
    </row>
    <row r="517" spans="1:8" s="51" customFormat="1" ht="31.5">
      <c r="A517" s="57" t="s">
        <v>723</v>
      </c>
      <c r="B517" s="79" t="s">
        <v>722</v>
      </c>
      <c r="C517" s="27" t="s">
        <v>86</v>
      </c>
      <c r="D517" s="27" t="s">
        <v>108</v>
      </c>
      <c r="E517" s="27" t="s">
        <v>39</v>
      </c>
      <c r="F517" s="30">
        <f>SUM(Ведомственная!G973)</f>
        <v>0</v>
      </c>
      <c r="G517" s="30">
        <f>SUM(Ведомственная!H973)</f>
        <v>0</v>
      </c>
      <c r="H517" s="30">
        <f>SUM(Ведомственная!I973)</f>
        <v>0</v>
      </c>
    </row>
    <row r="518" spans="1:8" s="51" customFormat="1" ht="31.5">
      <c r="A518" s="57" t="s">
        <v>723</v>
      </c>
      <c r="B518" s="79" t="s">
        <v>722</v>
      </c>
      <c r="C518" s="27"/>
      <c r="D518" s="27"/>
      <c r="E518" s="27"/>
      <c r="F518" s="30">
        <f t="shared" ref="F518:H518" si="95">SUM(F519)</f>
        <v>0</v>
      </c>
      <c r="G518" s="30">
        <f t="shared" si="95"/>
        <v>10400.4</v>
      </c>
      <c r="H518" s="30">
        <f t="shared" si="95"/>
        <v>5200.2</v>
      </c>
    </row>
    <row r="519" spans="1:8" s="51" customFormat="1" ht="31.5">
      <c r="A519" s="26" t="s">
        <v>47</v>
      </c>
      <c r="B519" s="79" t="s">
        <v>722</v>
      </c>
      <c r="C519" s="27" t="s">
        <v>86</v>
      </c>
      <c r="D519" s="27" t="s">
        <v>108</v>
      </c>
      <c r="E519" s="27" t="s">
        <v>39</v>
      </c>
      <c r="F519" s="30">
        <f>SUM(Ведомственная!G975)</f>
        <v>0</v>
      </c>
      <c r="G519" s="30">
        <f>SUM(Ведомственная!H975)</f>
        <v>10400.4</v>
      </c>
      <c r="H519" s="30">
        <f>SUM(Ведомственная!I975)</f>
        <v>5200.2</v>
      </c>
    </row>
    <row r="520" spans="1:8" s="51" customFormat="1" ht="31.5">
      <c r="A520" s="3" t="s">
        <v>263</v>
      </c>
      <c r="B520" s="56" t="s">
        <v>674</v>
      </c>
      <c r="C520" s="27"/>
      <c r="D520" s="27"/>
      <c r="E520" s="27"/>
      <c r="F520" s="30">
        <f>SUM(F521)</f>
        <v>2411.1999999999998</v>
      </c>
      <c r="G520" s="30">
        <f>SUM(G521)</f>
        <v>5000</v>
      </c>
      <c r="H520" s="30">
        <f>SUM(H521)</f>
        <v>0</v>
      </c>
    </row>
    <row r="521" spans="1:8" s="51" customFormat="1" ht="31.5">
      <c r="A521" s="3" t="s">
        <v>264</v>
      </c>
      <c r="B521" s="56" t="s">
        <v>674</v>
      </c>
      <c r="C521" s="27" t="s">
        <v>241</v>
      </c>
      <c r="D521" s="27" t="s">
        <v>108</v>
      </c>
      <c r="E521" s="27" t="s">
        <v>167</v>
      </c>
      <c r="F521" s="30">
        <f>SUM(Ведомственная!G455)</f>
        <v>2411.1999999999998</v>
      </c>
      <c r="G521" s="30">
        <f>SUM(Ведомственная!H455)</f>
        <v>5000</v>
      </c>
      <c r="H521" s="30">
        <f>SUM(Ведомственная!I455)</f>
        <v>0</v>
      </c>
    </row>
    <row r="522" spans="1:8">
      <c r="A522" s="57" t="s">
        <v>146</v>
      </c>
      <c r="B522" s="79" t="s">
        <v>502</v>
      </c>
      <c r="C522" s="78"/>
      <c r="D522" s="27"/>
      <c r="E522" s="27"/>
      <c r="F522" s="30">
        <f t="shared" ref="F522:H523" si="96">F523</f>
        <v>0</v>
      </c>
      <c r="G522" s="30">
        <f t="shared" si="96"/>
        <v>0</v>
      </c>
      <c r="H522" s="30">
        <f t="shared" si="96"/>
        <v>5200.2</v>
      </c>
    </row>
    <row r="523" spans="1:8" ht="31.5">
      <c r="A523" s="26" t="s">
        <v>717</v>
      </c>
      <c r="B523" s="56" t="s">
        <v>725</v>
      </c>
      <c r="C523" s="78"/>
      <c r="D523" s="27"/>
      <c r="E523" s="27"/>
      <c r="F523" s="30">
        <f t="shared" si="96"/>
        <v>0</v>
      </c>
      <c r="G523" s="30">
        <f t="shared" si="96"/>
        <v>0</v>
      </c>
      <c r="H523" s="30">
        <f t="shared" si="96"/>
        <v>5200.2</v>
      </c>
    </row>
    <row r="524" spans="1:8" ht="31.5">
      <c r="A524" s="57" t="s">
        <v>723</v>
      </c>
      <c r="B524" s="56" t="s">
        <v>724</v>
      </c>
      <c r="C524" s="78"/>
      <c r="D524" s="27"/>
      <c r="E524" s="27"/>
      <c r="F524" s="30">
        <f>SUM(F525:F525)</f>
        <v>0</v>
      </c>
      <c r="G524" s="30">
        <f>SUM(G525:G525)</f>
        <v>0</v>
      </c>
      <c r="H524" s="30">
        <f>SUM(H525:H525)</f>
        <v>5200.2</v>
      </c>
    </row>
    <row r="525" spans="1:8" ht="31.5">
      <c r="A525" s="26" t="s">
        <v>222</v>
      </c>
      <c r="B525" s="56" t="s">
        <v>724</v>
      </c>
      <c r="C525" s="78" t="s">
        <v>117</v>
      </c>
      <c r="D525" s="27" t="s">
        <v>108</v>
      </c>
      <c r="E525" s="27" t="s">
        <v>39</v>
      </c>
      <c r="F525" s="30">
        <f>SUM(Ведомственная!G979)</f>
        <v>0</v>
      </c>
      <c r="G525" s="30">
        <f>SUM(Ведомственная!H979)</f>
        <v>0</v>
      </c>
      <c r="H525" s="30">
        <f>SUM(Ведомственная!I979)</f>
        <v>5200.2</v>
      </c>
    </row>
    <row r="526" spans="1:8" s="51" customFormat="1" ht="31.5">
      <c r="A526" s="47" t="s">
        <v>633</v>
      </c>
      <c r="B526" s="54" t="s">
        <v>314</v>
      </c>
      <c r="C526" s="48"/>
      <c r="D526" s="48"/>
      <c r="E526" s="48"/>
      <c r="F526" s="50">
        <f>SUM(F527+F651+F670+F691)</f>
        <v>2584567</v>
      </c>
      <c r="G526" s="50">
        <f>SUM(G527+G651+G670+G691)</f>
        <v>2528209.1</v>
      </c>
      <c r="H526" s="50">
        <f>SUM(H527+H651+H670+H691)</f>
        <v>2555330.2999999998</v>
      </c>
    </row>
    <row r="527" spans="1:8" s="51" customFormat="1" ht="47.25">
      <c r="A527" s="26" t="s">
        <v>726</v>
      </c>
      <c r="B527" s="56" t="s">
        <v>696</v>
      </c>
      <c r="C527" s="48"/>
      <c r="D527" s="48"/>
      <c r="E527" s="48"/>
      <c r="F527" s="30">
        <f>SUM(F528+F583+F594+F609+F639+F644)+F564+F647</f>
        <v>2489480.7999999998</v>
      </c>
      <c r="G527" s="30">
        <f>SUM(G528+G583+G594+G609+G639+G644)+G564+G647</f>
        <v>2457583.4000000004</v>
      </c>
      <c r="H527" s="30">
        <f>SUM(H528+H583+H594+H609+H639+H644)+H564+H647</f>
        <v>2468824.5</v>
      </c>
    </row>
    <row r="528" spans="1:8" s="51" customFormat="1">
      <c r="A528" s="26" t="s">
        <v>30</v>
      </c>
      <c r="B528" s="46" t="s">
        <v>697</v>
      </c>
      <c r="C528" s="46"/>
      <c r="D528" s="27"/>
      <c r="E528" s="27"/>
      <c r="F528" s="30">
        <f>SUM(F537)+F549+F529+F532+F558+F568+F575+F541+F571+F581+F553+F578+F561+F573+F555+F551+F546</f>
        <v>239033.3</v>
      </c>
      <c r="G528" s="30">
        <f t="shared" ref="G528:H528" si="97">SUM(G537)+G549+G529+G532+G558+G568+G575+G541+G571+G581+G553+G578+G561+G573+G555+G551+G546</f>
        <v>227726.1</v>
      </c>
      <c r="H528" s="30">
        <f t="shared" si="97"/>
        <v>223046.2</v>
      </c>
    </row>
    <row r="529" spans="1:8" s="51" customFormat="1">
      <c r="A529" s="58" t="s">
        <v>333</v>
      </c>
      <c r="B529" s="27" t="s">
        <v>749</v>
      </c>
      <c r="C529" s="35"/>
      <c r="D529" s="32"/>
      <c r="E529" s="27"/>
      <c r="F529" s="32">
        <f>SUM(F530:F531)</f>
        <v>2882.7</v>
      </c>
      <c r="G529" s="32">
        <f>SUM(G530:G531)</f>
        <v>2882.7</v>
      </c>
      <c r="H529" s="32">
        <f>SUM(H530:H531)</f>
        <v>2882.7</v>
      </c>
    </row>
    <row r="530" spans="1:8" s="51" customFormat="1" ht="31.5">
      <c r="A530" s="26" t="s">
        <v>47</v>
      </c>
      <c r="B530" s="46" t="s">
        <v>749</v>
      </c>
      <c r="C530" s="35" t="s">
        <v>86</v>
      </c>
      <c r="D530" s="27" t="s">
        <v>108</v>
      </c>
      <c r="E530" s="27" t="s">
        <v>49</v>
      </c>
      <c r="F530" s="32">
        <f>SUM(Ведомственная!G1110)</f>
        <v>809.3</v>
      </c>
      <c r="G530" s="32">
        <f>SUM(Ведомственная!H1110)</f>
        <v>2882.7</v>
      </c>
      <c r="H530" s="32">
        <f>SUM(Ведомственная!I1110)</f>
        <v>2882.7</v>
      </c>
    </row>
    <row r="531" spans="1:8" s="51" customFormat="1" ht="31.5">
      <c r="A531" s="26" t="s">
        <v>222</v>
      </c>
      <c r="B531" s="46" t="s">
        <v>749</v>
      </c>
      <c r="C531" s="35" t="s">
        <v>117</v>
      </c>
      <c r="D531" s="27" t="s">
        <v>108</v>
      </c>
      <c r="E531" s="27" t="s">
        <v>49</v>
      </c>
      <c r="F531" s="32">
        <f>SUM(Ведомственная!G1111)</f>
        <v>2073.4</v>
      </c>
      <c r="G531" s="32">
        <f>SUM(Ведомственная!H1111)</f>
        <v>0</v>
      </c>
      <c r="H531" s="32">
        <f>SUM(Ведомственная!I1111)</f>
        <v>0</v>
      </c>
    </row>
    <row r="532" spans="1:8" s="51" customFormat="1">
      <c r="A532" s="26" t="s">
        <v>318</v>
      </c>
      <c r="B532" s="56" t="s">
        <v>698</v>
      </c>
      <c r="C532" s="27"/>
      <c r="D532" s="30"/>
      <c r="E532" s="27"/>
      <c r="F532" s="30">
        <f>SUM(F533:F535)</f>
        <v>5116.6000000000004</v>
      </c>
      <c r="G532" s="30">
        <f>SUM(G533:G535)</f>
        <v>0</v>
      </c>
      <c r="H532" s="30">
        <f>SUM(H533:H535)</f>
        <v>0</v>
      </c>
    </row>
    <row r="533" spans="1:8" s="51" customFormat="1" ht="63">
      <c r="A533" s="26" t="s">
        <v>46</v>
      </c>
      <c r="B533" s="56" t="s">
        <v>698</v>
      </c>
      <c r="C533" s="27" t="s">
        <v>86</v>
      </c>
      <c r="D533" s="27" t="s">
        <v>108</v>
      </c>
      <c r="E533" s="27" t="s">
        <v>29</v>
      </c>
      <c r="F533" s="30">
        <f>SUM(Ведомственная!G910)</f>
        <v>2394.5</v>
      </c>
      <c r="G533" s="30">
        <f>SUM(Ведомственная!H910)</f>
        <v>0</v>
      </c>
      <c r="H533" s="30">
        <f>SUM(Ведомственная!I910)</f>
        <v>0</v>
      </c>
    </row>
    <row r="534" spans="1:8" s="51" customFormat="1" hidden="1">
      <c r="A534" s="26" t="s">
        <v>37</v>
      </c>
      <c r="B534" s="56" t="s">
        <v>698</v>
      </c>
      <c r="C534" s="27" t="s">
        <v>94</v>
      </c>
      <c r="D534" s="27" t="s">
        <v>108</v>
      </c>
      <c r="E534" s="27" t="s">
        <v>29</v>
      </c>
      <c r="F534" s="30">
        <f>SUM(Ведомственная!G911)</f>
        <v>40.1</v>
      </c>
      <c r="G534" s="30">
        <f>SUM(Ведомственная!H911)</f>
        <v>0</v>
      </c>
      <c r="H534" s="30">
        <f>SUM(Ведомственная!I911)</f>
        <v>0</v>
      </c>
    </row>
    <row r="535" spans="1:8" s="51" customFormat="1" ht="31.5">
      <c r="A535" s="26" t="s">
        <v>47</v>
      </c>
      <c r="B535" s="56" t="s">
        <v>698</v>
      </c>
      <c r="C535" s="27" t="s">
        <v>117</v>
      </c>
      <c r="D535" s="27" t="s">
        <v>108</v>
      </c>
      <c r="E535" s="27" t="s">
        <v>29</v>
      </c>
      <c r="F535" s="30">
        <f>SUM(Ведомственная!G912)</f>
        <v>2682</v>
      </c>
      <c r="G535" s="30">
        <f>SUM(Ведомственная!H912)</f>
        <v>0</v>
      </c>
      <c r="H535" s="30">
        <f>SUM(Ведомственная!I912)</f>
        <v>0</v>
      </c>
    </row>
    <row r="536" spans="1:8" s="51" customFormat="1">
      <c r="A536" s="57" t="s">
        <v>327</v>
      </c>
      <c r="B536" s="29" t="s">
        <v>712</v>
      </c>
      <c r="C536" s="35"/>
      <c r="D536" s="27"/>
      <c r="E536" s="27"/>
      <c r="F536" s="32">
        <f>SUM(F537)</f>
        <v>6844.5</v>
      </c>
      <c r="G536" s="32">
        <f>SUM(G537)</f>
        <v>2650</v>
      </c>
      <c r="H536" s="32">
        <f>SUM(H537)</f>
        <v>2135</v>
      </c>
    </row>
    <row r="537" spans="1:8" s="51" customFormat="1" ht="31.5">
      <c r="A537" s="26" t="s">
        <v>222</v>
      </c>
      <c r="B537" s="29" t="s">
        <v>712</v>
      </c>
      <c r="C537" s="46">
        <v>600</v>
      </c>
      <c r="D537" s="27"/>
      <c r="E537" s="27"/>
      <c r="F537" s="30">
        <f>SUM(F538:F540)</f>
        <v>6844.5</v>
      </c>
      <c r="G537" s="30">
        <f>SUM(G538:G540)</f>
        <v>2650</v>
      </c>
      <c r="H537" s="30">
        <f>SUM(H538:H540)</f>
        <v>2135</v>
      </c>
    </row>
    <row r="538" spans="1:8" s="51" customFormat="1" ht="31.5">
      <c r="A538" s="26" t="s">
        <v>47</v>
      </c>
      <c r="B538" s="29" t="s">
        <v>712</v>
      </c>
      <c r="C538" s="46">
        <v>200</v>
      </c>
      <c r="D538" s="27" t="s">
        <v>108</v>
      </c>
      <c r="E538" s="27" t="s">
        <v>39</v>
      </c>
      <c r="F538" s="30">
        <f>SUM(Ведомственная!G984)</f>
        <v>4360.2</v>
      </c>
      <c r="G538" s="30">
        <f>SUM(Ведомственная!H984)</f>
        <v>2650</v>
      </c>
      <c r="H538" s="30">
        <f>SUM(Ведомственная!I984)</f>
        <v>2135</v>
      </c>
    </row>
    <row r="539" spans="1:8" s="51" customFormat="1">
      <c r="A539" s="26" t="s">
        <v>37</v>
      </c>
      <c r="B539" s="29" t="s">
        <v>712</v>
      </c>
      <c r="C539" s="46">
        <v>300</v>
      </c>
      <c r="D539" s="27" t="s">
        <v>108</v>
      </c>
      <c r="E539" s="27" t="s">
        <v>39</v>
      </c>
      <c r="F539" s="30">
        <f>SUM(Ведомственная!G985)</f>
        <v>195</v>
      </c>
      <c r="G539" s="30">
        <f>SUM(Ведомственная!H985)</f>
        <v>0</v>
      </c>
      <c r="H539" s="30">
        <f>SUM(Ведомственная!I985)</f>
        <v>0</v>
      </c>
    </row>
    <row r="540" spans="1:8" s="51" customFormat="1" ht="31.5">
      <c r="A540" s="26" t="s">
        <v>67</v>
      </c>
      <c r="B540" s="29" t="s">
        <v>712</v>
      </c>
      <c r="C540" s="46">
        <v>600</v>
      </c>
      <c r="D540" s="27" t="s">
        <v>108</v>
      </c>
      <c r="E540" s="27" t="s">
        <v>39</v>
      </c>
      <c r="F540" s="30">
        <f>SUM(Ведомственная!G986)</f>
        <v>2289.3000000000002</v>
      </c>
      <c r="G540" s="30">
        <f>SUM(Ведомственная!H986)</f>
        <v>0</v>
      </c>
      <c r="H540" s="30">
        <f>SUM(Ведомственная!I986)</f>
        <v>0</v>
      </c>
    </row>
    <row r="541" spans="1:8" s="51" customFormat="1" ht="47.25">
      <c r="A541" s="26" t="s">
        <v>727</v>
      </c>
      <c r="B541" s="46" t="s">
        <v>728</v>
      </c>
      <c r="C541" s="27"/>
      <c r="D541" s="27"/>
      <c r="E541" s="27"/>
      <c r="F541" s="30">
        <f>SUM(F542:F545)</f>
        <v>8454.5</v>
      </c>
      <c r="G541" s="30">
        <f t="shared" ref="G541:H541" si="98">SUM(G542:G545)</f>
        <v>8454.5</v>
      </c>
      <c r="H541" s="30">
        <f t="shared" si="98"/>
        <v>8454.5</v>
      </c>
    </row>
    <row r="542" spans="1:8" s="51" customFormat="1" ht="31.5">
      <c r="A542" s="26" t="s">
        <v>47</v>
      </c>
      <c r="B542" s="46" t="s">
        <v>728</v>
      </c>
      <c r="C542" s="27" t="s">
        <v>86</v>
      </c>
      <c r="D542" s="27" t="s">
        <v>108</v>
      </c>
      <c r="E542" s="27" t="s">
        <v>39</v>
      </c>
      <c r="F542" s="30">
        <f>SUM(Ведомственная!G988)</f>
        <v>3010.6</v>
      </c>
      <c r="G542" s="30">
        <f>SUM(Ведомственная!H988)</f>
        <v>3010.6</v>
      </c>
      <c r="H542" s="30">
        <f>SUM(Ведомственная!I988)</f>
        <v>3010.6</v>
      </c>
    </row>
    <row r="543" spans="1:8" s="51" customFormat="1">
      <c r="A543" s="26" t="s">
        <v>37</v>
      </c>
      <c r="B543" s="46" t="s">
        <v>728</v>
      </c>
      <c r="C543" s="27" t="s">
        <v>94</v>
      </c>
      <c r="D543" s="27" t="s">
        <v>26</v>
      </c>
      <c r="E543" s="27" t="s">
        <v>11</v>
      </c>
      <c r="F543" s="30">
        <f>SUM(Ведомственная!G1195)</f>
        <v>372.6</v>
      </c>
      <c r="G543" s="30">
        <f>SUM(Ведомственная!H1195)</f>
        <v>372.6</v>
      </c>
      <c r="H543" s="30">
        <f>SUM(Ведомственная!I1195)</f>
        <v>372.6</v>
      </c>
    </row>
    <row r="544" spans="1:8" s="51" customFormat="1" ht="31.5">
      <c r="A544" s="26" t="s">
        <v>222</v>
      </c>
      <c r="B544" s="46" t="s">
        <v>728</v>
      </c>
      <c r="C544" s="27" t="s">
        <v>117</v>
      </c>
      <c r="D544" s="27" t="s">
        <v>108</v>
      </c>
      <c r="E544" s="27" t="s">
        <v>39</v>
      </c>
      <c r="F544" s="30">
        <f>SUM(Ведомственная!G989)</f>
        <v>4721.6000000000004</v>
      </c>
      <c r="G544" s="30">
        <f>SUM(Ведомственная!H989)</f>
        <v>4721.6000000000004</v>
      </c>
      <c r="H544" s="30">
        <f>SUM(Ведомственная!I989)</f>
        <v>4721.6000000000004</v>
      </c>
    </row>
    <row r="545" spans="1:8" s="51" customFormat="1" ht="31.5">
      <c r="A545" s="26" t="s">
        <v>222</v>
      </c>
      <c r="B545" s="46" t="s">
        <v>728</v>
      </c>
      <c r="C545" s="27" t="s">
        <v>117</v>
      </c>
      <c r="D545" s="27" t="s">
        <v>26</v>
      </c>
      <c r="E545" s="27" t="s">
        <v>11</v>
      </c>
      <c r="F545" s="30">
        <f>SUM(Ведомственная!G1196)</f>
        <v>349.7</v>
      </c>
      <c r="G545" s="30">
        <f>SUM(Ведомственная!H1196)</f>
        <v>349.7</v>
      </c>
      <c r="H545" s="30">
        <f>SUM(Ведомственная!I1196)</f>
        <v>349.7</v>
      </c>
    </row>
    <row r="546" spans="1:8" s="51" customFormat="1">
      <c r="A546" s="125" t="s">
        <v>1043</v>
      </c>
      <c r="B546" s="46" t="s">
        <v>1042</v>
      </c>
      <c r="C546" s="27"/>
      <c r="D546" s="27"/>
      <c r="E546" s="27"/>
      <c r="F546" s="30">
        <f>SUM(F547:F548)</f>
        <v>540.09999999999991</v>
      </c>
      <c r="G546" s="30">
        <f t="shared" ref="G546:H546" si="99">SUM(G547:G548)</f>
        <v>0</v>
      </c>
      <c r="H546" s="30">
        <f t="shared" si="99"/>
        <v>0</v>
      </c>
    </row>
    <row r="547" spans="1:8" s="51" customFormat="1" ht="31.5">
      <c r="A547" s="125" t="s">
        <v>47</v>
      </c>
      <c r="B547" s="46" t="s">
        <v>1042</v>
      </c>
      <c r="C547" s="27" t="s">
        <v>86</v>
      </c>
      <c r="D547" s="27" t="s">
        <v>108</v>
      </c>
      <c r="E547" s="27" t="s">
        <v>39</v>
      </c>
      <c r="F547" s="30">
        <f>SUM(Ведомственная!G991)</f>
        <v>357.9</v>
      </c>
      <c r="G547" s="30">
        <f>SUM(Ведомственная!H991)</f>
        <v>0</v>
      </c>
      <c r="H547" s="30">
        <f>SUM(Ведомственная!I991)</f>
        <v>0</v>
      </c>
    </row>
    <row r="548" spans="1:8" s="51" customFormat="1" ht="31.5">
      <c r="A548" s="125" t="s">
        <v>222</v>
      </c>
      <c r="B548" s="46" t="s">
        <v>1042</v>
      </c>
      <c r="C548" s="27" t="s">
        <v>117</v>
      </c>
      <c r="D548" s="27" t="s">
        <v>108</v>
      </c>
      <c r="E548" s="27" t="s">
        <v>39</v>
      </c>
      <c r="F548" s="30">
        <f>SUM(Ведомственная!G992)</f>
        <v>182.2</v>
      </c>
      <c r="G548" s="30">
        <f>SUM(Ведомственная!H992)</f>
        <v>0</v>
      </c>
      <c r="H548" s="30">
        <f>SUM(Ведомственная!I992)</f>
        <v>0</v>
      </c>
    </row>
    <row r="549" spans="1:8" s="51" customFormat="1">
      <c r="A549" s="26" t="s">
        <v>328</v>
      </c>
      <c r="B549" s="77" t="s">
        <v>713</v>
      </c>
      <c r="C549" s="27"/>
      <c r="D549" s="30"/>
      <c r="E549" s="27"/>
      <c r="F549" s="30">
        <f>F550</f>
        <v>5237.1000000000004</v>
      </c>
      <c r="G549" s="30">
        <f>G550</f>
        <v>500</v>
      </c>
      <c r="H549" s="30">
        <f>H550</f>
        <v>0</v>
      </c>
    </row>
    <row r="550" spans="1:8" s="51" customFormat="1" ht="31.5">
      <c r="A550" s="26" t="s">
        <v>222</v>
      </c>
      <c r="B550" s="77" t="s">
        <v>713</v>
      </c>
      <c r="C550" s="27" t="s">
        <v>117</v>
      </c>
      <c r="D550" s="27" t="s">
        <v>108</v>
      </c>
      <c r="E550" s="27" t="s">
        <v>49</v>
      </c>
      <c r="F550" s="30">
        <f>SUM(Ведомственная!G1067)</f>
        <v>5237.1000000000004</v>
      </c>
      <c r="G550" s="30">
        <f>SUM(Ведомственная!H1067)</f>
        <v>500</v>
      </c>
      <c r="H550" s="30">
        <f>SUM(Ведомственная!I1067)</f>
        <v>0</v>
      </c>
    </row>
    <row r="551" spans="1:8" s="51" customFormat="1" ht="31.5">
      <c r="A551" s="26" t="s">
        <v>591</v>
      </c>
      <c r="B551" s="77" t="s">
        <v>880</v>
      </c>
      <c r="C551" s="27"/>
      <c r="D551" s="27"/>
      <c r="E551" s="27"/>
      <c r="F551" s="30">
        <f>SUM(F552)</f>
        <v>103.9</v>
      </c>
      <c r="G551" s="30">
        <f t="shared" ref="G551:H551" si="100">SUM(G552)</f>
        <v>0</v>
      </c>
      <c r="H551" s="30">
        <f t="shared" si="100"/>
        <v>0</v>
      </c>
    </row>
    <row r="552" spans="1:8" s="51" customFormat="1" ht="31.5">
      <c r="A552" s="26" t="s">
        <v>47</v>
      </c>
      <c r="B552" s="77" t="s">
        <v>880</v>
      </c>
      <c r="C552" s="27" t="s">
        <v>86</v>
      </c>
      <c r="D552" s="27" t="s">
        <v>108</v>
      </c>
      <c r="E552" s="27" t="s">
        <v>39</v>
      </c>
      <c r="F552" s="30">
        <f>SUM(Ведомственная!G994)</f>
        <v>103.9</v>
      </c>
      <c r="G552" s="30">
        <f>SUM(Ведомственная!H994)</f>
        <v>0</v>
      </c>
      <c r="H552" s="30">
        <f>SUM(Ведомственная!I994)</f>
        <v>0</v>
      </c>
    </row>
    <row r="553" spans="1:8" s="51" customFormat="1" ht="31.5">
      <c r="A553" s="57" t="s">
        <v>570</v>
      </c>
      <c r="B553" s="84" t="s">
        <v>948</v>
      </c>
      <c r="C553" s="46"/>
      <c r="D553" s="27"/>
      <c r="E553" s="27"/>
      <c r="F553" s="30">
        <f>SUM(F554)</f>
        <v>21</v>
      </c>
      <c r="G553" s="30">
        <f t="shared" ref="G553:H553" si="101">SUM(G554)</f>
        <v>0</v>
      </c>
      <c r="H553" s="30">
        <f t="shared" si="101"/>
        <v>0</v>
      </c>
    </row>
    <row r="554" spans="1:8" s="51" customFormat="1" ht="31.5">
      <c r="A554" s="26" t="s">
        <v>47</v>
      </c>
      <c r="B554" s="84" t="s">
        <v>948</v>
      </c>
      <c r="C554" s="46">
        <v>200</v>
      </c>
      <c r="D554" s="27" t="s">
        <v>108</v>
      </c>
      <c r="E554" s="27" t="s">
        <v>167</v>
      </c>
      <c r="F554" s="30">
        <f>SUM(Ведомственная!G1140)</f>
        <v>21</v>
      </c>
      <c r="G554" s="30"/>
      <c r="H554" s="30"/>
    </row>
    <row r="555" spans="1:8" s="51" customFormat="1" ht="94.5">
      <c r="A555" s="26" t="s">
        <v>877</v>
      </c>
      <c r="B555" s="77" t="s">
        <v>876</v>
      </c>
      <c r="C555" s="27"/>
      <c r="D555" s="27"/>
      <c r="E555" s="27"/>
      <c r="F555" s="30">
        <f>SUM(F556:F557)</f>
        <v>78428.600000000006</v>
      </c>
      <c r="G555" s="30">
        <f t="shared" ref="G555:H555" si="102">SUM(G556:G557)</f>
        <v>77464.700000000012</v>
      </c>
      <c r="H555" s="30">
        <f t="shared" si="102"/>
        <v>77464.700000000012</v>
      </c>
    </row>
    <row r="556" spans="1:8" s="51" customFormat="1" ht="63">
      <c r="A556" s="26" t="s">
        <v>46</v>
      </c>
      <c r="B556" s="77" t="s">
        <v>876</v>
      </c>
      <c r="C556" s="27" t="s">
        <v>84</v>
      </c>
      <c r="D556" s="27" t="s">
        <v>108</v>
      </c>
      <c r="E556" s="27" t="s">
        <v>39</v>
      </c>
      <c r="F556" s="30">
        <f>SUM(Ведомственная!G996)</f>
        <v>30130.7</v>
      </c>
      <c r="G556" s="30">
        <f>SUM(Ведомственная!H996)</f>
        <v>30095.4</v>
      </c>
      <c r="H556" s="30">
        <f>SUM(Ведомственная!I996)</f>
        <v>30095.4</v>
      </c>
    </row>
    <row r="557" spans="1:8" s="51" customFormat="1" ht="31.5">
      <c r="A557" s="26" t="s">
        <v>222</v>
      </c>
      <c r="B557" s="77" t="s">
        <v>876</v>
      </c>
      <c r="C557" s="27" t="s">
        <v>117</v>
      </c>
      <c r="D557" s="27" t="s">
        <v>108</v>
      </c>
      <c r="E557" s="27" t="s">
        <v>39</v>
      </c>
      <c r="F557" s="30">
        <f>SUM(Ведомственная!G997)</f>
        <v>48297.9</v>
      </c>
      <c r="G557" s="30">
        <f>SUM(Ведомственная!H997)</f>
        <v>47369.3</v>
      </c>
      <c r="H557" s="30">
        <f>SUM(Ведомственная!I997)</f>
        <v>47369.3</v>
      </c>
    </row>
    <row r="558" spans="1:8" s="51" customFormat="1" ht="94.5">
      <c r="A558" s="26" t="s">
        <v>479</v>
      </c>
      <c r="B558" s="77" t="s">
        <v>699</v>
      </c>
      <c r="C558" s="27"/>
      <c r="D558" s="27"/>
      <c r="E558" s="27"/>
      <c r="F558" s="30">
        <f>SUM(F559:F560)</f>
        <v>0</v>
      </c>
      <c r="G558" s="30">
        <f t="shared" ref="G558:H558" si="103">SUM(G559:G560)</f>
        <v>0</v>
      </c>
      <c r="H558" s="30">
        <f t="shared" si="103"/>
        <v>0</v>
      </c>
    </row>
    <row r="559" spans="1:8" s="51" customFormat="1" ht="31.5">
      <c r="A559" s="26" t="s">
        <v>47</v>
      </c>
      <c r="B559" s="77" t="s">
        <v>699</v>
      </c>
      <c r="C559" s="27" t="s">
        <v>86</v>
      </c>
      <c r="D559" s="27" t="s">
        <v>108</v>
      </c>
      <c r="E559" s="27" t="s">
        <v>29</v>
      </c>
      <c r="F559" s="30">
        <f>SUM(Ведомственная!G914)</f>
        <v>0</v>
      </c>
      <c r="G559" s="30">
        <f>SUM(Ведомственная!H914)</f>
        <v>0</v>
      </c>
      <c r="H559" s="30">
        <f>SUM(Ведомственная!I914)</f>
        <v>0</v>
      </c>
    </row>
    <row r="560" spans="1:8" s="51" customFormat="1" ht="31.5">
      <c r="A560" s="26" t="s">
        <v>222</v>
      </c>
      <c r="B560" s="77" t="s">
        <v>699</v>
      </c>
      <c r="C560" s="27" t="s">
        <v>117</v>
      </c>
      <c r="D560" s="27" t="s">
        <v>108</v>
      </c>
      <c r="E560" s="27" t="s">
        <v>29</v>
      </c>
      <c r="F560" s="30">
        <f>SUM(Ведомственная!G915)</f>
        <v>0</v>
      </c>
      <c r="G560" s="30">
        <f>SUM(Ведомственная!H915)</f>
        <v>0</v>
      </c>
      <c r="H560" s="30">
        <f>SUM(Ведомственная!I915)</f>
        <v>0</v>
      </c>
    </row>
    <row r="561" spans="1:8" s="51" customFormat="1" ht="47.25">
      <c r="A561" s="26" t="s">
        <v>867</v>
      </c>
      <c r="B561" s="46" t="s">
        <v>944</v>
      </c>
      <c r="C561" s="27"/>
      <c r="D561" s="27"/>
      <c r="E561" s="27"/>
      <c r="F561" s="30">
        <f>SUM(F562:F563)</f>
        <v>96931.9</v>
      </c>
      <c r="G561" s="30">
        <f t="shared" ref="G561:H561" si="104">SUM(G562:G563)</f>
        <v>101391.7</v>
      </c>
      <c r="H561" s="30">
        <f t="shared" si="104"/>
        <v>97726.799999999988</v>
      </c>
    </row>
    <row r="562" spans="1:8" s="51" customFormat="1" ht="31.5">
      <c r="A562" s="26" t="s">
        <v>47</v>
      </c>
      <c r="B562" s="46" t="s">
        <v>944</v>
      </c>
      <c r="C562" s="27" t="s">
        <v>86</v>
      </c>
      <c r="D562" s="27" t="s">
        <v>108</v>
      </c>
      <c r="E562" s="27" t="s">
        <v>39</v>
      </c>
      <c r="F562" s="30">
        <f>SUM(Ведомственная!G999)</f>
        <v>31272.899999999998</v>
      </c>
      <c r="G562" s="30">
        <f>SUM(Ведомственная!H999)</f>
        <v>32711.8</v>
      </c>
      <c r="H562" s="30">
        <f>SUM(Ведомственная!I999)</f>
        <v>31529.399999999998</v>
      </c>
    </row>
    <row r="563" spans="1:8" s="51" customFormat="1" ht="31.5">
      <c r="A563" s="26" t="s">
        <v>222</v>
      </c>
      <c r="B563" s="46" t="s">
        <v>944</v>
      </c>
      <c r="C563" s="27" t="s">
        <v>117</v>
      </c>
      <c r="D563" s="27" t="s">
        <v>108</v>
      </c>
      <c r="E563" s="27" t="s">
        <v>39</v>
      </c>
      <c r="F563" s="30">
        <f>SUM(Ведомственная!G1000)</f>
        <v>65659</v>
      </c>
      <c r="G563" s="30">
        <f>SUM(Ведомственная!H1000)</f>
        <v>68679.899999999994</v>
      </c>
      <c r="H563" s="30">
        <f>SUM(Ведомственная!I1000)</f>
        <v>66197.399999999994</v>
      </c>
    </row>
    <row r="564" spans="1:8" s="51" customFormat="1">
      <c r="A564" s="26" t="s">
        <v>448</v>
      </c>
      <c r="B564" s="27" t="s">
        <v>750</v>
      </c>
      <c r="C564" s="27"/>
      <c r="D564" s="27"/>
      <c r="E564" s="27"/>
      <c r="F564" s="30">
        <f>SUM(F565:F567)</f>
        <v>23812.5</v>
      </c>
      <c r="G564" s="30">
        <f t="shared" ref="G564:H564" si="105">SUM(G565:G567)</f>
        <v>23812.5</v>
      </c>
      <c r="H564" s="30">
        <f t="shared" si="105"/>
        <v>23812.5</v>
      </c>
    </row>
    <row r="565" spans="1:8" s="51" customFormat="1" ht="31.5">
      <c r="A565" s="26" t="s">
        <v>47</v>
      </c>
      <c r="B565" s="27" t="s">
        <v>750</v>
      </c>
      <c r="C565" s="35" t="s">
        <v>86</v>
      </c>
      <c r="D565" s="27" t="s">
        <v>108</v>
      </c>
      <c r="E565" s="27" t="s">
        <v>108</v>
      </c>
      <c r="F565" s="30">
        <f>SUM(Ведомственная!G1113)</f>
        <v>2221.6</v>
      </c>
      <c r="G565" s="30">
        <f>SUM(Ведомственная!H1113)</f>
        <v>23812.5</v>
      </c>
      <c r="H565" s="30">
        <f>SUM(Ведомственная!I1113)</f>
        <v>23812.5</v>
      </c>
    </row>
    <row r="566" spans="1:8" s="51" customFormat="1" ht="31.5">
      <c r="A566" s="26" t="s">
        <v>222</v>
      </c>
      <c r="B566" s="27" t="s">
        <v>750</v>
      </c>
      <c r="C566" s="35" t="s">
        <v>117</v>
      </c>
      <c r="D566" s="27" t="s">
        <v>108</v>
      </c>
      <c r="E566" s="27" t="s">
        <v>108</v>
      </c>
      <c r="F566" s="30">
        <f>SUM(Ведомственная!G1114)</f>
        <v>7085.1</v>
      </c>
      <c r="G566" s="30">
        <f>SUM(Ведомственная!H1114)</f>
        <v>0</v>
      </c>
      <c r="H566" s="30">
        <f>SUM(Ведомственная!I1114)</f>
        <v>0</v>
      </c>
    </row>
    <row r="567" spans="1:8" s="51" customFormat="1">
      <c r="A567" s="26" t="s">
        <v>20</v>
      </c>
      <c r="B567" s="27" t="s">
        <v>750</v>
      </c>
      <c r="C567" s="35" t="s">
        <v>91</v>
      </c>
      <c r="D567" s="27" t="s">
        <v>108</v>
      </c>
      <c r="E567" s="27" t="s">
        <v>108</v>
      </c>
      <c r="F567" s="30">
        <f>SUM(Ведомственная!G1115)</f>
        <v>14505.8</v>
      </c>
      <c r="G567" s="30">
        <f>SUM(Ведомственная!H1115)</f>
        <v>0</v>
      </c>
      <c r="H567" s="30">
        <f>SUM(Ведомственная!I1115)</f>
        <v>0</v>
      </c>
    </row>
    <row r="568" spans="1:8" s="51" customFormat="1" ht="47.25">
      <c r="A568" s="26" t="s">
        <v>444</v>
      </c>
      <c r="B568" s="29" t="s">
        <v>729</v>
      </c>
      <c r="C568" s="46"/>
      <c r="D568" s="27"/>
      <c r="E568" s="27"/>
      <c r="F568" s="30">
        <f>SUM(F569:F570)</f>
        <v>7493.4</v>
      </c>
      <c r="G568" s="30">
        <f t="shared" ref="G568:H568" si="106">SUM(G569:G570)</f>
        <v>8033.5</v>
      </c>
      <c r="H568" s="30">
        <f t="shared" si="106"/>
        <v>8033.5</v>
      </c>
    </row>
    <row r="569" spans="1:8" s="51" customFormat="1" ht="31.5">
      <c r="A569" s="26" t="s">
        <v>47</v>
      </c>
      <c r="B569" s="29" t="s">
        <v>729</v>
      </c>
      <c r="C569" s="27" t="s">
        <v>86</v>
      </c>
      <c r="D569" s="27" t="s">
        <v>108</v>
      </c>
      <c r="E569" s="27" t="s">
        <v>39</v>
      </c>
      <c r="F569" s="30">
        <f>SUM(Ведомственная!G1002)</f>
        <v>2957.7</v>
      </c>
      <c r="G569" s="30">
        <f>SUM(Ведомственная!H1002)</f>
        <v>3497.8</v>
      </c>
      <c r="H569" s="30">
        <f>SUM(Ведомственная!I1002)</f>
        <v>3497.8</v>
      </c>
    </row>
    <row r="570" spans="1:8" s="51" customFormat="1" ht="31.5">
      <c r="A570" s="26" t="s">
        <v>222</v>
      </c>
      <c r="B570" s="29" t="s">
        <v>729</v>
      </c>
      <c r="C570" s="27" t="s">
        <v>117</v>
      </c>
      <c r="D570" s="27" t="s">
        <v>108</v>
      </c>
      <c r="E570" s="27" t="s">
        <v>39</v>
      </c>
      <c r="F570" s="30">
        <f>SUM(Ведомственная!G1003)</f>
        <v>4535.7</v>
      </c>
      <c r="G570" s="30">
        <f>SUM(Ведомственная!H1003)</f>
        <v>4535.7</v>
      </c>
      <c r="H570" s="30">
        <f>SUM(Ведомственная!I1003)</f>
        <v>4535.7</v>
      </c>
    </row>
    <row r="571" spans="1:8" s="51" customFormat="1" ht="31.5">
      <c r="A571" s="26" t="s">
        <v>449</v>
      </c>
      <c r="B571" s="29" t="s">
        <v>754</v>
      </c>
      <c r="C571" s="27"/>
      <c r="D571" s="27"/>
      <c r="E571" s="27"/>
      <c r="F571" s="30">
        <f>SUM(F572)</f>
        <v>2493.6999999999998</v>
      </c>
      <c r="G571" s="30">
        <f t="shared" ref="G571:H571" si="107">SUM(G572)</f>
        <v>1986.1</v>
      </c>
      <c r="H571" s="30">
        <f t="shared" si="107"/>
        <v>1986.1</v>
      </c>
    </row>
    <row r="572" spans="1:8" s="51" customFormat="1" ht="31.5">
      <c r="A572" s="26" t="s">
        <v>47</v>
      </c>
      <c r="B572" s="29" t="s">
        <v>754</v>
      </c>
      <c r="C572" s="27" t="s">
        <v>86</v>
      </c>
      <c r="D572" s="27" t="s">
        <v>108</v>
      </c>
      <c r="E572" s="27" t="s">
        <v>167</v>
      </c>
      <c r="F572" s="30">
        <f>SUM(Ведомственная!G1142)</f>
        <v>2493.6999999999998</v>
      </c>
      <c r="G572" s="30">
        <f>SUM(Ведомственная!H1142)</f>
        <v>1986.1</v>
      </c>
      <c r="H572" s="30">
        <f>SUM(Ведомственная!I1142)</f>
        <v>1986.1</v>
      </c>
    </row>
    <row r="573" spans="1:8" s="51" customFormat="1" ht="47.25">
      <c r="A573" s="26" t="s">
        <v>869</v>
      </c>
      <c r="B573" s="29" t="s">
        <v>868</v>
      </c>
      <c r="C573" s="27"/>
      <c r="D573" s="27"/>
      <c r="E573" s="27"/>
      <c r="F573" s="30">
        <f>SUM(F574)</f>
        <v>0</v>
      </c>
      <c r="G573" s="30">
        <f t="shared" ref="G573:H573" si="108">SUM(G574)</f>
        <v>0</v>
      </c>
      <c r="H573" s="30">
        <f t="shared" si="108"/>
        <v>0</v>
      </c>
    </row>
    <row r="574" spans="1:8" s="51" customFormat="1" ht="31.5">
      <c r="A574" s="26" t="s">
        <v>47</v>
      </c>
      <c r="B574" s="29" t="s">
        <v>868</v>
      </c>
      <c r="C574" s="27" t="s">
        <v>86</v>
      </c>
      <c r="D574" s="27" t="s">
        <v>108</v>
      </c>
      <c r="E574" s="27" t="s">
        <v>39</v>
      </c>
      <c r="F574" s="30">
        <f>SUM(Ведомственная!G1005)</f>
        <v>0</v>
      </c>
      <c r="G574" s="30"/>
      <c r="H574" s="30"/>
    </row>
    <row r="575" spans="1:8" s="51" customFormat="1" ht="47.25">
      <c r="A575" s="26" t="s">
        <v>966</v>
      </c>
      <c r="B575" s="46" t="s">
        <v>730</v>
      </c>
      <c r="C575" s="27"/>
      <c r="D575" s="27"/>
      <c r="E575" s="27"/>
      <c r="F575" s="30">
        <f>SUM(F576:F577)</f>
        <v>15512.199999999999</v>
      </c>
      <c r="G575" s="30">
        <f t="shared" ref="G575:H575" si="109">SUM(G576:G577)</f>
        <v>15389.8</v>
      </c>
      <c r="H575" s="30">
        <f t="shared" si="109"/>
        <v>15389.8</v>
      </c>
    </row>
    <row r="576" spans="1:8" s="51" customFormat="1" ht="31.5">
      <c r="A576" s="26" t="s">
        <v>47</v>
      </c>
      <c r="B576" s="46" t="s">
        <v>730</v>
      </c>
      <c r="C576" s="27" t="s">
        <v>86</v>
      </c>
      <c r="D576" s="27" t="s">
        <v>108</v>
      </c>
      <c r="E576" s="27" t="s">
        <v>39</v>
      </c>
      <c r="F576" s="30">
        <f>SUM(Ведомственная!G1007)</f>
        <v>5083.3999999999996</v>
      </c>
      <c r="G576" s="30">
        <f>SUM(Ведомственная!H1007)</f>
        <v>5043.3</v>
      </c>
      <c r="H576" s="30">
        <f>SUM(Ведомственная!I1007)</f>
        <v>5043.3</v>
      </c>
    </row>
    <row r="577" spans="1:8" s="51" customFormat="1" ht="31.5">
      <c r="A577" s="26" t="s">
        <v>222</v>
      </c>
      <c r="B577" s="46" t="s">
        <v>730</v>
      </c>
      <c r="C577" s="27" t="s">
        <v>117</v>
      </c>
      <c r="D577" s="27" t="s">
        <v>108</v>
      </c>
      <c r="E577" s="27" t="s">
        <v>39</v>
      </c>
      <c r="F577" s="30">
        <f>SUM(Ведомственная!G1008)</f>
        <v>10428.799999999999</v>
      </c>
      <c r="G577" s="30">
        <f>SUM(Ведомственная!H1008)</f>
        <v>10346.5</v>
      </c>
      <c r="H577" s="30">
        <f>SUM(Ведомственная!I1008)</f>
        <v>10346.5</v>
      </c>
    </row>
    <row r="578" spans="1:8" s="51" customFormat="1" ht="31.5">
      <c r="A578" s="26" t="s">
        <v>862</v>
      </c>
      <c r="B578" s="46" t="s">
        <v>861</v>
      </c>
      <c r="C578" s="27"/>
      <c r="D578" s="27"/>
      <c r="E578" s="27"/>
      <c r="F578" s="30">
        <f>SUM(F579:F580)</f>
        <v>0</v>
      </c>
      <c r="G578" s="30">
        <f t="shared" ref="G578:H578" si="110">SUM(G579:G580)</f>
        <v>0</v>
      </c>
      <c r="H578" s="30">
        <f t="shared" si="110"/>
        <v>0</v>
      </c>
    </row>
    <row r="579" spans="1:8" s="51" customFormat="1" ht="31.5">
      <c r="A579" s="26" t="s">
        <v>47</v>
      </c>
      <c r="B579" s="46" t="s">
        <v>861</v>
      </c>
      <c r="C579" s="27" t="s">
        <v>86</v>
      </c>
      <c r="D579" s="27" t="s">
        <v>108</v>
      </c>
      <c r="E579" s="27" t="s">
        <v>29</v>
      </c>
      <c r="F579" s="30">
        <f>SUM(Ведомственная!G917)</f>
        <v>0</v>
      </c>
      <c r="G579" s="30">
        <f>SUM(Ведомственная!H917)</f>
        <v>0</v>
      </c>
      <c r="H579" s="30">
        <f>SUM(Ведомственная!I917)</f>
        <v>0</v>
      </c>
    </row>
    <row r="580" spans="1:8" s="51" customFormat="1" ht="31.5">
      <c r="A580" s="26" t="s">
        <v>47</v>
      </c>
      <c r="B580" s="46" t="s">
        <v>861</v>
      </c>
      <c r="C580" s="27" t="s">
        <v>86</v>
      </c>
      <c r="D580" s="27" t="s">
        <v>108</v>
      </c>
      <c r="E580" s="27" t="s">
        <v>39</v>
      </c>
      <c r="F580" s="30">
        <f>SUM(Ведомственная!G1010)</f>
        <v>0</v>
      </c>
      <c r="G580" s="30">
        <f>SUM(Ведомственная!H1010)</f>
        <v>0</v>
      </c>
      <c r="H580" s="30">
        <f>SUM(Ведомственная!I1010)</f>
        <v>0</v>
      </c>
    </row>
    <row r="581" spans="1:8" s="51" customFormat="1" ht="110.25">
      <c r="A581" s="26" t="s">
        <v>571</v>
      </c>
      <c r="B581" s="56" t="s">
        <v>807</v>
      </c>
      <c r="C581" s="27"/>
      <c r="D581" s="27"/>
      <c r="E581" s="27"/>
      <c r="F581" s="30">
        <f>SUM(F582)</f>
        <v>8973.1</v>
      </c>
      <c r="G581" s="30">
        <f t="shared" ref="G581:H581" si="111">SUM(G582)</f>
        <v>8973.1</v>
      </c>
      <c r="H581" s="30">
        <f t="shared" si="111"/>
        <v>8973.1</v>
      </c>
    </row>
    <row r="582" spans="1:8" s="51" customFormat="1">
      <c r="A582" s="26" t="s">
        <v>37</v>
      </c>
      <c r="B582" s="56" t="s">
        <v>807</v>
      </c>
      <c r="C582" s="27" t="s">
        <v>94</v>
      </c>
      <c r="D582" s="27" t="s">
        <v>26</v>
      </c>
      <c r="E582" s="27" t="s">
        <v>11</v>
      </c>
      <c r="F582" s="30">
        <f>SUM(Ведомственная!G1198)</f>
        <v>8973.1</v>
      </c>
      <c r="G582" s="30">
        <f>SUM(Ведомственная!H1198)</f>
        <v>8973.1</v>
      </c>
      <c r="H582" s="30">
        <f>SUM(Ведомственная!I1198)</f>
        <v>8973.1</v>
      </c>
    </row>
    <row r="583" spans="1:8" s="51" customFormat="1" ht="47.25">
      <c r="A583" s="26" t="s">
        <v>23</v>
      </c>
      <c r="B583" s="29" t="s">
        <v>708</v>
      </c>
      <c r="C583" s="27"/>
      <c r="D583" s="27"/>
      <c r="E583" s="27"/>
      <c r="F583" s="30">
        <f>F584+F590+F592+F586+F588</f>
        <v>1663535.2</v>
      </c>
      <c r="G583" s="30">
        <f>G584+G590+G592+G586+G588</f>
        <v>1650390.3</v>
      </c>
      <c r="H583" s="30">
        <f>H584+H590+H592+H586+H588</f>
        <v>1659300.1</v>
      </c>
    </row>
    <row r="584" spans="1:8" s="51" customFormat="1" ht="78.75">
      <c r="A584" s="26" t="s">
        <v>389</v>
      </c>
      <c r="B584" s="77" t="s">
        <v>709</v>
      </c>
      <c r="C584" s="27"/>
      <c r="D584" s="27"/>
      <c r="E584" s="27"/>
      <c r="F584" s="30">
        <f>F585</f>
        <v>568878.80000000005</v>
      </c>
      <c r="G584" s="30">
        <f>G585</f>
        <v>568878.80000000005</v>
      </c>
      <c r="H584" s="30">
        <f>H585</f>
        <v>568878.80000000005</v>
      </c>
    </row>
    <row r="585" spans="1:8" s="51" customFormat="1" ht="31.5">
      <c r="A585" s="26" t="s">
        <v>116</v>
      </c>
      <c r="B585" s="77" t="s">
        <v>709</v>
      </c>
      <c r="C585" s="27" t="s">
        <v>117</v>
      </c>
      <c r="D585" s="27" t="s">
        <v>108</v>
      </c>
      <c r="E585" s="27" t="s">
        <v>39</v>
      </c>
      <c r="F585" s="30">
        <f>SUM(Ведомственная!G1013)</f>
        <v>568878.80000000005</v>
      </c>
      <c r="G585" s="30">
        <f>SUM(Ведомственная!H1013)</f>
        <v>568878.80000000005</v>
      </c>
      <c r="H585" s="30">
        <f>SUM(Ведомственная!I1013)</f>
        <v>568878.80000000005</v>
      </c>
    </row>
    <row r="586" spans="1:8" s="51" customFormat="1" ht="47.25">
      <c r="A586" s="26" t="s">
        <v>387</v>
      </c>
      <c r="B586" s="29" t="s">
        <v>701</v>
      </c>
      <c r="C586" s="46"/>
      <c r="D586" s="27"/>
      <c r="E586" s="27"/>
      <c r="F586" s="30">
        <f>SUM(F587)</f>
        <v>514293.4</v>
      </c>
      <c r="G586" s="30">
        <f>SUM(G587)</f>
        <v>512995.6</v>
      </c>
      <c r="H586" s="30">
        <f>SUM(H587)</f>
        <v>512559.7</v>
      </c>
    </row>
    <row r="587" spans="1:8" s="51" customFormat="1" ht="31.5">
      <c r="A587" s="26" t="s">
        <v>222</v>
      </c>
      <c r="B587" s="29" t="s">
        <v>701</v>
      </c>
      <c r="C587" s="27" t="s">
        <v>117</v>
      </c>
      <c r="D587" s="27" t="s">
        <v>108</v>
      </c>
      <c r="E587" s="27" t="s">
        <v>29</v>
      </c>
      <c r="F587" s="30">
        <f>SUM(Ведомственная!G920)</f>
        <v>514293.4</v>
      </c>
      <c r="G587" s="30">
        <f>SUM(Ведомственная!H920)</f>
        <v>512995.6</v>
      </c>
      <c r="H587" s="30">
        <f>SUM(Ведомственная!I920)</f>
        <v>512559.7</v>
      </c>
    </row>
    <row r="588" spans="1:8" s="51" customFormat="1">
      <c r="A588" s="26" t="s">
        <v>318</v>
      </c>
      <c r="B588" s="56" t="s">
        <v>702</v>
      </c>
      <c r="C588" s="27"/>
      <c r="D588" s="27"/>
      <c r="E588" s="27"/>
      <c r="F588" s="30">
        <f>F589</f>
        <v>286942.7</v>
      </c>
      <c r="G588" s="30">
        <f>G589</f>
        <v>285226.5</v>
      </c>
      <c r="H588" s="30">
        <f>H589</f>
        <v>290313</v>
      </c>
    </row>
    <row r="589" spans="1:8" s="51" customFormat="1" ht="31.5">
      <c r="A589" s="26" t="s">
        <v>222</v>
      </c>
      <c r="B589" s="56" t="s">
        <v>702</v>
      </c>
      <c r="C589" s="27" t="s">
        <v>117</v>
      </c>
      <c r="D589" s="27" t="s">
        <v>108</v>
      </c>
      <c r="E589" s="27" t="s">
        <v>29</v>
      </c>
      <c r="F589" s="30">
        <f>SUM(Ведомственная!G922)</f>
        <v>286942.7</v>
      </c>
      <c r="G589" s="30">
        <f>SUM(Ведомственная!H922)</f>
        <v>285226.5</v>
      </c>
      <c r="H589" s="30">
        <f>SUM(Ведомственная!I922)</f>
        <v>290313</v>
      </c>
    </row>
    <row r="590" spans="1:8" s="51" customFormat="1">
      <c r="A590" s="26" t="s">
        <v>327</v>
      </c>
      <c r="B590" s="46" t="s">
        <v>710</v>
      </c>
      <c r="C590" s="27"/>
      <c r="D590" s="27"/>
      <c r="E590" s="27"/>
      <c r="F590" s="30">
        <f>F591</f>
        <v>183139.3</v>
      </c>
      <c r="G590" s="30">
        <f>G591</f>
        <v>184665</v>
      </c>
      <c r="H590" s="30">
        <f>H591</f>
        <v>188435.7</v>
      </c>
    </row>
    <row r="591" spans="1:8" s="51" customFormat="1" ht="31.5">
      <c r="A591" s="26" t="s">
        <v>222</v>
      </c>
      <c r="B591" s="46" t="s">
        <v>710</v>
      </c>
      <c r="C591" s="27" t="s">
        <v>117</v>
      </c>
      <c r="D591" s="27" t="s">
        <v>108</v>
      </c>
      <c r="E591" s="27" t="s">
        <v>39</v>
      </c>
      <c r="F591" s="30">
        <f>SUM(Ведомственная!G1015)</f>
        <v>183139.3</v>
      </c>
      <c r="G591" s="30">
        <f>SUM(Ведомственная!H1015)</f>
        <v>184665</v>
      </c>
      <c r="H591" s="30">
        <f>SUM(Ведомственная!I1015)</f>
        <v>188435.7</v>
      </c>
    </row>
    <row r="592" spans="1:8" s="51" customFormat="1">
      <c r="A592" s="26" t="s">
        <v>328</v>
      </c>
      <c r="B592" s="77" t="s">
        <v>711</v>
      </c>
      <c r="C592" s="27"/>
      <c r="D592" s="27"/>
      <c r="E592" s="27"/>
      <c r="F592" s="30">
        <f>F593</f>
        <v>110281</v>
      </c>
      <c r="G592" s="30">
        <f>G593</f>
        <v>98624.4</v>
      </c>
      <c r="H592" s="30">
        <f>H593</f>
        <v>99112.9</v>
      </c>
    </row>
    <row r="593" spans="1:8" s="51" customFormat="1" ht="31.5">
      <c r="A593" s="26" t="s">
        <v>222</v>
      </c>
      <c r="B593" s="77" t="s">
        <v>711</v>
      </c>
      <c r="C593" s="27" t="s">
        <v>117</v>
      </c>
      <c r="D593" s="27" t="s">
        <v>108</v>
      </c>
      <c r="E593" s="27" t="s">
        <v>49</v>
      </c>
      <c r="F593" s="30">
        <f>SUM(Ведомственная!G1070)</f>
        <v>110281</v>
      </c>
      <c r="G593" s="30">
        <f>SUM(Ведомственная!H1070)</f>
        <v>98624.4</v>
      </c>
      <c r="H593" s="30">
        <f>SUM(Ведомственная!I1070)</f>
        <v>99112.9</v>
      </c>
    </row>
    <row r="594" spans="1:8" s="51" customFormat="1">
      <c r="A594" s="26" t="s">
        <v>146</v>
      </c>
      <c r="B594" s="56" t="s">
        <v>703</v>
      </c>
      <c r="C594" s="27"/>
      <c r="D594" s="27"/>
      <c r="E594" s="27"/>
      <c r="F594" s="30">
        <f>SUM(F602)+F595</f>
        <v>4199.2</v>
      </c>
      <c r="G594" s="30">
        <f t="shared" ref="G594:H594" si="112">SUM(G602)+G595</f>
        <v>0</v>
      </c>
      <c r="H594" s="30">
        <f t="shared" si="112"/>
        <v>4223.3</v>
      </c>
    </row>
    <row r="595" spans="1:8" s="51" customFormat="1" ht="31.5">
      <c r="A595" s="26" t="s">
        <v>256</v>
      </c>
      <c r="B595" s="56" t="s">
        <v>863</v>
      </c>
      <c r="C595" s="27"/>
      <c r="D595" s="27"/>
      <c r="E595" s="27"/>
      <c r="F595" s="30">
        <f>SUM(F598)+F596</f>
        <v>0</v>
      </c>
      <c r="G595" s="30">
        <f t="shared" ref="G595:H595" si="113">SUM(G598)+G596</f>
        <v>0</v>
      </c>
      <c r="H595" s="30">
        <f t="shared" si="113"/>
        <v>0</v>
      </c>
    </row>
    <row r="596" spans="1:8" s="51" customFormat="1" ht="47.25">
      <c r="A596" s="26" t="s">
        <v>869</v>
      </c>
      <c r="B596" s="46" t="s">
        <v>870</v>
      </c>
      <c r="C596" s="27"/>
      <c r="D596" s="27"/>
      <c r="E596" s="27"/>
      <c r="F596" s="30">
        <f>SUM(F597)</f>
        <v>0</v>
      </c>
      <c r="G596" s="30">
        <f t="shared" ref="G596:H596" si="114">SUM(G597)</f>
        <v>0</v>
      </c>
      <c r="H596" s="30">
        <f t="shared" si="114"/>
        <v>0</v>
      </c>
    </row>
    <row r="597" spans="1:8" s="51" customFormat="1" ht="31.5">
      <c r="A597" s="26" t="s">
        <v>222</v>
      </c>
      <c r="B597" s="46" t="s">
        <v>870</v>
      </c>
      <c r="C597" s="27" t="s">
        <v>117</v>
      </c>
      <c r="D597" s="27" t="s">
        <v>108</v>
      </c>
      <c r="E597" s="27" t="s">
        <v>39</v>
      </c>
      <c r="F597" s="30">
        <f>SUM(Ведомственная!G1019)</f>
        <v>0</v>
      </c>
      <c r="G597" s="30">
        <f>SUM(Ведомственная!H1019)</f>
        <v>0</v>
      </c>
      <c r="H597" s="30">
        <f>SUM(Ведомственная!I1019)</f>
        <v>0</v>
      </c>
    </row>
    <row r="598" spans="1:8" s="51" customFormat="1" ht="31.5">
      <c r="A598" s="26" t="s">
        <v>862</v>
      </c>
      <c r="B598" s="56" t="s">
        <v>864</v>
      </c>
      <c r="C598" s="27"/>
      <c r="D598" s="27"/>
      <c r="E598" s="27"/>
      <c r="F598" s="30">
        <f>SUM(F599:F601)</f>
        <v>0</v>
      </c>
      <c r="G598" s="30">
        <f t="shared" ref="G598:H598" si="115">SUM(G599:G601)</f>
        <v>0</v>
      </c>
      <c r="H598" s="30">
        <f t="shared" si="115"/>
        <v>0</v>
      </c>
    </row>
    <row r="599" spans="1:8" s="51" customFormat="1" ht="31.5">
      <c r="A599" s="26" t="s">
        <v>222</v>
      </c>
      <c r="B599" s="56" t="s">
        <v>864</v>
      </c>
      <c r="C599" s="27" t="s">
        <v>117</v>
      </c>
      <c r="D599" s="27" t="s">
        <v>108</v>
      </c>
      <c r="E599" s="27" t="s">
        <v>29</v>
      </c>
      <c r="F599" s="30">
        <f>SUM(Ведомственная!G926)</f>
        <v>0</v>
      </c>
      <c r="G599" s="30">
        <f>SUM(Ведомственная!H926)</f>
        <v>0</v>
      </c>
      <c r="H599" s="30">
        <f>SUM(Ведомственная!I926)</f>
        <v>0</v>
      </c>
    </row>
    <row r="600" spans="1:8" s="51" customFormat="1" ht="31.5">
      <c r="A600" s="26" t="s">
        <v>222</v>
      </c>
      <c r="B600" s="56" t="s">
        <v>864</v>
      </c>
      <c r="C600" s="27" t="s">
        <v>117</v>
      </c>
      <c r="D600" s="27" t="s">
        <v>108</v>
      </c>
      <c r="E600" s="27" t="s">
        <v>39</v>
      </c>
      <c r="F600" s="30">
        <f>SUM(Ведомственная!G1021)</f>
        <v>0</v>
      </c>
      <c r="G600" s="30">
        <f>SUM(Ведомственная!H1021)</f>
        <v>0</v>
      </c>
      <c r="H600" s="30">
        <f>SUM(Ведомственная!I1021)</f>
        <v>0</v>
      </c>
    </row>
    <row r="601" spans="1:8" s="51" customFormat="1" ht="31.5">
      <c r="A601" s="26" t="s">
        <v>222</v>
      </c>
      <c r="B601" s="56" t="s">
        <v>864</v>
      </c>
      <c r="C601" s="27" t="s">
        <v>117</v>
      </c>
      <c r="D601" s="27" t="s">
        <v>108</v>
      </c>
      <c r="E601" s="27" t="s">
        <v>49</v>
      </c>
      <c r="F601" s="30">
        <f>SUM(Ведомственная!G1073)</f>
        <v>0</v>
      </c>
      <c r="G601" s="30">
        <f>SUM(Ведомственная!H1073)</f>
        <v>0</v>
      </c>
      <c r="H601" s="30">
        <f>SUM(Ведомственная!I1073)</f>
        <v>0</v>
      </c>
    </row>
    <row r="602" spans="1:8" s="51" customFormat="1" ht="31.5">
      <c r="A602" s="26" t="s">
        <v>323</v>
      </c>
      <c r="B602" s="56" t="s">
        <v>865</v>
      </c>
      <c r="C602" s="27"/>
      <c r="D602" s="27"/>
      <c r="E602" s="27"/>
      <c r="F602" s="30">
        <f>SUM(F604)+F605+F607</f>
        <v>4199.2</v>
      </c>
      <c r="G602" s="30">
        <f t="shared" ref="G602:H602" si="116">SUM(G604)+G605+G607</f>
        <v>0</v>
      </c>
      <c r="H602" s="30">
        <f t="shared" si="116"/>
        <v>4223.3</v>
      </c>
    </row>
    <row r="603" spans="1:8" s="51" customFormat="1">
      <c r="A603" s="26" t="s">
        <v>318</v>
      </c>
      <c r="B603" s="56" t="s">
        <v>704</v>
      </c>
      <c r="C603" s="27"/>
      <c r="D603" s="27"/>
      <c r="E603" s="27"/>
      <c r="F603" s="30">
        <f>SUM(F604)</f>
        <v>3436</v>
      </c>
      <c r="G603" s="30">
        <f t="shared" ref="G603:H603" si="117">SUM(G604)</f>
        <v>0</v>
      </c>
      <c r="H603" s="30">
        <f t="shared" si="117"/>
        <v>3503.3</v>
      </c>
    </row>
    <row r="604" spans="1:8" s="51" customFormat="1" ht="31.5">
      <c r="A604" s="26" t="s">
        <v>222</v>
      </c>
      <c r="B604" s="56" t="s">
        <v>704</v>
      </c>
      <c r="C604" s="27" t="s">
        <v>117</v>
      </c>
      <c r="D604" s="27" t="s">
        <v>108</v>
      </c>
      <c r="E604" s="27" t="s">
        <v>29</v>
      </c>
      <c r="F604" s="30">
        <f>SUM(Ведомственная!G929)</f>
        <v>3436</v>
      </c>
      <c r="G604" s="30">
        <f>SUM(Ведомственная!H929)</f>
        <v>0</v>
      </c>
      <c r="H604" s="30">
        <f>SUM(Ведомственная!I929)</f>
        <v>3503.3</v>
      </c>
    </row>
    <row r="605" spans="1:8" s="51" customFormat="1">
      <c r="A605" s="26" t="s">
        <v>327</v>
      </c>
      <c r="B605" s="46" t="s">
        <v>737</v>
      </c>
      <c r="C605" s="27"/>
      <c r="D605" s="27"/>
      <c r="E605" s="27"/>
      <c r="F605" s="30">
        <f>SUM(F606)</f>
        <v>763.2</v>
      </c>
      <c r="G605" s="30">
        <f t="shared" ref="G605:H605" si="118">SUM(G606)</f>
        <v>0</v>
      </c>
      <c r="H605" s="30">
        <f t="shared" si="118"/>
        <v>720</v>
      </c>
    </row>
    <row r="606" spans="1:8" s="51" customFormat="1" ht="31.5">
      <c r="A606" s="26" t="s">
        <v>222</v>
      </c>
      <c r="B606" s="46" t="s">
        <v>737</v>
      </c>
      <c r="C606" s="27" t="s">
        <v>117</v>
      </c>
      <c r="D606" s="27" t="s">
        <v>108</v>
      </c>
      <c r="E606" s="27" t="s">
        <v>39</v>
      </c>
      <c r="F606" s="30">
        <f>SUM(Ведомственная!G1024)</f>
        <v>763.2</v>
      </c>
      <c r="G606" s="30">
        <f>SUM(Ведомственная!H1024)</f>
        <v>0</v>
      </c>
      <c r="H606" s="30">
        <f>SUM(Ведомственная!I1024)</f>
        <v>720</v>
      </c>
    </row>
    <row r="607" spans="1:8" s="51" customFormat="1">
      <c r="A607" s="26" t="s">
        <v>328</v>
      </c>
      <c r="B607" s="46" t="s">
        <v>881</v>
      </c>
      <c r="C607" s="27"/>
      <c r="D607" s="27"/>
      <c r="E607" s="27"/>
      <c r="F607" s="30">
        <f>SUM(F608)</f>
        <v>0</v>
      </c>
      <c r="G607" s="30">
        <f t="shared" ref="G607:H607" si="119">SUM(G608)</f>
        <v>0</v>
      </c>
      <c r="H607" s="30">
        <f t="shared" si="119"/>
        <v>0</v>
      </c>
    </row>
    <row r="608" spans="1:8" s="51" customFormat="1" ht="31.5">
      <c r="A608" s="26" t="s">
        <v>222</v>
      </c>
      <c r="B608" s="46" t="s">
        <v>881</v>
      </c>
      <c r="C608" s="27" t="s">
        <v>117</v>
      </c>
      <c r="D608" s="27" t="s">
        <v>108</v>
      </c>
      <c r="E608" s="27" t="s">
        <v>49</v>
      </c>
      <c r="F608" s="30">
        <f>SUM(Ведомственная!G1076)</f>
        <v>0</v>
      </c>
      <c r="G608" s="30">
        <f>SUM(Ведомственная!H1076)</f>
        <v>0</v>
      </c>
      <c r="H608" s="30">
        <f>SUM(Ведомственная!I1076)</f>
        <v>0</v>
      </c>
    </row>
    <row r="609" spans="1:8" s="51" customFormat="1" ht="31.5">
      <c r="A609" s="26" t="s">
        <v>40</v>
      </c>
      <c r="B609" s="29" t="s">
        <v>705</v>
      </c>
      <c r="C609" s="27"/>
      <c r="D609" s="27"/>
      <c r="E609" s="27"/>
      <c r="F609" s="30">
        <f>F613+F617+F628+F632+F610+F636+F620+F624</f>
        <v>557518.70000000007</v>
      </c>
      <c r="G609" s="30">
        <f>G613+G617+G628+G632+G610+G636+G620+G624</f>
        <v>552693.9</v>
      </c>
      <c r="H609" s="30">
        <f>H613+H617+H628+H632+H610+H636+H620+H624</f>
        <v>557060.5</v>
      </c>
    </row>
    <row r="610" spans="1:8" s="51" customFormat="1" ht="63">
      <c r="A610" s="26" t="s">
        <v>390</v>
      </c>
      <c r="B610" s="29" t="s">
        <v>738</v>
      </c>
      <c r="C610" s="27"/>
      <c r="D610" s="32"/>
      <c r="E610" s="27"/>
      <c r="F610" s="32">
        <f>F611+F612</f>
        <v>3287</v>
      </c>
      <c r="G610" s="32">
        <f>G611+G612</f>
        <v>3287</v>
      </c>
      <c r="H610" s="32">
        <f>H611+H612</f>
        <v>3287</v>
      </c>
    </row>
    <row r="611" spans="1:8" s="51" customFormat="1" ht="63">
      <c r="A611" s="26" t="s">
        <v>46</v>
      </c>
      <c r="B611" s="29" t="s">
        <v>738</v>
      </c>
      <c r="C611" s="27" t="s">
        <v>84</v>
      </c>
      <c r="D611" s="27" t="s">
        <v>108</v>
      </c>
      <c r="E611" s="27" t="s">
        <v>167</v>
      </c>
      <c r="F611" s="32">
        <f>SUM(Ведомственная!G1145)</f>
        <v>2984.6</v>
      </c>
      <c r="G611" s="32">
        <f>SUM(Ведомственная!H1145)</f>
        <v>2984.6</v>
      </c>
      <c r="H611" s="32">
        <f>SUM(Ведомственная!I1145)</f>
        <v>2984.6</v>
      </c>
    </row>
    <row r="612" spans="1:8" s="51" customFormat="1" ht="31.5">
      <c r="A612" s="26" t="s">
        <v>47</v>
      </c>
      <c r="B612" s="29" t="s">
        <v>738</v>
      </c>
      <c r="C612" s="27" t="s">
        <v>86</v>
      </c>
      <c r="D612" s="27" t="s">
        <v>108</v>
      </c>
      <c r="E612" s="27" t="s">
        <v>167</v>
      </c>
      <c r="F612" s="32">
        <f>SUM(Ведомственная!G1146)</f>
        <v>302.39999999999998</v>
      </c>
      <c r="G612" s="32">
        <f>SUM(Ведомственная!H1146)</f>
        <v>302.39999999999998</v>
      </c>
      <c r="H612" s="32">
        <f>SUM(Ведомственная!I1146)</f>
        <v>302.39999999999998</v>
      </c>
    </row>
    <row r="613" spans="1:8" s="51" customFormat="1" ht="94.5">
      <c r="A613" s="26" t="s">
        <v>388</v>
      </c>
      <c r="B613" s="77" t="s">
        <v>731</v>
      </c>
      <c r="C613" s="27"/>
      <c r="D613" s="27"/>
      <c r="E613" s="27"/>
      <c r="F613" s="30">
        <f>F614+F615+F616</f>
        <v>41433.9</v>
      </c>
      <c r="G613" s="30">
        <f t="shared" ref="G613:H613" si="120">G614+G615+G616</f>
        <v>41433.9</v>
      </c>
      <c r="H613" s="30">
        <f t="shared" si="120"/>
        <v>41433.9</v>
      </c>
    </row>
    <row r="614" spans="1:8" s="51" customFormat="1" ht="63">
      <c r="A614" s="3" t="s">
        <v>46</v>
      </c>
      <c r="B614" s="77" t="s">
        <v>731</v>
      </c>
      <c r="C614" s="27" t="s">
        <v>84</v>
      </c>
      <c r="D614" s="27" t="s">
        <v>108</v>
      </c>
      <c r="E614" s="27" t="s">
        <v>39</v>
      </c>
      <c r="F614" s="30">
        <f>SUM(Ведомственная!G1027)</f>
        <v>38895.1</v>
      </c>
      <c r="G614" s="30">
        <f>SUM(Ведомственная!H1027)</f>
        <v>38895.1</v>
      </c>
      <c r="H614" s="30">
        <f>SUM(Ведомственная!I1027)</f>
        <v>38895.1</v>
      </c>
    </row>
    <row r="615" spans="1:8" s="51" customFormat="1" ht="31.5">
      <c r="A615" s="26" t="s">
        <v>47</v>
      </c>
      <c r="B615" s="77" t="s">
        <v>731</v>
      </c>
      <c r="C615" s="27" t="s">
        <v>86</v>
      </c>
      <c r="D615" s="27" t="s">
        <v>108</v>
      </c>
      <c r="E615" s="27" t="s">
        <v>39</v>
      </c>
      <c r="F615" s="30">
        <f>SUM(Ведомственная!G1028)</f>
        <v>2096.3000000000002</v>
      </c>
      <c r="G615" s="30">
        <f>SUM(Ведомственная!H1028)</f>
        <v>2538.8000000000002</v>
      </c>
      <c r="H615" s="30">
        <f>SUM(Ведомственная!I1028)</f>
        <v>2538.8000000000002</v>
      </c>
    </row>
    <row r="616" spans="1:8" s="51" customFormat="1">
      <c r="A616" s="26" t="s">
        <v>37</v>
      </c>
      <c r="B616" s="77" t="s">
        <v>731</v>
      </c>
      <c r="C616" s="27" t="s">
        <v>94</v>
      </c>
      <c r="D616" s="27" t="s">
        <v>26</v>
      </c>
      <c r="E616" s="27" t="s">
        <v>11</v>
      </c>
      <c r="F616" s="30">
        <f>SUM(Ведомственная!G1201)</f>
        <v>442.5</v>
      </c>
      <c r="G616" s="30">
        <f>SUM(Ведомственная!H1201)</f>
        <v>0</v>
      </c>
      <c r="H616" s="30">
        <f>SUM(Ведомственная!I1201)</f>
        <v>0</v>
      </c>
    </row>
    <row r="617" spans="1:8" s="51" customFormat="1" ht="78.75">
      <c r="A617" s="26" t="s">
        <v>389</v>
      </c>
      <c r="B617" s="77" t="s">
        <v>732</v>
      </c>
      <c r="C617" s="27"/>
      <c r="D617" s="27"/>
      <c r="E617" s="27"/>
      <c r="F617" s="30">
        <f>F618+F619</f>
        <v>275926.8</v>
      </c>
      <c r="G617" s="30">
        <f>G618+G619</f>
        <v>275926.8</v>
      </c>
      <c r="H617" s="30">
        <f>H618+H619</f>
        <v>275926.8</v>
      </c>
    </row>
    <row r="618" spans="1:8" s="51" customFormat="1" ht="63">
      <c r="A618" s="26" t="s">
        <v>46</v>
      </c>
      <c r="B618" s="77" t="s">
        <v>732</v>
      </c>
      <c r="C618" s="27" t="s">
        <v>84</v>
      </c>
      <c r="D618" s="27" t="s">
        <v>108</v>
      </c>
      <c r="E618" s="27" t="s">
        <v>39</v>
      </c>
      <c r="F618" s="30">
        <f>SUM(Ведомственная!G1030)</f>
        <v>272774.09999999998</v>
      </c>
      <c r="G618" s="30">
        <f>SUM(Ведомственная!H1030)</f>
        <v>272774.09999999998</v>
      </c>
      <c r="H618" s="30">
        <f>SUM(Ведомственная!I1030)</f>
        <v>272774.09999999998</v>
      </c>
    </row>
    <row r="619" spans="1:8" s="51" customFormat="1" ht="31.5">
      <c r="A619" s="26" t="s">
        <v>47</v>
      </c>
      <c r="B619" s="77" t="s">
        <v>732</v>
      </c>
      <c r="C619" s="27" t="s">
        <v>86</v>
      </c>
      <c r="D619" s="27" t="s">
        <v>108</v>
      </c>
      <c r="E619" s="27" t="s">
        <v>39</v>
      </c>
      <c r="F619" s="30">
        <f>SUM(Ведомственная!G1031)</f>
        <v>3152.7</v>
      </c>
      <c r="G619" s="30">
        <f>SUM(Ведомственная!H1031)</f>
        <v>3152.7</v>
      </c>
      <c r="H619" s="30">
        <f>SUM(Ведомственная!I1031)</f>
        <v>3152.7</v>
      </c>
    </row>
    <row r="620" spans="1:8" s="51" customFormat="1" ht="47.25">
      <c r="A620" s="26" t="s">
        <v>387</v>
      </c>
      <c r="B620" s="29" t="s">
        <v>706</v>
      </c>
      <c r="C620" s="27"/>
      <c r="D620" s="30"/>
      <c r="E620" s="27"/>
      <c r="F620" s="30">
        <f>SUM(F621:F623)</f>
        <v>52580.299999999996</v>
      </c>
      <c r="G620" s="30">
        <f t="shared" ref="G620:H620" si="121">SUM(G621:G623)</f>
        <v>52580.299999999996</v>
      </c>
      <c r="H620" s="30">
        <f t="shared" si="121"/>
        <v>52580.299999999996</v>
      </c>
    </row>
    <row r="621" spans="1:8" s="51" customFormat="1" ht="63">
      <c r="A621" s="26" t="s">
        <v>46</v>
      </c>
      <c r="B621" s="29" t="s">
        <v>706</v>
      </c>
      <c r="C621" s="27" t="s">
        <v>84</v>
      </c>
      <c r="D621" s="27" t="s">
        <v>108</v>
      </c>
      <c r="E621" s="27" t="s">
        <v>29</v>
      </c>
      <c r="F621" s="30">
        <f>SUM(Ведомственная!G932)</f>
        <v>51700.7</v>
      </c>
      <c r="G621" s="30">
        <f>SUM(Ведомственная!H932)</f>
        <v>51700.7</v>
      </c>
      <c r="H621" s="30">
        <f>SUM(Ведомственная!I932)</f>
        <v>51700.7</v>
      </c>
    </row>
    <row r="622" spans="1:8" s="51" customFormat="1" ht="31.5">
      <c r="A622" s="26" t="s">
        <v>47</v>
      </c>
      <c r="B622" s="29" t="s">
        <v>706</v>
      </c>
      <c r="C622" s="27" t="s">
        <v>86</v>
      </c>
      <c r="D622" s="27" t="s">
        <v>108</v>
      </c>
      <c r="E622" s="27" t="s">
        <v>29</v>
      </c>
      <c r="F622" s="30">
        <f>SUM(Ведомственная!G933)</f>
        <v>879.6</v>
      </c>
      <c r="G622" s="30">
        <f>SUM(Ведомственная!H933)</f>
        <v>879.6</v>
      </c>
      <c r="H622" s="30">
        <f>SUM(Ведомственная!I933)</f>
        <v>879.6</v>
      </c>
    </row>
    <row r="623" spans="1:8" s="51" customFormat="1">
      <c r="A623" s="26" t="s">
        <v>37</v>
      </c>
      <c r="B623" s="29" t="s">
        <v>706</v>
      </c>
      <c r="C623" s="27" t="s">
        <v>94</v>
      </c>
      <c r="D623" s="27" t="s">
        <v>108</v>
      </c>
      <c r="E623" s="27" t="s">
        <v>29</v>
      </c>
      <c r="F623" s="30">
        <f>SUM(Ведомственная!G934)</f>
        <v>0</v>
      </c>
      <c r="G623" s="30">
        <f>SUM(Ведомственная!H934)</f>
        <v>0</v>
      </c>
      <c r="H623" s="30">
        <f>SUM(Ведомственная!I934)</f>
        <v>0</v>
      </c>
    </row>
    <row r="624" spans="1:8" s="51" customFormat="1">
      <c r="A624" s="26" t="s">
        <v>318</v>
      </c>
      <c r="B624" s="56" t="s">
        <v>707</v>
      </c>
      <c r="C624" s="27"/>
      <c r="D624" s="30"/>
      <c r="E624" s="27"/>
      <c r="F624" s="30">
        <f>F625+F626+F627</f>
        <v>45052.899999999994</v>
      </c>
      <c r="G624" s="30">
        <f>G625+G626+G627</f>
        <v>43172.100000000006</v>
      </c>
      <c r="H624" s="30">
        <f>H625+H626+H627</f>
        <v>44066.9</v>
      </c>
    </row>
    <row r="625" spans="1:8" s="51" customFormat="1" ht="63">
      <c r="A625" s="3" t="s">
        <v>46</v>
      </c>
      <c r="B625" s="56" t="s">
        <v>707</v>
      </c>
      <c r="C625" s="27" t="s">
        <v>84</v>
      </c>
      <c r="D625" s="27" t="s">
        <v>108</v>
      </c>
      <c r="E625" s="27" t="s">
        <v>29</v>
      </c>
      <c r="F625" s="30">
        <f>SUM(Ведомственная!G936)</f>
        <v>19059.7</v>
      </c>
      <c r="G625" s="30">
        <f>SUM(Ведомственная!H936)</f>
        <v>18808.599999999999</v>
      </c>
      <c r="H625" s="30">
        <f>SUM(Ведомственная!I936)</f>
        <v>18808.599999999999</v>
      </c>
    </row>
    <row r="626" spans="1:8" s="51" customFormat="1" ht="31.5">
      <c r="A626" s="26" t="s">
        <v>47</v>
      </c>
      <c r="B626" s="56" t="s">
        <v>707</v>
      </c>
      <c r="C626" s="27" t="s">
        <v>86</v>
      </c>
      <c r="D626" s="27" t="s">
        <v>108</v>
      </c>
      <c r="E626" s="27" t="s">
        <v>29</v>
      </c>
      <c r="F626" s="30">
        <f>SUM(Ведомственная!G937)</f>
        <v>25195</v>
      </c>
      <c r="G626" s="30">
        <f>SUM(Ведомственная!H937)</f>
        <v>23339.200000000001</v>
      </c>
      <c r="H626" s="30">
        <f>SUM(Ведомственная!I937)</f>
        <v>24234</v>
      </c>
    </row>
    <row r="627" spans="1:8" s="51" customFormat="1">
      <c r="A627" s="26" t="s">
        <v>20</v>
      </c>
      <c r="B627" s="56" t="s">
        <v>707</v>
      </c>
      <c r="C627" s="27" t="s">
        <v>91</v>
      </c>
      <c r="D627" s="27" t="s">
        <v>108</v>
      </c>
      <c r="E627" s="27" t="s">
        <v>29</v>
      </c>
      <c r="F627" s="30">
        <f>SUM(Ведомственная!G938)</f>
        <v>798.2</v>
      </c>
      <c r="G627" s="30">
        <f>SUM(Ведомственная!H938)</f>
        <v>1024.3</v>
      </c>
      <c r="H627" s="30">
        <f>SUM(Ведомственная!I938)</f>
        <v>1024.3</v>
      </c>
    </row>
    <row r="628" spans="1:8" s="51" customFormat="1">
      <c r="A628" s="26" t="s">
        <v>327</v>
      </c>
      <c r="B628" s="56" t="s">
        <v>733</v>
      </c>
      <c r="C628" s="56"/>
      <c r="D628" s="27"/>
      <c r="E628" s="27"/>
      <c r="F628" s="30">
        <f>F629+F630+F631</f>
        <v>125821</v>
      </c>
      <c r="G628" s="30">
        <f>G629+G630+G631</f>
        <v>122945.2</v>
      </c>
      <c r="H628" s="30">
        <f>H629+H630+H631</f>
        <v>125934.2</v>
      </c>
    </row>
    <row r="629" spans="1:8" s="51" customFormat="1" ht="63">
      <c r="A629" s="3" t="s">
        <v>46</v>
      </c>
      <c r="B629" s="56" t="s">
        <v>733</v>
      </c>
      <c r="C629" s="27" t="s">
        <v>84</v>
      </c>
      <c r="D629" s="27" t="s">
        <v>108</v>
      </c>
      <c r="E629" s="27" t="s">
        <v>39</v>
      </c>
      <c r="F629" s="30">
        <f>SUM(Ведомственная!G1033)</f>
        <v>64819.5</v>
      </c>
      <c r="G629" s="30">
        <f>SUM(Ведомственная!H1033)</f>
        <v>65394.8</v>
      </c>
      <c r="H629" s="30">
        <f>SUM(Ведомственная!I1033)</f>
        <v>65394.8</v>
      </c>
    </row>
    <row r="630" spans="1:8" s="51" customFormat="1" ht="31.5">
      <c r="A630" s="26" t="s">
        <v>47</v>
      </c>
      <c r="B630" s="56" t="s">
        <v>733</v>
      </c>
      <c r="C630" s="27" t="s">
        <v>86</v>
      </c>
      <c r="D630" s="27" t="s">
        <v>108</v>
      </c>
      <c r="E630" s="27" t="s">
        <v>39</v>
      </c>
      <c r="F630" s="30">
        <f>SUM(Ведомственная!G1034)</f>
        <v>53102.5</v>
      </c>
      <c r="G630" s="30">
        <f>SUM(Ведомственная!H1034)</f>
        <v>46723.6</v>
      </c>
      <c r="H630" s="30">
        <f>SUM(Ведомственная!I1034)</f>
        <v>49712.6</v>
      </c>
    </row>
    <row r="631" spans="1:8" s="51" customFormat="1">
      <c r="A631" s="26" t="s">
        <v>20</v>
      </c>
      <c r="B631" s="56" t="s">
        <v>733</v>
      </c>
      <c r="C631" s="27" t="s">
        <v>91</v>
      </c>
      <c r="D631" s="27" t="s">
        <v>108</v>
      </c>
      <c r="E631" s="27" t="s">
        <v>39</v>
      </c>
      <c r="F631" s="30">
        <f>SUM(Ведомственная!G1035)</f>
        <v>7899</v>
      </c>
      <c r="G631" s="30">
        <f>SUM(Ведомственная!H1035)</f>
        <v>10826.8</v>
      </c>
      <c r="H631" s="30">
        <f>SUM(Ведомственная!I1035)</f>
        <v>10826.8</v>
      </c>
    </row>
    <row r="632" spans="1:8" s="51" customFormat="1" ht="31.5">
      <c r="A632" s="26" t="s">
        <v>591</v>
      </c>
      <c r="B632" s="46" t="s">
        <v>734</v>
      </c>
      <c r="C632" s="46"/>
      <c r="D632" s="27"/>
      <c r="E632" s="27"/>
      <c r="F632" s="30">
        <f>F633+F634+F635</f>
        <v>12131.9</v>
      </c>
      <c r="G632" s="30">
        <f>G633+G634+G635</f>
        <v>12071.9</v>
      </c>
      <c r="H632" s="30">
        <f>H633+H634+H635</f>
        <v>12537.5</v>
      </c>
    </row>
    <row r="633" spans="1:8" s="51" customFormat="1" ht="63">
      <c r="A633" s="3" t="s">
        <v>46</v>
      </c>
      <c r="B633" s="46" t="s">
        <v>734</v>
      </c>
      <c r="C633" s="46">
        <v>100</v>
      </c>
      <c r="D633" s="27" t="s">
        <v>108</v>
      </c>
      <c r="E633" s="27" t="s">
        <v>39</v>
      </c>
      <c r="F633" s="30">
        <f>SUM(Ведомственная!G1037)</f>
        <v>6344.5</v>
      </c>
      <c r="G633" s="30">
        <f>SUM(Ведомственная!H1037)</f>
        <v>6414.5</v>
      </c>
      <c r="H633" s="30">
        <f>SUM(Ведомственная!I1037)</f>
        <v>6414.5</v>
      </c>
    </row>
    <row r="634" spans="1:8" s="51" customFormat="1" ht="31.5">
      <c r="A634" s="26" t="s">
        <v>47</v>
      </c>
      <c r="B634" s="46" t="s">
        <v>734</v>
      </c>
      <c r="C634" s="46">
        <v>200</v>
      </c>
      <c r="D634" s="27" t="s">
        <v>108</v>
      </c>
      <c r="E634" s="27" t="s">
        <v>39</v>
      </c>
      <c r="F634" s="30">
        <f>SUM(Ведомственная!G1038)</f>
        <v>4802.3999999999996</v>
      </c>
      <c r="G634" s="30">
        <f>SUM(Ведомственная!H1038)</f>
        <v>4489.5</v>
      </c>
      <c r="H634" s="30">
        <f>SUM(Ведомственная!I1038)</f>
        <v>4955.1000000000004</v>
      </c>
    </row>
    <row r="635" spans="1:8" s="51" customFormat="1">
      <c r="A635" s="26" t="s">
        <v>20</v>
      </c>
      <c r="B635" s="46" t="s">
        <v>734</v>
      </c>
      <c r="C635" s="46">
        <v>800</v>
      </c>
      <c r="D635" s="27" t="s">
        <v>108</v>
      </c>
      <c r="E635" s="27" t="s">
        <v>39</v>
      </c>
      <c r="F635" s="30">
        <f>SUM(Ведомственная!G1039)</f>
        <v>985</v>
      </c>
      <c r="G635" s="30">
        <f>SUM(Ведомственная!H1039)</f>
        <v>1167.9000000000001</v>
      </c>
      <c r="H635" s="30">
        <f>SUM(Ведомственная!I1039)</f>
        <v>1167.9000000000001</v>
      </c>
    </row>
    <row r="636" spans="1:8" s="51" customFormat="1" ht="31.5">
      <c r="A636" s="83" t="s">
        <v>570</v>
      </c>
      <c r="B636" s="84" t="s">
        <v>748</v>
      </c>
      <c r="C636" s="78"/>
      <c r="D636" s="80"/>
      <c r="E636" s="27"/>
      <c r="F636" s="80">
        <f>F637+F638</f>
        <v>1284.9000000000001</v>
      </c>
      <c r="G636" s="80">
        <f>G637+G638</f>
        <v>1276.7</v>
      </c>
      <c r="H636" s="80">
        <f>H637+H638</f>
        <v>1293.9000000000001</v>
      </c>
    </row>
    <row r="637" spans="1:8" s="51" customFormat="1" ht="63">
      <c r="A637" s="83" t="s">
        <v>46</v>
      </c>
      <c r="B637" s="84" t="s">
        <v>748</v>
      </c>
      <c r="C637" s="78" t="s">
        <v>84</v>
      </c>
      <c r="D637" s="27" t="s">
        <v>108</v>
      </c>
      <c r="E637" s="27" t="s">
        <v>167</v>
      </c>
      <c r="F637" s="80">
        <f>SUM(Ведомственная!G1148)</f>
        <v>1155.7</v>
      </c>
      <c r="G637" s="80">
        <f>SUM(Ведомственная!H1148)</f>
        <v>1175.7</v>
      </c>
      <c r="H637" s="80">
        <f>SUM(Ведомственная!I1148)</f>
        <v>1175.7</v>
      </c>
    </row>
    <row r="638" spans="1:8" s="51" customFormat="1" ht="31.5">
      <c r="A638" s="57" t="s">
        <v>47</v>
      </c>
      <c r="B638" s="84" t="s">
        <v>748</v>
      </c>
      <c r="C638" s="78" t="s">
        <v>86</v>
      </c>
      <c r="D638" s="27" t="s">
        <v>108</v>
      </c>
      <c r="E638" s="27" t="s">
        <v>167</v>
      </c>
      <c r="F638" s="80">
        <f>SUM(Ведомственная!G1149)</f>
        <v>129.19999999999999</v>
      </c>
      <c r="G638" s="80">
        <f>SUM(Ведомственная!H1149)</f>
        <v>101</v>
      </c>
      <c r="H638" s="80">
        <f>SUM(Ведомственная!I1149)</f>
        <v>118.20000000000005</v>
      </c>
    </row>
    <row r="639" spans="1:8" s="51" customFormat="1">
      <c r="A639" s="81" t="s">
        <v>825</v>
      </c>
      <c r="B639" s="29" t="s">
        <v>735</v>
      </c>
      <c r="C639" s="27"/>
      <c r="D639" s="27"/>
      <c r="E639" s="27"/>
      <c r="F639" s="30">
        <f>F642+F640</f>
        <v>1381.9</v>
      </c>
      <c r="G639" s="30">
        <f t="shared" ref="G639:H639" si="122">G642+G640</f>
        <v>2960.6000000000004</v>
      </c>
      <c r="H639" s="30">
        <f t="shared" si="122"/>
        <v>1381.9</v>
      </c>
    </row>
    <row r="640" spans="1:8" s="51" customFormat="1" ht="63">
      <c r="A640" s="26" t="s">
        <v>964</v>
      </c>
      <c r="B640" s="29" t="s">
        <v>805</v>
      </c>
      <c r="C640" s="27"/>
      <c r="D640" s="27"/>
      <c r="E640" s="27"/>
      <c r="F640" s="30">
        <f>SUM(F641)</f>
        <v>0</v>
      </c>
      <c r="G640" s="30">
        <f t="shared" ref="G640:H640" si="123">SUM(G641)</f>
        <v>1578.7</v>
      </c>
      <c r="H640" s="30">
        <f t="shared" si="123"/>
        <v>0</v>
      </c>
    </row>
    <row r="641" spans="1:8" s="51" customFormat="1" ht="31.5">
      <c r="A641" s="26" t="s">
        <v>47</v>
      </c>
      <c r="B641" s="29" t="s">
        <v>805</v>
      </c>
      <c r="C641" s="27" t="s">
        <v>86</v>
      </c>
      <c r="D641" s="27" t="s">
        <v>108</v>
      </c>
      <c r="E641" s="27" t="s">
        <v>39</v>
      </c>
      <c r="F641" s="30">
        <f>SUM(Ведомственная!G1042)</f>
        <v>0</v>
      </c>
      <c r="G641" s="30">
        <f>SUM(Ведомственная!H1042)</f>
        <v>1578.7</v>
      </c>
      <c r="H641" s="30">
        <f>SUM(Ведомственная!I1042)</f>
        <v>0</v>
      </c>
    </row>
    <row r="642" spans="1:8" s="51" customFormat="1" ht="47.25">
      <c r="A642" s="26" t="s">
        <v>482</v>
      </c>
      <c r="B642" s="29" t="s">
        <v>736</v>
      </c>
      <c r="C642" s="27"/>
      <c r="D642" s="27"/>
      <c r="E642" s="27"/>
      <c r="F642" s="30">
        <f t="shared" ref="F642:H642" si="124">F643</f>
        <v>1381.9</v>
      </c>
      <c r="G642" s="30">
        <f t="shared" si="124"/>
        <v>1381.9</v>
      </c>
      <c r="H642" s="30">
        <f t="shared" si="124"/>
        <v>1381.9</v>
      </c>
    </row>
    <row r="643" spans="1:8" s="51" customFormat="1" ht="31.5">
      <c r="A643" s="26" t="s">
        <v>222</v>
      </c>
      <c r="B643" s="29" t="s">
        <v>736</v>
      </c>
      <c r="C643" s="27" t="s">
        <v>117</v>
      </c>
      <c r="D643" s="27" t="s">
        <v>108</v>
      </c>
      <c r="E643" s="27" t="s">
        <v>39</v>
      </c>
      <c r="F643" s="30">
        <f>SUM(Ведомственная!G1044)</f>
        <v>1381.9</v>
      </c>
      <c r="G643" s="30">
        <f>SUM(Ведомственная!H1044)</f>
        <v>1381.9</v>
      </c>
      <c r="H643" s="30">
        <f>SUM(Ведомственная!I1044)</f>
        <v>1381.9</v>
      </c>
    </row>
    <row r="644" spans="1:8" s="51" customFormat="1">
      <c r="A644" s="26" t="s">
        <v>826</v>
      </c>
      <c r="B644" s="46" t="s">
        <v>744</v>
      </c>
      <c r="C644" s="46"/>
      <c r="D644" s="27"/>
      <c r="E644" s="27"/>
      <c r="F644" s="30">
        <f>SUM(F645)</f>
        <v>0</v>
      </c>
      <c r="G644" s="30">
        <f t="shared" ref="G644:H644" si="125">SUM(G645)</f>
        <v>0</v>
      </c>
      <c r="H644" s="30">
        <f t="shared" si="125"/>
        <v>0</v>
      </c>
    </row>
    <row r="645" spans="1:8" s="51" customFormat="1" ht="47.25">
      <c r="A645" s="26" t="s">
        <v>816</v>
      </c>
      <c r="B645" s="29" t="s">
        <v>745</v>
      </c>
      <c r="C645" s="27"/>
      <c r="D645" s="27"/>
      <c r="E645" s="27"/>
      <c r="F645" s="30">
        <f>SUM(F646)</f>
        <v>0</v>
      </c>
      <c r="G645" s="30">
        <f t="shared" ref="G645:H645" si="126">SUM(G646)</f>
        <v>0</v>
      </c>
      <c r="H645" s="30">
        <f t="shared" si="126"/>
        <v>0</v>
      </c>
    </row>
    <row r="646" spans="1:8" s="51" customFormat="1" ht="31.5">
      <c r="A646" s="26" t="s">
        <v>67</v>
      </c>
      <c r="B646" s="29" t="s">
        <v>745</v>
      </c>
      <c r="C646" s="27" t="s">
        <v>117</v>
      </c>
      <c r="D646" s="27" t="s">
        <v>108</v>
      </c>
      <c r="E646" s="27" t="s">
        <v>49</v>
      </c>
      <c r="F646" s="30">
        <f>SUM(Ведомственная!G1079)</f>
        <v>0</v>
      </c>
      <c r="G646" s="30">
        <f>SUM(Ведомственная!H1079)</f>
        <v>0</v>
      </c>
      <c r="H646" s="30">
        <f>SUM(Ведомственная!I1079)</f>
        <v>0</v>
      </c>
    </row>
    <row r="647" spans="1:8" s="51" customFormat="1">
      <c r="A647" s="26" t="s">
        <v>827</v>
      </c>
      <c r="B647" s="29" t="s">
        <v>806</v>
      </c>
      <c r="C647" s="27"/>
      <c r="D647" s="27"/>
      <c r="E647" s="27"/>
      <c r="F647" s="30">
        <f>SUM(F648)</f>
        <v>0</v>
      </c>
      <c r="G647" s="30">
        <f t="shared" ref="G647:H647" si="127">SUM(G648)</f>
        <v>0</v>
      </c>
      <c r="H647" s="30">
        <f t="shared" si="127"/>
        <v>0</v>
      </c>
    </row>
    <row r="648" spans="1:8" s="51" customFormat="1" ht="78.75">
      <c r="A648" s="26" t="s">
        <v>962</v>
      </c>
      <c r="B648" s="29" t="s">
        <v>963</v>
      </c>
      <c r="C648" s="27"/>
      <c r="D648" s="27"/>
      <c r="E648" s="27"/>
      <c r="F648" s="30">
        <f>SUM(F649:F650)</f>
        <v>0</v>
      </c>
      <c r="G648" s="30">
        <f t="shared" ref="G648:H648" si="128">SUM(G649:G650)</f>
        <v>0</v>
      </c>
      <c r="H648" s="30">
        <f t="shared" si="128"/>
        <v>0</v>
      </c>
    </row>
    <row r="649" spans="1:8" s="51" customFormat="1" ht="31.5">
      <c r="A649" s="26" t="s">
        <v>47</v>
      </c>
      <c r="B649" s="29" t="s">
        <v>963</v>
      </c>
      <c r="C649" s="27" t="s">
        <v>86</v>
      </c>
      <c r="D649" s="27" t="s">
        <v>108</v>
      </c>
      <c r="E649" s="27" t="s">
        <v>39</v>
      </c>
      <c r="F649" s="30">
        <f>SUM(Ведомственная!G1047)</f>
        <v>0</v>
      </c>
      <c r="G649" s="30">
        <f>SUM(Ведомственная!H1047)</f>
        <v>0</v>
      </c>
      <c r="H649" s="30">
        <f>SUM(Ведомственная!I1047)</f>
        <v>0</v>
      </c>
    </row>
    <row r="650" spans="1:8" s="51" customFormat="1" ht="31.5">
      <c r="A650" s="26" t="s">
        <v>67</v>
      </c>
      <c r="B650" s="29" t="s">
        <v>963</v>
      </c>
      <c r="C650" s="27" t="s">
        <v>117</v>
      </c>
      <c r="D650" s="27" t="s">
        <v>108</v>
      </c>
      <c r="E650" s="27" t="s">
        <v>39</v>
      </c>
      <c r="F650" s="30">
        <f>SUM(Ведомственная!G1048)</f>
        <v>0</v>
      </c>
      <c r="G650" s="30">
        <f>SUM(Ведомственная!H1048)</f>
        <v>0</v>
      </c>
      <c r="H650" s="30">
        <f>SUM(Ведомственная!I1048)</f>
        <v>0</v>
      </c>
    </row>
    <row r="651" spans="1:8" s="51" customFormat="1" ht="31.5">
      <c r="A651" s="26" t="s">
        <v>506</v>
      </c>
      <c r="B651" s="27" t="s">
        <v>334</v>
      </c>
      <c r="C651" s="27"/>
      <c r="D651" s="30"/>
      <c r="E651" s="27"/>
      <c r="F651" s="30">
        <f>F652+F662+F665</f>
        <v>4246</v>
      </c>
      <c r="G651" s="30">
        <f>G652+G662+G665</f>
        <v>4246</v>
      </c>
      <c r="H651" s="30">
        <f>H652+H662+H665</f>
        <v>4246</v>
      </c>
    </row>
    <row r="652" spans="1:8" s="51" customFormat="1">
      <c r="A652" s="26" t="s">
        <v>30</v>
      </c>
      <c r="B652" s="27" t="s">
        <v>335</v>
      </c>
      <c r="C652" s="27"/>
      <c r="D652" s="30"/>
      <c r="E652" s="27"/>
      <c r="F652" s="30">
        <f>F658+F653</f>
        <v>3932</v>
      </c>
      <c r="G652" s="30">
        <f>G658+G653</f>
        <v>3932</v>
      </c>
      <c r="H652" s="30">
        <f>H658+H653</f>
        <v>3932</v>
      </c>
    </row>
    <row r="653" spans="1:8" s="51" customFormat="1">
      <c r="A653" s="26" t="s">
        <v>480</v>
      </c>
      <c r="B653" s="29" t="s">
        <v>481</v>
      </c>
      <c r="C653" s="27"/>
      <c r="D653" s="30"/>
      <c r="E653" s="27"/>
      <c r="F653" s="30">
        <f>SUM(F654:F657)</f>
        <v>532</v>
      </c>
      <c r="G653" s="30">
        <f>SUM(G654:G657)</f>
        <v>532</v>
      </c>
      <c r="H653" s="30">
        <f>SUM(H654:H657)</f>
        <v>532</v>
      </c>
    </row>
    <row r="654" spans="1:8" s="51" customFormat="1" ht="63">
      <c r="A654" s="3" t="s">
        <v>46</v>
      </c>
      <c r="B654" s="29" t="s">
        <v>481</v>
      </c>
      <c r="C654" s="27" t="s">
        <v>84</v>
      </c>
      <c r="D654" s="27" t="s">
        <v>108</v>
      </c>
      <c r="E654" s="27" t="s">
        <v>108</v>
      </c>
      <c r="F654" s="30">
        <f>SUM(Ведомственная!G1119)</f>
        <v>0</v>
      </c>
      <c r="G654" s="30">
        <f>SUM(Ведомственная!H1119)</f>
        <v>0</v>
      </c>
      <c r="H654" s="30">
        <f>SUM(Ведомственная!I1119)</f>
        <v>0</v>
      </c>
    </row>
    <row r="655" spans="1:8" s="51" customFormat="1" ht="31.5">
      <c r="A655" s="26" t="s">
        <v>47</v>
      </c>
      <c r="B655" s="29" t="s">
        <v>481</v>
      </c>
      <c r="C655" s="27" t="s">
        <v>86</v>
      </c>
      <c r="D655" s="27" t="s">
        <v>108</v>
      </c>
      <c r="E655" s="27" t="s">
        <v>108</v>
      </c>
      <c r="F655" s="30">
        <f>SUM(Ведомственная!G1120)</f>
        <v>463</v>
      </c>
      <c r="G655" s="30">
        <f>SUM(Ведомственная!H1120)</f>
        <v>532</v>
      </c>
      <c r="H655" s="30">
        <f>SUM(Ведомственная!I1120)</f>
        <v>532</v>
      </c>
    </row>
    <row r="656" spans="1:8" s="51" customFormat="1">
      <c r="A656" s="26" t="s">
        <v>37</v>
      </c>
      <c r="B656" s="29" t="s">
        <v>481</v>
      </c>
      <c r="C656" s="27" t="s">
        <v>94</v>
      </c>
      <c r="D656" s="27" t="s">
        <v>108</v>
      </c>
      <c r="E656" s="27" t="s">
        <v>108</v>
      </c>
      <c r="F656" s="30">
        <f>SUM(Ведомственная!G1121)</f>
        <v>39</v>
      </c>
      <c r="G656" s="30">
        <f>SUM(Ведомственная!H1121)</f>
        <v>0</v>
      </c>
      <c r="H656" s="30">
        <f>SUM(Ведомственная!I1121)</f>
        <v>0</v>
      </c>
    </row>
    <row r="657" spans="1:8" s="51" customFormat="1" ht="31.5">
      <c r="A657" s="26" t="s">
        <v>222</v>
      </c>
      <c r="B657" s="29" t="s">
        <v>481</v>
      </c>
      <c r="C657" s="27" t="s">
        <v>117</v>
      </c>
      <c r="D657" s="27" t="s">
        <v>108</v>
      </c>
      <c r="E657" s="27" t="s">
        <v>108</v>
      </c>
      <c r="F657" s="30">
        <f>SUM(Ведомственная!G1122)</f>
        <v>30</v>
      </c>
      <c r="G657" s="30">
        <f>SUM(Ведомственная!H1122)</f>
        <v>0</v>
      </c>
      <c r="H657" s="30">
        <f>SUM(Ведомственная!I1122)</f>
        <v>0</v>
      </c>
    </row>
    <row r="658" spans="1:8" s="51" customFormat="1" ht="31.5">
      <c r="A658" s="26" t="s">
        <v>336</v>
      </c>
      <c r="B658" s="27" t="s">
        <v>337</v>
      </c>
      <c r="C658" s="27"/>
      <c r="D658" s="30"/>
      <c r="E658" s="27"/>
      <c r="F658" s="30">
        <f>SUM(F659:F661)</f>
        <v>3400</v>
      </c>
      <c r="G658" s="30">
        <f>SUM(G659:G661)</f>
        <v>3400</v>
      </c>
      <c r="H658" s="30">
        <f>SUM(H659:H661)</f>
        <v>3400</v>
      </c>
    </row>
    <row r="659" spans="1:8" s="51" customFormat="1" ht="63">
      <c r="A659" s="3" t="s">
        <v>46</v>
      </c>
      <c r="B659" s="27" t="s">
        <v>337</v>
      </c>
      <c r="C659" s="27" t="s">
        <v>84</v>
      </c>
      <c r="D659" s="27" t="s">
        <v>108</v>
      </c>
      <c r="E659" s="27" t="s">
        <v>108</v>
      </c>
      <c r="F659" s="30">
        <f>SUM(Ведомственная!G578)+Ведомственная!G1124+Ведомственная!G1253</f>
        <v>1078.8</v>
      </c>
      <c r="G659" s="30">
        <f>SUM(Ведомственная!H578)+Ведомственная!H1124</f>
        <v>3000</v>
      </c>
      <c r="H659" s="30">
        <f>SUM(Ведомственная!I578)+Ведомственная!I1124</f>
        <v>3000</v>
      </c>
    </row>
    <row r="660" spans="1:8" s="51" customFormat="1" ht="31.5">
      <c r="A660" s="26" t="s">
        <v>47</v>
      </c>
      <c r="B660" s="27" t="s">
        <v>337</v>
      </c>
      <c r="C660" s="27" t="s">
        <v>86</v>
      </c>
      <c r="D660" s="27" t="s">
        <v>108</v>
      </c>
      <c r="E660" s="27" t="s">
        <v>108</v>
      </c>
      <c r="F660" s="30">
        <f>SUM(Ведомственная!G1125)+Ведомственная!G579+Ведомственная!G1254</f>
        <v>398</v>
      </c>
      <c r="G660" s="30">
        <f>SUM(Ведомственная!H1125)+Ведомственная!H579</f>
        <v>400</v>
      </c>
      <c r="H660" s="30">
        <f>SUM(Ведомственная!I1125)+Ведомственная!I579</f>
        <v>400</v>
      </c>
    </row>
    <row r="661" spans="1:8" s="51" customFormat="1" ht="31.5">
      <c r="A661" s="26" t="s">
        <v>222</v>
      </c>
      <c r="B661" s="27" t="s">
        <v>337</v>
      </c>
      <c r="C661" s="27" t="s">
        <v>117</v>
      </c>
      <c r="D661" s="27" t="s">
        <v>108</v>
      </c>
      <c r="E661" s="27" t="s">
        <v>108</v>
      </c>
      <c r="F661" s="30">
        <f>SUM(Ведомственная!G790)+Ведомственная!G1255+Ведомственная!G1126</f>
        <v>1923.2</v>
      </c>
      <c r="G661" s="30">
        <f>SUM(Ведомственная!H790)+Ведомственная!H1255+Ведомственная!H1126</f>
        <v>0</v>
      </c>
      <c r="H661" s="30">
        <f>SUM(Ведомственная!I790)+Ведомственная!I1255+Ведомственная!I1126</f>
        <v>0</v>
      </c>
    </row>
    <row r="662" spans="1:8" s="51" customFormat="1" ht="31.5">
      <c r="A662" s="26" t="s">
        <v>40</v>
      </c>
      <c r="B662" s="56" t="s">
        <v>338</v>
      </c>
      <c r="C662" s="27"/>
      <c r="D662" s="30"/>
      <c r="E662" s="27"/>
      <c r="F662" s="30">
        <f>SUM(F663)</f>
        <v>0</v>
      </c>
      <c r="G662" s="30">
        <f>SUM(G663)</f>
        <v>0</v>
      </c>
      <c r="H662" s="30">
        <f>SUM(H663)</f>
        <v>0</v>
      </c>
    </row>
    <row r="663" spans="1:8" s="51" customFormat="1" ht="31.5">
      <c r="A663" s="26" t="s">
        <v>339</v>
      </c>
      <c r="B663" s="56" t="s">
        <v>340</v>
      </c>
      <c r="C663" s="27"/>
      <c r="D663" s="30"/>
      <c r="E663" s="27"/>
      <c r="F663" s="30">
        <f>F664</f>
        <v>0</v>
      </c>
      <c r="G663" s="30">
        <f>G664</f>
        <v>0</v>
      </c>
      <c r="H663" s="30">
        <f>H664</f>
        <v>0</v>
      </c>
    </row>
    <row r="664" spans="1:8" s="51" customFormat="1" ht="63">
      <c r="A664" s="3" t="s">
        <v>46</v>
      </c>
      <c r="B664" s="56" t="s">
        <v>340</v>
      </c>
      <c r="C664" s="27" t="s">
        <v>84</v>
      </c>
      <c r="D664" s="27" t="s">
        <v>108</v>
      </c>
      <c r="E664" s="27" t="s">
        <v>108</v>
      </c>
      <c r="F664" s="30">
        <f>SUM(Ведомственная!G1129)</f>
        <v>0</v>
      </c>
      <c r="G664" s="30">
        <f>SUM(Ведомственная!H1129)</f>
        <v>0</v>
      </c>
      <c r="H664" s="30">
        <f>SUM(Ведомственная!I1129)</f>
        <v>0</v>
      </c>
    </row>
    <row r="665" spans="1:8" s="51" customFormat="1">
      <c r="A665" s="26" t="s">
        <v>834</v>
      </c>
      <c r="B665" s="27" t="s">
        <v>832</v>
      </c>
      <c r="C665" s="27"/>
      <c r="D665" s="30"/>
      <c r="E665" s="27"/>
      <c r="F665" s="30">
        <f>F666</f>
        <v>314</v>
      </c>
      <c r="G665" s="30">
        <f>G666</f>
        <v>314</v>
      </c>
      <c r="H665" s="30">
        <f>H666</f>
        <v>314</v>
      </c>
    </row>
    <row r="666" spans="1:8" s="51" customFormat="1">
      <c r="A666" s="26" t="s">
        <v>480</v>
      </c>
      <c r="B666" s="27" t="s">
        <v>833</v>
      </c>
      <c r="C666" s="27"/>
      <c r="D666" s="30"/>
      <c r="E666" s="27"/>
      <c r="F666" s="30">
        <f>SUM(F667:F669)</f>
        <v>314</v>
      </c>
      <c r="G666" s="30">
        <f>SUM(G667:G669)</f>
        <v>314</v>
      </c>
      <c r="H666" s="30">
        <f>SUM(H667:H669)</f>
        <v>314</v>
      </c>
    </row>
    <row r="667" spans="1:8" s="51" customFormat="1" ht="63">
      <c r="A667" s="3" t="s">
        <v>46</v>
      </c>
      <c r="B667" s="27" t="s">
        <v>833</v>
      </c>
      <c r="C667" s="27" t="s">
        <v>84</v>
      </c>
      <c r="D667" s="27" t="s">
        <v>108</v>
      </c>
      <c r="E667" s="27" t="s">
        <v>108</v>
      </c>
      <c r="F667" s="30">
        <f>SUM(Ведомственная!G1132)</f>
        <v>0</v>
      </c>
      <c r="G667" s="30">
        <f>SUM(Ведомственная!H1132)</f>
        <v>0</v>
      </c>
      <c r="H667" s="30">
        <f>SUM(Ведомственная!I1132)</f>
        <v>0</v>
      </c>
    </row>
    <row r="668" spans="1:8" s="51" customFormat="1" ht="31.5">
      <c r="A668" s="26" t="s">
        <v>47</v>
      </c>
      <c r="B668" s="27" t="s">
        <v>970</v>
      </c>
      <c r="C668" s="27" t="s">
        <v>86</v>
      </c>
      <c r="D668" s="27" t="s">
        <v>108</v>
      </c>
      <c r="E668" s="27" t="s">
        <v>108</v>
      </c>
      <c r="F668" s="30">
        <f>SUM(Ведомственная!G1133)</f>
        <v>264</v>
      </c>
      <c r="G668" s="30">
        <f>SUM(Ведомственная!H1133)</f>
        <v>314</v>
      </c>
      <c r="H668" s="30">
        <f>SUM(Ведомственная!I1133)</f>
        <v>314</v>
      </c>
    </row>
    <row r="669" spans="1:8" s="51" customFormat="1">
      <c r="A669" s="26" t="s">
        <v>37</v>
      </c>
      <c r="B669" s="27" t="s">
        <v>970</v>
      </c>
      <c r="C669" s="27" t="s">
        <v>94</v>
      </c>
      <c r="D669" s="27" t="s">
        <v>108</v>
      </c>
      <c r="E669" s="27" t="s">
        <v>108</v>
      </c>
      <c r="F669" s="30">
        <f>SUM(Ведомственная!G1134)</f>
        <v>50</v>
      </c>
      <c r="G669" s="30">
        <f>SUM(Ведомственная!H1134)</f>
        <v>0</v>
      </c>
      <c r="H669" s="30">
        <f>SUM(Ведомственная!I1134)</f>
        <v>0</v>
      </c>
    </row>
    <row r="670" spans="1:8" s="51" customFormat="1" ht="47.25">
      <c r="A670" s="26" t="s">
        <v>636</v>
      </c>
      <c r="B670" s="56" t="s">
        <v>325</v>
      </c>
      <c r="C670" s="27"/>
      <c r="D670" s="27"/>
      <c r="E670" s="27"/>
      <c r="F670" s="30">
        <f>F671+F682</f>
        <v>30922</v>
      </c>
      <c r="G670" s="30">
        <f t="shared" ref="G670:H670" si="129">G671+G682</f>
        <v>6981.4</v>
      </c>
      <c r="H670" s="30">
        <f t="shared" si="129"/>
        <v>21762.3</v>
      </c>
    </row>
    <row r="671" spans="1:8" s="51" customFormat="1">
      <c r="A671" s="26" t="s">
        <v>30</v>
      </c>
      <c r="B671" s="56" t="s">
        <v>326</v>
      </c>
      <c r="C671" s="27"/>
      <c r="D671" s="27"/>
      <c r="E671" s="27"/>
      <c r="F671" s="30">
        <f>SUM(F672+F673+F674+F675+F676+F677+F678+F680)</f>
        <v>30922</v>
      </c>
      <c r="G671" s="30">
        <f t="shared" ref="G671:H671" si="130">SUM(G672+G673+G674+G675+G676+G677+G678+G680)</f>
        <v>2820.5</v>
      </c>
      <c r="H671" s="30">
        <f t="shared" si="130"/>
        <v>15501.4</v>
      </c>
    </row>
    <row r="672" spans="1:8" s="51" customFormat="1" ht="31.5">
      <c r="A672" s="26" t="s">
        <v>47</v>
      </c>
      <c r="B672" s="56" t="s">
        <v>326</v>
      </c>
      <c r="C672" s="27" t="s">
        <v>86</v>
      </c>
      <c r="D672" s="27" t="s">
        <v>108</v>
      </c>
      <c r="E672" s="27" t="s">
        <v>29</v>
      </c>
      <c r="F672" s="30">
        <f>SUM(Ведомственная!G956)</f>
        <v>835.9</v>
      </c>
      <c r="G672" s="30">
        <f>SUM(Ведомственная!H956)</f>
        <v>0</v>
      </c>
      <c r="H672" s="30">
        <f>SUM(Ведомственная!I956)</f>
        <v>0</v>
      </c>
    </row>
    <row r="673" spans="1:8" s="51" customFormat="1" ht="31.5">
      <c r="A673" s="26" t="s">
        <v>47</v>
      </c>
      <c r="B673" s="56" t="s">
        <v>326</v>
      </c>
      <c r="C673" s="27" t="s">
        <v>86</v>
      </c>
      <c r="D673" s="27" t="s">
        <v>108</v>
      </c>
      <c r="E673" s="27" t="s">
        <v>39</v>
      </c>
      <c r="F673" s="30">
        <f>SUM(Ведомственная!G1051)</f>
        <v>9134.5</v>
      </c>
      <c r="G673" s="30">
        <f>SUM(Ведомственная!H1051)</f>
        <v>0</v>
      </c>
      <c r="H673" s="30">
        <f>SUM(Ведомственная!I1051)</f>
        <v>8110.9</v>
      </c>
    </row>
    <row r="674" spans="1:8" s="51" customFormat="1" ht="31.5">
      <c r="A674" s="26" t="s">
        <v>47</v>
      </c>
      <c r="B674" s="56" t="s">
        <v>326</v>
      </c>
      <c r="C674" s="27" t="s">
        <v>86</v>
      </c>
      <c r="D674" s="27" t="s">
        <v>108</v>
      </c>
      <c r="E674" s="27" t="s">
        <v>167</v>
      </c>
      <c r="F674" s="30">
        <f>SUM(Ведомственная!G1152)</f>
        <v>29.7</v>
      </c>
      <c r="G674" s="30">
        <f>SUM(Ведомственная!H1152)</f>
        <v>0</v>
      </c>
      <c r="H674" s="30">
        <f>SUM(Ведомственная!I1152)</f>
        <v>0</v>
      </c>
    </row>
    <row r="675" spans="1:8" s="51" customFormat="1" ht="31.5">
      <c r="A675" s="26" t="s">
        <v>222</v>
      </c>
      <c r="B675" s="56" t="s">
        <v>326</v>
      </c>
      <c r="C675" s="27" t="s">
        <v>117</v>
      </c>
      <c r="D675" s="27" t="s">
        <v>108</v>
      </c>
      <c r="E675" s="27" t="s">
        <v>29</v>
      </c>
      <c r="F675" s="30">
        <f>SUM(Ведомственная!G957)</f>
        <v>7871.4</v>
      </c>
      <c r="G675" s="30">
        <f>SUM(Ведомственная!H957)</f>
        <v>0</v>
      </c>
      <c r="H675" s="30">
        <f>SUM(Ведомственная!I957)</f>
        <v>3520</v>
      </c>
    </row>
    <row r="676" spans="1:8" s="51" customFormat="1" ht="31.5">
      <c r="A676" s="26" t="s">
        <v>222</v>
      </c>
      <c r="B676" s="56" t="s">
        <v>326</v>
      </c>
      <c r="C676" s="27" t="s">
        <v>117</v>
      </c>
      <c r="D676" s="27" t="s">
        <v>108</v>
      </c>
      <c r="E676" s="27" t="s">
        <v>39</v>
      </c>
      <c r="F676" s="30">
        <f>SUM(Ведомственная!G1052)</f>
        <v>12719.9</v>
      </c>
      <c r="G676" s="30">
        <f>SUM(Ведомственная!H1052)</f>
        <v>0</v>
      </c>
      <c r="H676" s="30">
        <f>SUM(Ведомственная!I1052)</f>
        <v>2800</v>
      </c>
    </row>
    <row r="677" spans="1:8" s="51" customFormat="1" ht="31.5">
      <c r="A677" s="26" t="s">
        <v>222</v>
      </c>
      <c r="B677" s="56" t="s">
        <v>326</v>
      </c>
      <c r="C677" s="27" t="s">
        <v>117</v>
      </c>
      <c r="D677" s="27" t="s">
        <v>108</v>
      </c>
      <c r="E677" s="27" t="s">
        <v>49</v>
      </c>
      <c r="F677" s="30">
        <f>SUM(Ведомственная!G1082)</f>
        <v>330.6</v>
      </c>
      <c r="G677" s="30">
        <f>SUM(Ведомственная!H1082)</f>
        <v>0</v>
      </c>
      <c r="H677" s="30">
        <f>SUM(Ведомственная!I1082)</f>
        <v>0</v>
      </c>
    </row>
    <row r="678" spans="1:8" s="51" customFormat="1" ht="31.5">
      <c r="A678" s="26" t="s">
        <v>739</v>
      </c>
      <c r="B678" s="56" t="s">
        <v>740</v>
      </c>
      <c r="C678" s="27"/>
      <c r="D678" s="27"/>
      <c r="E678" s="27"/>
      <c r="F678" s="30">
        <f>SUM(F679)</f>
        <v>0</v>
      </c>
      <c r="G678" s="30">
        <f t="shared" ref="G678:H678" si="131">SUM(G679)</f>
        <v>1070.5</v>
      </c>
      <c r="H678" s="30">
        <f t="shared" si="131"/>
        <v>1070.5</v>
      </c>
    </row>
    <row r="679" spans="1:8" s="51" customFormat="1" ht="31.5">
      <c r="A679" s="26" t="s">
        <v>47</v>
      </c>
      <c r="B679" s="56" t="s">
        <v>740</v>
      </c>
      <c r="C679" s="27" t="s">
        <v>86</v>
      </c>
      <c r="D679" s="27" t="s">
        <v>108</v>
      </c>
      <c r="E679" s="27" t="s">
        <v>39</v>
      </c>
      <c r="F679" s="30">
        <f>SUM(Ведомственная!G1054)</f>
        <v>0</v>
      </c>
      <c r="G679" s="30">
        <f>SUM(Ведомственная!H1054)</f>
        <v>1070.5</v>
      </c>
      <c r="H679" s="30">
        <f>SUM(Ведомственная!I1054)</f>
        <v>1070.5</v>
      </c>
    </row>
    <row r="680" spans="1:8" s="51" customFormat="1" ht="31.5">
      <c r="A680" s="26" t="s">
        <v>716</v>
      </c>
      <c r="B680" s="56" t="s">
        <v>721</v>
      </c>
      <c r="C680" s="27"/>
      <c r="D680" s="27"/>
      <c r="E680" s="27"/>
      <c r="F680" s="30">
        <f>SUM(F681)</f>
        <v>0</v>
      </c>
      <c r="G680" s="30">
        <f t="shared" ref="G680:H680" si="132">SUM(G681)</f>
        <v>1750</v>
      </c>
      <c r="H680" s="30">
        <f t="shared" si="132"/>
        <v>0</v>
      </c>
    </row>
    <row r="681" spans="1:8" s="51" customFormat="1" ht="31.5">
      <c r="A681" s="26" t="s">
        <v>47</v>
      </c>
      <c r="B681" s="56" t="s">
        <v>721</v>
      </c>
      <c r="C681" s="27" t="s">
        <v>86</v>
      </c>
      <c r="D681" s="27" t="s">
        <v>108</v>
      </c>
      <c r="E681" s="27" t="s">
        <v>29</v>
      </c>
      <c r="F681" s="30">
        <f>SUM(Ведомственная!G959)</f>
        <v>0</v>
      </c>
      <c r="G681" s="30">
        <f>SUM(Ведомственная!H959)</f>
        <v>1750</v>
      </c>
      <c r="H681" s="30">
        <f>SUM(Ведомственная!I959)</f>
        <v>0</v>
      </c>
    </row>
    <row r="682" spans="1:8" s="51" customFormat="1">
      <c r="A682" s="26" t="s">
        <v>146</v>
      </c>
      <c r="B682" s="46" t="s">
        <v>715</v>
      </c>
      <c r="C682" s="46"/>
      <c r="D682" s="27"/>
      <c r="E682" s="27"/>
      <c r="F682" s="30">
        <f>SUM(F683+F688)</f>
        <v>0</v>
      </c>
      <c r="G682" s="30">
        <f t="shared" ref="G682:H682" si="133">SUM(G683+G688)</f>
        <v>4160.8999999999996</v>
      </c>
      <c r="H682" s="30">
        <f t="shared" si="133"/>
        <v>6260.9</v>
      </c>
    </row>
    <row r="683" spans="1:8" s="51" customFormat="1" ht="31.5">
      <c r="A683" s="26" t="s">
        <v>717</v>
      </c>
      <c r="B683" s="46" t="s">
        <v>742</v>
      </c>
      <c r="C683" s="46"/>
      <c r="D683" s="27"/>
      <c r="E683" s="27"/>
      <c r="F683" s="30">
        <f>SUM(F686)+F684</f>
        <v>0</v>
      </c>
      <c r="G683" s="30">
        <f t="shared" ref="G683:H683" si="134">SUM(G686)+G684</f>
        <v>4160.8999999999996</v>
      </c>
      <c r="H683" s="30">
        <f t="shared" si="134"/>
        <v>6260.9</v>
      </c>
    </row>
    <row r="684" spans="1:8" s="51" customFormat="1" ht="31.5">
      <c r="A684" s="57" t="s">
        <v>746</v>
      </c>
      <c r="B684" s="56" t="s">
        <v>747</v>
      </c>
      <c r="C684" s="78"/>
      <c r="D684" s="27"/>
      <c r="E684" s="27"/>
      <c r="F684" s="30">
        <f>SUM(F685)</f>
        <v>0</v>
      </c>
      <c r="G684" s="30">
        <f t="shared" ref="G684:H684" si="135">SUM(G685)</f>
        <v>0</v>
      </c>
      <c r="H684" s="30">
        <f t="shared" si="135"/>
        <v>0</v>
      </c>
    </row>
    <row r="685" spans="1:8" s="51" customFormat="1" ht="31.5">
      <c r="A685" s="26" t="s">
        <v>222</v>
      </c>
      <c r="B685" s="56" t="s">
        <v>747</v>
      </c>
      <c r="C685" s="78" t="s">
        <v>117</v>
      </c>
      <c r="D685" s="27" t="s">
        <v>108</v>
      </c>
      <c r="E685" s="27" t="s">
        <v>49</v>
      </c>
      <c r="F685" s="30">
        <f>SUM(Ведомственная!G1086)</f>
        <v>0</v>
      </c>
      <c r="G685" s="30">
        <f>SUM(Ведомственная!H1086)</f>
        <v>0</v>
      </c>
      <c r="H685" s="30">
        <f>SUM(Ведомственная!I1086)</f>
        <v>0</v>
      </c>
    </row>
    <row r="686" spans="1:8" s="51" customFormat="1" ht="31.5">
      <c r="A686" s="26" t="s">
        <v>716</v>
      </c>
      <c r="B686" s="56" t="s">
        <v>718</v>
      </c>
      <c r="C686" s="27"/>
      <c r="D686" s="27"/>
      <c r="E686" s="27"/>
      <c r="F686" s="30">
        <f>SUM(F687)</f>
        <v>0</v>
      </c>
      <c r="G686" s="30">
        <f t="shared" ref="G686:H686" si="136">SUM(G687)</f>
        <v>4160.8999999999996</v>
      </c>
      <c r="H686" s="30">
        <f t="shared" si="136"/>
        <v>6260.9</v>
      </c>
    </row>
    <row r="687" spans="1:8" s="51" customFormat="1" ht="31.5">
      <c r="A687" s="26" t="s">
        <v>222</v>
      </c>
      <c r="B687" s="56" t="s">
        <v>718</v>
      </c>
      <c r="C687" s="27" t="s">
        <v>117</v>
      </c>
      <c r="D687" s="27" t="s">
        <v>108</v>
      </c>
      <c r="E687" s="27" t="s">
        <v>29</v>
      </c>
      <c r="F687" s="30">
        <f>SUM(Ведомственная!G963)</f>
        <v>0</v>
      </c>
      <c r="G687" s="30">
        <f>SUM(Ведомственная!H963)</f>
        <v>4160.8999999999996</v>
      </c>
      <c r="H687" s="30">
        <f>SUM(Ведомственная!I963)</f>
        <v>6260.9</v>
      </c>
    </row>
    <row r="688" spans="1:8" s="51" customFormat="1" ht="31.5">
      <c r="A688" s="26" t="s">
        <v>255</v>
      </c>
      <c r="B688" s="56" t="s">
        <v>743</v>
      </c>
      <c r="C688" s="27"/>
      <c r="D688" s="27"/>
      <c r="E688" s="27"/>
      <c r="F688" s="30">
        <f>SUM(F689)</f>
        <v>0</v>
      </c>
      <c r="G688" s="30">
        <f t="shared" ref="G688:H688" si="137">SUM(G689)</f>
        <v>0</v>
      </c>
      <c r="H688" s="30">
        <f t="shared" si="137"/>
        <v>0</v>
      </c>
    </row>
    <row r="689" spans="1:8" s="51" customFormat="1" ht="31.5">
      <c r="A689" s="26" t="s">
        <v>739</v>
      </c>
      <c r="B689" s="56" t="s">
        <v>741</v>
      </c>
      <c r="C689" s="27"/>
      <c r="D689" s="27"/>
      <c r="E689" s="27"/>
      <c r="F689" s="30">
        <f>SUM(F690)</f>
        <v>0</v>
      </c>
      <c r="G689" s="30">
        <f t="shared" ref="G689:H689" si="138">SUM(G690)</f>
        <v>0</v>
      </c>
      <c r="H689" s="30">
        <f t="shared" si="138"/>
        <v>0</v>
      </c>
    </row>
    <row r="690" spans="1:8" s="51" customFormat="1" ht="31.5">
      <c r="A690" s="26" t="s">
        <v>222</v>
      </c>
      <c r="B690" s="56" t="s">
        <v>741</v>
      </c>
      <c r="C690" s="27" t="s">
        <v>117</v>
      </c>
      <c r="D690" s="27" t="s">
        <v>108</v>
      </c>
      <c r="E690" s="27" t="s">
        <v>39</v>
      </c>
      <c r="F690" s="30">
        <f>SUM(Ведомственная!G1058)</f>
        <v>0</v>
      </c>
      <c r="G690" s="30">
        <f>SUM(Ведомственная!H1058)</f>
        <v>0</v>
      </c>
      <c r="H690" s="30">
        <f>SUM(Ведомственная!I1058)</f>
        <v>0</v>
      </c>
    </row>
    <row r="691" spans="1:8" s="51" customFormat="1" ht="47.25">
      <c r="A691" s="26" t="s">
        <v>817</v>
      </c>
      <c r="B691" s="77" t="s">
        <v>341</v>
      </c>
      <c r="C691" s="27"/>
      <c r="D691" s="30"/>
      <c r="E691" s="48"/>
      <c r="F691" s="30">
        <f>SUM(F709+F692+F698+F700)+F704+F695</f>
        <v>59918.19999999999</v>
      </c>
      <c r="G691" s="30">
        <f t="shared" ref="G691:H691" si="139">SUM(G709+G692+G698+G700)+G704+G695</f>
        <v>59398.3</v>
      </c>
      <c r="H691" s="30">
        <f t="shared" si="139"/>
        <v>60497.5</v>
      </c>
    </row>
    <row r="692" spans="1:8" s="51" customFormat="1">
      <c r="A692" s="57" t="s">
        <v>75</v>
      </c>
      <c r="B692" s="85" t="s">
        <v>503</v>
      </c>
      <c r="C692" s="78"/>
      <c r="D692" s="80"/>
      <c r="E692" s="48"/>
      <c r="F692" s="80">
        <f>+F693+F694</f>
        <v>14561.6</v>
      </c>
      <c r="G692" s="80">
        <f>+G693+G694</f>
        <v>14766.800000000001</v>
      </c>
      <c r="H692" s="80">
        <f>+H693+H694</f>
        <v>14766.800000000001</v>
      </c>
    </row>
    <row r="693" spans="1:8" s="51" customFormat="1" ht="63">
      <c r="A693" s="57" t="s">
        <v>46</v>
      </c>
      <c r="B693" s="85" t="s">
        <v>503</v>
      </c>
      <c r="C693" s="78" t="s">
        <v>84</v>
      </c>
      <c r="D693" s="27" t="s">
        <v>108</v>
      </c>
      <c r="E693" s="27" t="s">
        <v>167</v>
      </c>
      <c r="F693" s="80">
        <f>SUM(Ведомственная!G1155)</f>
        <v>14561.4</v>
      </c>
      <c r="G693" s="80">
        <f>SUM(Ведомственная!H1155)</f>
        <v>14766.6</v>
      </c>
      <c r="H693" s="80">
        <f>SUM(Ведомственная!I1155)</f>
        <v>14766.6</v>
      </c>
    </row>
    <row r="694" spans="1:8" s="51" customFormat="1" ht="31.5">
      <c r="A694" s="57" t="s">
        <v>47</v>
      </c>
      <c r="B694" s="85" t="s">
        <v>503</v>
      </c>
      <c r="C694" s="78" t="s">
        <v>86</v>
      </c>
      <c r="D694" s="27" t="s">
        <v>108</v>
      </c>
      <c r="E694" s="27" t="s">
        <v>167</v>
      </c>
      <c r="F694" s="80">
        <f>SUM(Ведомственная!G1156)</f>
        <v>0.2</v>
      </c>
      <c r="G694" s="80">
        <f>SUM(Ведомственная!H1156)</f>
        <v>0.2</v>
      </c>
      <c r="H694" s="80">
        <f>SUM(Ведомственная!I1156)</f>
        <v>0.2</v>
      </c>
    </row>
    <row r="695" spans="1:8" s="51" customFormat="1">
      <c r="A695" s="57" t="s">
        <v>90</v>
      </c>
      <c r="B695" s="85" t="s">
        <v>751</v>
      </c>
      <c r="C695" s="78"/>
      <c r="D695" s="27"/>
      <c r="E695" s="27"/>
      <c r="F695" s="80">
        <f>SUM(F696)+F697</f>
        <v>310.2</v>
      </c>
      <c r="G695" s="80">
        <f t="shared" ref="G695:H695" si="140">SUM(G696)+G697</f>
        <v>239.5</v>
      </c>
      <c r="H695" s="80">
        <f t="shared" si="140"/>
        <v>239.5</v>
      </c>
    </row>
    <row r="696" spans="1:8" s="51" customFormat="1" ht="31.5">
      <c r="A696" s="57" t="s">
        <v>47</v>
      </c>
      <c r="B696" s="85" t="s">
        <v>751</v>
      </c>
      <c r="C696" s="78" t="s">
        <v>86</v>
      </c>
      <c r="D696" s="27" t="s">
        <v>108</v>
      </c>
      <c r="E696" s="27" t="s">
        <v>167</v>
      </c>
      <c r="F696" s="80">
        <f>SUM(Ведомственная!G1158)</f>
        <v>308.7</v>
      </c>
      <c r="G696" s="80">
        <f>SUM(Ведомственная!H1158)</f>
        <v>238</v>
      </c>
      <c r="H696" s="80">
        <f>SUM(Ведомственная!I1158)</f>
        <v>238</v>
      </c>
    </row>
    <row r="697" spans="1:8" s="51" customFormat="1">
      <c r="A697" s="26" t="s">
        <v>20</v>
      </c>
      <c r="B697" s="85" t="s">
        <v>751</v>
      </c>
      <c r="C697" s="78" t="s">
        <v>91</v>
      </c>
      <c r="D697" s="27" t="s">
        <v>108</v>
      </c>
      <c r="E697" s="27" t="s">
        <v>167</v>
      </c>
      <c r="F697" s="80">
        <f>SUM(Ведомственная!G1159)</f>
        <v>1.5</v>
      </c>
      <c r="G697" s="80">
        <f>SUM(Ведомственная!H1159)</f>
        <v>1.5</v>
      </c>
      <c r="H697" s="80">
        <f>SUM(Ведомственная!I1159)</f>
        <v>1.5</v>
      </c>
    </row>
    <row r="698" spans="1:8" s="51" customFormat="1" ht="31.5">
      <c r="A698" s="57" t="s">
        <v>92</v>
      </c>
      <c r="B698" s="85" t="s">
        <v>585</v>
      </c>
      <c r="C698" s="78"/>
      <c r="D698" s="27"/>
      <c r="E698" s="27"/>
      <c r="F698" s="80">
        <f>SUM(F699)</f>
        <v>963</v>
      </c>
      <c r="G698" s="80">
        <f>SUM(G699)</f>
        <v>943</v>
      </c>
      <c r="H698" s="80">
        <f>SUM(H699)</f>
        <v>943</v>
      </c>
    </row>
    <row r="699" spans="1:8" s="51" customFormat="1" ht="31.5">
      <c r="A699" s="57" t="s">
        <v>47</v>
      </c>
      <c r="B699" s="85" t="s">
        <v>585</v>
      </c>
      <c r="C699" s="78" t="s">
        <v>86</v>
      </c>
      <c r="D699" s="27" t="s">
        <v>108</v>
      </c>
      <c r="E699" s="27" t="s">
        <v>167</v>
      </c>
      <c r="F699" s="80">
        <f>SUM(Ведомственная!G1161)</f>
        <v>963</v>
      </c>
      <c r="G699" s="80">
        <f>SUM(Ведомственная!H1161)</f>
        <v>943</v>
      </c>
      <c r="H699" s="80">
        <f>SUM(Ведомственная!I1161)</f>
        <v>943</v>
      </c>
    </row>
    <row r="700" spans="1:8" s="51" customFormat="1" ht="31.5">
      <c r="A700" s="57" t="s">
        <v>514</v>
      </c>
      <c r="B700" s="85" t="s">
        <v>515</v>
      </c>
      <c r="C700" s="78"/>
      <c r="D700" s="80"/>
      <c r="E700" s="48"/>
      <c r="F700" s="80">
        <f>SUM(F701:F703)</f>
        <v>631.09999999999991</v>
      </c>
      <c r="G700" s="80">
        <f t="shared" ref="G700:H700" si="141">SUM(G701:G703)</f>
        <v>466</v>
      </c>
      <c r="H700" s="80">
        <f t="shared" si="141"/>
        <v>631.09999999999991</v>
      </c>
    </row>
    <row r="701" spans="1:8" s="51" customFormat="1" ht="31.5">
      <c r="A701" s="57" t="s">
        <v>47</v>
      </c>
      <c r="B701" s="85" t="s">
        <v>515</v>
      </c>
      <c r="C701" s="78" t="s">
        <v>86</v>
      </c>
      <c r="D701" s="27" t="s">
        <v>108</v>
      </c>
      <c r="E701" s="27" t="s">
        <v>164</v>
      </c>
      <c r="F701" s="80">
        <f>SUM(Ведомственная!G1091)</f>
        <v>50</v>
      </c>
      <c r="G701" s="80">
        <f>SUM(Ведомственная!H1091)</f>
        <v>50</v>
      </c>
      <c r="H701" s="80">
        <f>SUM(Ведомственная!I1091)</f>
        <v>50</v>
      </c>
    </row>
    <row r="702" spans="1:8" s="51" customFormat="1" ht="31.5">
      <c r="A702" s="57" t="s">
        <v>47</v>
      </c>
      <c r="B702" s="85" t="s">
        <v>515</v>
      </c>
      <c r="C702" s="78" t="s">
        <v>86</v>
      </c>
      <c r="D702" s="27" t="s">
        <v>108</v>
      </c>
      <c r="E702" s="27" t="s">
        <v>167</v>
      </c>
      <c r="F702" s="80">
        <f>SUM(Ведомственная!G1163)</f>
        <v>506.3</v>
      </c>
      <c r="G702" s="80">
        <f>SUM(Ведомственная!H1163)</f>
        <v>341.2</v>
      </c>
      <c r="H702" s="80">
        <f>SUM(Ведомственная!I1163)</f>
        <v>506.3</v>
      </c>
    </row>
    <row r="703" spans="1:8" s="51" customFormat="1">
      <c r="A703" s="26" t="s">
        <v>20</v>
      </c>
      <c r="B703" s="85" t="s">
        <v>515</v>
      </c>
      <c r="C703" s="78" t="s">
        <v>91</v>
      </c>
      <c r="D703" s="27" t="s">
        <v>108</v>
      </c>
      <c r="E703" s="27" t="s">
        <v>167</v>
      </c>
      <c r="F703" s="80">
        <f>SUM(Ведомственная!G1164)</f>
        <v>74.8</v>
      </c>
      <c r="G703" s="80">
        <f>SUM(Ведомственная!H1164)</f>
        <v>74.8</v>
      </c>
      <c r="H703" s="80">
        <f>SUM(Ведомственная!I1164)</f>
        <v>74.8</v>
      </c>
    </row>
    <row r="704" spans="1:8" s="51" customFormat="1">
      <c r="A704" s="26" t="s">
        <v>30</v>
      </c>
      <c r="B704" s="46" t="s">
        <v>752</v>
      </c>
      <c r="C704" s="46"/>
      <c r="D704" s="27"/>
      <c r="E704" s="27"/>
      <c r="F704" s="80">
        <f>SUM(F707)+F705</f>
        <v>263.60000000000002</v>
      </c>
      <c r="G704" s="80">
        <f t="shared" ref="G704:H704" si="142">SUM(G707)</f>
        <v>0</v>
      </c>
      <c r="H704" s="80">
        <f t="shared" si="142"/>
        <v>0</v>
      </c>
    </row>
    <row r="705" spans="1:8" s="51" customFormat="1" ht="31.5">
      <c r="A705" s="57" t="s">
        <v>514</v>
      </c>
      <c r="B705" s="46" t="s">
        <v>950</v>
      </c>
      <c r="C705" s="46"/>
      <c r="D705" s="30"/>
      <c r="E705" s="48"/>
      <c r="F705" s="30">
        <f>SUM(F706)</f>
        <v>140.5</v>
      </c>
      <c r="G705" s="30">
        <f t="shared" ref="G705:H705" si="143">SUM(G706)</f>
        <v>0</v>
      </c>
      <c r="H705" s="30">
        <f t="shared" si="143"/>
        <v>0</v>
      </c>
    </row>
    <row r="706" spans="1:8" s="51" customFormat="1" ht="31.5">
      <c r="A706" s="57" t="s">
        <v>47</v>
      </c>
      <c r="B706" s="46" t="s">
        <v>950</v>
      </c>
      <c r="C706" s="46">
        <v>200</v>
      </c>
      <c r="D706" s="30"/>
      <c r="E706" s="48"/>
      <c r="F706" s="30">
        <f>SUM(Ведомственная!G1167)</f>
        <v>140.5</v>
      </c>
      <c r="G706" s="30">
        <f>SUM(Ведомственная!H1167)</f>
        <v>0</v>
      </c>
      <c r="H706" s="30">
        <f>SUM(Ведомственная!I1167)</f>
        <v>0</v>
      </c>
    </row>
    <row r="707" spans="1:8" s="51" customFormat="1" ht="31.5">
      <c r="A707" s="58" t="s">
        <v>753</v>
      </c>
      <c r="B707" s="27" t="s">
        <v>714</v>
      </c>
      <c r="C707" s="35"/>
      <c r="D707" s="27"/>
      <c r="E707" s="27"/>
      <c r="F707" s="80">
        <f>SUM(F708)</f>
        <v>123.1</v>
      </c>
      <c r="G707" s="80">
        <f t="shared" ref="G707:H707" si="144">SUM(G708)</f>
        <v>0</v>
      </c>
      <c r="H707" s="80">
        <f t="shared" si="144"/>
        <v>0</v>
      </c>
    </row>
    <row r="708" spans="1:8" s="51" customFormat="1" ht="31.5">
      <c r="A708" s="26" t="s">
        <v>47</v>
      </c>
      <c r="B708" s="27" t="s">
        <v>714</v>
      </c>
      <c r="C708" s="35" t="s">
        <v>86</v>
      </c>
      <c r="D708" s="27" t="s">
        <v>108</v>
      </c>
      <c r="E708" s="27" t="s">
        <v>167</v>
      </c>
      <c r="F708" s="80">
        <f>SUM(Ведомственная!G1169)</f>
        <v>123.1</v>
      </c>
      <c r="G708" s="80">
        <f>SUM(Ведомственная!H1169)</f>
        <v>0</v>
      </c>
      <c r="H708" s="80">
        <f>SUM(Ведомственная!I1169)</f>
        <v>0</v>
      </c>
    </row>
    <row r="709" spans="1:8" s="51" customFormat="1" ht="31.5">
      <c r="A709" s="26" t="s">
        <v>40</v>
      </c>
      <c r="B709" s="46" t="s">
        <v>342</v>
      </c>
      <c r="C709" s="27"/>
      <c r="D709" s="30"/>
      <c r="E709" s="48"/>
      <c r="F709" s="30">
        <f>SUM(F710)</f>
        <v>43188.7</v>
      </c>
      <c r="G709" s="30">
        <f>SUM(G710)</f>
        <v>42983</v>
      </c>
      <c r="H709" s="30">
        <f>SUM(H710)</f>
        <v>43917.1</v>
      </c>
    </row>
    <row r="710" spans="1:8" s="51" customFormat="1" ht="31.5">
      <c r="A710" s="58" t="s">
        <v>753</v>
      </c>
      <c r="B710" s="46" t="s">
        <v>343</v>
      </c>
      <c r="C710" s="27"/>
      <c r="D710" s="30"/>
      <c r="E710" s="48"/>
      <c r="F710" s="30">
        <f>SUM(F711:F715)</f>
        <v>43188.7</v>
      </c>
      <c r="G710" s="30">
        <f t="shared" ref="G710:H710" si="145">SUM(G711:G715)</f>
        <v>42983</v>
      </c>
      <c r="H710" s="30">
        <f t="shared" si="145"/>
        <v>43917.1</v>
      </c>
    </row>
    <row r="711" spans="1:8" s="51" customFormat="1" ht="63">
      <c r="A711" s="3" t="s">
        <v>46</v>
      </c>
      <c r="B711" s="46" t="s">
        <v>343</v>
      </c>
      <c r="C711" s="27" t="s">
        <v>84</v>
      </c>
      <c r="D711" s="27" t="s">
        <v>108</v>
      </c>
      <c r="E711" s="27" t="s">
        <v>167</v>
      </c>
      <c r="F711" s="30">
        <f>SUM(Ведомственная!G1172)</f>
        <v>35262.1</v>
      </c>
      <c r="G711" s="30">
        <f>SUM(Ведомственная!H1172)</f>
        <v>35912.1</v>
      </c>
      <c r="H711" s="30">
        <f>SUM(Ведомственная!I1172)</f>
        <v>35912.1</v>
      </c>
    </row>
    <row r="712" spans="1:8" s="51" customFormat="1" ht="63">
      <c r="A712" s="3" t="s">
        <v>46</v>
      </c>
      <c r="B712" s="46" t="s">
        <v>343</v>
      </c>
      <c r="C712" s="27" t="s">
        <v>84</v>
      </c>
      <c r="D712" s="27" t="s">
        <v>165</v>
      </c>
      <c r="E712" s="27" t="s">
        <v>164</v>
      </c>
      <c r="F712" s="30">
        <f>SUM(Ведомственная!G1214)</f>
        <v>2712.7</v>
      </c>
      <c r="G712" s="30">
        <f>SUM(Ведомственная!H1214)</f>
        <v>2712.7</v>
      </c>
      <c r="H712" s="30">
        <f>SUM(Ведомственная!I1214)</f>
        <v>2712.7</v>
      </c>
    </row>
    <row r="713" spans="1:8" s="51" customFormat="1" ht="31.5">
      <c r="A713" s="26" t="s">
        <v>47</v>
      </c>
      <c r="B713" s="46" t="s">
        <v>343</v>
      </c>
      <c r="C713" s="27" t="s">
        <v>86</v>
      </c>
      <c r="D713" s="27" t="s">
        <v>108</v>
      </c>
      <c r="E713" s="27" t="s">
        <v>164</v>
      </c>
      <c r="F713" s="30">
        <f>SUM(Ведомственная!G1094)</f>
        <v>50</v>
      </c>
      <c r="G713" s="30">
        <f>SUM(Ведомственная!H1094)</f>
        <v>50</v>
      </c>
      <c r="H713" s="30">
        <f>SUM(Ведомственная!I1094)</f>
        <v>50</v>
      </c>
    </row>
    <row r="714" spans="1:8" s="51" customFormat="1" ht="31.5">
      <c r="A714" s="26" t="s">
        <v>47</v>
      </c>
      <c r="B714" s="46" t="s">
        <v>343</v>
      </c>
      <c r="C714" s="27" t="s">
        <v>86</v>
      </c>
      <c r="D714" s="27" t="s">
        <v>108</v>
      </c>
      <c r="E714" s="27" t="s">
        <v>167</v>
      </c>
      <c r="F714" s="30">
        <f>SUM(Ведомственная!G1173)</f>
        <v>4985.5</v>
      </c>
      <c r="G714" s="30">
        <f>SUM(Ведомственная!H1173)</f>
        <v>4136.3</v>
      </c>
      <c r="H714" s="30">
        <f>SUM(Ведомственная!I1173)</f>
        <v>5070.3999999999996</v>
      </c>
    </row>
    <row r="715" spans="1:8" s="51" customFormat="1">
      <c r="A715" s="26" t="s">
        <v>20</v>
      </c>
      <c r="B715" s="46" t="s">
        <v>343</v>
      </c>
      <c r="C715" s="27" t="s">
        <v>91</v>
      </c>
      <c r="D715" s="27" t="s">
        <v>108</v>
      </c>
      <c r="E715" s="27" t="s">
        <v>167</v>
      </c>
      <c r="F715" s="30">
        <f>SUM(Ведомственная!G1174)</f>
        <v>178.4</v>
      </c>
      <c r="G715" s="30">
        <f>SUM(Ведомственная!H1174)</f>
        <v>171.9</v>
      </c>
      <c r="H715" s="30">
        <f>SUM(Ведомственная!I1174)</f>
        <v>171.9</v>
      </c>
    </row>
    <row r="716" spans="1:8" s="51" customFormat="1" ht="31.5">
      <c r="A716" s="47" t="s">
        <v>632</v>
      </c>
      <c r="B716" s="48" t="s">
        <v>250</v>
      </c>
      <c r="C716" s="48"/>
      <c r="D716" s="48"/>
      <c r="E716" s="48"/>
      <c r="F716" s="50">
        <f>SUM(F717+F729+F769)</f>
        <v>194901.7</v>
      </c>
      <c r="G716" s="50">
        <f>SUM(G717+G729+G769)</f>
        <v>164242.30000000005</v>
      </c>
      <c r="H716" s="50">
        <f>SUM(H717+H729+H769)</f>
        <v>175114.7</v>
      </c>
    </row>
    <row r="717" spans="1:8" s="51" customFormat="1" ht="31.5">
      <c r="A717" s="26" t="s">
        <v>303</v>
      </c>
      <c r="B717" s="56" t="s">
        <v>251</v>
      </c>
      <c r="C717" s="56"/>
      <c r="D717" s="48"/>
      <c r="E717" s="48"/>
      <c r="F717" s="32">
        <f>SUM(F718+F721+F724+F726)</f>
        <v>7652.6999999999989</v>
      </c>
      <c r="G717" s="32">
        <f>SUM(G718+G721+G724+G726)</f>
        <v>7615.9999999999991</v>
      </c>
      <c r="H717" s="32">
        <f>SUM(H718+H721+H724+H726)</f>
        <v>7615.9999999999991</v>
      </c>
    </row>
    <row r="718" spans="1:8" s="51" customFormat="1">
      <c r="A718" s="26" t="s">
        <v>75</v>
      </c>
      <c r="B718" s="56" t="s">
        <v>495</v>
      </c>
      <c r="C718" s="56"/>
      <c r="D718" s="48"/>
      <c r="E718" s="48"/>
      <c r="F718" s="32">
        <f>F719+F720</f>
        <v>6053.4</v>
      </c>
      <c r="G718" s="32">
        <f>G719+G720</f>
        <v>6047.9</v>
      </c>
      <c r="H718" s="32">
        <f>H719+H720</f>
        <v>6047.9</v>
      </c>
    </row>
    <row r="719" spans="1:8" s="51" customFormat="1" ht="63">
      <c r="A719" s="26" t="s">
        <v>46</v>
      </c>
      <c r="B719" s="56" t="s">
        <v>495</v>
      </c>
      <c r="C719" s="56">
        <v>100</v>
      </c>
      <c r="D719" s="27" t="s">
        <v>165</v>
      </c>
      <c r="E719" s="27" t="s">
        <v>164</v>
      </c>
      <c r="F719" s="32">
        <f>SUM(Ведомственная!G893)</f>
        <v>6053.2</v>
      </c>
      <c r="G719" s="32">
        <f>SUM(Ведомственная!H893)</f>
        <v>6047.7</v>
      </c>
      <c r="H719" s="32">
        <f>SUM(Ведомственная!I893)</f>
        <v>6047.7</v>
      </c>
    </row>
    <row r="720" spans="1:8" s="51" customFormat="1" ht="31.5">
      <c r="A720" s="26" t="s">
        <v>47</v>
      </c>
      <c r="B720" s="56" t="s">
        <v>495</v>
      </c>
      <c r="C720" s="68">
        <v>200</v>
      </c>
      <c r="D720" s="27" t="s">
        <v>165</v>
      </c>
      <c r="E720" s="27" t="s">
        <v>164</v>
      </c>
      <c r="F720" s="32">
        <f>SUM(Ведомственная!G894)</f>
        <v>0.2</v>
      </c>
      <c r="G720" s="32">
        <f>SUM(Ведомственная!H894)</f>
        <v>0.2</v>
      </c>
      <c r="H720" s="32">
        <f>SUM(Ведомственная!I894)</f>
        <v>0.2</v>
      </c>
    </row>
    <row r="721" spans="1:8" s="51" customFormat="1">
      <c r="A721" s="26" t="s">
        <v>90</v>
      </c>
      <c r="B721" s="56" t="s">
        <v>496</v>
      </c>
      <c r="C721" s="68"/>
      <c r="D721" s="48"/>
      <c r="E721" s="48"/>
      <c r="F721" s="69">
        <f>F722+F723</f>
        <v>251.2</v>
      </c>
      <c r="G721" s="69">
        <f>G722+G723</f>
        <v>251.2</v>
      </c>
      <c r="H721" s="69">
        <f>H722+H723</f>
        <v>251.2</v>
      </c>
    </row>
    <row r="722" spans="1:8" s="51" customFormat="1" ht="31.5">
      <c r="A722" s="26" t="s">
        <v>47</v>
      </c>
      <c r="B722" s="56" t="s">
        <v>496</v>
      </c>
      <c r="C722" s="56">
        <v>200</v>
      </c>
      <c r="D722" s="27" t="s">
        <v>165</v>
      </c>
      <c r="E722" s="27" t="s">
        <v>164</v>
      </c>
      <c r="F722" s="32">
        <f>SUM(Ведомственная!G896)</f>
        <v>243.2</v>
      </c>
      <c r="G722" s="32">
        <f>SUM(Ведомственная!H896)</f>
        <v>243.2</v>
      </c>
      <c r="H722" s="32">
        <f>SUM(Ведомственная!I896)</f>
        <v>243.2</v>
      </c>
    </row>
    <row r="723" spans="1:8" s="51" customFormat="1">
      <c r="A723" s="26" t="s">
        <v>20</v>
      </c>
      <c r="B723" s="56" t="s">
        <v>496</v>
      </c>
      <c r="C723" s="56">
        <v>800</v>
      </c>
      <c r="D723" s="27" t="s">
        <v>165</v>
      </c>
      <c r="E723" s="27" t="s">
        <v>164</v>
      </c>
      <c r="F723" s="32">
        <f>SUM(Ведомственная!G897)</f>
        <v>8</v>
      </c>
      <c r="G723" s="32">
        <f>SUM(Ведомственная!H897)</f>
        <v>8</v>
      </c>
      <c r="H723" s="32">
        <f>SUM(Ведомственная!I897)</f>
        <v>8</v>
      </c>
    </row>
    <row r="724" spans="1:8" s="51" customFormat="1" ht="31.5">
      <c r="A724" s="26" t="s">
        <v>92</v>
      </c>
      <c r="B724" s="56" t="s">
        <v>497</v>
      </c>
      <c r="C724" s="56"/>
      <c r="D724" s="48"/>
      <c r="E724" s="48"/>
      <c r="F724" s="32">
        <f>F725</f>
        <v>377.9</v>
      </c>
      <c r="G724" s="32">
        <f>G725</f>
        <v>377.9</v>
      </c>
      <c r="H724" s="32">
        <f>H725</f>
        <v>377.9</v>
      </c>
    </row>
    <row r="725" spans="1:8" ht="31.5">
      <c r="A725" s="26" t="s">
        <v>47</v>
      </c>
      <c r="B725" s="56" t="s">
        <v>497</v>
      </c>
      <c r="C725" s="56">
        <v>200</v>
      </c>
      <c r="D725" s="27" t="s">
        <v>165</v>
      </c>
      <c r="E725" s="27" t="s">
        <v>164</v>
      </c>
      <c r="F725" s="32">
        <f>SUM(Ведомственная!G899)</f>
        <v>377.9</v>
      </c>
      <c r="G725" s="32">
        <f>SUM(Ведомственная!H899)</f>
        <v>377.9</v>
      </c>
      <c r="H725" s="32">
        <f>SUM(Ведомственная!I899)</f>
        <v>377.9</v>
      </c>
    </row>
    <row r="726" spans="1:8" ht="31.5">
      <c r="A726" s="26" t="s">
        <v>93</v>
      </c>
      <c r="B726" s="56" t="s">
        <v>498</v>
      </c>
      <c r="C726" s="56"/>
      <c r="D726" s="27"/>
      <c r="E726" s="27"/>
      <c r="F726" s="32">
        <f>F727+F728</f>
        <v>970.2</v>
      </c>
      <c r="G726" s="32">
        <f>G727+G728</f>
        <v>939</v>
      </c>
      <c r="H726" s="32">
        <f>H727+H728</f>
        <v>939</v>
      </c>
    </row>
    <row r="727" spans="1:8" ht="31.5">
      <c r="A727" s="26" t="s">
        <v>47</v>
      </c>
      <c r="B727" s="56" t="s">
        <v>498</v>
      </c>
      <c r="C727" s="56">
        <v>200</v>
      </c>
      <c r="D727" s="27" t="s">
        <v>165</v>
      </c>
      <c r="E727" s="27" t="s">
        <v>164</v>
      </c>
      <c r="F727" s="32">
        <f>SUM(Ведомственная!G901)</f>
        <v>937</v>
      </c>
      <c r="G727" s="32">
        <f>SUM(Ведомственная!H901)</f>
        <v>905.8</v>
      </c>
      <c r="H727" s="32">
        <f>SUM(Ведомственная!I901)</f>
        <v>905.8</v>
      </c>
    </row>
    <row r="728" spans="1:8">
      <c r="A728" s="26" t="s">
        <v>20</v>
      </c>
      <c r="B728" s="56" t="s">
        <v>498</v>
      </c>
      <c r="C728" s="56">
        <v>800</v>
      </c>
      <c r="D728" s="27" t="s">
        <v>165</v>
      </c>
      <c r="E728" s="27" t="s">
        <v>164</v>
      </c>
      <c r="F728" s="32">
        <f>SUM(Ведомственная!G902)</f>
        <v>33.200000000000003</v>
      </c>
      <c r="G728" s="32">
        <f>SUM(Ведомственная!H902)</f>
        <v>33.200000000000003</v>
      </c>
      <c r="H728" s="32">
        <f>SUM(Ведомственная!I902)</f>
        <v>33.200000000000003</v>
      </c>
    </row>
    <row r="729" spans="1:8" ht="94.5">
      <c r="A729" s="26" t="s">
        <v>756</v>
      </c>
      <c r="B729" s="46" t="s">
        <v>254</v>
      </c>
      <c r="C729" s="27"/>
      <c r="D729" s="27"/>
      <c r="E729" s="27"/>
      <c r="F729" s="30">
        <f>F750+F753+F730+F760+F765</f>
        <v>179760.2</v>
      </c>
      <c r="G729" s="30">
        <f>G750+G753+G730+G760+G765</f>
        <v>156270.60000000003</v>
      </c>
      <c r="H729" s="30">
        <f>H750+H753+H730+H760+H765</f>
        <v>167143</v>
      </c>
    </row>
    <row r="730" spans="1:8">
      <c r="A730" s="26" t="s">
        <v>30</v>
      </c>
      <c r="B730" s="27" t="s">
        <v>757</v>
      </c>
      <c r="C730" s="27"/>
      <c r="D730" s="27"/>
      <c r="E730" s="27"/>
      <c r="F730" s="30">
        <f>SUM(F731+F733+F735+F737+F739+F741+F743+F745)</f>
        <v>13766.8</v>
      </c>
      <c r="G730" s="30">
        <f t="shared" ref="G730:H730" si="146">SUM(G731+G733+G735+G737+G739+G741+G743+G745)</f>
        <v>17822.599999999999</v>
      </c>
      <c r="H730" s="30">
        <f t="shared" si="146"/>
        <v>18823.400000000001</v>
      </c>
    </row>
    <row r="731" spans="1:8" ht="47.25">
      <c r="A731" s="26" t="s">
        <v>953</v>
      </c>
      <c r="B731" s="27" t="s">
        <v>955</v>
      </c>
      <c r="C731" s="27"/>
      <c r="D731" s="27"/>
      <c r="E731" s="27"/>
      <c r="F731" s="30">
        <f>SUM(F732)</f>
        <v>425.2</v>
      </c>
      <c r="G731" s="30">
        <f>SUM(G732)</f>
        <v>424.9</v>
      </c>
      <c r="H731" s="30">
        <f>SUM(H732)</f>
        <v>424.9</v>
      </c>
    </row>
    <row r="732" spans="1:8" ht="31.5">
      <c r="A732" s="26" t="s">
        <v>47</v>
      </c>
      <c r="B732" s="27" t="s">
        <v>955</v>
      </c>
      <c r="C732" s="27" t="s">
        <v>86</v>
      </c>
      <c r="D732" s="27" t="s">
        <v>165</v>
      </c>
      <c r="E732" s="27" t="s">
        <v>39</v>
      </c>
      <c r="F732" s="30">
        <f>SUM(Ведомственная!G852)</f>
        <v>425.2</v>
      </c>
      <c r="G732" s="30">
        <f>SUM(Ведомственная!H852)</f>
        <v>424.9</v>
      </c>
      <c r="H732" s="30">
        <f>SUM(Ведомственная!I852)</f>
        <v>424.9</v>
      </c>
    </row>
    <row r="733" spans="1:8" ht="47.25">
      <c r="A733" s="26" t="s">
        <v>954</v>
      </c>
      <c r="B733" s="27" t="s">
        <v>939</v>
      </c>
      <c r="C733" s="27"/>
      <c r="D733" s="27"/>
      <c r="E733" s="27"/>
      <c r="F733" s="30">
        <f>SUM(F734)</f>
        <v>528.4</v>
      </c>
      <c r="G733" s="30">
        <f t="shared" ref="G733:H733" si="147">SUM(G734)</f>
        <v>527.70000000000005</v>
      </c>
      <c r="H733" s="30">
        <f t="shared" si="147"/>
        <v>528.5</v>
      </c>
    </row>
    <row r="734" spans="1:8" ht="31.5">
      <c r="A734" s="26" t="s">
        <v>47</v>
      </c>
      <c r="B734" s="27" t="s">
        <v>939</v>
      </c>
      <c r="C734" s="27" t="s">
        <v>86</v>
      </c>
      <c r="D734" s="27" t="s">
        <v>165</v>
      </c>
      <c r="E734" s="27" t="s">
        <v>39</v>
      </c>
      <c r="F734" s="30">
        <f>SUM(Ведомственная!G850)</f>
        <v>528.4</v>
      </c>
      <c r="G734" s="30">
        <f>SUM(Ведомственная!H850)</f>
        <v>527.70000000000005</v>
      </c>
      <c r="H734" s="30">
        <f>SUM(Ведомственная!I850)</f>
        <v>528.5</v>
      </c>
    </row>
    <row r="735" spans="1:8" ht="31.5">
      <c r="A735" s="26" t="s">
        <v>772</v>
      </c>
      <c r="B735" s="27" t="s">
        <v>932</v>
      </c>
      <c r="C735" s="27"/>
      <c r="D735" s="27"/>
      <c r="E735" s="27"/>
      <c r="F735" s="30">
        <f>SUM(F736)</f>
        <v>1117.0999999999999</v>
      </c>
      <c r="G735" s="30">
        <f t="shared" ref="G735:H735" si="148">SUM(G736)</f>
        <v>1638.6</v>
      </c>
      <c r="H735" s="30">
        <f t="shared" si="148"/>
        <v>1638.6</v>
      </c>
    </row>
    <row r="736" spans="1:8" ht="31.5">
      <c r="A736" s="26" t="s">
        <v>222</v>
      </c>
      <c r="B736" s="27" t="s">
        <v>932</v>
      </c>
      <c r="C736" s="27" t="s">
        <v>117</v>
      </c>
      <c r="D736" s="27" t="s">
        <v>165</v>
      </c>
      <c r="E736" s="27" t="s">
        <v>39</v>
      </c>
      <c r="F736" s="30">
        <f>SUM(Ведомственная!G842)</f>
        <v>1117.0999999999999</v>
      </c>
      <c r="G736" s="30">
        <f>SUM(Ведомственная!H842)</f>
        <v>1638.6</v>
      </c>
      <c r="H736" s="30">
        <f>SUM(Ведомственная!I842)</f>
        <v>1638.6</v>
      </c>
    </row>
    <row r="737" spans="1:8" ht="47.25">
      <c r="A737" s="26" t="s">
        <v>933</v>
      </c>
      <c r="B737" s="27" t="s">
        <v>764</v>
      </c>
      <c r="C737" s="27"/>
      <c r="D737" s="27"/>
      <c r="E737" s="27"/>
      <c r="F737" s="30">
        <f>SUM(F738)</f>
        <v>1586.5</v>
      </c>
      <c r="G737" s="30">
        <f>SUM(G738)</f>
        <v>1586.5</v>
      </c>
      <c r="H737" s="30">
        <f>SUM(H738)</f>
        <v>1586.5</v>
      </c>
    </row>
    <row r="738" spans="1:8" ht="31.5">
      <c r="A738" s="26" t="s">
        <v>222</v>
      </c>
      <c r="B738" s="27" t="s">
        <v>764</v>
      </c>
      <c r="C738" s="27" t="s">
        <v>117</v>
      </c>
      <c r="D738" s="27" t="s">
        <v>165</v>
      </c>
      <c r="E738" s="27" t="s">
        <v>39</v>
      </c>
      <c r="F738" s="30">
        <f>SUM(Ведомственная!G844)</f>
        <v>1586.5</v>
      </c>
      <c r="G738" s="30">
        <f>SUM(Ведомственная!H844)</f>
        <v>1586.5</v>
      </c>
      <c r="H738" s="30">
        <f>SUM(Ведомственная!I844)</f>
        <v>1586.5</v>
      </c>
    </row>
    <row r="739" spans="1:8" ht="78.75">
      <c r="A739" s="26" t="s">
        <v>938</v>
      </c>
      <c r="B739" s="27" t="s">
        <v>765</v>
      </c>
      <c r="C739" s="27"/>
      <c r="D739" s="27"/>
      <c r="E739" s="27"/>
      <c r="F739" s="30">
        <f>SUM(F740)</f>
        <v>529.20000000000005</v>
      </c>
      <c r="G739" s="30">
        <f>SUM(G740)</f>
        <v>528.79999999999995</v>
      </c>
      <c r="H739" s="30">
        <f>SUM(H740)</f>
        <v>528.79999999999995</v>
      </c>
    </row>
    <row r="740" spans="1:8" ht="31.5">
      <c r="A740" s="26" t="s">
        <v>47</v>
      </c>
      <c r="B740" s="27" t="s">
        <v>765</v>
      </c>
      <c r="C740" s="27" t="s">
        <v>86</v>
      </c>
      <c r="D740" s="27" t="s">
        <v>165</v>
      </c>
      <c r="E740" s="27" t="s">
        <v>39</v>
      </c>
      <c r="F740" s="30">
        <f>SUM(Ведомственная!G846)</f>
        <v>529.20000000000005</v>
      </c>
      <c r="G740" s="30">
        <f>SUM(Ведомственная!H846)</f>
        <v>528.79999999999995</v>
      </c>
      <c r="H740" s="30">
        <f>SUM(Ведомственная!I846)</f>
        <v>528.79999999999995</v>
      </c>
    </row>
    <row r="741" spans="1:8" ht="31.5">
      <c r="A741" s="26" t="s">
        <v>936</v>
      </c>
      <c r="B741" s="76" t="s">
        <v>778</v>
      </c>
      <c r="C741" s="27"/>
      <c r="D741" s="27"/>
      <c r="E741" s="27"/>
      <c r="F741" s="30">
        <f>SUM(F742)</f>
        <v>3429.2</v>
      </c>
      <c r="G741" s="30">
        <f t="shared" ref="G741:H741" si="149">SUM(G742)</f>
        <v>7945.9</v>
      </c>
      <c r="H741" s="30">
        <f t="shared" si="149"/>
        <v>7945.9</v>
      </c>
    </row>
    <row r="742" spans="1:8" ht="31.5">
      <c r="A742" s="26" t="s">
        <v>222</v>
      </c>
      <c r="B742" s="76" t="s">
        <v>778</v>
      </c>
      <c r="C742" s="27" t="s">
        <v>117</v>
      </c>
      <c r="D742" s="27" t="s">
        <v>165</v>
      </c>
      <c r="E742" s="27" t="s">
        <v>49</v>
      </c>
      <c r="F742" s="30">
        <f>SUM(Ведомственная!G884)</f>
        <v>3429.2</v>
      </c>
      <c r="G742" s="30">
        <f>SUM(Ведомственная!H884)</f>
        <v>7945.9</v>
      </c>
      <c r="H742" s="30">
        <f>SUM(Ведомственная!I884)</f>
        <v>7945.9</v>
      </c>
    </row>
    <row r="743" spans="1:8" ht="31.5">
      <c r="A743" s="26" t="s">
        <v>934</v>
      </c>
      <c r="B743" s="27" t="s">
        <v>935</v>
      </c>
      <c r="C743" s="27"/>
      <c r="D743" s="27"/>
      <c r="E743" s="27"/>
      <c r="F743" s="30">
        <f>SUM(F744)</f>
        <v>0</v>
      </c>
      <c r="G743" s="30">
        <f t="shared" ref="G743:H743" si="150">SUM(G744)</f>
        <v>170.2</v>
      </c>
      <c r="H743" s="30">
        <f t="shared" si="150"/>
        <v>170.2</v>
      </c>
    </row>
    <row r="744" spans="1:8" ht="31.5">
      <c r="A744" s="26" t="s">
        <v>47</v>
      </c>
      <c r="B744" s="27" t="s">
        <v>935</v>
      </c>
      <c r="C744" s="27" t="s">
        <v>86</v>
      </c>
      <c r="D744" s="27"/>
      <c r="E744" s="27"/>
      <c r="F744" s="30">
        <f>SUM(Ведомственная!G848)</f>
        <v>0</v>
      </c>
      <c r="G744" s="30">
        <f>SUM(Ведомственная!H848)</f>
        <v>170.2</v>
      </c>
      <c r="H744" s="30">
        <f>SUM(Ведомственная!I848)</f>
        <v>170.2</v>
      </c>
    </row>
    <row r="745" spans="1:8">
      <c r="A745" s="26" t="s">
        <v>252</v>
      </c>
      <c r="B745" s="27" t="s">
        <v>758</v>
      </c>
      <c r="C745" s="27"/>
      <c r="D745" s="27"/>
      <c r="E745" s="27"/>
      <c r="F745" s="30">
        <f>SUM(F746:F749)</f>
        <v>6151.2</v>
      </c>
      <c r="G745" s="30">
        <f t="shared" ref="G745:H745" si="151">SUM(G746:G749)</f>
        <v>5000</v>
      </c>
      <c r="H745" s="30">
        <f t="shared" si="151"/>
        <v>6000</v>
      </c>
    </row>
    <row r="746" spans="1:8" ht="63">
      <c r="A746" s="26" t="s">
        <v>46</v>
      </c>
      <c r="B746" s="27" t="s">
        <v>758</v>
      </c>
      <c r="C746" s="27" t="s">
        <v>84</v>
      </c>
      <c r="D746" s="27" t="s">
        <v>165</v>
      </c>
      <c r="E746" s="27" t="s">
        <v>29</v>
      </c>
      <c r="F746" s="30">
        <f>SUM(Ведомственная!G804)</f>
        <v>2576</v>
      </c>
      <c r="G746" s="30">
        <f>SUM(Ведомственная!H804)</f>
        <v>3000</v>
      </c>
      <c r="H746" s="30">
        <f>SUM(Ведомственная!I804)</f>
        <v>3500</v>
      </c>
    </row>
    <row r="747" spans="1:8" ht="31.5">
      <c r="A747" s="26" t="s">
        <v>47</v>
      </c>
      <c r="B747" s="27" t="s">
        <v>758</v>
      </c>
      <c r="C747" s="27" t="s">
        <v>86</v>
      </c>
      <c r="D747" s="27" t="s">
        <v>165</v>
      </c>
      <c r="E747" s="27" t="s">
        <v>29</v>
      </c>
      <c r="F747" s="30">
        <f>SUM(Ведомственная!G805)</f>
        <v>3362.2</v>
      </c>
      <c r="G747" s="30">
        <f>SUM(Ведомственная!H805)</f>
        <v>1810</v>
      </c>
      <c r="H747" s="30">
        <f>SUM(Ведомственная!I805)</f>
        <v>2300</v>
      </c>
    </row>
    <row r="748" spans="1:8">
      <c r="A748" s="26" t="s">
        <v>37</v>
      </c>
      <c r="B748" s="27" t="s">
        <v>758</v>
      </c>
      <c r="C748" s="27" t="s">
        <v>94</v>
      </c>
      <c r="D748" s="27" t="s">
        <v>165</v>
      </c>
      <c r="E748" s="27" t="s">
        <v>29</v>
      </c>
      <c r="F748" s="30">
        <f>SUM(Ведомственная!G806)</f>
        <v>213</v>
      </c>
      <c r="G748" s="30">
        <f>SUM(Ведомственная!H806)</f>
        <v>190</v>
      </c>
      <c r="H748" s="30">
        <f>SUM(Ведомственная!I806)</f>
        <v>200</v>
      </c>
    </row>
    <row r="749" spans="1:8" ht="31.5">
      <c r="A749" s="26" t="s">
        <v>222</v>
      </c>
      <c r="B749" s="27" t="s">
        <v>758</v>
      </c>
      <c r="C749" s="27" t="s">
        <v>117</v>
      </c>
      <c r="D749" s="27" t="s">
        <v>165</v>
      </c>
      <c r="E749" s="27" t="s">
        <v>29</v>
      </c>
      <c r="F749" s="30">
        <f>SUM(Ведомственная!G807)</f>
        <v>0</v>
      </c>
      <c r="G749" s="30">
        <f>SUM(Ведомственная!H807)</f>
        <v>0</v>
      </c>
      <c r="H749" s="30">
        <f>SUM(Ведомственная!I807)</f>
        <v>0</v>
      </c>
    </row>
    <row r="750" spans="1:8" ht="31.5">
      <c r="A750" s="26" t="s">
        <v>253</v>
      </c>
      <c r="B750" s="46" t="s">
        <v>304</v>
      </c>
      <c r="C750" s="27"/>
      <c r="D750" s="27"/>
      <c r="E750" s="27"/>
      <c r="F750" s="30">
        <f t="shared" ref="F750:H751" si="152">F751</f>
        <v>154269.5</v>
      </c>
      <c r="G750" s="30">
        <f t="shared" si="152"/>
        <v>128707.20000000001</v>
      </c>
      <c r="H750" s="30">
        <f t="shared" si="152"/>
        <v>128707.29999999999</v>
      </c>
    </row>
    <row r="751" spans="1:8">
      <c r="A751" s="26" t="s">
        <v>252</v>
      </c>
      <c r="B751" s="46" t="s">
        <v>305</v>
      </c>
      <c r="C751" s="27"/>
      <c r="D751" s="27"/>
      <c r="E751" s="27"/>
      <c r="F751" s="30">
        <f t="shared" si="152"/>
        <v>154269.5</v>
      </c>
      <c r="G751" s="30">
        <f t="shared" si="152"/>
        <v>128707.20000000001</v>
      </c>
      <c r="H751" s="30">
        <f t="shared" si="152"/>
        <v>128707.29999999999</v>
      </c>
    </row>
    <row r="752" spans="1:8" ht="31.5">
      <c r="A752" s="26" t="s">
        <v>67</v>
      </c>
      <c r="B752" s="46" t="s">
        <v>305</v>
      </c>
      <c r="C752" s="27" t="s">
        <v>117</v>
      </c>
      <c r="D752" s="27" t="s">
        <v>165</v>
      </c>
      <c r="E752" s="27" t="s">
        <v>29</v>
      </c>
      <c r="F752" s="30">
        <f>SUM(Ведомственная!G810)</f>
        <v>154269.5</v>
      </c>
      <c r="G752" s="30">
        <f>SUM(Ведомственная!H810)</f>
        <v>128707.20000000001</v>
      </c>
      <c r="H752" s="30">
        <f>SUM(Ведомственная!I810)</f>
        <v>128707.29999999999</v>
      </c>
    </row>
    <row r="753" spans="1:8">
      <c r="A753" s="26" t="s">
        <v>146</v>
      </c>
      <c r="B753" s="46" t="s">
        <v>453</v>
      </c>
      <c r="C753" s="27"/>
      <c r="D753" s="27"/>
      <c r="E753" s="27"/>
      <c r="F753" s="30">
        <f>F757+F754</f>
        <v>1804.6</v>
      </c>
      <c r="G753" s="30">
        <f>G757+G754</f>
        <v>3</v>
      </c>
      <c r="H753" s="30">
        <f>H757+H754</f>
        <v>10003</v>
      </c>
    </row>
    <row r="754" spans="1:8" ht="31.5">
      <c r="A754" s="26" t="s">
        <v>256</v>
      </c>
      <c r="B754" s="46" t="s">
        <v>454</v>
      </c>
      <c r="C754" s="27"/>
      <c r="D754" s="27"/>
      <c r="E754" s="27"/>
      <c r="F754" s="30">
        <f t="shared" ref="F754:H755" si="153">F755</f>
        <v>1311.5</v>
      </c>
      <c r="G754" s="30">
        <f t="shared" si="153"/>
        <v>3</v>
      </c>
      <c r="H754" s="30">
        <f t="shared" si="153"/>
        <v>8503</v>
      </c>
    </row>
    <row r="755" spans="1:8">
      <c r="A755" s="26" t="s">
        <v>252</v>
      </c>
      <c r="B755" s="46" t="s">
        <v>455</v>
      </c>
      <c r="C755" s="27"/>
      <c r="D755" s="27"/>
      <c r="E755" s="27"/>
      <c r="F755" s="30">
        <f t="shared" si="153"/>
        <v>1311.5</v>
      </c>
      <c r="G755" s="30">
        <f t="shared" si="153"/>
        <v>3</v>
      </c>
      <c r="H755" s="30">
        <f t="shared" si="153"/>
        <v>8503</v>
      </c>
    </row>
    <row r="756" spans="1:8" ht="31.5">
      <c r="A756" s="26" t="s">
        <v>222</v>
      </c>
      <c r="B756" s="46" t="s">
        <v>455</v>
      </c>
      <c r="C756" s="27" t="s">
        <v>117</v>
      </c>
      <c r="D756" s="27" t="s">
        <v>165</v>
      </c>
      <c r="E756" s="27" t="s">
        <v>29</v>
      </c>
      <c r="F756" s="30">
        <f>SUM(Ведомственная!G814)</f>
        <v>1311.5</v>
      </c>
      <c r="G756" s="30">
        <f>SUM(Ведомственная!H814)</f>
        <v>3</v>
      </c>
      <c r="H756" s="30">
        <f>SUM(Ведомственная!I814)</f>
        <v>8503</v>
      </c>
    </row>
    <row r="757" spans="1:8" ht="31.5">
      <c r="A757" s="26" t="s">
        <v>257</v>
      </c>
      <c r="B757" s="27" t="s">
        <v>473</v>
      </c>
      <c r="C757" s="27"/>
      <c r="D757" s="27"/>
      <c r="E757" s="27"/>
      <c r="F757" s="30">
        <f t="shared" ref="F757:H758" si="154">F758</f>
        <v>493.1</v>
      </c>
      <c r="G757" s="30">
        <f t="shared" si="154"/>
        <v>0</v>
      </c>
      <c r="H757" s="30">
        <f t="shared" si="154"/>
        <v>1500</v>
      </c>
    </row>
    <row r="758" spans="1:8">
      <c r="A758" s="26" t="s">
        <v>252</v>
      </c>
      <c r="B758" s="27" t="s">
        <v>474</v>
      </c>
      <c r="C758" s="27"/>
      <c r="D758" s="27"/>
      <c r="E758" s="27"/>
      <c r="F758" s="30">
        <f t="shared" si="154"/>
        <v>493.1</v>
      </c>
      <c r="G758" s="30">
        <f t="shared" si="154"/>
        <v>0</v>
      </c>
      <c r="H758" s="30">
        <f t="shared" si="154"/>
        <v>1500</v>
      </c>
    </row>
    <row r="759" spans="1:8" ht="31.5">
      <c r="A759" s="26" t="s">
        <v>67</v>
      </c>
      <c r="B759" s="27" t="s">
        <v>474</v>
      </c>
      <c r="C759" s="27" t="s">
        <v>117</v>
      </c>
      <c r="D759" s="27" t="s">
        <v>165</v>
      </c>
      <c r="E759" s="27" t="s">
        <v>29</v>
      </c>
      <c r="F759" s="30">
        <f>SUM(Ведомственная!G817)</f>
        <v>493.1</v>
      </c>
      <c r="G759" s="30">
        <f>SUM(Ведомственная!H817)</f>
        <v>0</v>
      </c>
      <c r="H759" s="30">
        <f>SUM(Ведомственная!I817)</f>
        <v>1500</v>
      </c>
    </row>
    <row r="760" spans="1:8" ht="31.5">
      <c r="A760" s="26" t="s">
        <v>40</v>
      </c>
      <c r="B760" s="27" t="s">
        <v>759</v>
      </c>
      <c r="C760" s="27"/>
      <c r="D760" s="27"/>
      <c r="E760" s="27"/>
      <c r="F760" s="30">
        <f>SUM(F761)</f>
        <v>7564.1</v>
      </c>
      <c r="G760" s="30">
        <f t="shared" ref="G760:H760" si="155">SUM(G761)</f>
        <v>7121.7000000000007</v>
      </c>
      <c r="H760" s="30">
        <f t="shared" si="155"/>
        <v>7121.7000000000007</v>
      </c>
    </row>
    <row r="761" spans="1:8">
      <c r="A761" s="26" t="s">
        <v>252</v>
      </c>
      <c r="B761" s="27" t="s">
        <v>760</v>
      </c>
      <c r="C761" s="27"/>
      <c r="D761" s="27"/>
      <c r="E761" s="27"/>
      <c r="F761" s="30">
        <f>SUM(F762:F764)</f>
        <v>7564.1</v>
      </c>
      <c r="G761" s="30">
        <f t="shared" ref="G761:H761" si="156">SUM(G762:G764)</f>
        <v>7121.7000000000007</v>
      </c>
      <c r="H761" s="30">
        <f t="shared" si="156"/>
        <v>7121.7000000000007</v>
      </c>
    </row>
    <row r="762" spans="1:8" ht="63">
      <c r="A762" s="26" t="s">
        <v>46</v>
      </c>
      <c r="B762" s="27" t="s">
        <v>760</v>
      </c>
      <c r="C762" s="27" t="s">
        <v>84</v>
      </c>
      <c r="D762" s="27" t="s">
        <v>165</v>
      </c>
      <c r="E762" s="27" t="s">
        <v>29</v>
      </c>
      <c r="F762" s="30">
        <f>SUM(Ведомственная!G820)</f>
        <v>6593.6</v>
      </c>
      <c r="G762" s="30">
        <f>SUM(Ведомственная!H820)</f>
        <v>6179.6</v>
      </c>
      <c r="H762" s="30">
        <f>SUM(Ведомственная!I820)</f>
        <v>6179.6</v>
      </c>
    </row>
    <row r="763" spans="1:8" ht="31.5">
      <c r="A763" s="26" t="s">
        <v>47</v>
      </c>
      <c r="B763" s="27" t="s">
        <v>760</v>
      </c>
      <c r="C763" s="27" t="s">
        <v>86</v>
      </c>
      <c r="D763" s="27" t="s">
        <v>165</v>
      </c>
      <c r="E763" s="27" t="s">
        <v>29</v>
      </c>
      <c r="F763" s="30">
        <f>SUM(Ведомственная!G821)</f>
        <v>859</v>
      </c>
      <c r="G763" s="30">
        <f>SUM(Ведомственная!H821)</f>
        <v>762</v>
      </c>
      <c r="H763" s="30">
        <f>SUM(Ведомственная!I821)</f>
        <v>762</v>
      </c>
    </row>
    <row r="764" spans="1:8">
      <c r="A764" s="26" t="s">
        <v>20</v>
      </c>
      <c r="B764" s="27" t="s">
        <v>760</v>
      </c>
      <c r="C764" s="27" t="s">
        <v>91</v>
      </c>
      <c r="D764" s="27" t="s">
        <v>165</v>
      </c>
      <c r="E764" s="27" t="s">
        <v>29</v>
      </c>
      <c r="F764" s="30">
        <f>SUM(Ведомственная!G822)</f>
        <v>111.5</v>
      </c>
      <c r="G764" s="30">
        <f>SUM(Ведомственная!H822)</f>
        <v>180.1</v>
      </c>
      <c r="H764" s="30">
        <f>SUM(Ведомственная!I822)</f>
        <v>180.1</v>
      </c>
    </row>
    <row r="765" spans="1:8">
      <c r="A765" s="26" t="s">
        <v>830</v>
      </c>
      <c r="B765" s="76" t="s">
        <v>779</v>
      </c>
      <c r="C765" s="27"/>
      <c r="D765" s="27"/>
      <c r="E765" s="27"/>
      <c r="F765" s="30">
        <f>SUM(F766)</f>
        <v>2355.1999999999998</v>
      </c>
      <c r="G765" s="30">
        <f t="shared" ref="G765:H765" si="157">SUM(G766)</f>
        <v>2616.1</v>
      </c>
      <c r="H765" s="30">
        <f t="shared" si="157"/>
        <v>2487.6</v>
      </c>
    </row>
    <row r="766" spans="1:8" ht="47.25">
      <c r="A766" s="61" t="s">
        <v>780</v>
      </c>
      <c r="B766" s="76" t="s">
        <v>781</v>
      </c>
      <c r="C766" s="27"/>
      <c r="D766" s="27"/>
      <c r="E766" s="27"/>
      <c r="F766" s="30">
        <f>SUM(F767:F768)</f>
        <v>2355.1999999999998</v>
      </c>
      <c r="G766" s="30">
        <f t="shared" ref="G766:H766" si="158">SUM(G767:G768)</f>
        <v>2616.1</v>
      </c>
      <c r="H766" s="30">
        <f t="shared" si="158"/>
        <v>2487.6</v>
      </c>
    </row>
    <row r="767" spans="1:8" ht="31.5">
      <c r="A767" s="26" t="s">
        <v>222</v>
      </c>
      <c r="B767" s="76" t="s">
        <v>781</v>
      </c>
      <c r="C767" s="27" t="s">
        <v>117</v>
      </c>
      <c r="D767" s="27" t="s">
        <v>165</v>
      </c>
      <c r="E767" s="27" t="s">
        <v>49</v>
      </c>
      <c r="F767" s="30">
        <f>SUM(Ведомственная!G887)</f>
        <v>1177.5999999999999</v>
      </c>
      <c r="G767" s="30">
        <f>SUM(Ведомственная!H887)</f>
        <v>2616.1</v>
      </c>
      <c r="H767" s="30">
        <f>SUM(Ведомственная!I887)</f>
        <v>2487.6</v>
      </c>
    </row>
    <row r="768" spans="1:8">
      <c r="A768" s="26" t="s">
        <v>20</v>
      </c>
      <c r="B768" s="76" t="s">
        <v>781</v>
      </c>
      <c r="C768" s="27" t="s">
        <v>91</v>
      </c>
      <c r="D768" s="27" t="s">
        <v>165</v>
      </c>
      <c r="E768" s="27" t="s">
        <v>49</v>
      </c>
      <c r="F768" s="30">
        <f>SUM(Ведомственная!G888)</f>
        <v>1177.5999999999999</v>
      </c>
      <c r="G768" s="30">
        <f>SUM(Ведомственная!H888)</f>
        <v>0</v>
      </c>
      <c r="H768" s="30">
        <f>SUM(Ведомственная!I888)</f>
        <v>0</v>
      </c>
    </row>
    <row r="769" spans="1:8" ht="31.5">
      <c r="A769" s="26" t="s">
        <v>259</v>
      </c>
      <c r="B769" s="27" t="s">
        <v>258</v>
      </c>
      <c r="C769" s="27"/>
      <c r="D769" s="27"/>
      <c r="E769" s="27"/>
      <c r="F769" s="30">
        <f>SUM(F770+F793+F795+F805)</f>
        <v>7488.8</v>
      </c>
      <c r="G769" s="30">
        <f t="shared" ref="G769:H769" si="159">SUM(G770+G793+G795+G805)</f>
        <v>355.7</v>
      </c>
      <c r="H769" s="30">
        <f t="shared" si="159"/>
        <v>355.7</v>
      </c>
    </row>
    <row r="770" spans="1:8">
      <c r="A770" s="26" t="s">
        <v>30</v>
      </c>
      <c r="B770" s="27" t="s">
        <v>761</v>
      </c>
      <c r="C770" s="27"/>
      <c r="D770" s="27"/>
      <c r="E770" s="27"/>
      <c r="F770" s="30">
        <f>SUM(F776+F781+F783+F785+F788+F791)+F771</f>
        <v>5431</v>
      </c>
      <c r="G770" s="30">
        <f t="shared" ref="G770:H770" si="160">SUM(G776+G781+G783+G785+G788+G791)+G771</f>
        <v>0</v>
      </c>
      <c r="H770" s="30">
        <f t="shared" si="160"/>
        <v>0</v>
      </c>
    </row>
    <row r="771" spans="1:8">
      <c r="A771" s="3" t="s">
        <v>983</v>
      </c>
      <c r="B771" s="27" t="s">
        <v>984</v>
      </c>
      <c r="C771" s="27"/>
      <c r="D771" s="27"/>
      <c r="E771" s="27"/>
      <c r="F771" s="30">
        <f>SUM(Ведомственная!G855)</f>
        <v>5190.8999999999996</v>
      </c>
      <c r="G771" s="30">
        <f>SUM(Ведомственная!H855)</f>
        <v>0</v>
      </c>
      <c r="H771" s="30">
        <f>SUM(Ведомственная!I855)</f>
        <v>0</v>
      </c>
    </row>
    <row r="772" spans="1:8" ht="31.5">
      <c r="A772" s="108" t="s">
        <v>987</v>
      </c>
      <c r="B772" s="27" t="s">
        <v>985</v>
      </c>
      <c r="C772" s="27"/>
      <c r="D772" s="27"/>
      <c r="E772" s="27"/>
      <c r="F772" s="30">
        <f>SUM(Ведомственная!G856)</f>
        <v>2590.9</v>
      </c>
      <c r="G772" s="30">
        <f>SUM(Ведомственная!H856)</f>
        <v>0</v>
      </c>
      <c r="H772" s="30">
        <f>SUM(Ведомственная!I856)</f>
        <v>0</v>
      </c>
    </row>
    <row r="773" spans="1:8" ht="31.5">
      <c r="A773" s="108" t="s">
        <v>222</v>
      </c>
      <c r="B773" s="27" t="s">
        <v>985</v>
      </c>
      <c r="C773" s="27" t="s">
        <v>117</v>
      </c>
      <c r="D773" s="27" t="s">
        <v>165</v>
      </c>
      <c r="E773" s="27" t="s">
        <v>39</v>
      </c>
      <c r="F773" s="30">
        <f>SUM(Ведомственная!G857)</f>
        <v>2590.9</v>
      </c>
      <c r="G773" s="30">
        <f>SUM(Ведомственная!H857)</f>
        <v>0</v>
      </c>
      <c r="H773" s="30">
        <f>SUM(Ведомственная!I857)</f>
        <v>0</v>
      </c>
    </row>
    <row r="774" spans="1:8" ht="31.5">
      <c r="A774" s="108" t="s">
        <v>988</v>
      </c>
      <c r="B774" s="27" t="s">
        <v>986</v>
      </c>
      <c r="C774" s="27"/>
      <c r="D774" s="27"/>
      <c r="E774" s="27"/>
      <c r="F774" s="30">
        <f>SUM(Ведомственная!G858)</f>
        <v>2600</v>
      </c>
      <c r="G774" s="30">
        <f>SUM(Ведомственная!H858)</f>
        <v>0</v>
      </c>
      <c r="H774" s="30">
        <f>SUM(Ведомственная!I858)</f>
        <v>0</v>
      </c>
    </row>
    <row r="775" spans="1:8" ht="31.5">
      <c r="A775" s="108" t="s">
        <v>222</v>
      </c>
      <c r="B775" s="27" t="s">
        <v>986</v>
      </c>
      <c r="C775" s="27" t="s">
        <v>117</v>
      </c>
      <c r="D775" s="27" t="s">
        <v>165</v>
      </c>
      <c r="E775" s="27" t="s">
        <v>39</v>
      </c>
      <c r="F775" s="30">
        <f>SUM(Ведомственная!G859)</f>
        <v>2600</v>
      </c>
      <c r="G775" s="30">
        <f>SUM(Ведомственная!H859)</f>
        <v>0</v>
      </c>
      <c r="H775" s="30">
        <f>SUM(Ведомственная!I859)</f>
        <v>0</v>
      </c>
    </row>
    <row r="776" spans="1:8" ht="63" hidden="1">
      <c r="A776" s="74" t="s">
        <v>763</v>
      </c>
      <c r="B776" s="27" t="s">
        <v>767</v>
      </c>
      <c r="C776" s="27"/>
      <c r="D776" s="27"/>
      <c r="E776" s="27"/>
      <c r="F776" s="30">
        <f>SUM(F777+F779)</f>
        <v>0</v>
      </c>
      <c r="G776" s="30">
        <f t="shared" ref="G776:H776" si="161">SUM(G777+G779)</f>
        <v>0</v>
      </c>
      <c r="H776" s="30">
        <f t="shared" si="161"/>
        <v>0</v>
      </c>
    </row>
    <row r="777" spans="1:8" ht="47.25" hidden="1">
      <c r="A777" s="26" t="s">
        <v>768</v>
      </c>
      <c r="B777" s="27" t="s">
        <v>769</v>
      </c>
      <c r="C777" s="27"/>
      <c r="D777" s="27"/>
      <c r="E777" s="27"/>
      <c r="F777" s="30">
        <f>SUM(F778)</f>
        <v>0</v>
      </c>
      <c r="G777" s="30">
        <f>SUM(G778)</f>
        <v>0</v>
      </c>
      <c r="H777" s="30">
        <f>SUM(H778)</f>
        <v>0</v>
      </c>
    </row>
    <row r="778" spans="1:8" ht="31.5" hidden="1">
      <c r="A778" s="26" t="s">
        <v>222</v>
      </c>
      <c r="B778" s="27" t="s">
        <v>769</v>
      </c>
      <c r="C778" s="27" t="s">
        <v>117</v>
      </c>
      <c r="D778" s="27" t="s">
        <v>165</v>
      </c>
      <c r="E778" s="27" t="s">
        <v>39</v>
      </c>
      <c r="F778" s="30">
        <f>SUM(Ведомственная!G862)</f>
        <v>0</v>
      </c>
      <c r="G778" s="30">
        <f>SUM(Ведомственная!H862)</f>
        <v>0</v>
      </c>
      <c r="H778" s="30">
        <f>SUM(Ведомственная!I862)</f>
        <v>0</v>
      </c>
    </row>
    <row r="779" spans="1:8" ht="31.5" hidden="1">
      <c r="A779" s="26" t="s">
        <v>772</v>
      </c>
      <c r="B779" s="27" t="s">
        <v>782</v>
      </c>
      <c r="C779" s="27"/>
      <c r="D779" s="27"/>
      <c r="E779" s="27"/>
      <c r="F779" s="30">
        <f>SUM(F780)</f>
        <v>0</v>
      </c>
      <c r="G779" s="30">
        <f t="shared" ref="G779:H779" si="162">SUM(G780)</f>
        <v>0</v>
      </c>
      <c r="H779" s="30">
        <f t="shared" si="162"/>
        <v>0</v>
      </c>
    </row>
    <row r="780" spans="1:8" ht="31.5" hidden="1">
      <c r="A780" s="26" t="s">
        <v>47</v>
      </c>
      <c r="B780" s="27" t="s">
        <v>782</v>
      </c>
      <c r="C780" s="27" t="s">
        <v>86</v>
      </c>
      <c r="D780" s="27" t="s">
        <v>165</v>
      </c>
      <c r="E780" s="27" t="s">
        <v>39</v>
      </c>
      <c r="F780" s="30">
        <f>SUM(Ведомственная!G864)</f>
        <v>0</v>
      </c>
      <c r="G780" s="30">
        <f>SUM(Ведомственная!H864)</f>
        <v>0</v>
      </c>
      <c r="H780" s="30">
        <f>SUM(Ведомственная!I864)</f>
        <v>0</v>
      </c>
    </row>
    <row r="781" spans="1:8" ht="63" hidden="1">
      <c r="A781" s="26" t="s">
        <v>770</v>
      </c>
      <c r="B781" s="76" t="s">
        <v>771</v>
      </c>
      <c r="C781" s="27"/>
      <c r="D781" s="27"/>
      <c r="E781" s="27"/>
      <c r="F781" s="30">
        <f>SUM(F782)</f>
        <v>0</v>
      </c>
      <c r="G781" s="30">
        <f>SUM(G782)</f>
        <v>0</v>
      </c>
      <c r="H781" s="30">
        <f>SUM(H782)</f>
        <v>0</v>
      </c>
    </row>
    <row r="782" spans="1:8" ht="31.5" hidden="1">
      <c r="A782" s="26" t="s">
        <v>222</v>
      </c>
      <c r="B782" s="76" t="s">
        <v>771</v>
      </c>
      <c r="C782" s="27" t="s">
        <v>117</v>
      </c>
      <c r="D782" s="27" t="s">
        <v>165</v>
      </c>
      <c r="E782" s="27" t="s">
        <v>39</v>
      </c>
      <c r="F782" s="30">
        <f>SUM(Ведомственная!G873)</f>
        <v>0</v>
      </c>
      <c r="G782" s="30">
        <f>SUM(Ведомственная!H873)</f>
        <v>0</v>
      </c>
      <c r="H782" s="30">
        <f>SUM(Ведомственная!I873)</f>
        <v>0</v>
      </c>
    </row>
    <row r="783" spans="1:8" ht="31.5" hidden="1">
      <c r="A783" s="26" t="s">
        <v>773</v>
      </c>
      <c r="B783" s="76" t="s">
        <v>784</v>
      </c>
      <c r="C783" s="27"/>
      <c r="D783" s="27"/>
      <c r="E783" s="27"/>
      <c r="F783" s="30">
        <f>SUM(F784)</f>
        <v>0</v>
      </c>
      <c r="G783" s="30">
        <f t="shared" ref="G783:H783" si="163">SUM(G784)</f>
        <v>0</v>
      </c>
      <c r="H783" s="30">
        <f t="shared" si="163"/>
        <v>0</v>
      </c>
    </row>
    <row r="784" spans="1:8" ht="31.5" hidden="1">
      <c r="A784" s="26" t="s">
        <v>222</v>
      </c>
      <c r="B784" s="76" t="s">
        <v>784</v>
      </c>
      <c r="C784" s="27" t="s">
        <v>86</v>
      </c>
      <c r="D784" s="27" t="s">
        <v>165</v>
      </c>
      <c r="E784" s="27" t="s">
        <v>39</v>
      </c>
      <c r="F784" s="30">
        <f>SUM(Ведомственная!G875)</f>
        <v>0</v>
      </c>
      <c r="G784" s="30">
        <f>SUM(Ведомственная!H875)</f>
        <v>0</v>
      </c>
      <c r="H784" s="30">
        <f>SUM(Ведомственная!I875)</f>
        <v>0</v>
      </c>
    </row>
    <row r="785" spans="1:8" hidden="1">
      <c r="A785" s="26" t="s">
        <v>252</v>
      </c>
      <c r="B785" s="27" t="s">
        <v>762</v>
      </c>
      <c r="C785" s="27"/>
      <c r="D785" s="27"/>
      <c r="E785" s="27"/>
      <c r="F785" s="30">
        <f>SUM(F786:F787)</f>
        <v>240.1</v>
      </c>
      <c r="G785" s="30">
        <f t="shared" ref="G785:H785" si="164">SUM(G786:G787)</f>
        <v>0</v>
      </c>
      <c r="H785" s="30">
        <f t="shared" si="164"/>
        <v>0</v>
      </c>
    </row>
    <row r="786" spans="1:8" ht="31.5" hidden="1">
      <c r="A786" s="26" t="s">
        <v>47</v>
      </c>
      <c r="B786" s="27" t="s">
        <v>762</v>
      </c>
      <c r="C786" s="27" t="s">
        <v>86</v>
      </c>
      <c r="D786" s="27" t="s">
        <v>165</v>
      </c>
      <c r="E786" s="27" t="s">
        <v>29</v>
      </c>
      <c r="F786" s="30">
        <f>SUM(Ведомственная!G826)</f>
        <v>240.1</v>
      </c>
      <c r="G786" s="30">
        <f>SUM(Ведомственная!H826)</f>
        <v>0</v>
      </c>
      <c r="H786" s="30">
        <f>SUM(Ведомственная!I826)</f>
        <v>0</v>
      </c>
    </row>
    <row r="787" spans="1:8" ht="31.5" hidden="1">
      <c r="A787" s="26" t="s">
        <v>47</v>
      </c>
      <c r="B787" s="27" t="s">
        <v>762</v>
      </c>
      <c r="C787" s="27" t="s">
        <v>86</v>
      </c>
      <c r="D787" s="27" t="s">
        <v>165</v>
      </c>
      <c r="E787" s="27" t="s">
        <v>39</v>
      </c>
      <c r="F787" s="30">
        <f>SUM(Ведомственная!G866)</f>
        <v>0</v>
      </c>
      <c r="G787" s="30">
        <f>SUM(Ведомственная!H866)</f>
        <v>0</v>
      </c>
      <c r="H787" s="30">
        <f>SUM(Ведомственная!I866)</f>
        <v>0</v>
      </c>
    </row>
    <row r="788" spans="1:8" ht="47.25" hidden="1">
      <c r="A788" s="26" t="s">
        <v>774</v>
      </c>
      <c r="B788" s="27" t="s">
        <v>783</v>
      </c>
      <c r="C788" s="27"/>
      <c r="D788" s="27"/>
      <c r="E788" s="27"/>
      <c r="F788" s="30">
        <f>SUM(F789)+F790</f>
        <v>0</v>
      </c>
      <c r="G788" s="30">
        <f t="shared" ref="G788:H788" si="165">SUM(G789)+G790</f>
        <v>0</v>
      </c>
      <c r="H788" s="30">
        <f t="shared" si="165"/>
        <v>0</v>
      </c>
    </row>
    <row r="789" spans="1:8" ht="31.5" hidden="1">
      <c r="A789" s="26" t="s">
        <v>47</v>
      </c>
      <c r="B789" s="27" t="s">
        <v>783</v>
      </c>
      <c r="C789" s="27" t="s">
        <v>86</v>
      </c>
      <c r="D789" s="27" t="s">
        <v>165</v>
      </c>
      <c r="E789" s="27" t="s">
        <v>39</v>
      </c>
      <c r="F789" s="30">
        <f>SUM(Ведомственная!G868)</f>
        <v>0</v>
      </c>
      <c r="G789" s="30">
        <f>SUM(Ведомственная!H868)</f>
        <v>0</v>
      </c>
      <c r="H789" s="30">
        <f>SUM(Ведомственная!I868)</f>
        <v>0</v>
      </c>
    </row>
    <row r="790" spans="1:8" ht="31.5" hidden="1">
      <c r="A790" s="26" t="s">
        <v>222</v>
      </c>
      <c r="B790" s="27" t="s">
        <v>783</v>
      </c>
      <c r="C790" s="27" t="s">
        <v>117</v>
      </c>
      <c r="D790" s="27" t="s">
        <v>165</v>
      </c>
      <c r="E790" s="27" t="s">
        <v>39</v>
      </c>
      <c r="F790" s="30">
        <f>SUM(Ведомственная!G869)</f>
        <v>0</v>
      </c>
      <c r="G790" s="30">
        <f>SUM(Ведомственная!H869)</f>
        <v>0</v>
      </c>
      <c r="H790" s="30">
        <f>SUM(Ведомственная!I869)</f>
        <v>0</v>
      </c>
    </row>
    <row r="791" spans="1:8" ht="47.25" hidden="1">
      <c r="A791" s="26" t="s">
        <v>823</v>
      </c>
      <c r="B791" s="27" t="s">
        <v>822</v>
      </c>
      <c r="C791" s="27"/>
      <c r="D791" s="27"/>
      <c r="E791" s="27"/>
      <c r="F791" s="30">
        <f>SUM(F792)</f>
        <v>0</v>
      </c>
      <c r="G791" s="30">
        <f t="shared" ref="G791:H791" si="166">SUM(G792)</f>
        <v>0</v>
      </c>
      <c r="H791" s="30">
        <f t="shared" si="166"/>
        <v>0</v>
      </c>
    </row>
    <row r="792" spans="1:8" ht="31.5" hidden="1">
      <c r="A792" s="26" t="s">
        <v>47</v>
      </c>
      <c r="B792" s="27" t="s">
        <v>822</v>
      </c>
      <c r="C792" s="27" t="s">
        <v>86</v>
      </c>
      <c r="D792" s="27" t="s">
        <v>165</v>
      </c>
      <c r="E792" s="27" t="s">
        <v>39</v>
      </c>
      <c r="F792" s="30">
        <f>SUM(Ведомственная!G871)</f>
        <v>0</v>
      </c>
      <c r="G792" s="30">
        <f>SUM(Ведомственная!H871)</f>
        <v>0</v>
      </c>
      <c r="H792" s="30">
        <f>SUM(Ведомственная!I871)</f>
        <v>0</v>
      </c>
    </row>
    <row r="793" spans="1:8" ht="31.5">
      <c r="A793" s="3" t="s">
        <v>354</v>
      </c>
      <c r="B793" s="56" t="s">
        <v>300</v>
      </c>
      <c r="C793" s="56"/>
      <c r="D793" s="27"/>
      <c r="E793" s="27"/>
      <c r="F793" s="30">
        <f>F794</f>
        <v>600</v>
      </c>
      <c r="G793" s="30">
        <f>G794</f>
        <v>0</v>
      </c>
      <c r="H793" s="30">
        <f>H794</f>
        <v>0</v>
      </c>
    </row>
    <row r="794" spans="1:8" ht="31.5">
      <c r="A794" s="3" t="s">
        <v>264</v>
      </c>
      <c r="B794" s="56" t="s">
        <v>300</v>
      </c>
      <c r="C794" s="56">
        <v>400</v>
      </c>
      <c r="D794" s="27" t="s">
        <v>165</v>
      </c>
      <c r="E794" s="27" t="s">
        <v>29</v>
      </c>
      <c r="F794" s="30">
        <f>SUM(Ведомственная!G502)</f>
        <v>600</v>
      </c>
      <c r="G794" s="30">
        <f>SUM(Ведомственная!H502)</f>
        <v>0</v>
      </c>
      <c r="H794" s="30">
        <f>SUM(Ведомственная!I502)</f>
        <v>0</v>
      </c>
    </row>
    <row r="795" spans="1:8">
      <c r="A795" s="26" t="s">
        <v>146</v>
      </c>
      <c r="B795" s="27" t="s">
        <v>306</v>
      </c>
      <c r="C795" s="27"/>
      <c r="D795" s="27"/>
      <c r="E795" s="27"/>
      <c r="F795" s="30">
        <f>SUM(F796+F802)+F799</f>
        <v>1457.8</v>
      </c>
      <c r="G795" s="30">
        <f t="shared" ref="G795:H795" si="167">SUM(G796+G802)+G799</f>
        <v>355.7</v>
      </c>
      <c r="H795" s="30">
        <f t="shared" si="167"/>
        <v>355.7</v>
      </c>
    </row>
    <row r="796" spans="1:8" ht="31.5">
      <c r="A796" s="26" t="s">
        <v>255</v>
      </c>
      <c r="B796" s="27" t="s">
        <v>307</v>
      </c>
      <c r="C796" s="27"/>
      <c r="D796" s="27"/>
      <c r="E796" s="27"/>
      <c r="F796" s="30">
        <f t="shared" ref="F796:H797" si="168">F797</f>
        <v>700</v>
      </c>
      <c r="G796" s="30">
        <f t="shared" si="168"/>
        <v>0</v>
      </c>
      <c r="H796" s="30">
        <f t="shared" si="168"/>
        <v>0</v>
      </c>
    </row>
    <row r="797" spans="1:8">
      <c r="A797" s="26" t="s">
        <v>252</v>
      </c>
      <c r="B797" s="27" t="s">
        <v>308</v>
      </c>
      <c r="C797" s="27"/>
      <c r="D797" s="27"/>
      <c r="E797" s="27"/>
      <c r="F797" s="30">
        <f t="shared" si="168"/>
        <v>700</v>
      </c>
      <c r="G797" s="30">
        <f t="shared" si="168"/>
        <v>0</v>
      </c>
      <c r="H797" s="30">
        <f t="shared" si="168"/>
        <v>0</v>
      </c>
    </row>
    <row r="798" spans="1:8" ht="31.5">
      <c r="A798" s="26" t="s">
        <v>222</v>
      </c>
      <c r="B798" s="27" t="s">
        <v>308</v>
      </c>
      <c r="C798" s="27" t="s">
        <v>117</v>
      </c>
      <c r="D798" s="27" t="s">
        <v>165</v>
      </c>
      <c r="E798" s="27" t="s">
        <v>29</v>
      </c>
      <c r="F798" s="30">
        <f>SUM(Ведомственная!G830)</f>
        <v>700</v>
      </c>
      <c r="G798" s="30">
        <f>SUM(Ведомственная!H830)</f>
        <v>0</v>
      </c>
      <c r="H798" s="30">
        <f>SUM(Ведомственная!I830)</f>
        <v>0</v>
      </c>
    </row>
    <row r="799" spans="1:8" ht="31.5">
      <c r="A799" s="26" t="s">
        <v>256</v>
      </c>
      <c r="B799" s="27" t="s">
        <v>309</v>
      </c>
      <c r="C799" s="27"/>
      <c r="D799" s="27"/>
      <c r="E799" s="27"/>
      <c r="F799" s="30">
        <f>SUM(F800)</f>
        <v>95</v>
      </c>
      <c r="G799" s="30">
        <f t="shared" ref="G799:H799" si="169">SUM(G800)</f>
        <v>0</v>
      </c>
      <c r="H799" s="30">
        <f t="shared" si="169"/>
        <v>0</v>
      </c>
    </row>
    <row r="800" spans="1:8">
      <c r="A800" s="26" t="s">
        <v>252</v>
      </c>
      <c r="B800" s="27" t="s">
        <v>310</v>
      </c>
      <c r="C800" s="27"/>
      <c r="D800" s="27"/>
      <c r="E800" s="27"/>
      <c r="F800" s="30">
        <f>SUM(F801)</f>
        <v>95</v>
      </c>
      <c r="G800" s="30">
        <f t="shared" ref="G800:H800" si="170">SUM(G801)</f>
        <v>0</v>
      </c>
      <c r="H800" s="30">
        <f t="shared" si="170"/>
        <v>0</v>
      </c>
    </row>
    <row r="801" spans="1:8" ht="31.5">
      <c r="A801" s="26" t="s">
        <v>222</v>
      </c>
      <c r="B801" s="27" t="s">
        <v>310</v>
      </c>
      <c r="C801" s="27" t="s">
        <v>117</v>
      </c>
      <c r="D801" s="27" t="s">
        <v>165</v>
      </c>
      <c r="E801" s="27" t="s">
        <v>39</v>
      </c>
      <c r="F801" s="30">
        <f>SUM(Ведомственная!G833)</f>
        <v>95</v>
      </c>
      <c r="G801" s="30">
        <f>SUM(Ведомственная!H833)</f>
        <v>0</v>
      </c>
      <c r="H801" s="30">
        <f>SUM(Ведомственная!I833)</f>
        <v>0</v>
      </c>
    </row>
    <row r="802" spans="1:8" ht="31.5">
      <c r="A802" s="26" t="s">
        <v>257</v>
      </c>
      <c r="B802" s="27" t="s">
        <v>311</v>
      </c>
      <c r="C802" s="27"/>
      <c r="D802" s="27"/>
      <c r="E802" s="27"/>
      <c r="F802" s="30">
        <f t="shared" ref="F802:H802" si="171">F803</f>
        <v>662.8</v>
      </c>
      <c r="G802" s="30">
        <f t="shared" si="171"/>
        <v>355.7</v>
      </c>
      <c r="H802" s="30">
        <f t="shared" si="171"/>
        <v>355.7</v>
      </c>
    </row>
    <row r="803" spans="1:8">
      <c r="A803" s="26" t="s">
        <v>252</v>
      </c>
      <c r="B803" s="27" t="s">
        <v>312</v>
      </c>
      <c r="C803" s="27"/>
      <c r="D803" s="27"/>
      <c r="E803" s="27"/>
      <c r="F803" s="30">
        <f>SUM(F804)</f>
        <v>662.8</v>
      </c>
      <c r="G803" s="30">
        <f t="shared" ref="G803:H803" si="172">SUM(G804)</f>
        <v>355.7</v>
      </c>
      <c r="H803" s="30">
        <f t="shared" si="172"/>
        <v>355.7</v>
      </c>
    </row>
    <row r="804" spans="1:8" ht="31.5">
      <c r="A804" s="26" t="s">
        <v>222</v>
      </c>
      <c r="B804" s="27" t="s">
        <v>312</v>
      </c>
      <c r="C804" s="27" t="s">
        <v>117</v>
      </c>
      <c r="D804" s="27" t="s">
        <v>165</v>
      </c>
      <c r="E804" s="27" t="s">
        <v>29</v>
      </c>
      <c r="F804" s="30">
        <f>SUM(Ведомственная!G836)</f>
        <v>662.8</v>
      </c>
      <c r="G804" s="30">
        <f>SUM(Ведомственная!H836)</f>
        <v>355.7</v>
      </c>
      <c r="H804" s="30">
        <f>SUM(Ведомственная!I836)</f>
        <v>355.7</v>
      </c>
    </row>
    <row r="805" spans="1:8">
      <c r="A805" s="26" t="s">
        <v>830</v>
      </c>
      <c r="B805" s="76" t="s">
        <v>775</v>
      </c>
      <c r="C805" s="27"/>
      <c r="D805" s="27"/>
      <c r="E805" s="27"/>
      <c r="F805" s="30">
        <f>SUM(F806)</f>
        <v>0</v>
      </c>
      <c r="G805" s="30">
        <f t="shared" ref="G805:H805" si="173">SUM(G806)</f>
        <v>0</v>
      </c>
      <c r="H805" s="30">
        <f t="shared" si="173"/>
        <v>0</v>
      </c>
    </row>
    <row r="806" spans="1:8" ht="31.5">
      <c r="A806" s="26" t="s">
        <v>499</v>
      </c>
      <c r="B806" s="76" t="s">
        <v>776</v>
      </c>
      <c r="C806" s="27"/>
      <c r="D806" s="27"/>
      <c r="E806" s="27"/>
      <c r="F806" s="30">
        <f>SUM(F807)</f>
        <v>0</v>
      </c>
      <c r="G806" s="30">
        <f t="shared" ref="G806:H806" si="174">SUM(G807)</f>
        <v>0</v>
      </c>
      <c r="H806" s="30">
        <f t="shared" si="174"/>
        <v>0</v>
      </c>
    </row>
    <row r="807" spans="1:8" ht="31.5">
      <c r="A807" s="26" t="s">
        <v>222</v>
      </c>
      <c r="B807" s="76" t="s">
        <v>776</v>
      </c>
      <c r="C807" s="27" t="s">
        <v>117</v>
      </c>
      <c r="D807" s="27" t="s">
        <v>165</v>
      </c>
      <c r="E807" s="27" t="s">
        <v>39</v>
      </c>
      <c r="F807" s="30">
        <f>SUM(Ведомственная!G878)</f>
        <v>0</v>
      </c>
      <c r="G807" s="30">
        <f>SUM(Ведомственная!H878)</f>
        <v>0</v>
      </c>
      <c r="H807" s="30">
        <f>SUM(Ведомственная!I878)</f>
        <v>0</v>
      </c>
    </row>
    <row r="808" spans="1:8" s="51" customFormat="1" ht="31.5">
      <c r="A808" s="47" t="s">
        <v>631</v>
      </c>
      <c r="B808" s="54" t="s">
        <v>14</v>
      </c>
      <c r="C808" s="54"/>
      <c r="D808" s="64"/>
      <c r="E808" s="64"/>
      <c r="F808" s="33">
        <f>SUM(F809+F839+F844+F855)</f>
        <v>29044</v>
      </c>
      <c r="G808" s="33">
        <f>SUM(G809+G839+G844+G855)</f>
        <v>25538.1</v>
      </c>
      <c r="H808" s="33">
        <f>SUM(H809+H839+H844+H855)</f>
        <v>29694.899999999998</v>
      </c>
    </row>
    <row r="809" spans="1:8" ht="47.25">
      <c r="A809" s="26" t="s">
        <v>77</v>
      </c>
      <c r="B809" s="56" t="s">
        <v>15</v>
      </c>
      <c r="C809" s="56"/>
      <c r="D809" s="35"/>
      <c r="E809" s="35"/>
      <c r="F809" s="32">
        <f>F827+F810+F830</f>
        <v>20536.2</v>
      </c>
      <c r="G809" s="32">
        <f>G827+G810+G830</f>
        <v>17255.5</v>
      </c>
      <c r="H809" s="32">
        <f>H827+H810+H830</f>
        <v>20961.399999999998</v>
      </c>
    </row>
    <row r="810" spans="1:8">
      <c r="A810" s="26" t="s">
        <v>30</v>
      </c>
      <c r="B810" s="56" t="s">
        <v>31</v>
      </c>
      <c r="C810" s="56"/>
      <c r="D810" s="35"/>
      <c r="E810" s="35"/>
      <c r="F810" s="32">
        <f>SUM(F811+F814+F823)</f>
        <v>17623.2</v>
      </c>
      <c r="G810" s="32">
        <f>SUM(G811+G814+G823)</f>
        <v>14345.5</v>
      </c>
      <c r="H810" s="32">
        <f>SUM(H811+H814+H823)</f>
        <v>18051.399999999998</v>
      </c>
    </row>
    <row r="811" spans="1:8">
      <c r="A811" s="26" t="s">
        <v>33</v>
      </c>
      <c r="B811" s="56" t="s">
        <v>34</v>
      </c>
      <c r="C811" s="56"/>
      <c r="D811" s="35"/>
      <c r="E811" s="35"/>
      <c r="F811" s="32">
        <f t="shared" ref="F811:H812" si="175">F812</f>
        <v>12652</v>
      </c>
      <c r="G811" s="32">
        <f t="shared" si="175"/>
        <v>9102.7000000000007</v>
      </c>
      <c r="H811" s="32">
        <f t="shared" si="175"/>
        <v>12652</v>
      </c>
    </row>
    <row r="812" spans="1:8" ht="31.5">
      <c r="A812" s="26" t="s">
        <v>35</v>
      </c>
      <c r="B812" s="56" t="s">
        <v>36</v>
      </c>
      <c r="C812" s="56"/>
      <c r="D812" s="35"/>
      <c r="E812" s="35"/>
      <c r="F812" s="32">
        <f t="shared" si="175"/>
        <v>12652</v>
      </c>
      <c r="G812" s="32">
        <f t="shared" si="175"/>
        <v>9102.7000000000007</v>
      </c>
      <c r="H812" s="32">
        <f t="shared" si="175"/>
        <v>12652</v>
      </c>
    </row>
    <row r="813" spans="1:8">
      <c r="A813" s="26" t="s">
        <v>37</v>
      </c>
      <c r="B813" s="56" t="s">
        <v>36</v>
      </c>
      <c r="C813" s="56">
        <v>300</v>
      </c>
      <c r="D813" s="35" t="s">
        <v>26</v>
      </c>
      <c r="E813" s="35" t="s">
        <v>29</v>
      </c>
      <c r="F813" s="32">
        <f>SUM(Ведомственная!G587)</f>
        <v>12652</v>
      </c>
      <c r="G813" s="32">
        <f>SUM(Ведомственная!H587)</f>
        <v>9102.7000000000007</v>
      </c>
      <c r="H813" s="32">
        <f>SUM(Ведомственная!I587)</f>
        <v>12652</v>
      </c>
    </row>
    <row r="814" spans="1:8">
      <c r="A814" s="26" t="s">
        <v>50</v>
      </c>
      <c r="B814" s="56" t="s">
        <v>51</v>
      </c>
      <c r="C814" s="56"/>
      <c r="D814" s="35"/>
      <c r="E814" s="35"/>
      <c r="F814" s="32">
        <f>F815+F817+F819+F821</f>
        <v>3953.3</v>
      </c>
      <c r="G814" s="32">
        <f t="shared" ref="G814:H814" si="176">G815+G817+G819+G821</f>
        <v>3807.5</v>
      </c>
      <c r="H814" s="32">
        <f t="shared" si="176"/>
        <v>3964.1</v>
      </c>
    </row>
    <row r="815" spans="1:8">
      <c r="A815" s="26" t="s">
        <v>52</v>
      </c>
      <c r="B815" s="56" t="s">
        <v>53</v>
      </c>
      <c r="C815" s="56"/>
      <c r="D815" s="35"/>
      <c r="E815" s="35"/>
      <c r="F815" s="32">
        <f>F816</f>
        <v>1200</v>
      </c>
      <c r="G815" s="32">
        <f>G816</f>
        <v>1203.9000000000001</v>
      </c>
      <c r="H815" s="32">
        <f>H816</f>
        <v>1288.8</v>
      </c>
    </row>
    <row r="816" spans="1:8">
      <c r="A816" s="26" t="s">
        <v>37</v>
      </c>
      <c r="B816" s="56" t="s">
        <v>53</v>
      </c>
      <c r="C816" s="56">
        <v>300</v>
      </c>
      <c r="D816" s="35" t="s">
        <v>26</v>
      </c>
      <c r="E816" s="35" t="s">
        <v>49</v>
      </c>
      <c r="F816" s="32">
        <f>SUM(Ведомственная!G669)</f>
        <v>1200</v>
      </c>
      <c r="G816" s="32">
        <f>SUM(Ведомственная!H669)</f>
        <v>1203.9000000000001</v>
      </c>
      <c r="H816" s="32">
        <f>SUM(Ведомственная!I669)</f>
        <v>1288.8</v>
      </c>
    </row>
    <row r="817" spans="1:8" ht="31.5">
      <c r="A817" s="26" t="s">
        <v>54</v>
      </c>
      <c r="B817" s="56" t="s">
        <v>55</v>
      </c>
      <c r="C817" s="56"/>
      <c r="D817" s="35"/>
      <c r="E817" s="35"/>
      <c r="F817" s="32">
        <f>F818</f>
        <v>1943.3</v>
      </c>
      <c r="G817" s="32">
        <f>G818</f>
        <v>1793.6</v>
      </c>
      <c r="H817" s="32">
        <f>H818</f>
        <v>1865.3</v>
      </c>
    </row>
    <row r="818" spans="1:8">
      <c r="A818" s="26" t="s">
        <v>37</v>
      </c>
      <c r="B818" s="56" t="s">
        <v>55</v>
      </c>
      <c r="C818" s="56">
        <v>300</v>
      </c>
      <c r="D818" s="35" t="s">
        <v>26</v>
      </c>
      <c r="E818" s="35" t="s">
        <v>49</v>
      </c>
      <c r="F818" s="32">
        <f>SUM(Ведомственная!G671)</f>
        <v>1943.3</v>
      </c>
      <c r="G818" s="32">
        <f>SUM(Ведомственная!H671)</f>
        <v>1793.6</v>
      </c>
      <c r="H818" s="32">
        <f>SUM(Ведомственная!I671)</f>
        <v>1865.3</v>
      </c>
    </row>
    <row r="819" spans="1:8" ht="47.25">
      <c r="A819" s="26" t="s">
        <v>451</v>
      </c>
      <c r="B819" s="27" t="s">
        <v>452</v>
      </c>
      <c r="C819" s="35"/>
      <c r="D819" s="35"/>
      <c r="E819" s="35"/>
      <c r="F819" s="32">
        <f>F820</f>
        <v>810</v>
      </c>
      <c r="G819" s="32">
        <f>G820</f>
        <v>810</v>
      </c>
      <c r="H819" s="32">
        <f>H820</f>
        <v>810</v>
      </c>
    </row>
    <row r="820" spans="1:8">
      <c r="A820" s="26" t="s">
        <v>37</v>
      </c>
      <c r="B820" s="27" t="s">
        <v>452</v>
      </c>
      <c r="C820" s="35" t="s">
        <v>94</v>
      </c>
      <c r="D820" s="35" t="s">
        <v>26</v>
      </c>
      <c r="E820" s="35" t="s">
        <v>49</v>
      </c>
      <c r="F820" s="30">
        <f>SUM(Ведомственная!G673)</f>
        <v>810</v>
      </c>
      <c r="G820" s="30">
        <f>SUM(Ведомственная!H673)</f>
        <v>810</v>
      </c>
      <c r="H820" s="30">
        <f>SUM(Ведомственная!I673)</f>
        <v>810</v>
      </c>
    </row>
    <row r="821" spans="1:8" ht="31.5">
      <c r="A821" s="26" t="s">
        <v>879</v>
      </c>
      <c r="B821" s="27" t="s">
        <v>878</v>
      </c>
      <c r="C821" s="35"/>
      <c r="D821" s="35"/>
      <c r="E821" s="35"/>
      <c r="F821" s="30">
        <f>SUM(F822)</f>
        <v>0</v>
      </c>
      <c r="G821" s="30">
        <f t="shared" ref="G821:H821" si="177">SUM(G822)</f>
        <v>0</v>
      </c>
      <c r="H821" s="30">
        <f t="shared" si="177"/>
        <v>0</v>
      </c>
    </row>
    <row r="822" spans="1:8">
      <c r="A822" s="26" t="s">
        <v>37</v>
      </c>
      <c r="B822" s="27" t="s">
        <v>878</v>
      </c>
      <c r="C822" s="35" t="s">
        <v>94</v>
      </c>
      <c r="D822" s="35" t="s">
        <v>26</v>
      </c>
      <c r="E822" s="35" t="s">
        <v>49</v>
      </c>
      <c r="F822" s="30">
        <f>SUM(Ведомственная!G675)</f>
        <v>0</v>
      </c>
      <c r="G822" s="30">
        <f>SUM(Ведомственная!H675)</f>
        <v>0</v>
      </c>
      <c r="H822" s="30">
        <f>SUM(Ведомственная!I675)</f>
        <v>0</v>
      </c>
    </row>
    <row r="823" spans="1:8" ht="31.5">
      <c r="A823" s="26" t="s">
        <v>56</v>
      </c>
      <c r="B823" s="56" t="s">
        <v>57</v>
      </c>
      <c r="C823" s="56"/>
      <c r="D823" s="35"/>
      <c r="E823" s="35"/>
      <c r="F823" s="32">
        <f>F824</f>
        <v>1017.9</v>
      </c>
      <c r="G823" s="32">
        <f>G824</f>
        <v>1435.3</v>
      </c>
      <c r="H823" s="32">
        <f>H824</f>
        <v>1435.3</v>
      </c>
    </row>
    <row r="824" spans="1:8">
      <c r="A824" s="26" t="s">
        <v>58</v>
      </c>
      <c r="B824" s="56" t="s">
        <v>59</v>
      </c>
      <c r="C824" s="56"/>
      <c r="D824" s="35"/>
      <c r="E824" s="35"/>
      <c r="F824" s="32">
        <f>F825+F826</f>
        <v>1017.9</v>
      </c>
      <c r="G824" s="32">
        <f>G825+G826</f>
        <v>1435.3</v>
      </c>
      <c r="H824" s="32">
        <f>H825+H826</f>
        <v>1435.3</v>
      </c>
    </row>
    <row r="825" spans="1:8" ht="31.5">
      <c r="A825" s="26" t="s">
        <v>47</v>
      </c>
      <c r="B825" s="56" t="s">
        <v>59</v>
      </c>
      <c r="C825" s="56">
        <v>200</v>
      </c>
      <c r="D825" s="35" t="s">
        <v>26</v>
      </c>
      <c r="E825" s="35" t="s">
        <v>49</v>
      </c>
      <c r="F825" s="32">
        <f>SUM(Ведомственная!G678)</f>
        <v>427.9</v>
      </c>
      <c r="G825" s="32">
        <f>SUM(Ведомственная!H678)</f>
        <v>845.3</v>
      </c>
      <c r="H825" s="32">
        <f>SUM(Ведомственная!I678)</f>
        <v>845.3</v>
      </c>
    </row>
    <row r="826" spans="1:8">
      <c r="A826" s="26" t="s">
        <v>37</v>
      </c>
      <c r="B826" s="56" t="s">
        <v>59</v>
      </c>
      <c r="C826" s="56">
        <v>300</v>
      </c>
      <c r="D826" s="35" t="s">
        <v>26</v>
      </c>
      <c r="E826" s="35" t="s">
        <v>49</v>
      </c>
      <c r="F826" s="32">
        <f>SUM(Ведомственная!G679)</f>
        <v>590</v>
      </c>
      <c r="G826" s="32">
        <f>SUM(Ведомственная!H679)</f>
        <v>590</v>
      </c>
      <c r="H826" s="32">
        <f>SUM(Ведомственная!I679)</f>
        <v>590</v>
      </c>
    </row>
    <row r="827" spans="1:8" ht="47.25" hidden="1">
      <c r="A827" s="26" t="s">
        <v>16</v>
      </c>
      <c r="B827" s="56" t="s">
        <v>17</v>
      </c>
      <c r="C827" s="56"/>
      <c r="D827" s="35"/>
      <c r="E827" s="35"/>
      <c r="F827" s="32">
        <f>SUM(F828)</f>
        <v>0</v>
      </c>
      <c r="G827" s="32">
        <f>SUM(G828)</f>
        <v>0</v>
      </c>
      <c r="H827" s="32">
        <f>SUM(H828)</f>
        <v>0</v>
      </c>
    </row>
    <row r="828" spans="1:8" hidden="1">
      <c r="A828" s="26" t="s">
        <v>18</v>
      </c>
      <c r="B828" s="56" t="s">
        <v>19</v>
      </c>
      <c r="C828" s="56"/>
      <c r="D828" s="35"/>
      <c r="E828" s="35"/>
      <c r="F828" s="32">
        <f>F829</f>
        <v>0</v>
      </c>
      <c r="G828" s="32">
        <f>G829</f>
        <v>0</v>
      </c>
      <c r="H828" s="32">
        <f>H829</f>
        <v>0</v>
      </c>
    </row>
    <row r="829" spans="1:8" hidden="1">
      <c r="A829" s="26" t="s">
        <v>20</v>
      </c>
      <c r="B829" s="56" t="s">
        <v>19</v>
      </c>
      <c r="C829" s="56">
        <v>800</v>
      </c>
      <c r="D829" s="35" t="s">
        <v>11</v>
      </c>
      <c r="E829" s="35" t="s">
        <v>13</v>
      </c>
      <c r="F829" s="32">
        <v>0</v>
      </c>
      <c r="G829" s="32">
        <v>0</v>
      </c>
      <c r="H829" s="32">
        <v>0</v>
      </c>
    </row>
    <row r="830" spans="1:8" ht="31.5">
      <c r="A830" s="26" t="s">
        <v>40</v>
      </c>
      <c r="B830" s="56" t="s">
        <v>41</v>
      </c>
      <c r="C830" s="56"/>
      <c r="D830" s="35"/>
      <c r="E830" s="35"/>
      <c r="F830" s="32">
        <f>SUM(F831)+F836</f>
        <v>2913</v>
      </c>
      <c r="G830" s="32">
        <f>SUM(G831)+G836</f>
        <v>2910</v>
      </c>
      <c r="H830" s="32">
        <f>SUM(H831)+H836</f>
        <v>2910</v>
      </c>
    </row>
    <row r="831" spans="1:8">
      <c r="A831" s="26" t="s">
        <v>42</v>
      </c>
      <c r="B831" s="56" t="s">
        <v>43</v>
      </c>
      <c r="C831" s="56"/>
      <c r="D831" s="35"/>
      <c r="E831" s="35"/>
      <c r="F831" s="32">
        <f>F832</f>
        <v>2913</v>
      </c>
      <c r="G831" s="32">
        <f>G832</f>
        <v>2910</v>
      </c>
      <c r="H831" s="32">
        <f>H832</f>
        <v>2910</v>
      </c>
    </row>
    <row r="832" spans="1:8" ht="47.25">
      <c r="A832" s="26" t="s">
        <v>44</v>
      </c>
      <c r="B832" s="56" t="s">
        <v>45</v>
      </c>
      <c r="C832" s="56"/>
      <c r="D832" s="35"/>
      <c r="E832" s="35"/>
      <c r="F832" s="32">
        <f>F833+F834+F835</f>
        <v>2913</v>
      </c>
      <c r="G832" s="32">
        <f t="shared" ref="G832:H832" si="178">G833+G834+G835</f>
        <v>2910</v>
      </c>
      <c r="H832" s="32">
        <f t="shared" si="178"/>
        <v>2910</v>
      </c>
    </row>
    <row r="833" spans="1:8" ht="63">
      <c r="A833" s="26" t="s">
        <v>46</v>
      </c>
      <c r="B833" s="56" t="s">
        <v>45</v>
      </c>
      <c r="C833" s="56">
        <v>100</v>
      </c>
      <c r="D833" s="35" t="s">
        <v>26</v>
      </c>
      <c r="E833" s="35" t="s">
        <v>39</v>
      </c>
      <c r="F833" s="32">
        <f>SUM(Ведомственная!G601)</f>
        <v>1616.1</v>
      </c>
      <c r="G833" s="32">
        <f>SUM(Ведомственная!H601)</f>
        <v>1616.1</v>
      </c>
      <c r="H833" s="32">
        <f>SUM(Ведомственная!I601)</f>
        <v>1616.1</v>
      </c>
    </row>
    <row r="834" spans="1:8" ht="29.25" customHeight="1">
      <c r="A834" s="26" t="s">
        <v>47</v>
      </c>
      <c r="B834" s="56" t="s">
        <v>45</v>
      </c>
      <c r="C834" s="56">
        <v>200</v>
      </c>
      <c r="D834" s="35" t="s">
        <v>26</v>
      </c>
      <c r="E834" s="35" t="s">
        <v>39</v>
      </c>
      <c r="F834" s="32">
        <f>SUM(Ведомственная!G602)</f>
        <v>1293.9000000000001</v>
      </c>
      <c r="G834" s="32">
        <f>SUM(Ведомственная!H602)</f>
        <v>1293.9000000000001</v>
      </c>
      <c r="H834" s="32">
        <f>SUM(Ведомственная!I602)</f>
        <v>1293.9000000000001</v>
      </c>
    </row>
    <row r="835" spans="1:8" ht="29.25" customHeight="1">
      <c r="A835" s="115" t="s">
        <v>20</v>
      </c>
      <c r="B835" s="56" t="s">
        <v>45</v>
      </c>
      <c r="C835" s="56">
        <v>800</v>
      </c>
      <c r="D835" s="116" t="s">
        <v>26</v>
      </c>
      <c r="E835" s="116" t="s">
        <v>39</v>
      </c>
      <c r="F835" s="32">
        <f>SUM(Ведомственная!G603)</f>
        <v>3</v>
      </c>
      <c r="G835" s="32">
        <f>SUM(Ведомственная!H603)</f>
        <v>0</v>
      </c>
      <c r="H835" s="32">
        <f>SUM(Ведомственная!I603)</f>
        <v>0</v>
      </c>
    </row>
    <row r="836" spans="1:8">
      <c r="A836" s="26" t="s">
        <v>581</v>
      </c>
      <c r="B836" s="56" t="s">
        <v>580</v>
      </c>
      <c r="C836" s="56"/>
      <c r="D836" s="35"/>
      <c r="E836" s="35"/>
      <c r="F836" s="32">
        <f>SUM(F838)</f>
        <v>0</v>
      </c>
      <c r="G836" s="32">
        <f>SUM(G838)</f>
        <v>0</v>
      </c>
      <c r="H836" s="32">
        <f>SUM(H838)</f>
        <v>0</v>
      </c>
    </row>
    <row r="837" spans="1:8" ht="47.25">
      <c r="A837" s="26" t="s">
        <v>589</v>
      </c>
      <c r="B837" s="56" t="s">
        <v>588</v>
      </c>
      <c r="C837" s="56"/>
      <c r="D837" s="35"/>
      <c r="E837" s="35"/>
      <c r="F837" s="32">
        <f>SUM(F838)</f>
        <v>0</v>
      </c>
      <c r="G837" s="32">
        <f>SUM(G838)</f>
        <v>0</v>
      </c>
      <c r="H837" s="32">
        <f>SUM(H838)</f>
        <v>0</v>
      </c>
    </row>
    <row r="838" spans="1:8" ht="31.5">
      <c r="A838" s="26" t="s">
        <v>47</v>
      </c>
      <c r="B838" s="56" t="s">
        <v>588</v>
      </c>
      <c r="C838" s="56">
        <v>200</v>
      </c>
      <c r="D838" s="35" t="s">
        <v>26</v>
      </c>
      <c r="E838" s="35" t="s">
        <v>11</v>
      </c>
      <c r="F838" s="32">
        <f>SUM(Ведомственная!G734)</f>
        <v>0</v>
      </c>
      <c r="G838" s="32">
        <f>SUM(Ведомственная!H734)</f>
        <v>0</v>
      </c>
      <c r="H838" s="32">
        <f>SUM(Ведомственная!I734)</f>
        <v>0</v>
      </c>
    </row>
    <row r="839" spans="1:8">
      <c r="A839" s="26" t="s">
        <v>78</v>
      </c>
      <c r="B839" s="56" t="s">
        <v>60</v>
      </c>
      <c r="C839" s="56"/>
      <c r="D839" s="35"/>
      <c r="E839" s="35"/>
      <c r="F839" s="32">
        <f t="shared" ref="F839:H840" si="179">F840</f>
        <v>378.5</v>
      </c>
      <c r="G839" s="32">
        <f t="shared" si="179"/>
        <v>328.5</v>
      </c>
      <c r="H839" s="32">
        <f t="shared" si="179"/>
        <v>328.5</v>
      </c>
    </row>
    <row r="840" spans="1:8">
      <c r="A840" s="26" t="s">
        <v>30</v>
      </c>
      <c r="B840" s="56" t="s">
        <v>61</v>
      </c>
      <c r="C840" s="56"/>
      <c r="D840" s="35"/>
      <c r="E840" s="35"/>
      <c r="F840" s="32">
        <f t="shared" si="179"/>
        <v>378.5</v>
      </c>
      <c r="G840" s="32">
        <f t="shared" si="179"/>
        <v>328.5</v>
      </c>
      <c r="H840" s="32">
        <f t="shared" si="179"/>
        <v>328.5</v>
      </c>
    </row>
    <row r="841" spans="1:8">
      <c r="A841" s="26" t="s">
        <v>32</v>
      </c>
      <c r="B841" s="56" t="s">
        <v>62</v>
      </c>
      <c r="C841" s="56"/>
      <c r="D841" s="35"/>
      <c r="E841" s="35"/>
      <c r="F841" s="32">
        <f>F842+F843</f>
        <v>378.5</v>
      </c>
      <c r="G841" s="32">
        <f>G842+G843</f>
        <v>328.5</v>
      </c>
      <c r="H841" s="32">
        <f>H842+H843</f>
        <v>328.5</v>
      </c>
    </row>
    <row r="842" spans="1:8" ht="27.75" customHeight="1">
      <c r="A842" s="26" t="s">
        <v>47</v>
      </c>
      <c r="B842" s="56" t="s">
        <v>62</v>
      </c>
      <c r="C842" s="56">
        <v>200</v>
      </c>
      <c r="D842" s="35" t="s">
        <v>26</v>
      </c>
      <c r="E842" s="35" t="s">
        <v>49</v>
      </c>
      <c r="F842" s="32">
        <f>SUM(Ведомственная!G683)</f>
        <v>378.5</v>
      </c>
      <c r="G842" s="32">
        <f>SUM(Ведомственная!H683)</f>
        <v>328.5</v>
      </c>
      <c r="H842" s="32">
        <f>SUM(Ведомственная!I683)</f>
        <v>328.5</v>
      </c>
    </row>
    <row r="843" spans="1:8" hidden="1">
      <c r="A843" s="26" t="s">
        <v>37</v>
      </c>
      <c r="B843" s="56" t="s">
        <v>62</v>
      </c>
      <c r="C843" s="56">
        <v>300</v>
      </c>
      <c r="D843" s="35" t="s">
        <v>26</v>
      </c>
      <c r="E843" s="35" t="s">
        <v>49</v>
      </c>
      <c r="F843" s="32"/>
      <c r="G843" s="32"/>
      <c r="H843" s="32"/>
    </row>
    <row r="844" spans="1:8">
      <c r="A844" s="26" t="s">
        <v>79</v>
      </c>
      <c r="B844" s="56" t="s">
        <v>63</v>
      </c>
      <c r="C844" s="56"/>
      <c r="D844" s="35"/>
      <c r="E844" s="35"/>
      <c r="F844" s="32">
        <f>SUM(F845)</f>
        <v>628.79999999999995</v>
      </c>
      <c r="G844" s="32">
        <f>SUM(G845)</f>
        <v>445</v>
      </c>
      <c r="H844" s="32">
        <f>SUM(H845)</f>
        <v>895</v>
      </c>
    </row>
    <row r="845" spans="1:8">
      <c r="A845" s="26" t="s">
        <v>30</v>
      </c>
      <c r="B845" s="56" t="s">
        <v>410</v>
      </c>
      <c r="C845" s="56"/>
      <c r="D845" s="62"/>
      <c r="E845" s="62"/>
      <c r="F845" s="32">
        <f>SUM(F850+F852)+F848+F846</f>
        <v>628.79999999999995</v>
      </c>
      <c r="G845" s="32">
        <f t="shared" ref="G845:H845" si="180">SUM(G850+G852)+G848+G846</f>
        <v>445</v>
      </c>
      <c r="H845" s="32">
        <f t="shared" si="180"/>
        <v>895</v>
      </c>
    </row>
    <row r="846" spans="1:8" ht="47.25">
      <c r="A846" s="26" t="s">
        <v>943</v>
      </c>
      <c r="B846" s="56" t="s">
        <v>695</v>
      </c>
      <c r="C846" s="56"/>
      <c r="D846" s="62"/>
      <c r="E846" s="62"/>
      <c r="F846" s="32">
        <f>SUM(F847)</f>
        <v>128</v>
      </c>
      <c r="G846" s="32">
        <f>SUM(G847)</f>
        <v>0</v>
      </c>
      <c r="H846" s="32">
        <f>SUM(H847)</f>
        <v>350</v>
      </c>
    </row>
    <row r="847" spans="1:8" ht="31.5">
      <c r="A847" s="26" t="s">
        <v>47</v>
      </c>
      <c r="B847" s="56" t="s">
        <v>695</v>
      </c>
      <c r="C847" s="56">
        <v>200</v>
      </c>
      <c r="D847" s="35" t="s">
        <v>26</v>
      </c>
      <c r="E847" s="35" t="s">
        <v>73</v>
      </c>
      <c r="F847" s="32">
        <f>SUM(Ведомственная!G765)</f>
        <v>128</v>
      </c>
      <c r="G847" s="32">
        <f>SUM(Ведомственная!H765)</f>
        <v>0</v>
      </c>
      <c r="H847" s="32">
        <f>SUM(Ведомственная!I765)</f>
        <v>350</v>
      </c>
    </row>
    <row r="848" spans="1:8" ht="47.25">
      <c r="A848" s="26" t="s">
        <v>942</v>
      </c>
      <c r="B848" s="56" t="s">
        <v>941</v>
      </c>
      <c r="C848" s="56"/>
      <c r="D848" s="62"/>
      <c r="E848" s="62"/>
      <c r="F848" s="32">
        <f>SUM(F849)</f>
        <v>0</v>
      </c>
      <c r="G848" s="32">
        <f t="shared" ref="G848:H848" si="181">SUM(G849)</f>
        <v>0</v>
      </c>
      <c r="H848" s="32">
        <f t="shared" si="181"/>
        <v>100</v>
      </c>
    </row>
    <row r="849" spans="1:8" ht="31.5">
      <c r="A849" s="26" t="s">
        <v>47</v>
      </c>
      <c r="B849" s="56" t="s">
        <v>941</v>
      </c>
      <c r="C849" s="56">
        <v>200</v>
      </c>
      <c r="D849" s="35" t="s">
        <v>26</v>
      </c>
      <c r="E849" s="35" t="s">
        <v>73</v>
      </c>
      <c r="F849" s="32">
        <f>SUM(Ведомственная!G767)</f>
        <v>0</v>
      </c>
      <c r="G849" s="32">
        <f>SUM(Ведомственная!H767)</f>
        <v>0</v>
      </c>
      <c r="H849" s="32">
        <f>SUM(Ведомственная!I767)</f>
        <v>100</v>
      </c>
    </row>
    <row r="850" spans="1:8" ht="47.25">
      <c r="A850" s="26" t="s">
        <v>951</v>
      </c>
      <c r="B850" s="56" t="s">
        <v>907</v>
      </c>
      <c r="C850" s="56"/>
      <c r="D850" s="62"/>
      <c r="E850" s="62"/>
      <c r="F850" s="32">
        <f>SUM(F851)</f>
        <v>423</v>
      </c>
      <c r="G850" s="32">
        <f>SUM(G851)</f>
        <v>423</v>
      </c>
      <c r="H850" s="32">
        <f>SUM(H851)</f>
        <v>423</v>
      </c>
    </row>
    <row r="851" spans="1:8" ht="31.5">
      <c r="A851" s="26" t="s">
        <v>47</v>
      </c>
      <c r="B851" s="56" t="s">
        <v>907</v>
      </c>
      <c r="C851" s="56">
        <v>200</v>
      </c>
      <c r="D851" s="35" t="s">
        <v>11</v>
      </c>
      <c r="E851" s="35" t="s">
        <v>13</v>
      </c>
      <c r="F851" s="32">
        <f>SUM(Ведомственная!G195)</f>
        <v>423</v>
      </c>
      <c r="G851" s="32">
        <f>SUM(Ведомственная!H195)</f>
        <v>423</v>
      </c>
      <c r="H851" s="32">
        <f>SUM(Ведомственная!I195)</f>
        <v>423</v>
      </c>
    </row>
    <row r="852" spans="1:8">
      <c r="A852" s="26" t="s">
        <v>32</v>
      </c>
      <c r="B852" s="56" t="s">
        <v>411</v>
      </c>
      <c r="C852" s="56"/>
      <c r="D852" s="62"/>
      <c r="E852" s="62"/>
      <c r="F852" s="32">
        <f>SUM(F853:F854)</f>
        <v>77.8</v>
      </c>
      <c r="G852" s="32">
        <f t="shared" ref="G852:H852" si="182">SUM(G853:G854)</f>
        <v>22</v>
      </c>
      <c r="H852" s="32">
        <f t="shared" si="182"/>
        <v>22</v>
      </c>
    </row>
    <row r="853" spans="1:8" ht="31.5">
      <c r="A853" s="26" t="s">
        <v>47</v>
      </c>
      <c r="B853" s="56" t="s">
        <v>411</v>
      </c>
      <c r="C853" s="56">
        <v>200</v>
      </c>
      <c r="D853" s="35" t="s">
        <v>108</v>
      </c>
      <c r="E853" s="35" t="s">
        <v>29</v>
      </c>
      <c r="F853" s="32">
        <f>SUM(Ведомственная!G968)</f>
        <v>30</v>
      </c>
      <c r="G853" s="32">
        <f>SUM(Ведомственная!H968)</f>
        <v>0</v>
      </c>
      <c r="H853" s="32">
        <f>SUM(Ведомственная!I968)</f>
        <v>0</v>
      </c>
    </row>
    <row r="854" spans="1:8" ht="29.25" customHeight="1">
      <c r="A854" s="26" t="s">
        <v>47</v>
      </c>
      <c r="B854" s="56" t="s">
        <v>411</v>
      </c>
      <c r="C854" s="56">
        <v>200</v>
      </c>
      <c r="D854" s="35" t="s">
        <v>26</v>
      </c>
      <c r="E854" s="35" t="s">
        <v>49</v>
      </c>
      <c r="F854" s="32">
        <f>SUM(Ведомственная!G1337)+Ведомственная!G688</f>
        <v>47.8</v>
      </c>
      <c r="G854" s="32">
        <f>SUM(Ведомственная!H1337)+Ведомственная!H688</f>
        <v>22</v>
      </c>
      <c r="H854" s="32">
        <f>SUM(Ведомственная!I1337)+Ведомственная!I688</f>
        <v>22</v>
      </c>
    </row>
    <row r="855" spans="1:8" ht="47.25">
      <c r="A855" s="26" t="s">
        <v>639</v>
      </c>
      <c r="B855" s="56" t="s">
        <v>74</v>
      </c>
      <c r="C855" s="56"/>
      <c r="D855" s="35"/>
      <c r="E855" s="35"/>
      <c r="F855" s="32">
        <f>SUM(F856+F859+F861+F863)+F867</f>
        <v>7500.5</v>
      </c>
      <c r="G855" s="32">
        <f t="shared" ref="G855:H855" si="183">SUM(G856+G859+G861+G863)+G867</f>
        <v>7509.1</v>
      </c>
      <c r="H855" s="32">
        <f t="shared" si="183"/>
        <v>7510.0000000000009</v>
      </c>
    </row>
    <row r="856" spans="1:8">
      <c r="A856" s="26" t="s">
        <v>75</v>
      </c>
      <c r="B856" s="56" t="s">
        <v>76</v>
      </c>
      <c r="C856" s="56"/>
      <c r="D856" s="35"/>
      <c r="E856" s="35"/>
      <c r="F856" s="32">
        <f>F857+F858</f>
        <v>4772.3</v>
      </c>
      <c r="G856" s="32">
        <f>G857+G858</f>
        <v>4772.3</v>
      </c>
      <c r="H856" s="32">
        <f>H857+H858</f>
        <v>4772.3</v>
      </c>
    </row>
    <row r="857" spans="1:8" ht="63">
      <c r="A857" s="26" t="s">
        <v>46</v>
      </c>
      <c r="B857" s="56" t="s">
        <v>76</v>
      </c>
      <c r="C857" s="56">
        <v>100</v>
      </c>
      <c r="D857" s="35" t="s">
        <v>26</v>
      </c>
      <c r="E857" s="35" t="s">
        <v>73</v>
      </c>
      <c r="F857" s="32">
        <f>SUM(Ведомственная!G770)</f>
        <v>4765.3</v>
      </c>
      <c r="G857" s="32">
        <f>SUM(Ведомственная!H770)</f>
        <v>4765.3</v>
      </c>
      <c r="H857" s="32">
        <f>SUM(Ведомственная!I770)</f>
        <v>4765.3</v>
      </c>
    </row>
    <row r="858" spans="1:8" ht="31.5">
      <c r="A858" s="26" t="s">
        <v>47</v>
      </c>
      <c r="B858" s="56" t="s">
        <v>76</v>
      </c>
      <c r="C858" s="56">
        <v>200</v>
      </c>
      <c r="D858" s="35" t="s">
        <v>26</v>
      </c>
      <c r="E858" s="35" t="s">
        <v>73</v>
      </c>
      <c r="F858" s="32">
        <f>SUM(Ведомственная!G771)</f>
        <v>7</v>
      </c>
      <c r="G858" s="32">
        <f>SUM(Ведомственная!H771)</f>
        <v>7</v>
      </c>
      <c r="H858" s="32">
        <f>SUM(Ведомственная!I771)</f>
        <v>7</v>
      </c>
    </row>
    <row r="859" spans="1:8" ht="20.25" customHeight="1">
      <c r="A859" s="26" t="s">
        <v>90</v>
      </c>
      <c r="B859" s="56" t="s">
        <v>492</v>
      </c>
      <c r="C859" s="68"/>
      <c r="D859" s="35"/>
      <c r="E859" s="35"/>
      <c r="F859" s="32">
        <f>F860</f>
        <v>535</v>
      </c>
      <c r="G859" s="32">
        <f>G860</f>
        <v>535</v>
      </c>
      <c r="H859" s="32">
        <f>H860</f>
        <v>535</v>
      </c>
    </row>
    <row r="860" spans="1:8" ht="31.5">
      <c r="A860" s="26" t="s">
        <v>47</v>
      </c>
      <c r="B860" s="56" t="s">
        <v>492</v>
      </c>
      <c r="C860" s="56">
        <v>200</v>
      </c>
      <c r="D860" s="35" t="s">
        <v>26</v>
      </c>
      <c r="E860" s="35" t="s">
        <v>73</v>
      </c>
      <c r="F860" s="32">
        <f>SUM(Ведомственная!G773)</f>
        <v>535</v>
      </c>
      <c r="G860" s="32">
        <f>SUM(Ведомственная!H773)</f>
        <v>535</v>
      </c>
      <c r="H860" s="32">
        <f>SUM(Ведомственная!I773)</f>
        <v>535</v>
      </c>
    </row>
    <row r="861" spans="1:8" ht="31.5">
      <c r="A861" s="26" t="s">
        <v>92</v>
      </c>
      <c r="B861" s="56" t="s">
        <v>493</v>
      </c>
      <c r="C861" s="56"/>
      <c r="D861" s="35"/>
      <c r="E861" s="35"/>
      <c r="F861" s="32">
        <f>F862</f>
        <v>913.5</v>
      </c>
      <c r="G861" s="32">
        <f>G862</f>
        <v>843.2</v>
      </c>
      <c r="H861" s="32">
        <f>H862</f>
        <v>844.1</v>
      </c>
    </row>
    <row r="862" spans="1:8" ht="31.5">
      <c r="A862" s="26" t="s">
        <v>47</v>
      </c>
      <c r="B862" s="56" t="s">
        <v>493</v>
      </c>
      <c r="C862" s="56">
        <v>200</v>
      </c>
      <c r="D862" s="35" t="s">
        <v>26</v>
      </c>
      <c r="E862" s="35" t="s">
        <v>73</v>
      </c>
      <c r="F862" s="32">
        <f>SUM(Ведомственная!G775)</f>
        <v>913.5</v>
      </c>
      <c r="G862" s="32">
        <f>SUM(Ведомственная!H775)</f>
        <v>843.2</v>
      </c>
      <c r="H862" s="32">
        <f>SUM(Ведомственная!I775)</f>
        <v>844.1</v>
      </c>
    </row>
    <row r="863" spans="1:8" ht="31.5">
      <c r="A863" s="26" t="s">
        <v>93</v>
      </c>
      <c r="B863" s="56" t="s">
        <v>494</v>
      </c>
      <c r="C863" s="56"/>
      <c r="D863" s="35"/>
      <c r="E863" s="35"/>
      <c r="F863" s="32">
        <f>F865+F866+F864</f>
        <v>1279.7</v>
      </c>
      <c r="G863" s="32">
        <f t="shared" ref="G863:H863" si="184">G865+G866+G864</f>
        <v>1358.6</v>
      </c>
      <c r="H863" s="32">
        <f t="shared" si="184"/>
        <v>1358.6000000000001</v>
      </c>
    </row>
    <row r="864" spans="1:8" ht="31.5">
      <c r="A864" s="26" t="s">
        <v>47</v>
      </c>
      <c r="B864" s="56" t="s">
        <v>494</v>
      </c>
      <c r="C864" s="56">
        <v>200</v>
      </c>
      <c r="D864" s="35" t="s">
        <v>108</v>
      </c>
      <c r="E864" s="35" t="s">
        <v>164</v>
      </c>
      <c r="F864" s="32">
        <f>SUM(Ведомственная!G572)</f>
        <v>0</v>
      </c>
      <c r="G864" s="32">
        <f>SUM(Ведомственная!H572)</f>
        <v>0</v>
      </c>
      <c r="H864" s="32">
        <f>SUM(Ведомственная!I572)</f>
        <v>0</v>
      </c>
    </row>
    <row r="865" spans="1:8" ht="31.5">
      <c r="A865" s="26" t="s">
        <v>47</v>
      </c>
      <c r="B865" s="56" t="s">
        <v>494</v>
      </c>
      <c r="C865" s="56">
        <v>200</v>
      </c>
      <c r="D865" s="35" t="s">
        <v>26</v>
      </c>
      <c r="E865" s="35" t="s">
        <v>73</v>
      </c>
      <c r="F865" s="32">
        <f>SUM(Ведомственная!G777)</f>
        <v>1167.4000000000001</v>
      </c>
      <c r="G865" s="32">
        <f>SUM(Ведомственная!H777)</f>
        <v>1239.3</v>
      </c>
      <c r="H865" s="32">
        <f>SUM(Ведомственная!I777)</f>
        <v>1240.2</v>
      </c>
    </row>
    <row r="866" spans="1:8">
      <c r="A866" s="26" t="s">
        <v>20</v>
      </c>
      <c r="B866" s="56" t="s">
        <v>494</v>
      </c>
      <c r="C866" s="56">
        <v>800</v>
      </c>
      <c r="D866" s="35" t="s">
        <v>26</v>
      </c>
      <c r="E866" s="35" t="s">
        <v>73</v>
      </c>
      <c r="F866" s="32">
        <f>SUM(Ведомственная!G778)</f>
        <v>112.3</v>
      </c>
      <c r="G866" s="32">
        <f>SUM(Ведомственная!H778)</f>
        <v>119.3</v>
      </c>
      <c r="H866" s="32">
        <f>SUM(Ведомственная!I778)</f>
        <v>118.4</v>
      </c>
    </row>
    <row r="867" spans="1:8" ht="31.5" hidden="1">
      <c r="A867" s="26" t="s">
        <v>818</v>
      </c>
      <c r="B867" s="56" t="s">
        <v>860</v>
      </c>
      <c r="C867" s="68"/>
      <c r="D867" s="35"/>
      <c r="E867" s="35"/>
      <c r="F867" s="32">
        <f>SUM(F868)</f>
        <v>0</v>
      </c>
      <c r="G867" s="32">
        <f t="shared" ref="G867:H867" si="185">SUM(G868)</f>
        <v>0</v>
      </c>
      <c r="H867" s="32">
        <f t="shared" si="185"/>
        <v>0</v>
      </c>
    </row>
    <row r="868" spans="1:8" ht="63" hidden="1">
      <c r="A868" s="26" t="s">
        <v>46</v>
      </c>
      <c r="B868" s="56" t="s">
        <v>860</v>
      </c>
      <c r="C868" s="56">
        <v>100</v>
      </c>
      <c r="D868" s="35" t="s">
        <v>26</v>
      </c>
      <c r="E868" s="35" t="s">
        <v>73</v>
      </c>
      <c r="F868" s="32"/>
      <c r="G868" s="32">
        <f>SUM(Ведомственная!H782)</f>
        <v>0</v>
      </c>
      <c r="H868" s="32">
        <f>SUM(Ведомственная!I782)</f>
        <v>0</v>
      </c>
    </row>
    <row r="869" spans="1:8" ht="31.5" hidden="1">
      <c r="A869" s="26" t="s">
        <v>257</v>
      </c>
      <c r="B869" s="56" t="s">
        <v>412</v>
      </c>
      <c r="C869" s="56"/>
      <c r="D869" s="62"/>
      <c r="E869" s="35"/>
      <c r="F869" s="32">
        <f t="shared" ref="F869:H870" si="186">SUM(F870)</f>
        <v>0</v>
      </c>
      <c r="G869" s="32">
        <f t="shared" si="186"/>
        <v>0</v>
      </c>
      <c r="H869" s="32">
        <f t="shared" si="186"/>
        <v>0</v>
      </c>
    </row>
    <row r="870" spans="1:8" ht="47.25" hidden="1">
      <c r="A870" s="26" t="s">
        <v>24</v>
      </c>
      <c r="B870" s="56" t="s">
        <v>412</v>
      </c>
      <c r="C870" s="56"/>
      <c r="D870" s="62"/>
      <c r="E870" s="35"/>
      <c r="F870" s="32">
        <f t="shared" si="186"/>
        <v>0</v>
      </c>
      <c r="G870" s="32">
        <f t="shared" si="186"/>
        <v>0</v>
      </c>
      <c r="H870" s="32">
        <f t="shared" si="186"/>
        <v>0</v>
      </c>
    </row>
    <row r="871" spans="1:8" ht="31.5" hidden="1">
      <c r="A871" s="26" t="s">
        <v>67</v>
      </c>
      <c r="B871" s="56" t="s">
        <v>412</v>
      </c>
      <c r="C871" s="56">
        <v>600</v>
      </c>
      <c r="D871" s="35" t="s">
        <v>26</v>
      </c>
      <c r="E871" s="35" t="s">
        <v>73</v>
      </c>
      <c r="F871" s="32"/>
      <c r="G871" s="32"/>
      <c r="H871" s="32"/>
    </row>
    <row r="872" spans="1:8" s="51" customFormat="1" ht="63">
      <c r="A872" s="47" t="s">
        <v>634</v>
      </c>
      <c r="B872" s="54" t="s">
        <v>68</v>
      </c>
      <c r="C872" s="54"/>
      <c r="D872" s="64"/>
      <c r="E872" s="64"/>
      <c r="F872" s="33">
        <f>F873</f>
        <v>3578.4</v>
      </c>
      <c r="G872" s="33">
        <f>G873</f>
        <v>3850</v>
      </c>
      <c r="H872" s="33">
        <f>H873</f>
        <v>300.7</v>
      </c>
    </row>
    <row r="873" spans="1:8">
      <c r="A873" s="26" t="s">
        <v>30</v>
      </c>
      <c r="B873" s="56" t="s">
        <v>69</v>
      </c>
      <c r="C873" s="56"/>
      <c r="D873" s="35"/>
      <c r="E873" s="35"/>
      <c r="F873" s="32">
        <f>SUM(F874)</f>
        <v>3578.4</v>
      </c>
      <c r="G873" s="32">
        <f>SUM(G874)</f>
        <v>3850</v>
      </c>
      <c r="H873" s="32">
        <f>SUM(H874)</f>
        <v>300.7</v>
      </c>
    </row>
    <row r="874" spans="1:8" ht="31.5">
      <c r="A874" s="26" t="s">
        <v>70</v>
      </c>
      <c r="B874" s="56" t="s">
        <v>71</v>
      </c>
      <c r="C874" s="56"/>
      <c r="D874" s="35"/>
      <c r="E874" s="35"/>
      <c r="F874" s="32">
        <f>F875</f>
        <v>3578.4</v>
      </c>
      <c r="G874" s="32">
        <f>G875</f>
        <v>3850</v>
      </c>
      <c r="H874" s="32">
        <f>H875</f>
        <v>300.7</v>
      </c>
    </row>
    <row r="875" spans="1:8" ht="31.5">
      <c r="A875" s="26" t="s">
        <v>47</v>
      </c>
      <c r="B875" s="56" t="s">
        <v>71</v>
      </c>
      <c r="C875" s="56">
        <v>200</v>
      </c>
      <c r="D875" s="35" t="s">
        <v>26</v>
      </c>
      <c r="E875" s="35" t="s">
        <v>49</v>
      </c>
      <c r="F875" s="32">
        <f>SUM(Ведомственная!G696)</f>
        <v>3578.4</v>
      </c>
      <c r="G875" s="32">
        <f>SUM(Ведомственная!H696)</f>
        <v>3850</v>
      </c>
      <c r="H875" s="32">
        <f>SUM(Ведомственная!I696)</f>
        <v>300.7</v>
      </c>
    </row>
    <row r="876" spans="1:8" s="51" customFormat="1" ht="31.5">
      <c r="A876" s="47" t="s">
        <v>788</v>
      </c>
      <c r="B876" s="54" t="s">
        <v>218</v>
      </c>
      <c r="C876" s="54"/>
      <c r="D876" s="64"/>
      <c r="E876" s="64"/>
      <c r="F876" s="33">
        <f>SUM(F877+F880)</f>
        <v>1920.1999999999998</v>
      </c>
      <c r="G876" s="33">
        <f>SUM(G877+G880)</f>
        <v>1655.8</v>
      </c>
      <c r="H876" s="33">
        <f>SUM(H877+H880)</f>
        <v>1655.8</v>
      </c>
    </row>
    <row r="877" spans="1:8" ht="31.5">
      <c r="A877" s="26" t="s">
        <v>525</v>
      </c>
      <c r="B877" s="56" t="s">
        <v>533</v>
      </c>
      <c r="C877" s="56"/>
      <c r="D877" s="35"/>
      <c r="E877" s="35"/>
      <c r="F877" s="32">
        <f>SUM(F878+F879)</f>
        <v>1505.8</v>
      </c>
      <c r="G877" s="32">
        <f>SUM(G878+G879)</f>
        <v>1505.8</v>
      </c>
      <c r="H877" s="32">
        <f>SUM(H878+H879)</f>
        <v>1505.8</v>
      </c>
    </row>
    <row r="878" spans="1:8" ht="63">
      <c r="A878" s="3" t="s">
        <v>46</v>
      </c>
      <c r="B878" s="56" t="s">
        <v>533</v>
      </c>
      <c r="C878" s="56">
        <v>100</v>
      </c>
      <c r="D878" s="35" t="s">
        <v>29</v>
      </c>
      <c r="E878" s="35" t="s">
        <v>11</v>
      </c>
      <c r="F878" s="32">
        <f>SUM(Ведомственная!G73)</f>
        <v>1505.8</v>
      </c>
      <c r="G878" s="32">
        <f>SUM(Ведомственная!H73)</f>
        <v>1505.8</v>
      </c>
      <c r="H878" s="32">
        <f>SUM(Ведомственная!I73)</f>
        <v>1505.8</v>
      </c>
    </row>
    <row r="879" spans="1:8" ht="31.5">
      <c r="A879" s="26" t="s">
        <v>47</v>
      </c>
      <c r="B879" s="56" t="s">
        <v>533</v>
      </c>
      <c r="C879" s="56">
        <v>200</v>
      </c>
      <c r="D879" s="35" t="s">
        <v>29</v>
      </c>
      <c r="E879" s="35" t="s">
        <v>11</v>
      </c>
      <c r="F879" s="32">
        <f>SUM(Ведомственная!G74)</f>
        <v>0</v>
      </c>
      <c r="G879" s="32">
        <f>SUM(Ведомственная!H74)</f>
        <v>0</v>
      </c>
      <c r="H879" s="32">
        <f>SUM(Ведомственная!I74)</f>
        <v>0</v>
      </c>
    </row>
    <row r="880" spans="1:8" ht="31.5">
      <c r="A880" s="26" t="s">
        <v>93</v>
      </c>
      <c r="B880" s="56" t="s">
        <v>535</v>
      </c>
      <c r="C880" s="56"/>
      <c r="D880" s="35"/>
      <c r="E880" s="35"/>
      <c r="F880" s="32">
        <f>SUM(F881:F882)</f>
        <v>414.4</v>
      </c>
      <c r="G880" s="32">
        <f>SUM(G881:G882)</f>
        <v>150</v>
      </c>
      <c r="H880" s="32">
        <f>SUM(H881:H882)</f>
        <v>150</v>
      </c>
    </row>
    <row r="881" spans="1:8" ht="31.5">
      <c r="A881" s="26" t="s">
        <v>47</v>
      </c>
      <c r="B881" s="56" t="s">
        <v>535</v>
      </c>
      <c r="C881" s="56">
        <v>200</v>
      </c>
      <c r="D881" s="35" t="s">
        <v>29</v>
      </c>
      <c r="E881" s="35">
        <v>13</v>
      </c>
      <c r="F881" s="32">
        <f>SUM(Ведомственная!G114)</f>
        <v>264.39999999999998</v>
      </c>
      <c r="G881" s="32">
        <f>SUM(Ведомственная!H114)</f>
        <v>0</v>
      </c>
      <c r="H881" s="32">
        <f>SUM(Ведомственная!I114)</f>
        <v>0</v>
      </c>
    </row>
    <row r="882" spans="1:8" ht="25.5" customHeight="1">
      <c r="A882" s="26" t="s">
        <v>37</v>
      </c>
      <c r="B882" s="56" t="s">
        <v>535</v>
      </c>
      <c r="C882" s="56">
        <v>300</v>
      </c>
      <c r="D882" s="35" t="s">
        <v>29</v>
      </c>
      <c r="E882" s="35">
        <v>13</v>
      </c>
      <c r="F882" s="32">
        <f>SUM(Ведомственная!G115)</f>
        <v>150</v>
      </c>
      <c r="G882" s="32">
        <f>SUM(Ведомственная!H115)</f>
        <v>150</v>
      </c>
      <c r="H882" s="32">
        <f>SUM(Ведомственная!I115)</f>
        <v>150</v>
      </c>
    </row>
    <row r="883" spans="1:8" s="51" customFormat="1" ht="47.25">
      <c r="A883" s="47" t="s">
        <v>595</v>
      </c>
      <c r="B883" s="54" t="s">
        <v>189</v>
      </c>
      <c r="C883" s="54"/>
      <c r="D883" s="64"/>
      <c r="E883" s="64"/>
      <c r="F883" s="33">
        <f>SUM(F886+F889+F892+F894)+F884</f>
        <v>35941.5</v>
      </c>
      <c r="G883" s="33">
        <f t="shared" ref="G883:H883" si="187">SUM(G886+G889+G892+G894)+G884</f>
        <v>34924.800000000003</v>
      </c>
      <c r="H883" s="33">
        <f t="shared" si="187"/>
        <v>36724.800000000003</v>
      </c>
    </row>
    <row r="884" spans="1:8" s="51" customFormat="1" hidden="1">
      <c r="A884" s="26" t="s">
        <v>894</v>
      </c>
      <c r="B884" s="56" t="s">
        <v>895</v>
      </c>
      <c r="C884" s="56"/>
      <c r="D884" s="35"/>
      <c r="E884" s="35"/>
      <c r="F884" s="32">
        <f>SUM(F885)</f>
        <v>0</v>
      </c>
      <c r="G884" s="32">
        <f t="shared" ref="G884:H884" si="188">SUM(G885)</f>
        <v>0</v>
      </c>
      <c r="H884" s="32">
        <f t="shared" si="188"/>
        <v>0</v>
      </c>
    </row>
    <row r="885" spans="1:8" s="51" customFormat="1" hidden="1">
      <c r="A885" s="26" t="s">
        <v>896</v>
      </c>
      <c r="B885" s="56" t="s">
        <v>895</v>
      </c>
      <c r="C885" s="56">
        <v>700</v>
      </c>
      <c r="D885" s="35" t="s">
        <v>89</v>
      </c>
      <c r="E885" s="35" t="s">
        <v>29</v>
      </c>
      <c r="F885" s="32">
        <f>SUM(Ведомственная!G561)</f>
        <v>0</v>
      </c>
      <c r="G885" s="32">
        <f>SUM(Ведомственная!H561)</f>
        <v>0</v>
      </c>
      <c r="H885" s="32">
        <f>SUM(Ведомственная!I561)</f>
        <v>0</v>
      </c>
    </row>
    <row r="886" spans="1:8">
      <c r="A886" s="26" t="s">
        <v>75</v>
      </c>
      <c r="B886" s="35" t="s">
        <v>190</v>
      </c>
      <c r="C886" s="35"/>
      <c r="D886" s="35"/>
      <c r="E886" s="35"/>
      <c r="F886" s="32">
        <f>SUM(F887:F888)</f>
        <v>28271.699999999997</v>
      </c>
      <c r="G886" s="32">
        <f>SUM(G887:G888)</f>
        <v>27638.1</v>
      </c>
      <c r="H886" s="32">
        <f>SUM(H887:H888)</f>
        <v>27638.1</v>
      </c>
    </row>
    <row r="887" spans="1:8" ht="63">
      <c r="A887" s="26" t="s">
        <v>46</v>
      </c>
      <c r="B887" s="35" t="s">
        <v>190</v>
      </c>
      <c r="C887" s="35" t="s">
        <v>84</v>
      </c>
      <c r="D887" s="35" t="s">
        <v>29</v>
      </c>
      <c r="E887" s="35" t="s">
        <v>73</v>
      </c>
      <c r="F887" s="32">
        <f>SUM(Ведомственная!G529)</f>
        <v>28265.1</v>
      </c>
      <c r="G887" s="32">
        <f>SUM(Ведомственная!H529)</f>
        <v>27631.5</v>
      </c>
      <c r="H887" s="32">
        <f>SUM(Ведомственная!I529)</f>
        <v>27631.5</v>
      </c>
    </row>
    <row r="888" spans="1:8" ht="31.5">
      <c r="A888" s="26" t="s">
        <v>47</v>
      </c>
      <c r="B888" s="35" t="s">
        <v>190</v>
      </c>
      <c r="C888" s="35" t="s">
        <v>86</v>
      </c>
      <c r="D888" s="35" t="s">
        <v>29</v>
      </c>
      <c r="E888" s="35" t="s">
        <v>73</v>
      </c>
      <c r="F888" s="32">
        <f>SUM(Ведомственная!G530)</f>
        <v>6.6</v>
      </c>
      <c r="G888" s="32">
        <f>SUM(Ведомственная!H530)</f>
        <v>6.6</v>
      </c>
      <c r="H888" s="32">
        <f>SUM(Ведомственная!I530)</f>
        <v>6.6</v>
      </c>
    </row>
    <row r="889" spans="1:8">
      <c r="A889" s="26" t="s">
        <v>90</v>
      </c>
      <c r="B889" s="56" t="s">
        <v>192</v>
      </c>
      <c r="C889" s="56"/>
      <c r="D889" s="35"/>
      <c r="E889" s="35"/>
      <c r="F889" s="32">
        <f>SUM(F890:F891)</f>
        <v>177.9</v>
      </c>
      <c r="G889" s="32">
        <f>SUM(G890:G891)</f>
        <v>208</v>
      </c>
      <c r="H889" s="32">
        <f>SUM(H890:H891)</f>
        <v>208</v>
      </c>
    </row>
    <row r="890" spans="1:8" ht="31.5">
      <c r="A890" s="26" t="s">
        <v>47</v>
      </c>
      <c r="B890" s="56" t="s">
        <v>192</v>
      </c>
      <c r="C890" s="56">
        <v>200</v>
      </c>
      <c r="D890" s="35" t="s">
        <v>29</v>
      </c>
      <c r="E890" s="35" t="s">
        <v>89</v>
      </c>
      <c r="F890" s="32">
        <f>SUM(Ведомственная!G538)</f>
        <v>176.5</v>
      </c>
      <c r="G890" s="32">
        <f>SUM(Ведомственная!H538)</f>
        <v>206.6</v>
      </c>
      <c r="H890" s="32">
        <f>SUM(Ведомственная!I538)</f>
        <v>206.6</v>
      </c>
    </row>
    <row r="891" spans="1:8">
      <c r="A891" s="26" t="s">
        <v>20</v>
      </c>
      <c r="B891" s="56" t="s">
        <v>192</v>
      </c>
      <c r="C891" s="56">
        <v>800</v>
      </c>
      <c r="D891" s="35" t="s">
        <v>29</v>
      </c>
      <c r="E891" s="35" t="s">
        <v>89</v>
      </c>
      <c r="F891" s="32">
        <f>SUM(Ведомственная!G539)</f>
        <v>1.4</v>
      </c>
      <c r="G891" s="32">
        <f>SUM(Ведомственная!H539)</f>
        <v>1.4</v>
      </c>
      <c r="H891" s="32">
        <f>SUM(Ведомственная!I539)</f>
        <v>1.4</v>
      </c>
    </row>
    <row r="892" spans="1:8" ht="31.5">
      <c r="A892" s="26" t="s">
        <v>92</v>
      </c>
      <c r="B892" s="56" t="s">
        <v>193</v>
      </c>
      <c r="C892" s="56"/>
      <c r="D892" s="35"/>
      <c r="E892" s="35"/>
      <c r="F892" s="32">
        <f>SUM(F893)</f>
        <v>272.7</v>
      </c>
      <c r="G892" s="32">
        <f>SUM(G893)</f>
        <v>272.7</v>
      </c>
      <c r="H892" s="32">
        <f>SUM(H893)</f>
        <v>272.7</v>
      </c>
    </row>
    <row r="893" spans="1:8" ht="31.5">
      <c r="A893" s="26" t="s">
        <v>47</v>
      </c>
      <c r="B893" s="56" t="s">
        <v>193</v>
      </c>
      <c r="C893" s="56">
        <v>200</v>
      </c>
      <c r="D893" s="35" t="s">
        <v>29</v>
      </c>
      <c r="E893" s="35" t="s">
        <v>89</v>
      </c>
      <c r="F893" s="32">
        <f>SUM(Ведомственная!G541)</f>
        <v>272.7</v>
      </c>
      <c r="G893" s="32">
        <f>SUM(Ведомственная!H541)</f>
        <v>272.7</v>
      </c>
      <c r="H893" s="32">
        <f>SUM(Ведомственная!I541)</f>
        <v>272.7</v>
      </c>
    </row>
    <row r="894" spans="1:8" ht="31.5">
      <c r="A894" s="26" t="s">
        <v>93</v>
      </c>
      <c r="B894" s="56" t="s">
        <v>194</v>
      </c>
      <c r="C894" s="56"/>
      <c r="D894" s="35"/>
      <c r="E894" s="35"/>
      <c r="F894" s="32">
        <f>SUM(F895:F897)</f>
        <v>7219.2</v>
      </c>
      <c r="G894" s="32">
        <f>SUM(G895:G897)</f>
        <v>6806</v>
      </c>
      <c r="H894" s="32">
        <f>SUM(H895:H897)</f>
        <v>8606</v>
      </c>
    </row>
    <row r="895" spans="1:8" ht="31.5">
      <c r="A895" s="26" t="s">
        <v>47</v>
      </c>
      <c r="B895" s="56" t="s">
        <v>194</v>
      </c>
      <c r="C895" s="56">
        <v>200</v>
      </c>
      <c r="D895" s="35" t="s">
        <v>29</v>
      </c>
      <c r="E895" s="35" t="s">
        <v>89</v>
      </c>
      <c r="F895" s="32">
        <f>SUM(Ведомственная!G543)</f>
        <v>7055.4</v>
      </c>
      <c r="G895" s="32">
        <f>SUM(Ведомственная!H543)</f>
        <v>6532.2</v>
      </c>
      <c r="H895" s="32">
        <f>SUM(Ведомственная!I543)</f>
        <v>8332.2000000000007</v>
      </c>
    </row>
    <row r="896" spans="1:8" ht="31.5">
      <c r="A896" s="26" t="s">
        <v>47</v>
      </c>
      <c r="B896" s="56" t="s">
        <v>194</v>
      </c>
      <c r="C896" s="56">
        <v>200</v>
      </c>
      <c r="D896" s="35" t="s">
        <v>108</v>
      </c>
      <c r="E896" s="35" t="s">
        <v>164</v>
      </c>
      <c r="F896" s="32">
        <f>SUM(Ведомственная!G551)</f>
        <v>163.80000000000001</v>
      </c>
      <c r="G896" s="32">
        <f>SUM(Ведомственная!H551)</f>
        <v>273.8</v>
      </c>
      <c r="H896" s="32">
        <f>SUM(Ведомственная!I551)</f>
        <v>273.8</v>
      </c>
    </row>
    <row r="897" spans="1:8" ht="23.25" customHeight="1">
      <c r="A897" s="26" t="s">
        <v>20</v>
      </c>
      <c r="B897" s="56" t="s">
        <v>194</v>
      </c>
      <c r="C897" s="56">
        <v>800</v>
      </c>
      <c r="D897" s="35" t="s">
        <v>29</v>
      </c>
      <c r="E897" s="35" t="s">
        <v>89</v>
      </c>
      <c r="F897" s="32">
        <f>SUM(Ведомственная!G544)</f>
        <v>0</v>
      </c>
      <c r="G897" s="32">
        <f>SUM(Ведомственная!H544)</f>
        <v>0</v>
      </c>
      <c r="H897" s="32">
        <f>SUM(Ведомственная!I544)</f>
        <v>0</v>
      </c>
    </row>
    <row r="898" spans="1:8" s="51" customFormat="1" ht="31.5">
      <c r="A898" s="47" t="s">
        <v>599</v>
      </c>
      <c r="B898" s="54" t="s">
        <v>219</v>
      </c>
      <c r="C898" s="54"/>
      <c r="D898" s="64"/>
      <c r="E898" s="64"/>
      <c r="F898" s="33">
        <f>SUM(F899)</f>
        <v>290</v>
      </c>
      <c r="G898" s="33">
        <f>SUM(G899)</f>
        <v>100</v>
      </c>
      <c r="H898" s="33">
        <f>SUM(H899)</f>
        <v>100</v>
      </c>
    </row>
    <row r="899" spans="1:8">
      <c r="A899" s="26" t="s">
        <v>30</v>
      </c>
      <c r="B899" s="56" t="s">
        <v>642</v>
      </c>
      <c r="C899" s="56"/>
      <c r="D899" s="35"/>
      <c r="E899" s="35"/>
      <c r="F899" s="32">
        <f>SUM(Ведомственная!G117)</f>
        <v>290</v>
      </c>
      <c r="G899" s="32">
        <f>SUM(Ведомственная!H117)</f>
        <v>100</v>
      </c>
      <c r="H899" s="32">
        <f>SUM(Ведомственная!I117)</f>
        <v>100</v>
      </c>
    </row>
    <row r="900" spans="1:8" ht="31.5">
      <c r="A900" s="26" t="s">
        <v>47</v>
      </c>
      <c r="B900" s="56" t="s">
        <v>219</v>
      </c>
      <c r="C900" s="56">
        <v>200</v>
      </c>
      <c r="D900" s="35" t="s">
        <v>29</v>
      </c>
      <c r="E900" s="35">
        <v>13</v>
      </c>
      <c r="F900" s="32">
        <f>SUM(Ведомственная!G118)</f>
        <v>290</v>
      </c>
      <c r="G900" s="32">
        <f>SUM(Ведомственная!H118)</f>
        <v>100</v>
      </c>
      <c r="H900" s="32">
        <f>SUM(Ведомственная!I118)</f>
        <v>100</v>
      </c>
    </row>
    <row r="901" spans="1:8" s="51" customFormat="1" ht="47.25">
      <c r="A901" s="47" t="s">
        <v>640</v>
      </c>
      <c r="B901" s="54" t="s">
        <v>220</v>
      </c>
      <c r="C901" s="54"/>
      <c r="D901" s="64"/>
      <c r="E901" s="64"/>
      <c r="F901" s="33">
        <f>SUM(F902+F904)+F906</f>
        <v>5570.5</v>
      </c>
      <c r="G901" s="33">
        <f>SUM(G902+G904)+G906</f>
        <v>5344.3</v>
      </c>
      <c r="H901" s="33">
        <f>SUM(H902+H904)+H906</f>
        <v>5404.3</v>
      </c>
    </row>
    <row r="902" spans="1:8" ht="47.25">
      <c r="A902" s="26" t="s">
        <v>348</v>
      </c>
      <c r="B902" s="56" t="s">
        <v>528</v>
      </c>
      <c r="C902" s="56"/>
      <c r="D902" s="35"/>
      <c r="E902" s="35"/>
      <c r="F902" s="32">
        <f>SUM(F903)</f>
        <v>234.7</v>
      </c>
      <c r="G902" s="32">
        <f>SUM(G903)</f>
        <v>234.7</v>
      </c>
      <c r="H902" s="32">
        <f>SUM(H903)</f>
        <v>234.7</v>
      </c>
    </row>
    <row r="903" spans="1:8" ht="31.5">
      <c r="A903" s="26" t="s">
        <v>222</v>
      </c>
      <c r="B903" s="56" t="s">
        <v>528</v>
      </c>
      <c r="C903" s="56">
        <v>600</v>
      </c>
      <c r="D903" s="35" t="s">
        <v>29</v>
      </c>
      <c r="E903" s="35">
        <v>13</v>
      </c>
      <c r="F903" s="32">
        <f>SUM(Ведомственная!G121)</f>
        <v>234.7</v>
      </c>
      <c r="G903" s="32">
        <f>SUM(Ведомственная!H121)</f>
        <v>234.7</v>
      </c>
      <c r="H903" s="32">
        <f>SUM(Ведомственная!I121)</f>
        <v>234.7</v>
      </c>
    </row>
    <row r="904" spans="1:8" ht="47.25">
      <c r="A904" s="26" t="s">
        <v>23</v>
      </c>
      <c r="B904" s="56" t="s">
        <v>221</v>
      </c>
      <c r="C904" s="56"/>
      <c r="D904" s="35"/>
      <c r="E904" s="35"/>
      <c r="F904" s="32">
        <f>SUM(F905)</f>
        <v>5335.8</v>
      </c>
      <c r="G904" s="32">
        <f>SUM(G905)</f>
        <v>5109.6000000000004</v>
      </c>
      <c r="H904" s="32">
        <f>SUM(H905)</f>
        <v>5169.6000000000004</v>
      </c>
    </row>
    <row r="905" spans="1:8" ht="31.5">
      <c r="A905" s="26" t="s">
        <v>222</v>
      </c>
      <c r="B905" s="56" t="s">
        <v>221</v>
      </c>
      <c r="C905" s="56">
        <v>600</v>
      </c>
      <c r="D905" s="35" t="s">
        <v>29</v>
      </c>
      <c r="E905" s="35">
        <v>13</v>
      </c>
      <c r="F905" s="32">
        <f>SUM(Ведомственная!G123)</f>
        <v>5335.8</v>
      </c>
      <c r="G905" s="32">
        <f>SUM(Ведомственная!H123)</f>
        <v>5109.6000000000004</v>
      </c>
      <c r="H905" s="32">
        <f>SUM(Ведомственная!I123)</f>
        <v>5169.6000000000004</v>
      </c>
    </row>
    <row r="906" spans="1:8" hidden="1">
      <c r="A906" s="26" t="s">
        <v>146</v>
      </c>
      <c r="B906" s="56" t="s">
        <v>433</v>
      </c>
      <c r="C906" s="35"/>
      <c r="D906" s="35"/>
      <c r="E906" s="56"/>
      <c r="F906" s="32">
        <f t="shared" ref="F906:H907" si="189">SUM(F907)</f>
        <v>0</v>
      </c>
      <c r="G906" s="32">
        <f t="shared" si="189"/>
        <v>0</v>
      </c>
      <c r="H906" s="32">
        <f t="shared" si="189"/>
        <v>0</v>
      </c>
    </row>
    <row r="907" spans="1:8" ht="31.5" hidden="1">
      <c r="A907" s="26" t="s">
        <v>405</v>
      </c>
      <c r="B907" s="56" t="s">
        <v>434</v>
      </c>
      <c r="C907" s="35"/>
      <c r="D907" s="35"/>
      <c r="E907" s="56"/>
      <c r="F907" s="32">
        <f t="shared" si="189"/>
        <v>0</v>
      </c>
      <c r="G907" s="32">
        <f t="shared" si="189"/>
        <v>0</v>
      </c>
      <c r="H907" s="32">
        <f t="shared" si="189"/>
        <v>0</v>
      </c>
    </row>
    <row r="908" spans="1:8" ht="31.5" hidden="1">
      <c r="A908" s="26" t="s">
        <v>222</v>
      </c>
      <c r="B908" s="56" t="s">
        <v>434</v>
      </c>
      <c r="C908" s="56">
        <v>600</v>
      </c>
      <c r="D908" s="35" t="s">
        <v>29</v>
      </c>
      <c r="E908" s="35">
        <v>13</v>
      </c>
      <c r="F908" s="32"/>
      <c r="G908" s="32"/>
      <c r="H908" s="32"/>
    </row>
    <row r="909" spans="1:8" s="51" customFormat="1" ht="47.25">
      <c r="A909" s="47" t="s">
        <v>630</v>
      </c>
      <c r="B909" s="54" t="s">
        <v>426</v>
      </c>
      <c r="C909" s="54"/>
      <c r="D909" s="64"/>
      <c r="E909" s="64"/>
      <c r="F909" s="33">
        <f>SUM(F910)</f>
        <v>1050</v>
      </c>
      <c r="G909" s="33">
        <f>SUM(G910)</f>
        <v>500</v>
      </c>
      <c r="H909" s="33">
        <f>SUM(H910)</f>
        <v>500</v>
      </c>
    </row>
    <row r="910" spans="1:8">
      <c r="A910" s="26" t="s">
        <v>30</v>
      </c>
      <c r="B910" s="56" t="s">
        <v>427</v>
      </c>
      <c r="C910" s="56"/>
      <c r="D910" s="35"/>
      <c r="E910" s="35"/>
      <c r="F910" s="32">
        <f>SUM(F911)+F913</f>
        <v>1050</v>
      </c>
      <c r="G910" s="32">
        <f>SUM(G911)+G913</f>
        <v>500</v>
      </c>
      <c r="H910" s="32">
        <f>SUM(H911)+H913</f>
        <v>500</v>
      </c>
    </row>
    <row r="911" spans="1:8">
      <c r="A911" s="26" t="s">
        <v>50</v>
      </c>
      <c r="B911" s="56" t="s">
        <v>428</v>
      </c>
      <c r="C911" s="56"/>
      <c r="D911" s="35"/>
      <c r="E911" s="35"/>
      <c r="F911" s="32">
        <f>SUM(F912)</f>
        <v>250</v>
      </c>
      <c r="G911" s="32">
        <f>SUM(G912)</f>
        <v>0</v>
      </c>
      <c r="H911" s="32">
        <f>SUM(H912)</f>
        <v>0</v>
      </c>
    </row>
    <row r="912" spans="1:8">
      <c r="A912" s="26" t="s">
        <v>37</v>
      </c>
      <c r="B912" s="56" t="s">
        <v>428</v>
      </c>
      <c r="C912" s="56">
        <v>300</v>
      </c>
      <c r="D912" s="35" t="s">
        <v>26</v>
      </c>
      <c r="E912" s="35" t="s">
        <v>49</v>
      </c>
      <c r="F912" s="32">
        <f>SUM(Ведомственная!G473)</f>
        <v>250</v>
      </c>
      <c r="G912" s="32">
        <f>SUM(Ведомственная!H473)</f>
        <v>0</v>
      </c>
      <c r="H912" s="32">
        <f>SUM(Ведомственная!I473)</f>
        <v>0</v>
      </c>
    </row>
    <row r="913" spans="1:8" ht="94.5">
      <c r="A913" s="26" t="s">
        <v>450</v>
      </c>
      <c r="B913" s="56" t="s">
        <v>429</v>
      </c>
      <c r="C913" s="56"/>
      <c r="D913" s="35"/>
      <c r="E913" s="35"/>
      <c r="F913" s="32">
        <f>SUM(F914)</f>
        <v>800</v>
      </c>
      <c r="G913" s="32">
        <f>SUM(G914)</f>
        <v>500</v>
      </c>
      <c r="H913" s="32">
        <f>SUM(H914)</f>
        <v>500</v>
      </c>
    </row>
    <row r="914" spans="1:8">
      <c r="A914" s="26" t="s">
        <v>37</v>
      </c>
      <c r="B914" s="56" t="s">
        <v>429</v>
      </c>
      <c r="C914" s="56">
        <v>300</v>
      </c>
      <c r="D914" s="35" t="s">
        <v>26</v>
      </c>
      <c r="E914" s="35" t="s">
        <v>49</v>
      </c>
      <c r="F914" s="32">
        <f>SUM(Ведомственная!G701)</f>
        <v>800</v>
      </c>
      <c r="G914" s="32">
        <f>SUM(Ведомственная!H701)</f>
        <v>500</v>
      </c>
      <c r="H914" s="32">
        <f>SUM(Ведомственная!I701)</f>
        <v>500</v>
      </c>
    </row>
    <row r="915" spans="1:8" ht="47.25">
      <c r="A915" s="47" t="s">
        <v>945</v>
      </c>
      <c r="B915" s="54" t="s">
        <v>946</v>
      </c>
      <c r="C915" s="27"/>
      <c r="D915" s="35"/>
      <c r="E915" s="35"/>
      <c r="F915" s="33">
        <f>SUM(F916)</f>
        <v>70</v>
      </c>
      <c r="G915" s="33">
        <f t="shared" ref="G915:H915" si="190">SUM(G916)</f>
        <v>70</v>
      </c>
      <c r="H915" s="33">
        <f t="shared" si="190"/>
        <v>70</v>
      </c>
    </row>
    <row r="916" spans="1:8">
      <c r="A916" s="26" t="s">
        <v>30</v>
      </c>
      <c r="B916" s="56" t="s">
        <v>947</v>
      </c>
      <c r="C916" s="27"/>
      <c r="D916" s="35"/>
      <c r="E916" s="35"/>
      <c r="F916" s="32">
        <f>SUM(F917)</f>
        <v>70</v>
      </c>
      <c r="G916" s="32">
        <f t="shared" ref="G916:H916" si="191">SUM(G917)</f>
        <v>70</v>
      </c>
      <c r="H916" s="32">
        <f t="shared" si="191"/>
        <v>70</v>
      </c>
    </row>
    <row r="917" spans="1:8" ht="31.5">
      <c r="A917" s="26" t="s">
        <v>47</v>
      </c>
      <c r="B917" s="56" t="s">
        <v>947</v>
      </c>
      <c r="C917" s="27" t="s">
        <v>86</v>
      </c>
      <c r="D917" s="35" t="s">
        <v>108</v>
      </c>
      <c r="E917" s="35" t="s">
        <v>39</v>
      </c>
      <c r="F917" s="32">
        <f>SUM(Ведомственная!G1061)</f>
        <v>70</v>
      </c>
      <c r="G917" s="32">
        <f>SUM(Ведомственная!H1061)</f>
        <v>70</v>
      </c>
      <c r="H917" s="32">
        <f>SUM(Ведомственная!I1061)</f>
        <v>70</v>
      </c>
    </row>
    <row r="918" spans="1:8" s="51" customFormat="1" ht="47.25">
      <c r="A918" s="47" t="s">
        <v>789</v>
      </c>
      <c r="B918" s="54" t="s">
        <v>489</v>
      </c>
      <c r="C918" s="64"/>
      <c r="D918" s="64"/>
      <c r="E918" s="64"/>
      <c r="F918" s="33">
        <f t="shared" ref="F918:H920" si="192">SUM(F919)</f>
        <v>3049.3999999999996</v>
      </c>
      <c r="G918" s="33">
        <f t="shared" si="192"/>
        <v>1348</v>
      </c>
      <c r="H918" s="33">
        <f t="shared" si="192"/>
        <v>1590.5</v>
      </c>
    </row>
    <row r="919" spans="1:8" ht="31.5">
      <c r="A919" s="26" t="s">
        <v>64</v>
      </c>
      <c r="B919" s="56" t="s">
        <v>490</v>
      </c>
      <c r="C919" s="35"/>
      <c r="D919" s="35"/>
      <c r="E919" s="35"/>
      <c r="F919" s="32">
        <f>SUM(F920)+F922</f>
        <v>3049.3999999999996</v>
      </c>
      <c r="G919" s="32">
        <f t="shared" ref="G919:H919" si="193">SUM(G920)+G922</f>
        <v>1348</v>
      </c>
      <c r="H919" s="32">
        <f t="shared" si="193"/>
        <v>1590.5</v>
      </c>
    </row>
    <row r="920" spans="1:8">
      <c r="A920" s="26" t="s">
        <v>32</v>
      </c>
      <c r="B920" s="56" t="s">
        <v>491</v>
      </c>
      <c r="C920" s="35"/>
      <c r="D920" s="35"/>
      <c r="E920" s="35"/>
      <c r="F920" s="32">
        <f t="shared" si="192"/>
        <v>1346.3</v>
      </c>
      <c r="G920" s="32">
        <f t="shared" si="192"/>
        <v>1348</v>
      </c>
      <c r="H920" s="32">
        <f t="shared" si="192"/>
        <v>1590.5</v>
      </c>
    </row>
    <row r="921" spans="1:8" ht="38.25" customHeight="1">
      <c r="A921" s="26" t="s">
        <v>222</v>
      </c>
      <c r="B921" s="56" t="s">
        <v>491</v>
      </c>
      <c r="C921" s="35" t="s">
        <v>117</v>
      </c>
      <c r="D921" s="35" t="s">
        <v>26</v>
      </c>
      <c r="E921" s="35" t="s">
        <v>49</v>
      </c>
      <c r="F921" s="32">
        <f>SUM(Ведомственная!G705)+Ведомственная!G797</f>
        <v>1346.3</v>
      </c>
      <c r="G921" s="32">
        <f>SUM(Ведомственная!H705)+Ведомственная!H797</f>
        <v>1348</v>
      </c>
      <c r="H921" s="32">
        <f>SUM(Ведомственная!I705)+Ведомственная!I797</f>
        <v>1590.5</v>
      </c>
    </row>
    <row r="922" spans="1:8" ht="38.25" customHeight="1">
      <c r="A922" s="123" t="s">
        <v>1036</v>
      </c>
      <c r="B922" s="56" t="s">
        <v>1037</v>
      </c>
      <c r="C922" s="124"/>
      <c r="D922" s="124"/>
      <c r="E922" s="124"/>
      <c r="F922" s="32">
        <f>SUM(F923)</f>
        <v>1703.1</v>
      </c>
      <c r="G922" s="32">
        <f t="shared" ref="G922:H922" si="194">SUM(G923)</f>
        <v>0</v>
      </c>
      <c r="H922" s="32">
        <f t="shared" si="194"/>
        <v>0</v>
      </c>
    </row>
    <row r="923" spans="1:8" ht="38.25" customHeight="1">
      <c r="A923" s="123" t="s">
        <v>222</v>
      </c>
      <c r="B923" s="56" t="s">
        <v>1037</v>
      </c>
      <c r="C923" s="124">
        <v>600</v>
      </c>
      <c r="D923" s="124" t="s">
        <v>26</v>
      </c>
      <c r="E923" s="124" t="s">
        <v>49</v>
      </c>
      <c r="F923" s="32">
        <f>SUM(Ведомственная!G707)</f>
        <v>1703.1</v>
      </c>
      <c r="G923" s="32">
        <f>SUM(Ведомственная!H707)</f>
        <v>0</v>
      </c>
      <c r="H923" s="32">
        <f>SUM(Ведомственная!I707)</f>
        <v>0</v>
      </c>
    </row>
    <row r="924" spans="1:8" ht="47.25">
      <c r="A924" s="47" t="s">
        <v>836</v>
      </c>
      <c r="B924" s="54" t="s">
        <v>676</v>
      </c>
      <c r="C924" s="64"/>
      <c r="D924" s="64"/>
      <c r="E924" s="64"/>
      <c r="F924" s="33">
        <f>SUM(F927)+F925</f>
        <v>944</v>
      </c>
      <c r="G924" s="33">
        <f t="shared" ref="G924:H924" si="195">SUM(G927)+G925</f>
        <v>200</v>
      </c>
      <c r="H924" s="33">
        <f t="shared" si="195"/>
        <v>200</v>
      </c>
    </row>
    <row r="925" spans="1:8" ht="31.5">
      <c r="A925" s="26" t="s">
        <v>851</v>
      </c>
      <c r="B925" s="56" t="s">
        <v>849</v>
      </c>
      <c r="C925" s="35"/>
      <c r="D925" s="35"/>
      <c r="E925" s="35"/>
      <c r="F925" s="32">
        <f>SUM(F926)</f>
        <v>0</v>
      </c>
      <c r="G925" s="32">
        <f t="shared" ref="G925:H925" si="196">SUM(G926)</f>
        <v>0</v>
      </c>
      <c r="H925" s="32">
        <f t="shared" si="196"/>
        <v>0</v>
      </c>
    </row>
    <row r="926" spans="1:8" ht="31.5">
      <c r="A926" s="26" t="s">
        <v>222</v>
      </c>
      <c r="B926" s="56" t="s">
        <v>849</v>
      </c>
      <c r="C926" s="35" t="s">
        <v>117</v>
      </c>
      <c r="D926" s="35" t="s">
        <v>11</v>
      </c>
      <c r="E926" s="35" t="s">
        <v>22</v>
      </c>
      <c r="F926" s="32">
        <f>SUM(Ведомственная!G260)</f>
        <v>0</v>
      </c>
      <c r="G926" s="32"/>
      <c r="H926" s="32"/>
    </row>
    <row r="927" spans="1:8" ht="47.25">
      <c r="A927" s="26" t="s">
        <v>837</v>
      </c>
      <c r="B927" s="56" t="s">
        <v>850</v>
      </c>
      <c r="C927" s="35"/>
      <c r="D927" s="35"/>
      <c r="E927" s="35"/>
      <c r="F927" s="32">
        <f t="shared" ref="F927:H927" si="197">SUM(F928)</f>
        <v>944</v>
      </c>
      <c r="G927" s="32">
        <f t="shared" si="197"/>
        <v>200</v>
      </c>
      <c r="H927" s="32">
        <f t="shared" si="197"/>
        <v>200</v>
      </c>
    </row>
    <row r="928" spans="1:8" ht="31.5">
      <c r="A928" s="59" t="s">
        <v>222</v>
      </c>
      <c r="B928" s="56" t="s">
        <v>850</v>
      </c>
      <c r="C928" s="35" t="s">
        <v>117</v>
      </c>
      <c r="D928" s="35" t="s">
        <v>11</v>
      </c>
      <c r="E928" s="35" t="s">
        <v>22</v>
      </c>
      <c r="F928" s="32">
        <f>SUM(Ведомственная!G262)</f>
        <v>944</v>
      </c>
      <c r="G928" s="32">
        <f>SUM(Ведомственная!H262)</f>
        <v>200</v>
      </c>
      <c r="H928" s="32">
        <f>SUM(Ведомственная!I262)</f>
        <v>200</v>
      </c>
    </row>
    <row r="929" spans="1:8" ht="31.5">
      <c r="A929" s="102" t="s">
        <v>670</v>
      </c>
      <c r="B929" s="54" t="s">
        <v>668</v>
      </c>
      <c r="C929" s="64"/>
      <c r="D929" s="64"/>
      <c r="E929" s="64"/>
      <c r="F929" s="33">
        <f>SUM(F930)+F933</f>
        <v>11558.4</v>
      </c>
      <c r="G929" s="33">
        <f t="shared" ref="G929:H929" si="198">SUM(G930)+G933</f>
        <v>1000</v>
      </c>
      <c r="H929" s="33">
        <f t="shared" si="198"/>
        <v>6350</v>
      </c>
    </row>
    <row r="930" spans="1:8" ht="31.5">
      <c r="A930" s="26" t="s">
        <v>93</v>
      </c>
      <c r="B930" s="56" t="s">
        <v>669</v>
      </c>
      <c r="C930" s="35"/>
      <c r="D930" s="35"/>
      <c r="E930" s="35"/>
      <c r="F930" s="32">
        <f>SUM(F931:F932)</f>
        <v>11485.6</v>
      </c>
      <c r="G930" s="32">
        <f t="shared" ref="G930:H930" si="199">SUM(G931:G932)</f>
        <v>1000</v>
      </c>
      <c r="H930" s="32">
        <f t="shared" si="199"/>
        <v>6350</v>
      </c>
    </row>
    <row r="931" spans="1:8" ht="31.5">
      <c r="A931" s="3" t="s">
        <v>47</v>
      </c>
      <c r="B931" s="56" t="s">
        <v>669</v>
      </c>
      <c r="C931" s="35" t="s">
        <v>86</v>
      </c>
      <c r="D931" s="35" t="s">
        <v>29</v>
      </c>
      <c r="E931" s="35" t="s">
        <v>89</v>
      </c>
      <c r="F931" s="32">
        <f>SUM(Ведомственная!G129)</f>
        <v>11485.6</v>
      </c>
      <c r="G931" s="32">
        <f>SUM(Ведомственная!H129)</f>
        <v>1000</v>
      </c>
      <c r="H931" s="32">
        <f>SUM(Ведомственная!I129)</f>
        <v>6350</v>
      </c>
    </row>
    <row r="932" spans="1:8" ht="31.5">
      <c r="A932" s="26" t="s">
        <v>47</v>
      </c>
      <c r="B932" s="56" t="s">
        <v>669</v>
      </c>
      <c r="C932" s="56">
        <v>200</v>
      </c>
      <c r="D932" s="35" t="s">
        <v>108</v>
      </c>
      <c r="E932" s="35" t="s">
        <v>164</v>
      </c>
      <c r="F932" s="32">
        <f>SUM(Ведомственная!G449)</f>
        <v>0</v>
      </c>
      <c r="G932" s="32">
        <f>SUM(Ведомственная!H449)</f>
        <v>0</v>
      </c>
      <c r="H932" s="32">
        <f>SUM(Ведомственная!I449)</f>
        <v>0</v>
      </c>
    </row>
    <row r="933" spans="1:8" ht="31.5">
      <c r="A933" s="123" t="s">
        <v>670</v>
      </c>
      <c r="B933" s="56" t="s">
        <v>668</v>
      </c>
      <c r="C933" s="56"/>
      <c r="D933" s="124"/>
      <c r="E933" s="124"/>
      <c r="F933" s="32">
        <f>SUM(Ведомственная!G779)</f>
        <v>72.8</v>
      </c>
      <c r="G933" s="32">
        <f>SUM(Ведомственная!H779)</f>
        <v>0</v>
      </c>
      <c r="H933" s="32">
        <f>SUM(Ведомственная!I779)</f>
        <v>0</v>
      </c>
    </row>
    <row r="934" spans="1:8">
      <c r="A934" s="123" t="s">
        <v>1039</v>
      </c>
      <c r="B934" s="56" t="s">
        <v>1038</v>
      </c>
      <c r="C934" s="56"/>
      <c r="D934" s="124"/>
      <c r="E934" s="124"/>
      <c r="F934" s="32">
        <f>SUM(Ведомственная!G780)</f>
        <v>72.8</v>
      </c>
      <c r="G934" s="32">
        <f>SUM(Ведомственная!H780)</f>
        <v>0</v>
      </c>
      <c r="H934" s="32">
        <f>SUM(Ведомственная!I780)</f>
        <v>0</v>
      </c>
    </row>
    <row r="935" spans="1:8">
      <c r="A935" s="123" t="s">
        <v>1040</v>
      </c>
      <c r="B935" s="56" t="s">
        <v>1041</v>
      </c>
      <c r="C935" s="56"/>
      <c r="D935" s="124"/>
      <c r="E935" s="124"/>
      <c r="F935" s="32">
        <f>SUM(Ведомственная!G781)</f>
        <v>72.8</v>
      </c>
      <c r="G935" s="32">
        <f>SUM(Ведомственная!H781)</f>
        <v>0</v>
      </c>
      <c r="H935" s="32">
        <f>SUM(Ведомственная!I781)</f>
        <v>0</v>
      </c>
    </row>
    <row r="936" spans="1:8" ht="31.5">
      <c r="A936" s="123" t="s">
        <v>47</v>
      </c>
      <c r="B936" s="56" t="s">
        <v>1041</v>
      </c>
      <c r="C936" s="56">
        <v>200</v>
      </c>
      <c r="D936" s="124" t="s">
        <v>26</v>
      </c>
      <c r="E936" s="124" t="s">
        <v>73</v>
      </c>
      <c r="F936" s="32">
        <f>SUM(Ведомственная!G782)</f>
        <v>72.8</v>
      </c>
      <c r="G936" s="32">
        <f>SUM(Ведомственная!H782)</f>
        <v>0</v>
      </c>
      <c r="H936" s="32">
        <f>SUM(Ведомственная!I782)</f>
        <v>0</v>
      </c>
    </row>
    <row r="937" spans="1:8" s="51" customFormat="1">
      <c r="A937" s="47" t="s">
        <v>186</v>
      </c>
      <c r="B937" s="48" t="s">
        <v>187</v>
      </c>
      <c r="C937" s="48"/>
      <c r="D937" s="48"/>
      <c r="E937" s="48"/>
      <c r="F937" s="50">
        <f>SUM(F938+F967+F940+F970+F980+F992+F944+F948+F951+F953+F956+F958+F960)+F978+F974+F985+F987+F942+F989+F972+F983</f>
        <v>47318.200000000012</v>
      </c>
      <c r="G937" s="50">
        <f t="shared" ref="G937:H937" si="200">SUM(G938+G967+G940+G970+G980+G992+G944+G948+G951+G953+G956+G958+G960)+G978+G974+G985+G987+G942+G989+G972+G983</f>
        <v>37501.5</v>
      </c>
      <c r="H937" s="50">
        <f t="shared" si="200"/>
        <v>36439</v>
      </c>
    </row>
    <row r="938" spans="1:8" ht="78.75">
      <c r="A938" s="26" t="s">
        <v>891</v>
      </c>
      <c r="B938" s="56" t="s">
        <v>197</v>
      </c>
      <c r="C938" s="56"/>
      <c r="D938" s="35"/>
      <c r="E938" s="35"/>
      <c r="F938" s="32">
        <f>SUM(F939)</f>
        <v>1203.8999999999996</v>
      </c>
      <c r="G938" s="32">
        <f>SUM(G939)</f>
        <v>1800</v>
      </c>
      <c r="H938" s="32">
        <f>SUM(H939)</f>
        <v>0</v>
      </c>
    </row>
    <row r="939" spans="1:8">
      <c r="A939" s="26" t="s">
        <v>20</v>
      </c>
      <c r="B939" s="56" t="s">
        <v>197</v>
      </c>
      <c r="C939" s="56">
        <v>800</v>
      </c>
      <c r="D939" s="35">
        <v>10</v>
      </c>
      <c r="E939" s="35" t="s">
        <v>73</v>
      </c>
      <c r="F939" s="32">
        <f>SUM(Ведомственная!G556)</f>
        <v>1203.8999999999996</v>
      </c>
      <c r="G939" s="32">
        <f>SUM(Ведомственная!H556)</f>
        <v>1800</v>
      </c>
      <c r="H939" s="32">
        <f>SUM(Ведомственная!I556)</f>
        <v>0</v>
      </c>
    </row>
    <row r="940" spans="1:8">
      <c r="A940" s="26" t="s">
        <v>140</v>
      </c>
      <c r="B940" s="35" t="s">
        <v>191</v>
      </c>
      <c r="C940" s="56"/>
      <c r="D940" s="35"/>
      <c r="E940" s="35"/>
      <c r="F940" s="32">
        <f>SUM(F941)</f>
        <v>500</v>
      </c>
      <c r="G940" s="32">
        <f>SUM(G941)</f>
        <v>0</v>
      </c>
      <c r="H940" s="32">
        <f>SUM(H941)</f>
        <v>0</v>
      </c>
    </row>
    <row r="941" spans="1:8">
      <c r="A941" s="26" t="s">
        <v>20</v>
      </c>
      <c r="B941" s="35" t="s">
        <v>191</v>
      </c>
      <c r="C941" s="56">
        <v>800</v>
      </c>
      <c r="D941" s="35" t="s">
        <v>29</v>
      </c>
      <c r="E941" s="35" t="s">
        <v>165</v>
      </c>
      <c r="F941" s="32">
        <f>SUM(Ведомственная!G534)</f>
        <v>500</v>
      </c>
      <c r="G941" s="32">
        <f>SUM(Ведомственная!H534)</f>
        <v>0</v>
      </c>
      <c r="H941" s="32">
        <f>SUM(Ведомственная!I534)</f>
        <v>0</v>
      </c>
    </row>
    <row r="942" spans="1:8" ht="31.5">
      <c r="A942" s="3" t="s">
        <v>301</v>
      </c>
      <c r="B942" s="27" t="s">
        <v>302</v>
      </c>
      <c r="C942" s="27"/>
      <c r="D942" s="27"/>
      <c r="E942" s="27"/>
      <c r="F942" s="30">
        <f t="shared" ref="F942:H942" si="201">SUM(F943)</f>
        <v>500</v>
      </c>
      <c r="G942" s="30">
        <f t="shared" si="201"/>
        <v>500</v>
      </c>
      <c r="H942" s="30">
        <f t="shared" si="201"/>
        <v>500</v>
      </c>
    </row>
    <row r="943" spans="1:8" ht="31.5">
      <c r="A943" s="3" t="s">
        <v>47</v>
      </c>
      <c r="B943" s="27" t="s">
        <v>302</v>
      </c>
      <c r="C943" s="27" t="s">
        <v>86</v>
      </c>
      <c r="D943" s="27" t="s">
        <v>49</v>
      </c>
      <c r="E943" s="27" t="s">
        <v>26</v>
      </c>
      <c r="F943" s="30">
        <f>SUM(Ведомственная!G171)</f>
        <v>500</v>
      </c>
      <c r="G943" s="30">
        <f>SUM(Ведомственная!H171)</f>
        <v>500</v>
      </c>
      <c r="H943" s="30">
        <f>SUM(Ведомственная!I171)</f>
        <v>500</v>
      </c>
    </row>
    <row r="944" spans="1:8">
      <c r="A944" s="26" t="s">
        <v>75</v>
      </c>
      <c r="B944" s="27" t="s">
        <v>99</v>
      </c>
      <c r="C944" s="27"/>
      <c r="D944" s="27"/>
      <c r="E944" s="27"/>
      <c r="F944" s="30">
        <f>SUM(F945+F946)+F947</f>
        <v>16361.1</v>
      </c>
      <c r="G944" s="30">
        <f>SUM(G945+G946)+G947</f>
        <v>16277.4</v>
      </c>
      <c r="H944" s="30">
        <f>SUM(H945+H946)+H947</f>
        <v>16277</v>
      </c>
    </row>
    <row r="945" spans="1:8" ht="63">
      <c r="A945" s="26" t="s">
        <v>46</v>
      </c>
      <c r="B945" s="27" t="s">
        <v>99</v>
      </c>
      <c r="C945" s="27" t="s">
        <v>84</v>
      </c>
      <c r="D945" s="27" t="s">
        <v>29</v>
      </c>
      <c r="E945" s="27" t="s">
        <v>49</v>
      </c>
      <c r="F945" s="30">
        <f>SUM(Ведомственная!G15)</f>
        <v>16351.1</v>
      </c>
      <c r="G945" s="30">
        <f>SUM(Ведомственная!H15)</f>
        <v>16267.4</v>
      </c>
      <c r="H945" s="30">
        <f>SUM(Ведомственная!I15)</f>
        <v>16267</v>
      </c>
    </row>
    <row r="946" spans="1:8">
      <c r="A946" s="26" t="s">
        <v>85</v>
      </c>
      <c r="B946" s="27" t="s">
        <v>99</v>
      </c>
      <c r="C946" s="27" t="s">
        <v>86</v>
      </c>
      <c r="D946" s="27" t="s">
        <v>29</v>
      </c>
      <c r="E946" s="27" t="s">
        <v>49</v>
      </c>
      <c r="F946" s="32">
        <f>SUM(Ведомственная!G16)</f>
        <v>10</v>
      </c>
      <c r="G946" s="32">
        <f>SUM(Ведомственная!H16)</f>
        <v>10</v>
      </c>
      <c r="H946" s="32">
        <f>SUM(Ведомственная!I16)</f>
        <v>10</v>
      </c>
    </row>
    <row r="947" spans="1:8">
      <c r="A947" s="26" t="s">
        <v>37</v>
      </c>
      <c r="B947" s="27" t="s">
        <v>99</v>
      </c>
      <c r="C947" s="27" t="s">
        <v>94</v>
      </c>
      <c r="D947" s="27" t="s">
        <v>29</v>
      </c>
      <c r="E947" s="27" t="s">
        <v>49</v>
      </c>
      <c r="F947" s="32">
        <f>SUM(Ведомственная!G17)</f>
        <v>0</v>
      </c>
      <c r="G947" s="32">
        <f>SUM(Ведомственная!H17)</f>
        <v>0</v>
      </c>
      <c r="H947" s="32">
        <f>SUM(Ведомственная!I17)</f>
        <v>0</v>
      </c>
    </row>
    <row r="948" spans="1:8" ht="31.5">
      <c r="A948" s="26" t="s">
        <v>188</v>
      </c>
      <c r="B948" s="27" t="s">
        <v>104</v>
      </c>
      <c r="C948" s="27"/>
      <c r="D948" s="27"/>
      <c r="E948" s="27"/>
      <c r="F948" s="30">
        <f>SUM(F949:F950)</f>
        <v>5193.2</v>
      </c>
      <c r="G948" s="30">
        <f>SUM(G949:G950)</f>
        <v>5193.2</v>
      </c>
      <c r="H948" s="30">
        <f>SUM(H949:H950)</f>
        <v>5193.2</v>
      </c>
    </row>
    <row r="949" spans="1:8" ht="63">
      <c r="A949" s="26" t="s">
        <v>46</v>
      </c>
      <c r="B949" s="27" t="s">
        <v>104</v>
      </c>
      <c r="C949" s="27" t="s">
        <v>84</v>
      </c>
      <c r="D949" s="27" t="s">
        <v>29</v>
      </c>
      <c r="E949" s="27" t="s">
        <v>73</v>
      </c>
      <c r="F949" s="30">
        <f>SUM(Ведомственная!G41)</f>
        <v>5187.8999999999996</v>
      </c>
      <c r="G949" s="30">
        <f>SUM(Ведомственная!H41)</f>
        <v>5187.8999999999996</v>
      </c>
      <c r="H949" s="30">
        <f>SUM(Ведомственная!I41)</f>
        <v>5187.8999999999996</v>
      </c>
    </row>
    <row r="950" spans="1:8" ht="31.5">
      <c r="A950" s="26" t="s">
        <v>47</v>
      </c>
      <c r="B950" s="27" t="s">
        <v>104</v>
      </c>
      <c r="C950" s="27" t="s">
        <v>86</v>
      </c>
      <c r="D950" s="27" t="s">
        <v>29</v>
      </c>
      <c r="E950" s="27" t="s">
        <v>73</v>
      </c>
      <c r="F950" s="30">
        <f>SUM(Ведомственная!G42)</f>
        <v>5.3</v>
      </c>
      <c r="G950" s="30">
        <f>SUM(Ведомственная!H42)</f>
        <v>5.3</v>
      </c>
      <c r="H950" s="30">
        <f>SUM(Ведомственная!I42)</f>
        <v>5.3</v>
      </c>
    </row>
    <row r="951" spans="1:8">
      <c r="A951" s="26" t="s">
        <v>87</v>
      </c>
      <c r="B951" s="27" t="s">
        <v>100</v>
      </c>
      <c r="C951" s="27"/>
      <c r="D951" s="27"/>
      <c r="E951" s="27"/>
      <c r="F951" s="30">
        <f>SUM(F952)</f>
        <v>1824.7</v>
      </c>
      <c r="G951" s="30">
        <f>SUM(G952)</f>
        <v>1824.7</v>
      </c>
      <c r="H951" s="30">
        <f>SUM(H952)</f>
        <v>1824.7</v>
      </c>
    </row>
    <row r="952" spans="1:8" ht="63">
      <c r="A952" s="26" t="s">
        <v>46</v>
      </c>
      <c r="B952" s="27" t="s">
        <v>100</v>
      </c>
      <c r="C952" s="27" t="s">
        <v>84</v>
      </c>
      <c r="D952" s="27" t="s">
        <v>29</v>
      </c>
      <c r="E952" s="27" t="s">
        <v>49</v>
      </c>
      <c r="F952" s="30">
        <f>SUM(Ведомственная!G19)</f>
        <v>1824.7</v>
      </c>
      <c r="G952" s="30">
        <f>SUM(Ведомственная!H19)</f>
        <v>1824.7</v>
      </c>
      <c r="H952" s="30">
        <f>SUM(Ведомственная!I19)</f>
        <v>1824.7</v>
      </c>
    </row>
    <row r="953" spans="1:8">
      <c r="A953" s="26" t="s">
        <v>90</v>
      </c>
      <c r="B953" s="27" t="s">
        <v>101</v>
      </c>
      <c r="C953" s="27"/>
      <c r="D953" s="27"/>
      <c r="E953" s="27"/>
      <c r="F953" s="32">
        <f>SUM(F954:F955)</f>
        <v>902</v>
      </c>
      <c r="G953" s="32">
        <f>SUM(G954:G955)</f>
        <v>805.4</v>
      </c>
      <c r="H953" s="32">
        <f>SUM(H954:H955)</f>
        <v>805.4</v>
      </c>
    </row>
    <row r="954" spans="1:8" ht="31.5">
      <c r="A954" s="26" t="s">
        <v>47</v>
      </c>
      <c r="B954" s="27" t="s">
        <v>101</v>
      </c>
      <c r="C954" s="27" t="s">
        <v>86</v>
      </c>
      <c r="D954" s="27" t="s">
        <v>29</v>
      </c>
      <c r="E954" s="27" t="s">
        <v>89</v>
      </c>
      <c r="F954" s="32">
        <f>SUM(Ведомственная!G23+Ведомственная!G48)</f>
        <v>891.3</v>
      </c>
      <c r="G954" s="32">
        <f>SUM(Ведомственная!H23+Ведомственная!H48)</f>
        <v>794.69999999999993</v>
      </c>
      <c r="H954" s="32">
        <f>SUM(Ведомственная!I23+Ведомственная!I48)</f>
        <v>794.69999999999993</v>
      </c>
    </row>
    <row r="955" spans="1:8">
      <c r="A955" s="26" t="s">
        <v>20</v>
      </c>
      <c r="B955" s="27" t="s">
        <v>101</v>
      </c>
      <c r="C955" s="27" t="s">
        <v>91</v>
      </c>
      <c r="D955" s="27" t="s">
        <v>29</v>
      </c>
      <c r="E955" s="27" t="s">
        <v>89</v>
      </c>
      <c r="F955" s="32">
        <f>SUM(Ведомственная!G49+Ведомственная!G24)</f>
        <v>10.7</v>
      </c>
      <c r="G955" s="32">
        <f>SUM(Ведомственная!H49+Ведомственная!H24)</f>
        <v>10.7</v>
      </c>
      <c r="H955" s="32">
        <f>SUM(Ведомственная!I49+Ведомственная!I24)</f>
        <v>10.7</v>
      </c>
    </row>
    <row r="956" spans="1:8" ht="31.5">
      <c r="A956" s="26" t="s">
        <v>92</v>
      </c>
      <c r="B956" s="27" t="s">
        <v>102</v>
      </c>
      <c r="C956" s="27"/>
      <c r="D956" s="27"/>
      <c r="E956" s="27"/>
      <c r="F956" s="32">
        <f>SUM(F957)</f>
        <v>757.9</v>
      </c>
      <c r="G956" s="32">
        <f>SUM(G957)</f>
        <v>707.9</v>
      </c>
      <c r="H956" s="32">
        <f>SUM(H957)</f>
        <v>707.9</v>
      </c>
    </row>
    <row r="957" spans="1:8" ht="31.5">
      <c r="A957" s="26" t="s">
        <v>47</v>
      </c>
      <c r="B957" s="27" t="s">
        <v>102</v>
      </c>
      <c r="C957" s="27" t="s">
        <v>86</v>
      </c>
      <c r="D957" s="27" t="s">
        <v>29</v>
      </c>
      <c r="E957" s="27" t="s">
        <v>89</v>
      </c>
      <c r="F957" s="32">
        <f>SUM(Ведомственная!G26+Ведомственная!G51)</f>
        <v>757.9</v>
      </c>
      <c r="G957" s="32">
        <f>SUM(Ведомственная!H26+Ведомственная!H51)</f>
        <v>707.9</v>
      </c>
      <c r="H957" s="32">
        <f>SUM(Ведомственная!I26+Ведомственная!I51)</f>
        <v>707.9</v>
      </c>
    </row>
    <row r="958" spans="1:8" ht="31.5">
      <c r="A958" s="26" t="s">
        <v>98</v>
      </c>
      <c r="B958" s="27" t="s">
        <v>105</v>
      </c>
      <c r="C958" s="27"/>
      <c r="D958" s="27"/>
      <c r="E958" s="27"/>
      <c r="F958" s="30">
        <f>SUM(F959)</f>
        <v>2253.6</v>
      </c>
      <c r="G958" s="30">
        <f>SUM(G959)</f>
        <v>2253.6</v>
      </c>
      <c r="H958" s="30">
        <f>SUM(H959)</f>
        <v>2253.6</v>
      </c>
    </row>
    <row r="959" spans="1:8" ht="63">
      <c r="A959" s="26" t="s">
        <v>46</v>
      </c>
      <c r="B959" s="27" t="s">
        <v>105</v>
      </c>
      <c r="C959" s="27" t="s">
        <v>84</v>
      </c>
      <c r="D959" s="27" t="s">
        <v>29</v>
      </c>
      <c r="E959" s="27" t="s">
        <v>73</v>
      </c>
      <c r="F959" s="30">
        <f>SUM(Ведомственная!G44)</f>
        <v>2253.6</v>
      </c>
      <c r="G959" s="30">
        <f>SUM(Ведомственная!H44)</f>
        <v>2253.6</v>
      </c>
      <c r="H959" s="30">
        <f>SUM(Ведомственная!I44)</f>
        <v>2253.6</v>
      </c>
    </row>
    <row r="960" spans="1:8" ht="31.5">
      <c r="A960" s="26" t="s">
        <v>93</v>
      </c>
      <c r="B960" s="27" t="s">
        <v>103</v>
      </c>
      <c r="C960" s="27"/>
      <c r="D960" s="27"/>
      <c r="E960" s="27"/>
      <c r="F960" s="30">
        <f>SUM(F961:F966)</f>
        <v>9384.4</v>
      </c>
      <c r="G960" s="30">
        <f t="shared" ref="G960:H960" si="202">SUM(G961:G966)</f>
        <v>2638.8</v>
      </c>
      <c r="H960" s="30">
        <f t="shared" si="202"/>
        <v>4439.2</v>
      </c>
    </row>
    <row r="961" spans="1:8" ht="31.5">
      <c r="A961" s="26" t="s">
        <v>47</v>
      </c>
      <c r="B961" s="27" t="s">
        <v>103</v>
      </c>
      <c r="C961" s="27" t="s">
        <v>86</v>
      </c>
      <c r="D961" s="27" t="s">
        <v>29</v>
      </c>
      <c r="E961" s="27" t="s">
        <v>89</v>
      </c>
      <c r="F961" s="30">
        <f>SUM(Ведомственная!G53+Ведомственная!G28)+Ведомственная!G132</f>
        <v>5080.6000000000004</v>
      </c>
      <c r="G961" s="30">
        <f>SUM(Ведомственная!H53+Ведомственная!H28)+Ведомственная!H132</f>
        <v>1918</v>
      </c>
      <c r="H961" s="30">
        <f>SUM(Ведомственная!I53+Ведомственная!I28)+Ведомственная!I132</f>
        <v>3718.4</v>
      </c>
    </row>
    <row r="962" spans="1:8">
      <c r="A962" s="26" t="s">
        <v>37</v>
      </c>
      <c r="B962" s="27" t="s">
        <v>103</v>
      </c>
      <c r="C962" s="27" t="s">
        <v>94</v>
      </c>
      <c r="D962" s="27" t="s">
        <v>29</v>
      </c>
      <c r="E962" s="27" t="s">
        <v>89</v>
      </c>
      <c r="F962" s="30">
        <f>SUM(Ведомственная!G29)</f>
        <v>660.9</v>
      </c>
      <c r="G962" s="30">
        <f>SUM(Ведомственная!H29)</f>
        <v>660.8</v>
      </c>
      <c r="H962" s="30">
        <f>SUM(Ведомственная!I29)</f>
        <v>660.8</v>
      </c>
    </row>
    <row r="963" spans="1:8" hidden="1">
      <c r="A963" s="26" t="s">
        <v>20</v>
      </c>
      <c r="B963" s="27" t="s">
        <v>103</v>
      </c>
      <c r="C963" s="27" t="s">
        <v>91</v>
      </c>
      <c r="D963" s="27" t="s">
        <v>29</v>
      </c>
      <c r="E963" s="27" t="s">
        <v>108</v>
      </c>
      <c r="F963" s="30">
        <f>SUM(Ведомственная!G88)</f>
        <v>658.7</v>
      </c>
      <c r="G963" s="30">
        <f>SUM(Ведомственная!H88)</f>
        <v>0</v>
      </c>
      <c r="H963" s="30">
        <f>SUM(Ведомственная!I88)</f>
        <v>0</v>
      </c>
    </row>
    <row r="964" spans="1:8">
      <c r="A964" s="26" t="s">
        <v>20</v>
      </c>
      <c r="B964" s="27" t="s">
        <v>103</v>
      </c>
      <c r="C964" s="27" t="s">
        <v>91</v>
      </c>
      <c r="D964" s="27" t="s">
        <v>29</v>
      </c>
      <c r="E964" s="27" t="s">
        <v>89</v>
      </c>
      <c r="F964" s="30">
        <f>SUM(Ведомственная!G30+Ведомственная!G54+Ведомственная!G133)</f>
        <v>2539.1</v>
      </c>
      <c r="G964" s="30">
        <f>SUM(Ведомственная!H30+Ведомственная!H54+Ведомственная!H133)</f>
        <v>60</v>
      </c>
      <c r="H964" s="30">
        <f>SUM(Ведомственная!I30+Ведомственная!I54+Ведомственная!I133)</f>
        <v>60</v>
      </c>
    </row>
    <row r="965" spans="1:8">
      <c r="A965" s="111" t="s">
        <v>20</v>
      </c>
      <c r="B965" s="27" t="s">
        <v>103</v>
      </c>
      <c r="C965" s="27" t="s">
        <v>91</v>
      </c>
      <c r="D965" s="27" t="s">
        <v>164</v>
      </c>
      <c r="E965" s="27" t="s">
        <v>164</v>
      </c>
      <c r="F965" s="30">
        <f>SUM(Ведомственная!G405)</f>
        <v>395.1</v>
      </c>
      <c r="G965" s="30">
        <f>SUM(Ведомственная!H405)</f>
        <v>0</v>
      </c>
      <c r="H965" s="30">
        <f>SUM(Ведомственная!I405)</f>
        <v>0</v>
      </c>
    </row>
    <row r="966" spans="1:8" ht="31.5">
      <c r="A966" s="26" t="s">
        <v>47</v>
      </c>
      <c r="B966" s="27" t="s">
        <v>103</v>
      </c>
      <c r="C966" s="27" t="s">
        <v>86</v>
      </c>
      <c r="D966" s="27" t="s">
        <v>108</v>
      </c>
      <c r="E966" s="27" t="s">
        <v>164</v>
      </c>
      <c r="F966" s="30">
        <f>SUM(Ведомственная!G35)</f>
        <v>50</v>
      </c>
      <c r="G966" s="30">
        <f>SUM(Ведомственная!H35)</f>
        <v>0</v>
      </c>
      <c r="H966" s="30">
        <f>SUM(Ведомственная!I35)</f>
        <v>0</v>
      </c>
    </row>
    <row r="967" spans="1:8" ht="47.25" hidden="1">
      <c r="A967" s="26" t="s">
        <v>462</v>
      </c>
      <c r="B967" s="56" t="s">
        <v>463</v>
      </c>
      <c r="C967" s="27"/>
      <c r="D967" s="27"/>
      <c r="E967" s="27"/>
      <c r="F967" s="30">
        <f>SUM(F968)</f>
        <v>0</v>
      </c>
      <c r="G967" s="30">
        <f>SUM(G968)</f>
        <v>0</v>
      </c>
      <c r="H967" s="30">
        <f>SUM(H968)</f>
        <v>0</v>
      </c>
    </row>
    <row r="968" spans="1:8" ht="31.5" hidden="1">
      <c r="A968" s="26" t="s">
        <v>222</v>
      </c>
      <c r="B968" s="56" t="s">
        <v>463</v>
      </c>
      <c r="C968" s="27" t="s">
        <v>117</v>
      </c>
      <c r="D968" s="27" t="s">
        <v>11</v>
      </c>
      <c r="E968" s="27" t="s">
        <v>22</v>
      </c>
      <c r="F968" s="30"/>
      <c r="G968" s="30"/>
      <c r="H968" s="30"/>
    </row>
    <row r="969" spans="1:8" ht="31.5" hidden="1">
      <c r="A969" s="26" t="s">
        <v>47</v>
      </c>
      <c r="B969" s="35" t="s">
        <v>206</v>
      </c>
      <c r="C969" s="35" t="s">
        <v>86</v>
      </c>
      <c r="D969" s="35" t="s">
        <v>29</v>
      </c>
      <c r="E969" s="35" t="s">
        <v>11</v>
      </c>
      <c r="F969" s="32"/>
      <c r="G969" s="32"/>
      <c r="H969" s="32"/>
    </row>
    <row r="970" spans="1:8" ht="47.25">
      <c r="A970" s="26" t="s">
        <v>208</v>
      </c>
      <c r="B970" s="35" t="s">
        <v>524</v>
      </c>
      <c r="C970" s="35"/>
      <c r="D970" s="35"/>
      <c r="E970" s="35"/>
      <c r="F970" s="32">
        <f>SUM(F971)</f>
        <v>23.4</v>
      </c>
      <c r="G970" s="32">
        <f>SUM(G971)</f>
        <v>138.6</v>
      </c>
      <c r="H970" s="32">
        <f>SUM(H971)</f>
        <v>9.5</v>
      </c>
    </row>
    <row r="971" spans="1:8">
      <c r="A971" s="26" t="s">
        <v>85</v>
      </c>
      <c r="B971" s="35" t="s">
        <v>524</v>
      </c>
      <c r="C971" s="35" t="s">
        <v>86</v>
      </c>
      <c r="D971" s="35" t="s">
        <v>29</v>
      </c>
      <c r="E971" s="35" t="s">
        <v>164</v>
      </c>
      <c r="F971" s="32">
        <f>SUM(Ведомственная!G84)</f>
        <v>23.4</v>
      </c>
      <c r="G971" s="32">
        <f>SUM(Ведомственная!H84)</f>
        <v>138.6</v>
      </c>
      <c r="H971" s="32">
        <f>SUM(Ведомственная!I84)</f>
        <v>9.5</v>
      </c>
    </row>
    <row r="972" spans="1:8">
      <c r="A972" s="109" t="s">
        <v>997</v>
      </c>
      <c r="B972" s="56" t="s">
        <v>996</v>
      </c>
      <c r="C972" s="56"/>
      <c r="D972" s="110"/>
      <c r="E972" s="110"/>
      <c r="F972" s="32">
        <f>SUM(F973)</f>
        <v>2215.8000000000002</v>
      </c>
      <c r="G972" s="32">
        <f t="shared" ref="G972:H972" si="203">SUM(G973)</f>
        <v>0</v>
      </c>
      <c r="H972" s="32">
        <f t="shared" si="203"/>
        <v>0</v>
      </c>
    </row>
    <row r="973" spans="1:8" ht="31.5">
      <c r="A973" s="3" t="s">
        <v>47</v>
      </c>
      <c r="B973" s="56" t="s">
        <v>996</v>
      </c>
      <c r="C973" s="56">
        <v>200</v>
      </c>
      <c r="D973" s="27" t="s">
        <v>29</v>
      </c>
      <c r="E973" s="27" t="s">
        <v>89</v>
      </c>
      <c r="F973" s="32">
        <f>SUM(Ведомственная!G135)</f>
        <v>2215.8000000000002</v>
      </c>
      <c r="G973" s="32">
        <f>SUM(Ведомственная!H135)</f>
        <v>0</v>
      </c>
      <c r="H973" s="32">
        <f>SUM(Ведомственная!I135)</f>
        <v>0</v>
      </c>
    </row>
    <row r="974" spans="1:8" ht="31.5">
      <c r="A974" s="26" t="s">
        <v>224</v>
      </c>
      <c r="B974" s="35" t="s">
        <v>677</v>
      </c>
      <c r="C974" s="35"/>
      <c r="D974" s="35"/>
      <c r="E974" s="35"/>
      <c r="F974" s="32">
        <f>SUM(F975:F977)</f>
        <v>5543.8</v>
      </c>
      <c r="G974" s="32">
        <f>SUM(G975:G977)</f>
        <v>5109.5</v>
      </c>
      <c r="H974" s="32">
        <f>SUM(H975:H977)</f>
        <v>4176.1000000000004</v>
      </c>
    </row>
    <row r="975" spans="1:8" ht="63">
      <c r="A975" s="3" t="s">
        <v>46</v>
      </c>
      <c r="B975" s="35" t="s">
        <v>677</v>
      </c>
      <c r="C975" s="35" t="s">
        <v>84</v>
      </c>
      <c r="D975" s="35" t="s">
        <v>49</v>
      </c>
      <c r="E975" s="35" t="s">
        <v>11</v>
      </c>
      <c r="F975" s="32">
        <f>SUM(Ведомственная!G143)</f>
        <v>4588.1000000000004</v>
      </c>
      <c r="G975" s="32">
        <f>SUM(Ведомственная!H143)</f>
        <v>4608.3</v>
      </c>
      <c r="H975" s="32">
        <f>SUM(Ведомственная!I143)</f>
        <v>4176.1000000000004</v>
      </c>
    </row>
    <row r="976" spans="1:8" ht="31.5">
      <c r="A976" s="26" t="s">
        <v>47</v>
      </c>
      <c r="B976" s="35" t="s">
        <v>677</v>
      </c>
      <c r="C976" s="35" t="s">
        <v>86</v>
      </c>
      <c r="D976" s="35" t="s">
        <v>49</v>
      </c>
      <c r="E976" s="35" t="s">
        <v>11</v>
      </c>
      <c r="F976" s="32">
        <f>SUM(Ведомственная!G144)</f>
        <v>875.7</v>
      </c>
      <c r="G976" s="32">
        <f>SUM(Ведомственная!H144)</f>
        <v>421.2</v>
      </c>
      <c r="H976" s="32">
        <f>SUM(Ведомственная!I144)</f>
        <v>0</v>
      </c>
    </row>
    <row r="977" spans="1:8">
      <c r="A977" s="26" t="s">
        <v>20</v>
      </c>
      <c r="B977" s="35" t="s">
        <v>677</v>
      </c>
      <c r="C977" s="35" t="s">
        <v>91</v>
      </c>
      <c r="D977" s="35" t="s">
        <v>49</v>
      </c>
      <c r="E977" s="35" t="s">
        <v>11</v>
      </c>
      <c r="F977" s="32">
        <f>SUM(Ведомственная!G145)</f>
        <v>80</v>
      </c>
      <c r="G977" s="32">
        <f>SUM(Ведомственная!H145)</f>
        <v>80</v>
      </c>
      <c r="H977" s="32">
        <f>SUM(Ведомственная!I145)</f>
        <v>0</v>
      </c>
    </row>
    <row r="978" spans="1:8" ht="221.25" customHeight="1">
      <c r="A978" s="26" t="s">
        <v>526</v>
      </c>
      <c r="B978" s="35" t="s">
        <v>527</v>
      </c>
      <c r="C978" s="56"/>
      <c r="D978" s="35"/>
      <c r="E978" s="35"/>
      <c r="F978" s="32">
        <f>SUM(Ведомственная!G76)</f>
        <v>102.8</v>
      </c>
      <c r="G978" s="32">
        <f>SUM(Ведомственная!H76)</f>
        <v>102.8</v>
      </c>
      <c r="H978" s="32">
        <f>SUM(Ведомственная!I76)</f>
        <v>102.8</v>
      </c>
    </row>
    <row r="979" spans="1:8" ht="63">
      <c r="A979" s="26" t="s">
        <v>46</v>
      </c>
      <c r="B979" s="35" t="s">
        <v>527</v>
      </c>
      <c r="C979" s="35" t="s">
        <v>84</v>
      </c>
      <c r="D979" s="35" t="s">
        <v>29</v>
      </c>
      <c r="E979" s="35" t="s">
        <v>11</v>
      </c>
      <c r="F979" s="32">
        <f>SUM(Ведомственная!G77)</f>
        <v>102.8</v>
      </c>
      <c r="G979" s="32">
        <f>SUM(Ведомственная!H77)</f>
        <v>102.8</v>
      </c>
      <c r="H979" s="32">
        <f>SUM(Ведомственная!I77)</f>
        <v>102.8</v>
      </c>
    </row>
    <row r="980" spans="1:8" ht="47.25">
      <c r="A980" s="26" t="s">
        <v>347</v>
      </c>
      <c r="B980" s="35" t="s">
        <v>531</v>
      </c>
      <c r="C980" s="56"/>
      <c r="D980" s="35"/>
      <c r="E980" s="35"/>
      <c r="F980" s="32">
        <f>SUM(F981:F982)</f>
        <v>149.6</v>
      </c>
      <c r="G980" s="32">
        <f>SUM(G981:G982)</f>
        <v>149.6</v>
      </c>
      <c r="H980" s="32">
        <f>SUM(H981:H982)</f>
        <v>149.6</v>
      </c>
    </row>
    <row r="981" spans="1:8" ht="63">
      <c r="A981" s="26" t="s">
        <v>46</v>
      </c>
      <c r="B981" s="35" t="s">
        <v>531</v>
      </c>
      <c r="C981" s="35" t="s">
        <v>84</v>
      </c>
      <c r="D981" s="35" t="s">
        <v>164</v>
      </c>
      <c r="E981" s="35" t="s">
        <v>164</v>
      </c>
      <c r="F981" s="32">
        <f>SUM(Ведомственная!G407)</f>
        <v>140.1</v>
      </c>
      <c r="G981" s="32">
        <f>SUM(Ведомственная!H407)</f>
        <v>140.5</v>
      </c>
      <c r="H981" s="32">
        <f>SUM(Ведомственная!I407)</f>
        <v>140.5</v>
      </c>
    </row>
    <row r="982" spans="1:8">
      <c r="A982" s="26" t="s">
        <v>85</v>
      </c>
      <c r="B982" s="35" t="s">
        <v>531</v>
      </c>
      <c r="C982" s="35" t="s">
        <v>86</v>
      </c>
      <c r="D982" s="35" t="s">
        <v>164</v>
      </c>
      <c r="E982" s="35" t="s">
        <v>164</v>
      </c>
      <c r="F982" s="32">
        <f>SUM(Ведомственная!G408)</f>
        <v>9.5</v>
      </c>
      <c r="G982" s="32">
        <f>SUM(Ведомственная!H408)</f>
        <v>9.1</v>
      </c>
      <c r="H982" s="32">
        <f>SUM(Ведомственная!I408)</f>
        <v>9.1</v>
      </c>
    </row>
    <row r="983" spans="1:8" hidden="1">
      <c r="A983" s="117"/>
      <c r="B983" s="118" t="s">
        <v>1032</v>
      </c>
      <c r="C983" s="118"/>
      <c r="D983" s="118"/>
      <c r="E983" s="118"/>
      <c r="F983" s="32">
        <f>SUM(F984)</f>
        <v>0</v>
      </c>
      <c r="G983" s="32">
        <f t="shared" ref="G983:H983" si="204">SUM(G984)</f>
        <v>0</v>
      </c>
      <c r="H983" s="32">
        <f t="shared" si="204"/>
        <v>0</v>
      </c>
    </row>
    <row r="984" spans="1:8" ht="63" hidden="1">
      <c r="A984" s="117" t="s">
        <v>46</v>
      </c>
      <c r="B984" s="118" t="s">
        <v>1032</v>
      </c>
      <c r="C984" s="118" t="s">
        <v>84</v>
      </c>
      <c r="D984" s="118" t="s">
        <v>29</v>
      </c>
      <c r="E984" s="118" t="s">
        <v>11</v>
      </c>
      <c r="F984" s="32">
        <f>SUM(Ведомственная!G80)</f>
        <v>0</v>
      </c>
      <c r="G984" s="32">
        <f>SUM(Ведомственная!H80)</f>
        <v>0</v>
      </c>
      <c r="H984" s="32">
        <f>SUM(Ведомственная!I80)</f>
        <v>0</v>
      </c>
    </row>
    <row r="985" spans="1:8" ht="63">
      <c r="A985" s="26" t="s">
        <v>840</v>
      </c>
      <c r="B985" s="56" t="s">
        <v>843</v>
      </c>
      <c r="C985" s="35"/>
      <c r="D985" s="35"/>
      <c r="E985" s="35"/>
      <c r="F985" s="32">
        <f>SUM(F986)</f>
        <v>0</v>
      </c>
      <c r="G985" s="32">
        <f t="shared" ref="G985:H985" si="205">SUM(G986)</f>
        <v>0</v>
      </c>
      <c r="H985" s="32">
        <f t="shared" si="205"/>
        <v>0</v>
      </c>
    </row>
    <row r="986" spans="1:8" ht="63">
      <c r="A986" s="26" t="s">
        <v>46</v>
      </c>
      <c r="B986" s="56" t="s">
        <v>843</v>
      </c>
      <c r="C986" s="35" t="s">
        <v>84</v>
      </c>
      <c r="D986" s="35" t="s">
        <v>26</v>
      </c>
      <c r="E986" s="35" t="s">
        <v>11</v>
      </c>
      <c r="F986" s="32">
        <f>SUM(Ведомственная!G737)</f>
        <v>0</v>
      </c>
      <c r="G986" s="32">
        <f>SUM(Ведомственная!H737)</f>
        <v>0</v>
      </c>
      <c r="H986" s="32">
        <f>SUM(Ведомственная!I737)</f>
        <v>0</v>
      </c>
    </row>
    <row r="987" spans="1:8" ht="78.75">
      <c r="A987" s="26" t="s">
        <v>842</v>
      </c>
      <c r="B987" s="56" t="s">
        <v>844</v>
      </c>
      <c r="C987" s="35"/>
      <c r="D987" s="35"/>
      <c r="E987" s="35"/>
      <c r="F987" s="32">
        <f>SUM(F988)</f>
        <v>0</v>
      </c>
      <c r="G987" s="32">
        <f t="shared" ref="G987:H987" si="206">SUM(G988)</f>
        <v>0</v>
      </c>
      <c r="H987" s="32">
        <f t="shared" si="206"/>
        <v>0</v>
      </c>
    </row>
    <row r="988" spans="1:8" ht="63">
      <c r="A988" s="26" t="s">
        <v>46</v>
      </c>
      <c r="B988" s="56" t="s">
        <v>844</v>
      </c>
      <c r="C988" s="35" t="s">
        <v>84</v>
      </c>
      <c r="D988" s="35" t="s">
        <v>26</v>
      </c>
      <c r="E988" s="35" t="s">
        <v>11</v>
      </c>
      <c r="F988" s="32">
        <f>SUM(Ведомственная!G739)</f>
        <v>0</v>
      </c>
      <c r="G988" s="32">
        <f>SUM(Ведомственная!H739)</f>
        <v>0</v>
      </c>
      <c r="H988" s="32">
        <f>SUM(Ведомственная!I739)</f>
        <v>0</v>
      </c>
    </row>
    <row r="989" spans="1:8">
      <c r="A989" s="26" t="s">
        <v>146</v>
      </c>
      <c r="B989" s="56" t="s">
        <v>972</v>
      </c>
      <c r="C989" s="35"/>
      <c r="D989" s="35"/>
      <c r="E989" s="35"/>
      <c r="F989" s="32">
        <f>SUM(F990)</f>
        <v>386.8</v>
      </c>
      <c r="G989" s="32">
        <f t="shared" ref="G989:H989" si="207">SUM(G990)</f>
        <v>0</v>
      </c>
      <c r="H989" s="32">
        <f t="shared" si="207"/>
        <v>0</v>
      </c>
    </row>
    <row r="990" spans="1:8" ht="31.5">
      <c r="A990" s="26" t="s">
        <v>257</v>
      </c>
      <c r="B990" s="56" t="s">
        <v>971</v>
      </c>
      <c r="C990" s="35"/>
      <c r="D990" s="35"/>
      <c r="E990" s="35"/>
      <c r="F990" s="32">
        <f>SUM(F991)</f>
        <v>386.8</v>
      </c>
      <c r="G990" s="32">
        <f t="shared" ref="G990:H990" si="208">SUM(G991)</f>
        <v>0</v>
      </c>
      <c r="H990" s="32">
        <f t="shared" si="208"/>
        <v>0</v>
      </c>
    </row>
    <row r="991" spans="1:8" ht="31.5">
      <c r="A991" s="26" t="s">
        <v>222</v>
      </c>
      <c r="B991" s="56" t="s">
        <v>971</v>
      </c>
      <c r="C991" s="35">
        <v>600</v>
      </c>
      <c r="D991" s="35" t="s">
        <v>29</v>
      </c>
      <c r="E991" s="35" t="s">
        <v>89</v>
      </c>
      <c r="F991" s="32">
        <f>SUM(Ведомственная!G138)</f>
        <v>386.8</v>
      </c>
      <c r="G991" s="32">
        <f>SUM(Ведомственная!H138)</f>
        <v>0</v>
      </c>
      <c r="H991" s="32">
        <f>SUM(Ведомственная!I138)</f>
        <v>0</v>
      </c>
    </row>
    <row r="992" spans="1:8" ht="31.5">
      <c r="A992" s="3" t="s">
        <v>40</v>
      </c>
      <c r="B992" s="56" t="s">
        <v>446</v>
      </c>
      <c r="C992" s="35"/>
      <c r="D992" s="35"/>
      <c r="E992" s="35"/>
      <c r="F992" s="32">
        <f>SUM(F993)+F994</f>
        <v>15.2</v>
      </c>
      <c r="G992" s="32">
        <f t="shared" ref="G992:H992" si="209">SUM(G993)+G994</f>
        <v>0</v>
      </c>
      <c r="H992" s="32">
        <f t="shared" si="209"/>
        <v>0</v>
      </c>
    </row>
    <row r="993" spans="1:8">
      <c r="A993" s="26" t="s">
        <v>20</v>
      </c>
      <c r="B993" s="56" t="s">
        <v>446</v>
      </c>
      <c r="C993" s="35" t="s">
        <v>91</v>
      </c>
      <c r="D993" s="35" t="s">
        <v>11</v>
      </c>
      <c r="E993" s="35" t="s">
        <v>22</v>
      </c>
      <c r="F993" s="32">
        <f>SUM(Ведомственная!G265)</f>
        <v>15.2</v>
      </c>
      <c r="G993" s="32">
        <f>SUM(Ведомственная!H265)</f>
        <v>0</v>
      </c>
      <c r="H993" s="32">
        <f>SUM(Ведомственная!I265)</f>
        <v>0</v>
      </c>
    </row>
    <row r="994" spans="1:8" ht="78.75" hidden="1">
      <c r="A994" s="26" t="s">
        <v>842</v>
      </c>
      <c r="B994" s="56" t="s">
        <v>841</v>
      </c>
      <c r="C994" s="56"/>
      <c r="D994" s="62"/>
      <c r="E994" s="62"/>
      <c r="F994" s="32">
        <f>SUM(F995)</f>
        <v>0</v>
      </c>
      <c r="G994" s="32">
        <f t="shared" ref="G994:H994" si="210">SUM(G995)</f>
        <v>0</v>
      </c>
      <c r="H994" s="32">
        <f t="shared" si="210"/>
        <v>0</v>
      </c>
    </row>
    <row r="995" spans="1:8" ht="63" hidden="1">
      <c r="A995" s="26" t="s">
        <v>46</v>
      </c>
      <c r="B995" s="56" t="s">
        <v>841</v>
      </c>
      <c r="C995" s="56">
        <v>100</v>
      </c>
      <c r="D995" s="35" t="s">
        <v>26</v>
      </c>
      <c r="E995" s="35" t="s">
        <v>11</v>
      </c>
      <c r="F995" s="32">
        <f>SUM(Ведомственная!G742)</f>
        <v>0</v>
      </c>
      <c r="G995" s="106"/>
      <c r="H995" s="106"/>
    </row>
    <row r="996" spans="1:8">
      <c r="A996" s="107" t="s">
        <v>755</v>
      </c>
      <c r="B996" s="56"/>
      <c r="C996" s="35"/>
      <c r="D996" s="35"/>
      <c r="E996" s="35"/>
      <c r="F996" s="32"/>
      <c r="G996" s="33">
        <f>50000+40000</f>
        <v>90000</v>
      </c>
      <c r="H996" s="33">
        <v>105000</v>
      </c>
    </row>
    <row r="997" spans="1:8" s="51" customFormat="1" ht="14.25" customHeight="1">
      <c r="A997" s="47" t="s">
        <v>185</v>
      </c>
      <c r="B997" s="48"/>
      <c r="C997" s="48"/>
      <c r="D997" s="48"/>
      <c r="E997" s="48"/>
      <c r="F997" s="50">
        <f>SUM(F9+F13+F23+F118+F125+F134+F138+F142+F159+F165+F169+F173+F181+F186+F205+F244+F253+F273+F286+F297+F309+F328+F350+F367+F371+F482+F491+F501+F504+F509+F512+F526+F716+F808+F872+F876+F883+F898+F901+F909+F918+F937)+F929+F924+F357+F915+F996</f>
        <v>5734412.8000000017</v>
      </c>
      <c r="G997" s="50">
        <f>SUM(G9+G13+G23+G118+G125+G134+G138+G142+G159+G165+G169+G173+G181+G186+G205+G244+G253+G273+G286+G297+G309+G328+G350+G367+G371+G482+G491+G501+G504+G509+G512+G526+G716+G808+G872+G876+G883+G898+G901+G909+G918+G937)+G929+G924+G357+G915+G996</f>
        <v>6241446.9999999991</v>
      </c>
      <c r="H997" s="50">
        <f>SUM(H9+H13+H23+H118+H125+H134+H138+H142+H159+H165+H169+H173+H181+H186+H205+H244+H253+H273+H286+H297+H309+H328+H350+H367+H371+H482+H491+H501+H504+H509+H512+H526+H716+H808+H872+H876+H883+H898+H901+H909+H918+H937)+H929+H924+H357+H915+H996</f>
        <v>5824990.2000000002</v>
      </c>
    </row>
    <row r="999" spans="1:8" hidden="1">
      <c r="F999" s="96">
        <f>SUM(Ведомственная!G1399)</f>
        <v>5734412.8000000007</v>
      </c>
      <c r="G999" s="96">
        <f>SUM(Ведомственная!H1399)</f>
        <v>6241447</v>
      </c>
      <c r="H999" s="96">
        <f>SUM(Ведомственная!I1399)</f>
        <v>5824990.1999999993</v>
      </c>
    </row>
    <row r="1000" spans="1:8" hidden="1">
      <c r="F1000" s="96">
        <f>SUM(F999-F997)</f>
        <v>-9.3132257461547852E-10</v>
      </c>
      <c r="G1000" s="96">
        <f>SUM(G999-G997)</f>
        <v>9.3132257461547852E-10</v>
      </c>
      <c r="H1000" s="96">
        <f>SUM(H999-H997)</f>
        <v>-9.3132257461547852E-10</v>
      </c>
    </row>
    <row r="1001" spans="1:8" hidden="1"/>
    <row r="1002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5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15"/>
  <sheetViews>
    <sheetView zoomScale="90" zoomScaleNormal="90" workbookViewId="0">
      <selection activeCell="A14" sqref="A14"/>
    </sheetView>
  </sheetViews>
  <sheetFormatPr defaultRowHeight="15.75" outlineLevelRow="1"/>
  <cols>
    <col min="1" max="1" width="80.85546875" style="41" customWidth="1"/>
    <col min="2" max="2" width="7.42578125" style="37" customWidth="1"/>
    <col min="3" max="3" width="8.42578125" style="31" customWidth="1"/>
    <col min="4" max="4" width="8.140625" style="31" customWidth="1"/>
    <col min="5" max="5" width="15.5703125" style="31" customWidth="1"/>
    <col min="6" max="6" width="8.140625" style="31" customWidth="1"/>
    <col min="7" max="9" width="20.140625" style="39" customWidth="1"/>
    <col min="10" max="10" width="12.28515625" style="31" hidden="1" customWidth="1"/>
    <col min="11" max="11" width="11.85546875" style="31" hidden="1" customWidth="1"/>
    <col min="12" max="12" width="0" style="31" hidden="1" customWidth="1"/>
    <col min="13" max="16384" width="9.140625" style="31"/>
  </cols>
  <sheetData>
    <row r="1" spans="1:11">
      <c r="A1" s="36"/>
      <c r="F1" s="38"/>
      <c r="H1" s="38"/>
      <c r="I1" s="38" t="s">
        <v>1044</v>
      </c>
    </row>
    <row r="2" spans="1:11">
      <c r="A2" s="40"/>
      <c r="F2" s="38"/>
      <c r="H2" s="38"/>
      <c r="I2" s="38" t="s">
        <v>1045</v>
      </c>
    </row>
    <row r="3" spans="1:11">
      <c r="F3" s="38"/>
      <c r="H3" s="38"/>
      <c r="I3" s="38" t="s">
        <v>0</v>
      </c>
    </row>
    <row r="4" spans="1:11">
      <c r="F4" s="38"/>
      <c r="H4" s="38"/>
      <c r="I4" s="38" t="s">
        <v>1</v>
      </c>
    </row>
    <row r="5" spans="1:11">
      <c r="B5" s="42"/>
      <c r="C5" s="42"/>
      <c r="D5" s="42"/>
      <c r="E5" s="42"/>
      <c r="F5" s="2"/>
      <c r="H5" s="2"/>
      <c r="I5" s="2" t="s">
        <v>1046</v>
      </c>
    </row>
    <row r="6" spans="1:11" ht="36.75" customHeight="1">
      <c r="B6" s="43" t="s">
        <v>883</v>
      </c>
      <c r="C6" s="42"/>
      <c r="D6" s="42"/>
      <c r="E6" s="42"/>
      <c r="F6" s="42"/>
      <c r="G6" s="42"/>
      <c r="H6" s="42"/>
      <c r="I6" s="42"/>
    </row>
    <row r="7" spans="1:11">
      <c r="B7" s="44"/>
      <c r="C7" s="45"/>
      <c r="D7" s="45"/>
      <c r="E7" s="45"/>
      <c r="F7" s="45"/>
      <c r="G7" s="42"/>
      <c r="H7" s="42"/>
      <c r="I7" s="42" t="s">
        <v>504</v>
      </c>
    </row>
    <row r="8" spans="1:11">
      <c r="A8" s="136" t="s">
        <v>2</v>
      </c>
      <c r="B8" s="137" t="s">
        <v>3</v>
      </c>
      <c r="C8" s="137"/>
      <c r="D8" s="137"/>
      <c r="E8" s="137"/>
      <c r="F8" s="137"/>
      <c r="G8" s="138" t="s">
        <v>888</v>
      </c>
      <c r="H8" s="138" t="s">
        <v>924</v>
      </c>
      <c r="I8" s="138" t="s">
        <v>925</v>
      </c>
    </row>
    <row r="9" spans="1:11" ht="63">
      <c r="A9" s="136"/>
      <c r="B9" s="27" t="s">
        <v>4</v>
      </c>
      <c r="C9" s="46" t="s">
        <v>5</v>
      </c>
      <c r="D9" s="46" t="s">
        <v>6</v>
      </c>
      <c r="E9" s="46" t="s">
        <v>7</v>
      </c>
      <c r="F9" s="46" t="s">
        <v>157</v>
      </c>
      <c r="G9" s="139"/>
      <c r="H9" s="139"/>
      <c r="I9" s="139"/>
    </row>
    <row r="10" spans="1:11" s="51" customFormat="1">
      <c r="A10" s="47" t="s">
        <v>80</v>
      </c>
      <c r="B10" s="48" t="s">
        <v>81</v>
      </c>
      <c r="C10" s="49"/>
      <c r="D10" s="49"/>
      <c r="E10" s="49"/>
      <c r="F10" s="49"/>
      <c r="G10" s="50">
        <f>SUM(G11)+G32</f>
        <v>24139.5</v>
      </c>
      <c r="H10" s="50">
        <f t="shared" ref="H10:I10" si="0">SUM(H11)+H32</f>
        <v>21764.199999999997</v>
      </c>
      <c r="I10" s="50">
        <f t="shared" si="0"/>
        <v>23214.2</v>
      </c>
      <c r="J10" s="51">
        <v>25700.2</v>
      </c>
      <c r="K10" s="52">
        <f>SUM(J10-G10)</f>
        <v>1560.7000000000007</v>
      </c>
    </row>
    <row r="11" spans="1:11">
      <c r="A11" s="26" t="s">
        <v>82</v>
      </c>
      <c r="B11" s="27"/>
      <c r="C11" s="27" t="s">
        <v>29</v>
      </c>
      <c r="D11" s="27"/>
      <c r="E11" s="27"/>
      <c r="F11" s="27"/>
      <c r="G11" s="30">
        <f>SUM(G12+G20)</f>
        <v>24089.5</v>
      </c>
      <c r="H11" s="30">
        <f>SUM(H12+H20)</f>
        <v>21764.199999999997</v>
      </c>
      <c r="I11" s="30">
        <f>SUM(I12+I20)</f>
        <v>23214.2</v>
      </c>
      <c r="J11" s="31">
        <v>25161.5</v>
      </c>
      <c r="K11" s="53">
        <f>SUM(J11-H10)</f>
        <v>3397.3000000000029</v>
      </c>
    </row>
    <row r="12" spans="1:11" ht="47.25">
      <c r="A12" s="26" t="s">
        <v>83</v>
      </c>
      <c r="B12" s="27"/>
      <c r="C12" s="27" t="s">
        <v>29</v>
      </c>
      <c r="D12" s="27" t="s">
        <v>49</v>
      </c>
      <c r="E12" s="27"/>
      <c r="F12" s="27"/>
      <c r="G12" s="30">
        <f>SUM(G13)</f>
        <v>18185.8</v>
      </c>
      <c r="H12" s="30">
        <f>SUM(H13)</f>
        <v>18102.099999999999</v>
      </c>
      <c r="I12" s="30">
        <f>SUM(I13)</f>
        <v>18101.7</v>
      </c>
      <c r="J12" s="31">
        <v>25161.5</v>
      </c>
      <c r="K12" s="53">
        <f>SUM(J12-I10)</f>
        <v>1947.2999999999993</v>
      </c>
    </row>
    <row r="13" spans="1:11">
      <c r="A13" s="26" t="s">
        <v>186</v>
      </c>
      <c r="B13" s="27"/>
      <c r="C13" s="27" t="s">
        <v>29</v>
      </c>
      <c r="D13" s="27" t="s">
        <v>49</v>
      </c>
      <c r="E13" s="27" t="s">
        <v>187</v>
      </c>
      <c r="F13" s="27"/>
      <c r="G13" s="30">
        <f>SUM(G14)+G18</f>
        <v>18185.8</v>
      </c>
      <c r="H13" s="30">
        <f>SUM(H14)+H18</f>
        <v>18102.099999999999</v>
      </c>
      <c r="I13" s="30">
        <f>SUM(I14)+I18</f>
        <v>18101.7</v>
      </c>
    </row>
    <row r="14" spans="1:11">
      <c r="A14" s="26" t="s">
        <v>75</v>
      </c>
      <c r="B14" s="27"/>
      <c r="C14" s="27" t="s">
        <v>29</v>
      </c>
      <c r="D14" s="27" t="s">
        <v>49</v>
      </c>
      <c r="E14" s="27" t="s">
        <v>99</v>
      </c>
      <c r="F14" s="27"/>
      <c r="G14" s="30">
        <f>SUM(G15+G16)+G17</f>
        <v>16361.1</v>
      </c>
      <c r="H14" s="30">
        <f>SUM(H15+H16)+H17</f>
        <v>16277.4</v>
      </c>
      <c r="I14" s="30">
        <f>SUM(I15+I16)+I17</f>
        <v>16277</v>
      </c>
    </row>
    <row r="15" spans="1:11" ht="47.25">
      <c r="A15" s="3" t="s">
        <v>46</v>
      </c>
      <c r="B15" s="27"/>
      <c r="C15" s="27" t="s">
        <v>29</v>
      </c>
      <c r="D15" s="27" t="s">
        <v>49</v>
      </c>
      <c r="E15" s="27" t="s">
        <v>99</v>
      </c>
      <c r="F15" s="27" t="s">
        <v>84</v>
      </c>
      <c r="G15" s="30">
        <v>16351.1</v>
      </c>
      <c r="H15" s="30">
        <v>16267.4</v>
      </c>
      <c r="I15" s="30">
        <v>16267</v>
      </c>
    </row>
    <row r="16" spans="1:11" ht="31.5">
      <c r="A16" s="26" t="s">
        <v>47</v>
      </c>
      <c r="B16" s="27"/>
      <c r="C16" s="27" t="s">
        <v>29</v>
      </c>
      <c r="D16" s="27" t="s">
        <v>49</v>
      </c>
      <c r="E16" s="27" t="s">
        <v>99</v>
      </c>
      <c r="F16" s="27" t="s">
        <v>86</v>
      </c>
      <c r="G16" s="32">
        <v>10</v>
      </c>
      <c r="H16" s="32">
        <v>10</v>
      </c>
      <c r="I16" s="32">
        <v>10</v>
      </c>
    </row>
    <row r="17" spans="1:21" hidden="1">
      <c r="A17" s="26" t="s">
        <v>37</v>
      </c>
      <c r="B17" s="27"/>
      <c r="C17" s="27" t="s">
        <v>29</v>
      </c>
      <c r="D17" s="27" t="s">
        <v>49</v>
      </c>
      <c r="E17" s="27" t="s">
        <v>99</v>
      </c>
      <c r="F17" s="27" t="s">
        <v>94</v>
      </c>
      <c r="G17" s="32"/>
      <c r="H17" s="32"/>
      <c r="I17" s="32"/>
    </row>
    <row r="18" spans="1:21">
      <c r="A18" s="26" t="s">
        <v>87</v>
      </c>
      <c r="B18" s="27"/>
      <c r="C18" s="27" t="s">
        <v>29</v>
      </c>
      <c r="D18" s="27" t="s">
        <v>49</v>
      </c>
      <c r="E18" s="27" t="s">
        <v>100</v>
      </c>
      <c r="F18" s="27"/>
      <c r="G18" s="30">
        <f>SUM(G19)</f>
        <v>1824.7</v>
      </c>
      <c r="H18" s="30">
        <f>SUM(H19)</f>
        <v>1824.7</v>
      </c>
      <c r="I18" s="30">
        <f>SUM(I19)</f>
        <v>1824.7</v>
      </c>
    </row>
    <row r="19" spans="1:21" ht="47.25">
      <c r="A19" s="3" t="s">
        <v>46</v>
      </c>
      <c r="B19" s="27"/>
      <c r="C19" s="27" t="s">
        <v>29</v>
      </c>
      <c r="D19" s="27" t="s">
        <v>49</v>
      </c>
      <c r="E19" s="27" t="s">
        <v>100</v>
      </c>
      <c r="F19" s="27" t="s">
        <v>84</v>
      </c>
      <c r="G19" s="30">
        <v>1824.7</v>
      </c>
      <c r="H19" s="30">
        <v>1824.7</v>
      </c>
      <c r="I19" s="30">
        <v>1824.7</v>
      </c>
    </row>
    <row r="20" spans="1:21">
      <c r="A20" s="26" t="s">
        <v>88</v>
      </c>
      <c r="B20" s="27"/>
      <c r="C20" s="27" t="s">
        <v>29</v>
      </c>
      <c r="D20" s="27" t="s">
        <v>89</v>
      </c>
      <c r="E20" s="27"/>
      <c r="F20" s="27"/>
      <c r="G20" s="30">
        <f>SUM(G21)</f>
        <v>5903.7000000000007</v>
      </c>
      <c r="H20" s="30">
        <f t="shared" ref="H20:I20" si="1">SUM(H21)</f>
        <v>3662.1000000000004</v>
      </c>
      <c r="I20" s="30">
        <f t="shared" si="1"/>
        <v>5112.5</v>
      </c>
    </row>
    <row r="21" spans="1:21">
      <c r="A21" s="26" t="s">
        <v>186</v>
      </c>
      <c r="B21" s="27"/>
      <c r="C21" s="27" t="s">
        <v>29</v>
      </c>
      <c r="D21" s="27" t="s">
        <v>89</v>
      </c>
      <c r="E21" s="27" t="s">
        <v>187</v>
      </c>
      <c r="F21" s="27"/>
      <c r="G21" s="30">
        <f>SUM(G22+G25+G27)</f>
        <v>5903.7000000000007</v>
      </c>
      <c r="H21" s="30">
        <f t="shared" ref="H21:I21" si="2">SUM(H22+H25+H27)</f>
        <v>3662.1000000000004</v>
      </c>
      <c r="I21" s="30">
        <f t="shared" si="2"/>
        <v>5112.5</v>
      </c>
    </row>
    <row r="22" spans="1:21">
      <c r="A22" s="26" t="s">
        <v>90</v>
      </c>
      <c r="B22" s="27"/>
      <c r="C22" s="27" t="s">
        <v>29</v>
      </c>
      <c r="D22" s="27" t="s">
        <v>89</v>
      </c>
      <c r="E22" s="27" t="s">
        <v>101</v>
      </c>
      <c r="F22" s="27"/>
      <c r="G22" s="32">
        <f>SUM(G23:G24)</f>
        <v>705.9</v>
      </c>
      <c r="H22" s="32">
        <f>SUM(H23:H24)</f>
        <v>609.29999999999995</v>
      </c>
      <c r="I22" s="32">
        <f>SUM(I23:I24)</f>
        <v>609.29999999999995</v>
      </c>
    </row>
    <row r="23" spans="1:21" ht="31.5">
      <c r="A23" s="26" t="s">
        <v>47</v>
      </c>
      <c r="B23" s="27"/>
      <c r="C23" s="27" t="s">
        <v>29</v>
      </c>
      <c r="D23" s="27" t="s">
        <v>89</v>
      </c>
      <c r="E23" s="27" t="s">
        <v>101</v>
      </c>
      <c r="F23" s="27" t="s">
        <v>86</v>
      </c>
      <c r="G23" s="32">
        <v>696.9</v>
      </c>
      <c r="H23" s="32">
        <v>600.29999999999995</v>
      </c>
      <c r="I23" s="32">
        <v>600.29999999999995</v>
      </c>
      <c r="U23"/>
    </row>
    <row r="24" spans="1:21">
      <c r="A24" s="26" t="s">
        <v>20</v>
      </c>
      <c r="B24" s="27"/>
      <c r="C24" s="27" t="s">
        <v>29</v>
      </c>
      <c r="D24" s="27" t="s">
        <v>89</v>
      </c>
      <c r="E24" s="27" t="s">
        <v>101</v>
      </c>
      <c r="F24" s="27" t="s">
        <v>91</v>
      </c>
      <c r="G24" s="32">
        <v>9</v>
      </c>
      <c r="H24" s="32">
        <v>9</v>
      </c>
      <c r="I24" s="32">
        <v>9</v>
      </c>
    </row>
    <row r="25" spans="1:21" ht="31.5">
      <c r="A25" s="26" t="s">
        <v>92</v>
      </c>
      <c r="B25" s="27"/>
      <c r="C25" s="27" t="s">
        <v>29</v>
      </c>
      <c r="D25" s="27" t="s">
        <v>89</v>
      </c>
      <c r="E25" s="27" t="s">
        <v>102</v>
      </c>
      <c r="F25" s="27"/>
      <c r="G25" s="32">
        <f>SUM(G26)</f>
        <v>550</v>
      </c>
      <c r="H25" s="32">
        <f>SUM(H26)</f>
        <v>500</v>
      </c>
      <c r="I25" s="32">
        <f>SUM(I26)</f>
        <v>500</v>
      </c>
    </row>
    <row r="26" spans="1:21" ht="31.5">
      <c r="A26" s="26" t="s">
        <v>47</v>
      </c>
      <c r="B26" s="27"/>
      <c r="C26" s="27" t="s">
        <v>29</v>
      </c>
      <c r="D26" s="27" t="s">
        <v>89</v>
      </c>
      <c r="E26" s="27" t="s">
        <v>102</v>
      </c>
      <c r="F26" s="27" t="s">
        <v>86</v>
      </c>
      <c r="G26" s="32">
        <v>550</v>
      </c>
      <c r="H26" s="32">
        <v>500</v>
      </c>
      <c r="I26" s="32">
        <v>500</v>
      </c>
    </row>
    <row r="27" spans="1:21" ht="31.5">
      <c r="A27" s="26" t="s">
        <v>93</v>
      </c>
      <c r="B27" s="27"/>
      <c r="C27" s="27" t="s">
        <v>29</v>
      </c>
      <c r="D27" s="27" t="s">
        <v>89</v>
      </c>
      <c r="E27" s="27" t="s">
        <v>103</v>
      </c>
      <c r="F27" s="27"/>
      <c r="G27" s="30">
        <f>SUM(G28:G30)</f>
        <v>4647.8</v>
      </c>
      <c r="H27" s="30">
        <f>SUM(H28:H30)</f>
        <v>2552.8000000000002</v>
      </c>
      <c r="I27" s="30">
        <f>SUM(I28:I30)</f>
        <v>4003.2</v>
      </c>
    </row>
    <row r="28" spans="1:21" ht="28.5" customHeight="1">
      <c r="A28" s="26" t="s">
        <v>47</v>
      </c>
      <c r="B28" s="27"/>
      <c r="C28" s="27" t="s">
        <v>29</v>
      </c>
      <c r="D28" s="27" t="s">
        <v>89</v>
      </c>
      <c r="E28" s="27" t="s">
        <v>103</v>
      </c>
      <c r="F28" s="27" t="s">
        <v>86</v>
      </c>
      <c r="G28" s="30">
        <v>3986.9</v>
      </c>
      <c r="H28" s="30">
        <v>1892</v>
      </c>
      <c r="I28" s="30">
        <v>3342.4</v>
      </c>
    </row>
    <row r="29" spans="1:21" ht="21" customHeight="1">
      <c r="A29" s="26" t="s">
        <v>37</v>
      </c>
      <c r="B29" s="27"/>
      <c r="C29" s="27" t="s">
        <v>29</v>
      </c>
      <c r="D29" s="27" t="s">
        <v>89</v>
      </c>
      <c r="E29" s="27" t="s">
        <v>103</v>
      </c>
      <c r="F29" s="27" t="s">
        <v>94</v>
      </c>
      <c r="G29" s="30">
        <v>660.9</v>
      </c>
      <c r="H29" s="30">
        <v>660.8</v>
      </c>
      <c r="I29" s="30">
        <v>660.8</v>
      </c>
    </row>
    <row r="30" spans="1:21" ht="22.5" hidden="1" customHeight="1">
      <c r="A30" s="26" t="s">
        <v>20</v>
      </c>
      <c r="B30" s="27"/>
      <c r="C30" s="27" t="s">
        <v>29</v>
      </c>
      <c r="D30" s="27" t="s">
        <v>89</v>
      </c>
      <c r="E30" s="27" t="s">
        <v>103</v>
      </c>
      <c r="F30" s="27" t="s">
        <v>91</v>
      </c>
      <c r="G30" s="30"/>
      <c r="H30" s="30"/>
      <c r="I30" s="30"/>
    </row>
    <row r="31" spans="1:21" ht="22.5" customHeight="1">
      <c r="A31" s="26" t="s">
        <v>107</v>
      </c>
      <c r="B31" s="27"/>
      <c r="C31" s="27" t="s">
        <v>108</v>
      </c>
      <c r="D31" s="27"/>
      <c r="E31" s="27"/>
      <c r="F31" s="27"/>
      <c r="G31" s="30">
        <f>SUM(G32)</f>
        <v>50</v>
      </c>
      <c r="H31" s="30">
        <f t="shared" ref="H31:I31" si="3">SUM(H32)</f>
        <v>0</v>
      </c>
      <c r="I31" s="30">
        <f t="shared" si="3"/>
        <v>0</v>
      </c>
    </row>
    <row r="32" spans="1:21" ht="22.5" customHeight="1">
      <c r="A32" s="3" t="s">
        <v>852</v>
      </c>
      <c r="B32" s="46"/>
      <c r="C32" s="35" t="s">
        <v>108</v>
      </c>
      <c r="D32" s="35" t="s">
        <v>164</v>
      </c>
      <c r="E32" s="27"/>
      <c r="F32" s="27"/>
      <c r="G32" s="30">
        <f>SUM(G33)</f>
        <v>50</v>
      </c>
      <c r="H32" s="30">
        <f t="shared" ref="H32:I32" si="4">SUM(H33)</f>
        <v>0</v>
      </c>
      <c r="I32" s="30">
        <f t="shared" si="4"/>
        <v>0</v>
      </c>
    </row>
    <row r="33" spans="1:11" ht="22.5" customHeight="1">
      <c r="A33" s="26" t="s">
        <v>186</v>
      </c>
      <c r="B33" s="27"/>
      <c r="C33" s="35" t="s">
        <v>108</v>
      </c>
      <c r="D33" s="35" t="s">
        <v>164</v>
      </c>
      <c r="E33" s="27" t="s">
        <v>187</v>
      </c>
      <c r="F33" s="27"/>
      <c r="G33" s="30">
        <f>SUM(G34)</f>
        <v>50</v>
      </c>
      <c r="H33" s="30">
        <f t="shared" ref="H33:I33" si="5">SUM(H34)</f>
        <v>0</v>
      </c>
      <c r="I33" s="30">
        <f t="shared" si="5"/>
        <v>0</v>
      </c>
    </row>
    <row r="34" spans="1:11" ht="31.5" customHeight="1">
      <c r="A34" s="26" t="s">
        <v>93</v>
      </c>
      <c r="B34" s="27"/>
      <c r="C34" s="35" t="s">
        <v>108</v>
      </c>
      <c r="D34" s="35" t="s">
        <v>164</v>
      </c>
      <c r="E34" s="27" t="s">
        <v>103</v>
      </c>
      <c r="F34" s="27"/>
      <c r="G34" s="30">
        <f>SUM(G35)</f>
        <v>50</v>
      </c>
      <c r="H34" s="30">
        <f t="shared" ref="H34:I34" si="6">SUM(H35)</f>
        <v>0</v>
      </c>
      <c r="I34" s="30">
        <f t="shared" si="6"/>
        <v>0</v>
      </c>
    </row>
    <row r="35" spans="1:11" ht="29.25" customHeight="1">
      <c r="A35" s="26" t="s">
        <v>47</v>
      </c>
      <c r="B35" s="27"/>
      <c r="C35" s="35" t="s">
        <v>108</v>
      </c>
      <c r="D35" s="35" t="s">
        <v>164</v>
      </c>
      <c r="E35" s="27" t="s">
        <v>103</v>
      </c>
      <c r="F35" s="27" t="s">
        <v>86</v>
      </c>
      <c r="G35" s="30">
        <v>50</v>
      </c>
      <c r="H35" s="30"/>
      <c r="I35" s="30"/>
    </row>
    <row r="36" spans="1:11" s="51" customFormat="1">
      <c r="A36" s="47" t="s">
        <v>95</v>
      </c>
      <c r="B36" s="48" t="s">
        <v>96</v>
      </c>
      <c r="C36" s="48"/>
      <c r="D36" s="48"/>
      <c r="E36" s="48"/>
      <c r="F36" s="48"/>
      <c r="G36" s="50">
        <f>SUM(G37)</f>
        <v>8489.9</v>
      </c>
      <c r="H36" s="50">
        <f>SUM(H37)</f>
        <v>7936.7999999999993</v>
      </c>
      <c r="I36" s="50">
        <f>SUM(I37)</f>
        <v>8286.7999999999993</v>
      </c>
      <c r="J36" s="51">
        <v>8254.7000000000007</v>
      </c>
      <c r="K36" s="52">
        <f>SUM(J36-G36)</f>
        <v>-235.19999999999891</v>
      </c>
    </row>
    <row r="37" spans="1:11">
      <c r="A37" s="26" t="s">
        <v>82</v>
      </c>
      <c r="B37" s="27"/>
      <c r="C37" s="27" t="s">
        <v>29</v>
      </c>
      <c r="D37" s="27"/>
      <c r="E37" s="27"/>
      <c r="F37" s="27"/>
      <c r="G37" s="30">
        <f>SUM(G38)+G45</f>
        <v>8489.9</v>
      </c>
      <c r="H37" s="30">
        <f>SUM(H38)+H45</f>
        <v>7936.7999999999993</v>
      </c>
      <c r="I37" s="30">
        <f>SUM(I38)+I45</f>
        <v>8286.7999999999993</v>
      </c>
    </row>
    <row r="38" spans="1:11" ht="31.5">
      <c r="A38" s="26" t="s">
        <v>97</v>
      </c>
      <c r="B38" s="27"/>
      <c r="C38" s="27" t="s">
        <v>29</v>
      </c>
      <c r="D38" s="27" t="s">
        <v>73</v>
      </c>
      <c r="E38" s="27"/>
      <c r="F38" s="27"/>
      <c r="G38" s="30">
        <f>SUM(G39)</f>
        <v>7446.7999999999993</v>
      </c>
      <c r="H38" s="30">
        <f>SUM(H39)</f>
        <v>7446.7999999999993</v>
      </c>
      <c r="I38" s="30">
        <f>SUM(I39)</f>
        <v>7446.7999999999993</v>
      </c>
    </row>
    <row r="39" spans="1:11">
      <c r="A39" s="26" t="s">
        <v>186</v>
      </c>
      <c r="B39" s="27"/>
      <c r="C39" s="27" t="s">
        <v>29</v>
      </c>
      <c r="D39" s="27" t="s">
        <v>73</v>
      </c>
      <c r="E39" s="27" t="s">
        <v>187</v>
      </c>
      <c r="F39" s="27"/>
      <c r="G39" s="30">
        <f>SUM(G40+G43)</f>
        <v>7446.7999999999993</v>
      </c>
      <c r="H39" s="30">
        <f>SUM(H40+H43)</f>
        <v>7446.7999999999993</v>
      </c>
      <c r="I39" s="30">
        <f>SUM(I40+I43)</f>
        <v>7446.7999999999993</v>
      </c>
    </row>
    <row r="40" spans="1:11" ht="31.5">
      <c r="A40" s="26" t="s">
        <v>188</v>
      </c>
      <c r="B40" s="27"/>
      <c r="C40" s="27" t="s">
        <v>29</v>
      </c>
      <c r="D40" s="27" t="s">
        <v>73</v>
      </c>
      <c r="E40" s="27" t="s">
        <v>104</v>
      </c>
      <c r="F40" s="27"/>
      <c r="G40" s="30">
        <f>SUM(G41:G42)</f>
        <v>5193.2</v>
      </c>
      <c r="H40" s="30">
        <f>SUM(H41:H42)</f>
        <v>5193.2</v>
      </c>
      <c r="I40" s="30">
        <f>SUM(I41:I42)</f>
        <v>5193.2</v>
      </c>
    </row>
    <row r="41" spans="1:11" ht="47.25">
      <c r="A41" s="3" t="s">
        <v>46</v>
      </c>
      <c r="B41" s="27"/>
      <c r="C41" s="27" t="s">
        <v>29</v>
      </c>
      <c r="D41" s="27" t="s">
        <v>73</v>
      </c>
      <c r="E41" s="27" t="s">
        <v>104</v>
      </c>
      <c r="F41" s="27" t="s">
        <v>84</v>
      </c>
      <c r="G41" s="30">
        <v>5187.8999999999996</v>
      </c>
      <c r="H41" s="30">
        <v>5187.8999999999996</v>
      </c>
      <c r="I41" s="30">
        <v>5187.8999999999996</v>
      </c>
    </row>
    <row r="42" spans="1:11" ht="31.5">
      <c r="A42" s="26" t="s">
        <v>47</v>
      </c>
      <c r="B42" s="27"/>
      <c r="C42" s="27" t="s">
        <v>29</v>
      </c>
      <c r="D42" s="27" t="s">
        <v>73</v>
      </c>
      <c r="E42" s="27" t="s">
        <v>104</v>
      </c>
      <c r="F42" s="27" t="s">
        <v>86</v>
      </c>
      <c r="G42" s="32">
        <v>5.3</v>
      </c>
      <c r="H42" s="32">
        <v>5.3</v>
      </c>
      <c r="I42" s="32">
        <v>5.3</v>
      </c>
    </row>
    <row r="43" spans="1:11" ht="31.5">
      <c r="A43" s="26" t="s">
        <v>98</v>
      </c>
      <c r="B43" s="27"/>
      <c r="C43" s="27" t="s">
        <v>29</v>
      </c>
      <c r="D43" s="27" t="s">
        <v>73</v>
      </c>
      <c r="E43" s="27" t="s">
        <v>105</v>
      </c>
      <c r="F43" s="27"/>
      <c r="G43" s="30">
        <f>SUM(G44)</f>
        <v>2253.6</v>
      </c>
      <c r="H43" s="30">
        <f>SUM(H44)</f>
        <v>2253.6</v>
      </c>
      <c r="I43" s="30">
        <f>SUM(I44)</f>
        <v>2253.6</v>
      </c>
    </row>
    <row r="44" spans="1:11" ht="47.25">
      <c r="A44" s="3" t="s">
        <v>46</v>
      </c>
      <c r="B44" s="27"/>
      <c r="C44" s="27" t="s">
        <v>29</v>
      </c>
      <c r="D44" s="27" t="s">
        <v>73</v>
      </c>
      <c r="E44" s="27" t="s">
        <v>105</v>
      </c>
      <c r="F44" s="27" t="s">
        <v>84</v>
      </c>
      <c r="G44" s="30">
        <v>2253.6</v>
      </c>
      <c r="H44" s="30">
        <v>2253.6</v>
      </c>
      <c r="I44" s="30">
        <v>2253.6</v>
      </c>
    </row>
    <row r="45" spans="1:11">
      <c r="A45" s="26" t="s">
        <v>88</v>
      </c>
      <c r="B45" s="27"/>
      <c r="C45" s="27" t="s">
        <v>29</v>
      </c>
      <c r="D45" s="27" t="s">
        <v>89</v>
      </c>
      <c r="E45" s="27"/>
      <c r="F45" s="27"/>
      <c r="G45" s="30">
        <f>SUM(G46)</f>
        <v>1043.0999999999999</v>
      </c>
      <c r="H45" s="30">
        <f>SUM(H46)</f>
        <v>490</v>
      </c>
      <c r="I45" s="30">
        <f>SUM(I46)</f>
        <v>840</v>
      </c>
    </row>
    <row r="46" spans="1:11">
      <c r="A46" s="26" t="s">
        <v>186</v>
      </c>
      <c r="B46" s="27"/>
      <c r="C46" s="27" t="s">
        <v>29</v>
      </c>
      <c r="D46" s="27" t="s">
        <v>89</v>
      </c>
      <c r="E46" s="27" t="s">
        <v>187</v>
      </c>
      <c r="F46" s="27"/>
      <c r="G46" s="30">
        <f>SUM(G47+G50+G52)</f>
        <v>1043.0999999999999</v>
      </c>
      <c r="H46" s="30">
        <f>SUM(H47+H50+H52)</f>
        <v>490</v>
      </c>
      <c r="I46" s="30">
        <f>SUM(I47+I50+I52)</f>
        <v>840</v>
      </c>
    </row>
    <row r="47" spans="1:11">
      <c r="A47" s="26" t="s">
        <v>90</v>
      </c>
      <c r="B47" s="27"/>
      <c r="C47" s="27" t="s">
        <v>29</v>
      </c>
      <c r="D47" s="27" t="s">
        <v>89</v>
      </c>
      <c r="E47" s="27" t="s">
        <v>101</v>
      </c>
      <c r="F47" s="27"/>
      <c r="G47" s="32">
        <f>SUM(G48:G49)</f>
        <v>196.1</v>
      </c>
      <c r="H47" s="32">
        <f>SUM(H48:H49)</f>
        <v>196.1</v>
      </c>
      <c r="I47" s="32">
        <f>SUM(I48:I49)</f>
        <v>196.1</v>
      </c>
    </row>
    <row r="48" spans="1:11" ht="31.5">
      <c r="A48" s="26" t="s">
        <v>47</v>
      </c>
      <c r="B48" s="27"/>
      <c r="C48" s="27" t="s">
        <v>29</v>
      </c>
      <c r="D48" s="27" t="s">
        <v>89</v>
      </c>
      <c r="E48" s="27" t="s">
        <v>101</v>
      </c>
      <c r="F48" s="27" t="s">
        <v>86</v>
      </c>
      <c r="G48" s="32">
        <v>194.4</v>
      </c>
      <c r="H48" s="32">
        <v>194.4</v>
      </c>
      <c r="I48" s="32">
        <v>194.4</v>
      </c>
    </row>
    <row r="49" spans="1:11">
      <c r="A49" s="26" t="s">
        <v>20</v>
      </c>
      <c r="B49" s="27"/>
      <c r="C49" s="27" t="s">
        <v>29</v>
      </c>
      <c r="D49" s="27" t="s">
        <v>89</v>
      </c>
      <c r="E49" s="27" t="s">
        <v>101</v>
      </c>
      <c r="F49" s="27" t="s">
        <v>91</v>
      </c>
      <c r="G49" s="32">
        <v>1.7</v>
      </c>
      <c r="H49" s="32">
        <v>1.7</v>
      </c>
      <c r="I49" s="32">
        <v>1.7</v>
      </c>
    </row>
    <row r="50" spans="1:11" ht="31.5">
      <c r="A50" s="26" t="s">
        <v>92</v>
      </c>
      <c r="B50" s="27"/>
      <c r="C50" s="27" t="s">
        <v>29</v>
      </c>
      <c r="D50" s="27" t="s">
        <v>89</v>
      </c>
      <c r="E50" s="27" t="s">
        <v>102</v>
      </c>
      <c r="F50" s="27"/>
      <c r="G50" s="32">
        <f>SUM(G51)</f>
        <v>207.9</v>
      </c>
      <c r="H50" s="32">
        <f>SUM(H51)</f>
        <v>207.9</v>
      </c>
      <c r="I50" s="32">
        <f>SUM(I51)</f>
        <v>207.9</v>
      </c>
    </row>
    <row r="51" spans="1:11" ht="31.5">
      <c r="A51" s="26" t="s">
        <v>47</v>
      </c>
      <c r="B51" s="27"/>
      <c r="C51" s="27" t="s">
        <v>29</v>
      </c>
      <c r="D51" s="27" t="s">
        <v>89</v>
      </c>
      <c r="E51" s="27" t="s">
        <v>102</v>
      </c>
      <c r="F51" s="27" t="s">
        <v>86</v>
      </c>
      <c r="G51" s="30">
        <v>207.9</v>
      </c>
      <c r="H51" s="30">
        <v>207.9</v>
      </c>
      <c r="I51" s="30">
        <v>207.9</v>
      </c>
    </row>
    <row r="52" spans="1:11" ht="31.5">
      <c r="A52" s="26" t="s">
        <v>93</v>
      </c>
      <c r="B52" s="27"/>
      <c r="C52" s="27" t="s">
        <v>29</v>
      </c>
      <c r="D52" s="27" t="s">
        <v>89</v>
      </c>
      <c r="E52" s="27" t="s">
        <v>103</v>
      </c>
      <c r="F52" s="27"/>
      <c r="G52" s="30">
        <f>SUM(G53:G54)</f>
        <v>639.1</v>
      </c>
      <c r="H52" s="30">
        <f>SUM(H53:H54)</f>
        <v>86</v>
      </c>
      <c r="I52" s="30">
        <f>SUM(I53:I54)</f>
        <v>436</v>
      </c>
    </row>
    <row r="53" spans="1:11" ht="31.5">
      <c r="A53" s="26" t="s">
        <v>47</v>
      </c>
      <c r="B53" s="27"/>
      <c r="C53" s="27" t="s">
        <v>29</v>
      </c>
      <c r="D53" s="27" t="s">
        <v>89</v>
      </c>
      <c r="E53" s="27" t="s">
        <v>103</v>
      </c>
      <c r="F53" s="27" t="s">
        <v>86</v>
      </c>
      <c r="G53" s="30">
        <v>579.1</v>
      </c>
      <c r="H53" s="30">
        <v>26</v>
      </c>
      <c r="I53" s="30">
        <v>376</v>
      </c>
    </row>
    <row r="54" spans="1:11">
      <c r="A54" s="26" t="s">
        <v>20</v>
      </c>
      <c r="B54" s="27"/>
      <c r="C54" s="27" t="s">
        <v>29</v>
      </c>
      <c r="D54" s="27" t="s">
        <v>89</v>
      </c>
      <c r="E54" s="27" t="s">
        <v>103</v>
      </c>
      <c r="F54" s="27" t="s">
        <v>91</v>
      </c>
      <c r="G54" s="30">
        <v>60</v>
      </c>
      <c r="H54" s="30">
        <v>60</v>
      </c>
      <c r="I54" s="30">
        <v>60</v>
      </c>
    </row>
    <row r="55" spans="1:11" s="51" customFormat="1">
      <c r="A55" s="47" t="s">
        <v>200</v>
      </c>
      <c r="B55" s="49">
        <v>283</v>
      </c>
      <c r="C55" s="54"/>
      <c r="D55" s="54"/>
      <c r="E55" s="54"/>
      <c r="F55" s="54"/>
      <c r="G55" s="55">
        <f>SUM(G56+G139+G174+G409+G461)+G266+G490+G456+G426</f>
        <v>1303156.8</v>
      </c>
      <c r="H55" s="55">
        <f>SUM(H56+H139+H174+H409+H461)+H266+H490+H456+H426</f>
        <v>1805530.9</v>
      </c>
      <c r="I55" s="55">
        <f>SUM(I56+I139+I174+I409+I461)+I266+I490+I456+I426</f>
        <v>1255441.5</v>
      </c>
      <c r="J55" s="51">
        <f>959021.4+2800+3600+100+1500+1200</f>
        <v>968221.4</v>
      </c>
      <c r="K55" s="52">
        <f>SUM(J55-G55)</f>
        <v>-334935.40000000002</v>
      </c>
    </row>
    <row r="56" spans="1:11">
      <c r="A56" s="26" t="s">
        <v>82</v>
      </c>
      <c r="B56" s="46"/>
      <c r="C56" s="35" t="s">
        <v>29</v>
      </c>
      <c r="D56" s="35"/>
      <c r="E56" s="35"/>
      <c r="F56" s="56"/>
      <c r="G56" s="32">
        <f>SUM(G57+G61)+G81+G89+G85</f>
        <v>198741.7</v>
      </c>
      <c r="H56" s="32">
        <f>SUM(H57+H61)+H81+H89+H85</f>
        <v>162289.40000000002</v>
      </c>
      <c r="I56" s="32">
        <f>SUM(I57+I61)+I81+I89+I85</f>
        <v>181120.30000000002</v>
      </c>
      <c r="J56" s="31">
        <f>821594.2+3600</f>
        <v>825194.2</v>
      </c>
      <c r="K56" s="53">
        <f>SUM(J56-H55)</f>
        <v>-980336.7</v>
      </c>
    </row>
    <row r="57" spans="1:11" ht="31.5">
      <c r="A57" s="26" t="s">
        <v>160</v>
      </c>
      <c r="B57" s="46"/>
      <c r="C57" s="35" t="s">
        <v>29</v>
      </c>
      <c r="D57" s="35" t="s">
        <v>39</v>
      </c>
      <c r="E57" s="35"/>
      <c r="F57" s="56"/>
      <c r="G57" s="32">
        <f t="shared" ref="G57:I59" si="7">SUM(G58)</f>
        <v>3308.6</v>
      </c>
      <c r="H57" s="32">
        <f t="shared" si="7"/>
        <v>3308.6</v>
      </c>
      <c r="I57" s="32">
        <f t="shared" si="7"/>
        <v>3308.6</v>
      </c>
      <c r="J57" s="31">
        <f>806840.2+3600</f>
        <v>810440.2</v>
      </c>
      <c r="K57" s="53">
        <f>SUM(J57-I55)</f>
        <v>-445001.30000000005</v>
      </c>
    </row>
    <row r="58" spans="1:11" ht="31.5">
      <c r="A58" s="26" t="s">
        <v>592</v>
      </c>
      <c r="B58" s="46"/>
      <c r="C58" s="35" t="s">
        <v>29</v>
      </c>
      <c r="D58" s="35" t="s">
        <v>39</v>
      </c>
      <c r="E58" s="56" t="s">
        <v>201</v>
      </c>
      <c r="F58" s="56"/>
      <c r="G58" s="32">
        <f t="shared" si="7"/>
        <v>3308.6</v>
      </c>
      <c r="H58" s="32">
        <f t="shared" si="7"/>
        <v>3308.6</v>
      </c>
      <c r="I58" s="32">
        <f t="shared" si="7"/>
        <v>3308.6</v>
      </c>
    </row>
    <row r="59" spans="1:11">
      <c r="A59" s="26" t="s">
        <v>202</v>
      </c>
      <c r="B59" s="46"/>
      <c r="C59" s="35" t="s">
        <v>29</v>
      </c>
      <c r="D59" s="35" t="s">
        <v>39</v>
      </c>
      <c r="E59" s="35" t="s">
        <v>203</v>
      </c>
      <c r="F59" s="35"/>
      <c r="G59" s="32">
        <f t="shared" si="7"/>
        <v>3308.6</v>
      </c>
      <c r="H59" s="32">
        <f t="shared" si="7"/>
        <v>3308.6</v>
      </c>
      <c r="I59" s="32">
        <f t="shared" si="7"/>
        <v>3308.6</v>
      </c>
    </row>
    <row r="60" spans="1:11" ht="47.25">
      <c r="A60" s="3" t="s">
        <v>46</v>
      </c>
      <c r="B60" s="46"/>
      <c r="C60" s="35" t="s">
        <v>29</v>
      </c>
      <c r="D60" s="35" t="s">
        <v>39</v>
      </c>
      <c r="E60" s="35" t="s">
        <v>203</v>
      </c>
      <c r="F60" s="35" t="s">
        <v>84</v>
      </c>
      <c r="G60" s="32">
        <v>3308.6</v>
      </c>
      <c r="H60" s="32">
        <v>3308.6</v>
      </c>
      <c r="I60" s="32">
        <v>3308.6</v>
      </c>
    </row>
    <row r="61" spans="1:11" ht="31.5">
      <c r="A61" s="26" t="s">
        <v>244</v>
      </c>
      <c r="B61" s="46"/>
      <c r="C61" s="35" t="s">
        <v>29</v>
      </c>
      <c r="D61" s="35" t="s">
        <v>11</v>
      </c>
      <c r="E61" s="56"/>
      <c r="F61" s="56"/>
      <c r="G61" s="32">
        <f>SUM(G66)+G62+G75+G71</f>
        <v>128469.90000000001</v>
      </c>
      <c r="H61" s="32">
        <f>SUM(H66)+H62+H75+H71</f>
        <v>119420.20000000001</v>
      </c>
      <c r="I61" s="32">
        <f>SUM(I66)+I62+I75+I71</f>
        <v>124020.20000000001</v>
      </c>
    </row>
    <row r="62" spans="1:11" ht="31.5">
      <c r="A62" s="26" t="s">
        <v>593</v>
      </c>
      <c r="B62" s="56"/>
      <c r="C62" s="35" t="s">
        <v>29</v>
      </c>
      <c r="D62" s="35" t="s">
        <v>11</v>
      </c>
      <c r="E62" s="35" t="s">
        <v>209</v>
      </c>
      <c r="F62" s="56"/>
      <c r="G62" s="32">
        <f>SUM(G63)</f>
        <v>391.4</v>
      </c>
      <c r="H62" s="32">
        <f>SUM(H63)</f>
        <v>391.4</v>
      </c>
      <c r="I62" s="32">
        <f>SUM(I63)</f>
        <v>391.4</v>
      </c>
    </row>
    <row r="63" spans="1:11">
      <c r="A63" s="26" t="s">
        <v>523</v>
      </c>
      <c r="B63" s="56"/>
      <c r="C63" s="35" t="s">
        <v>29</v>
      </c>
      <c r="D63" s="35" t="s">
        <v>11</v>
      </c>
      <c r="E63" s="56" t="s">
        <v>889</v>
      </c>
      <c r="F63" s="56"/>
      <c r="G63" s="32">
        <f>SUM(G64:G65)</f>
        <v>391.4</v>
      </c>
      <c r="H63" s="32">
        <f>SUM(H64:H65)</f>
        <v>391.4</v>
      </c>
      <c r="I63" s="32">
        <f>SUM(I64:I65)</f>
        <v>391.4</v>
      </c>
    </row>
    <row r="64" spans="1:11" ht="47.25">
      <c r="A64" s="3" t="s">
        <v>46</v>
      </c>
      <c r="B64" s="56"/>
      <c r="C64" s="35" t="s">
        <v>29</v>
      </c>
      <c r="D64" s="35" t="s">
        <v>11</v>
      </c>
      <c r="E64" s="56" t="s">
        <v>889</v>
      </c>
      <c r="F64" s="56">
        <v>100</v>
      </c>
      <c r="G64" s="32">
        <v>381.9</v>
      </c>
      <c r="H64" s="32">
        <v>381.9</v>
      </c>
      <c r="I64" s="32">
        <v>381.9</v>
      </c>
    </row>
    <row r="65" spans="1:9" ht="31.5">
      <c r="A65" s="26" t="s">
        <v>47</v>
      </c>
      <c r="B65" s="56"/>
      <c r="C65" s="35" t="s">
        <v>29</v>
      </c>
      <c r="D65" s="35" t="s">
        <v>11</v>
      </c>
      <c r="E65" s="56" t="s">
        <v>889</v>
      </c>
      <c r="F65" s="35" t="s">
        <v>86</v>
      </c>
      <c r="G65" s="32">
        <v>9.5</v>
      </c>
      <c r="H65" s="32">
        <v>9.5</v>
      </c>
      <c r="I65" s="32">
        <v>9.5</v>
      </c>
    </row>
    <row r="66" spans="1:9" ht="31.5">
      <c r="A66" s="26" t="s">
        <v>592</v>
      </c>
      <c r="B66" s="46"/>
      <c r="C66" s="35" t="s">
        <v>29</v>
      </c>
      <c r="D66" s="35" t="s">
        <v>11</v>
      </c>
      <c r="E66" s="56" t="s">
        <v>201</v>
      </c>
      <c r="F66" s="56"/>
      <c r="G66" s="32">
        <f>SUM(G67)</f>
        <v>126469.90000000001</v>
      </c>
      <c r="H66" s="32">
        <f>SUM(H67)</f>
        <v>117420.20000000001</v>
      </c>
      <c r="I66" s="32">
        <f>SUM(I67)</f>
        <v>122020.20000000001</v>
      </c>
    </row>
    <row r="67" spans="1:9">
      <c r="A67" s="26" t="s">
        <v>75</v>
      </c>
      <c r="B67" s="46"/>
      <c r="C67" s="35" t="s">
        <v>29</v>
      </c>
      <c r="D67" s="35" t="s">
        <v>11</v>
      </c>
      <c r="E67" s="35" t="s">
        <v>205</v>
      </c>
      <c r="F67" s="35"/>
      <c r="G67" s="32">
        <f>SUM(G68:G70)</f>
        <v>126469.90000000001</v>
      </c>
      <c r="H67" s="32">
        <f>SUM(H68:H70)</f>
        <v>117420.20000000001</v>
      </c>
      <c r="I67" s="32">
        <f>SUM(I68:I70)</f>
        <v>122020.20000000001</v>
      </c>
    </row>
    <row r="68" spans="1:9" ht="47.25">
      <c r="A68" s="3" t="s">
        <v>46</v>
      </c>
      <c r="B68" s="46"/>
      <c r="C68" s="35" t="s">
        <v>29</v>
      </c>
      <c r="D68" s="35" t="s">
        <v>11</v>
      </c>
      <c r="E68" s="35" t="s">
        <v>205</v>
      </c>
      <c r="F68" s="35" t="s">
        <v>84</v>
      </c>
      <c r="G68" s="32">
        <f>103077.8+23300</f>
        <v>126377.8</v>
      </c>
      <c r="H68" s="32">
        <f>121928.1-4600</f>
        <v>117328.1</v>
      </c>
      <c r="I68" s="32">
        <v>121928.1</v>
      </c>
    </row>
    <row r="69" spans="1:9" ht="29.25" customHeight="1">
      <c r="A69" s="26" t="s">
        <v>47</v>
      </c>
      <c r="B69" s="46"/>
      <c r="C69" s="35" t="s">
        <v>29</v>
      </c>
      <c r="D69" s="35" t="s">
        <v>11</v>
      </c>
      <c r="E69" s="35" t="s">
        <v>205</v>
      </c>
      <c r="F69" s="35" t="s">
        <v>86</v>
      </c>
      <c r="G69" s="32">
        <v>92.1</v>
      </c>
      <c r="H69" s="32">
        <v>92.1</v>
      </c>
      <c r="I69" s="32">
        <v>92.1</v>
      </c>
    </row>
    <row r="70" spans="1:9">
      <c r="A70" s="26" t="s">
        <v>37</v>
      </c>
      <c r="B70" s="46"/>
      <c r="C70" s="35" t="s">
        <v>29</v>
      </c>
      <c r="D70" s="35" t="s">
        <v>11</v>
      </c>
      <c r="E70" s="35" t="s">
        <v>205</v>
      </c>
      <c r="F70" s="35" t="s">
        <v>94</v>
      </c>
      <c r="G70" s="32"/>
      <c r="H70" s="32"/>
      <c r="I70" s="32"/>
    </row>
    <row r="71" spans="1:9" ht="31.5">
      <c r="A71" s="26" t="s">
        <v>594</v>
      </c>
      <c r="B71" s="46"/>
      <c r="C71" s="35" t="s">
        <v>29</v>
      </c>
      <c r="D71" s="35" t="s">
        <v>11</v>
      </c>
      <c r="E71" s="35" t="s">
        <v>218</v>
      </c>
      <c r="F71" s="35"/>
      <c r="G71" s="32">
        <f>SUM(G72)</f>
        <v>1505.8</v>
      </c>
      <c r="H71" s="32">
        <f>SUM(H72)</f>
        <v>1505.8</v>
      </c>
      <c r="I71" s="32">
        <f>SUM(I72)</f>
        <v>1505.8</v>
      </c>
    </row>
    <row r="72" spans="1:9" ht="31.5">
      <c r="A72" s="26" t="s">
        <v>525</v>
      </c>
      <c r="B72" s="46"/>
      <c r="C72" s="35" t="s">
        <v>29</v>
      </c>
      <c r="D72" s="35" t="s">
        <v>11</v>
      </c>
      <c r="E72" s="35" t="s">
        <v>533</v>
      </c>
      <c r="F72" s="35"/>
      <c r="G72" s="32">
        <f>SUM(G73:G74)</f>
        <v>1505.8</v>
      </c>
      <c r="H72" s="32">
        <f>SUM(H73:H74)</f>
        <v>1505.8</v>
      </c>
      <c r="I72" s="32">
        <f>SUM(I73:I74)</f>
        <v>1505.8</v>
      </c>
    </row>
    <row r="73" spans="1:9" ht="47.25">
      <c r="A73" s="3" t="s">
        <v>46</v>
      </c>
      <c r="B73" s="46"/>
      <c r="C73" s="35" t="s">
        <v>29</v>
      </c>
      <c r="D73" s="35" t="s">
        <v>11</v>
      </c>
      <c r="E73" s="35" t="s">
        <v>533</v>
      </c>
      <c r="F73" s="56">
        <v>100</v>
      </c>
      <c r="G73" s="32">
        <v>1505.8</v>
      </c>
      <c r="H73" s="32">
        <v>1505.8</v>
      </c>
      <c r="I73" s="32">
        <v>1505.8</v>
      </c>
    </row>
    <row r="74" spans="1:9" ht="31.5" hidden="1">
      <c r="A74" s="26" t="s">
        <v>47</v>
      </c>
      <c r="B74" s="46"/>
      <c r="C74" s="35" t="s">
        <v>29</v>
      </c>
      <c r="D74" s="35" t="s">
        <v>11</v>
      </c>
      <c r="E74" s="35" t="s">
        <v>533</v>
      </c>
      <c r="F74" s="35" t="s">
        <v>86</v>
      </c>
      <c r="G74" s="32"/>
      <c r="H74" s="32"/>
      <c r="I74" s="32"/>
    </row>
    <row r="75" spans="1:9">
      <c r="A75" s="26" t="s">
        <v>186</v>
      </c>
      <c r="B75" s="46"/>
      <c r="C75" s="35" t="s">
        <v>29</v>
      </c>
      <c r="D75" s="35" t="s">
        <v>11</v>
      </c>
      <c r="E75" s="35" t="s">
        <v>187</v>
      </c>
      <c r="F75" s="35"/>
      <c r="G75" s="32">
        <f>SUM(G76)+G79</f>
        <v>102.8</v>
      </c>
      <c r="H75" s="32">
        <f t="shared" ref="H75:I75" si="8">SUM(H76)+H79</f>
        <v>102.8</v>
      </c>
      <c r="I75" s="32">
        <f t="shared" si="8"/>
        <v>102.8</v>
      </c>
    </row>
    <row r="76" spans="1:9" ht="189.75" customHeight="1">
      <c r="A76" s="26" t="s">
        <v>526</v>
      </c>
      <c r="B76" s="46"/>
      <c r="C76" s="35" t="s">
        <v>29</v>
      </c>
      <c r="D76" s="35" t="s">
        <v>11</v>
      </c>
      <c r="E76" s="35" t="s">
        <v>527</v>
      </c>
      <c r="F76" s="56"/>
      <c r="G76" s="32">
        <f>SUM(G77:G78)</f>
        <v>102.8</v>
      </c>
      <c r="H76" s="32">
        <f>SUM(H77:H78)</f>
        <v>102.8</v>
      </c>
      <c r="I76" s="32">
        <f>SUM(I77:I78)</f>
        <v>102.8</v>
      </c>
    </row>
    <row r="77" spans="1:9" ht="47.25">
      <c r="A77" s="3" t="s">
        <v>46</v>
      </c>
      <c r="B77" s="46"/>
      <c r="C77" s="35" t="s">
        <v>29</v>
      </c>
      <c r="D77" s="35" t="s">
        <v>11</v>
      </c>
      <c r="E77" s="35" t="s">
        <v>527</v>
      </c>
      <c r="F77" s="35" t="s">
        <v>84</v>
      </c>
      <c r="G77" s="32">
        <v>102.8</v>
      </c>
      <c r="H77" s="32">
        <v>102.8</v>
      </c>
      <c r="I77" s="32">
        <v>102.8</v>
      </c>
    </row>
    <row r="78" spans="1:9" ht="27.75" hidden="1" customHeight="1">
      <c r="A78" s="26" t="s">
        <v>47</v>
      </c>
      <c r="B78" s="46"/>
      <c r="C78" s="35" t="s">
        <v>29</v>
      </c>
      <c r="D78" s="35" t="s">
        <v>11</v>
      </c>
      <c r="E78" s="35"/>
      <c r="F78" s="35" t="s">
        <v>86</v>
      </c>
      <c r="G78" s="32"/>
      <c r="H78" s="32"/>
      <c r="I78" s="32"/>
    </row>
    <row r="79" spans="1:9" hidden="1">
      <c r="A79" s="26"/>
      <c r="B79" s="35"/>
      <c r="C79" s="35" t="s">
        <v>29</v>
      </c>
      <c r="D79" s="35" t="s">
        <v>11</v>
      </c>
      <c r="E79" s="35" t="s">
        <v>1032</v>
      </c>
      <c r="F79" s="56"/>
      <c r="G79" s="32">
        <f>SUM(G80:G80)</f>
        <v>0</v>
      </c>
      <c r="H79" s="32">
        <f>SUM(H80:H80)</f>
        <v>0</v>
      </c>
      <c r="I79" s="32">
        <f>SUM(I80:I80)</f>
        <v>0</v>
      </c>
    </row>
    <row r="80" spans="1:9" ht="47.25" hidden="1">
      <c r="A80" s="3" t="s">
        <v>46</v>
      </c>
      <c r="B80" s="35"/>
      <c r="C80" s="35" t="s">
        <v>29</v>
      </c>
      <c r="D80" s="35" t="s">
        <v>11</v>
      </c>
      <c r="E80" s="118" t="s">
        <v>1032</v>
      </c>
      <c r="F80" s="35" t="s">
        <v>84</v>
      </c>
      <c r="G80" s="32"/>
      <c r="H80" s="32"/>
      <c r="I80" s="32"/>
    </row>
    <row r="81" spans="1:9">
      <c r="A81" s="26" t="s">
        <v>163</v>
      </c>
      <c r="B81" s="46"/>
      <c r="C81" s="35" t="s">
        <v>29</v>
      </c>
      <c r="D81" s="35" t="s">
        <v>164</v>
      </c>
      <c r="E81" s="35"/>
      <c r="F81" s="35"/>
      <c r="G81" s="32">
        <f t="shared" ref="G81:I83" si="9">SUM(G82)</f>
        <v>23.4</v>
      </c>
      <c r="H81" s="32">
        <f t="shared" si="9"/>
        <v>138.6</v>
      </c>
      <c r="I81" s="32">
        <f t="shared" si="9"/>
        <v>9.5</v>
      </c>
    </row>
    <row r="82" spans="1:9">
      <c r="A82" s="26" t="s">
        <v>519</v>
      </c>
      <c r="B82" s="46"/>
      <c r="C82" s="35" t="s">
        <v>29</v>
      </c>
      <c r="D82" s="35" t="s">
        <v>164</v>
      </c>
      <c r="E82" s="35" t="s">
        <v>187</v>
      </c>
      <c r="F82" s="35"/>
      <c r="G82" s="32">
        <f t="shared" si="9"/>
        <v>23.4</v>
      </c>
      <c r="H82" s="32">
        <f t="shared" si="9"/>
        <v>138.6</v>
      </c>
      <c r="I82" s="32">
        <f t="shared" si="9"/>
        <v>9.5</v>
      </c>
    </row>
    <row r="83" spans="1:9" ht="47.25">
      <c r="A83" s="26" t="s">
        <v>208</v>
      </c>
      <c r="B83" s="46"/>
      <c r="C83" s="35" t="s">
        <v>29</v>
      </c>
      <c r="D83" s="35" t="s">
        <v>164</v>
      </c>
      <c r="E83" s="35" t="s">
        <v>524</v>
      </c>
      <c r="F83" s="35"/>
      <c r="G83" s="32">
        <f t="shared" si="9"/>
        <v>23.4</v>
      </c>
      <c r="H83" s="32">
        <f t="shared" si="9"/>
        <v>138.6</v>
      </c>
      <c r="I83" s="32">
        <f t="shared" si="9"/>
        <v>9.5</v>
      </c>
    </row>
    <row r="84" spans="1:9" ht="31.5">
      <c r="A84" s="26" t="s">
        <v>47</v>
      </c>
      <c r="B84" s="46"/>
      <c r="C84" s="35" t="s">
        <v>29</v>
      </c>
      <c r="D84" s="35" t="s">
        <v>164</v>
      </c>
      <c r="E84" s="35" t="s">
        <v>524</v>
      </c>
      <c r="F84" s="35" t="s">
        <v>86</v>
      </c>
      <c r="G84" s="32">
        <v>23.4</v>
      </c>
      <c r="H84" s="32">
        <v>138.6</v>
      </c>
      <c r="I84" s="32">
        <v>9.5</v>
      </c>
    </row>
    <row r="85" spans="1:9">
      <c r="A85" s="26" t="s">
        <v>587</v>
      </c>
      <c r="B85" s="46"/>
      <c r="C85" s="124" t="s">
        <v>29</v>
      </c>
      <c r="D85" s="124" t="s">
        <v>108</v>
      </c>
      <c r="E85" s="35"/>
      <c r="F85" s="35"/>
      <c r="G85" s="32">
        <f t="shared" ref="G85:I87" si="10">SUM(G86)</f>
        <v>658.7</v>
      </c>
      <c r="H85" s="32">
        <f t="shared" si="10"/>
        <v>0</v>
      </c>
      <c r="I85" s="32">
        <f t="shared" si="10"/>
        <v>0</v>
      </c>
    </row>
    <row r="86" spans="1:9">
      <c r="A86" s="26" t="s">
        <v>186</v>
      </c>
      <c r="B86" s="46"/>
      <c r="C86" s="35" t="s">
        <v>29</v>
      </c>
      <c r="D86" s="35" t="s">
        <v>108</v>
      </c>
      <c r="E86" s="35" t="s">
        <v>187</v>
      </c>
      <c r="F86" s="35"/>
      <c r="G86" s="32">
        <f t="shared" si="10"/>
        <v>658.7</v>
      </c>
      <c r="H86" s="32">
        <f t="shared" si="10"/>
        <v>0</v>
      </c>
      <c r="I86" s="32">
        <f t="shared" si="10"/>
        <v>0</v>
      </c>
    </row>
    <row r="87" spans="1:9" ht="31.5">
      <c r="A87" s="26" t="s">
        <v>93</v>
      </c>
      <c r="B87" s="46"/>
      <c r="C87" s="35" t="s">
        <v>29</v>
      </c>
      <c r="D87" s="35" t="s">
        <v>108</v>
      </c>
      <c r="E87" s="35" t="s">
        <v>103</v>
      </c>
      <c r="F87" s="35"/>
      <c r="G87" s="32">
        <f t="shared" si="10"/>
        <v>658.7</v>
      </c>
      <c r="H87" s="32">
        <f t="shared" si="10"/>
        <v>0</v>
      </c>
      <c r="I87" s="32">
        <f t="shared" si="10"/>
        <v>0</v>
      </c>
    </row>
    <row r="88" spans="1:9">
      <c r="A88" s="26" t="s">
        <v>20</v>
      </c>
      <c r="B88" s="46"/>
      <c r="C88" s="35" t="s">
        <v>29</v>
      </c>
      <c r="D88" s="35" t="s">
        <v>108</v>
      </c>
      <c r="E88" s="35" t="s">
        <v>103</v>
      </c>
      <c r="F88" s="35" t="s">
        <v>91</v>
      </c>
      <c r="G88" s="32">
        <v>658.7</v>
      </c>
      <c r="H88" s="32"/>
      <c r="I88" s="32"/>
    </row>
    <row r="89" spans="1:9">
      <c r="A89" s="26" t="s">
        <v>88</v>
      </c>
      <c r="B89" s="46"/>
      <c r="C89" s="35" t="s">
        <v>29</v>
      </c>
      <c r="D89" s="35" t="s">
        <v>89</v>
      </c>
      <c r="E89" s="35"/>
      <c r="F89" s="56"/>
      <c r="G89" s="32">
        <f>SUM(G90+G93+G103+G112+G116+G119+G130)+G127</f>
        <v>66281.100000000006</v>
      </c>
      <c r="H89" s="32">
        <f t="shared" ref="H89:I89" si="11">SUM(H90+H93+H103+H112+H116+H119+H130)+H127</f>
        <v>39422</v>
      </c>
      <c r="I89" s="32">
        <f t="shared" si="11"/>
        <v>53782</v>
      </c>
    </row>
    <row r="90" spans="1:9" ht="31.5">
      <c r="A90" s="26" t="s">
        <v>787</v>
      </c>
      <c r="B90" s="46"/>
      <c r="C90" s="35" t="s">
        <v>29</v>
      </c>
      <c r="D90" s="35" t="s">
        <v>89</v>
      </c>
      <c r="E90" s="35" t="s">
        <v>210</v>
      </c>
      <c r="F90" s="56"/>
      <c r="G90" s="32">
        <f t="shared" ref="G90:I91" si="12">SUM(G91)</f>
        <v>123.6</v>
      </c>
      <c r="H90" s="32">
        <f t="shared" si="12"/>
        <v>150</v>
      </c>
      <c r="I90" s="32">
        <f t="shared" si="12"/>
        <v>150</v>
      </c>
    </row>
    <row r="91" spans="1:9" ht="25.5" customHeight="1">
      <c r="A91" s="26" t="s">
        <v>93</v>
      </c>
      <c r="B91" s="46"/>
      <c r="C91" s="35" t="s">
        <v>29</v>
      </c>
      <c r="D91" s="35" t="s">
        <v>89</v>
      </c>
      <c r="E91" s="56" t="s">
        <v>641</v>
      </c>
      <c r="F91" s="56"/>
      <c r="G91" s="32">
        <f t="shared" si="12"/>
        <v>123.6</v>
      </c>
      <c r="H91" s="32">
        <f t="shared" si="12"/>
        <v>150</v>
      </c>
      <c r="I91" s="32">
        <f t="shared" si="12"/>
        <v>150</v>
      </c>
    </row>
    <row r="92" spans="1:9" ht="30.75" customHeight="1">
      <c r="A92" s="26" t="s">
        <v>47</v>
      </c>
      <c r="B92" s="46"/>
      <c r="C92" s="35" t="s">
        <v>29</v>
      </c>
      <c r="D92" s="35" t="s">
        <v>89</v>
      </c>
      <c r="E92" s="56" t="s">
        <v>641</v>
      </c>
      <c r="F92" s="56">
        <v>200</v>
      </c>
      <c r="G92" s="32">
        <v>123.6</v>
      </c>
      <c r="H92" s="32">
        <v>150</v>
      </c>
      <c r="I92" s="32">
        <v>150</v>
      </c>
    </row>
    <row r="93" spans="1:9" ht="31.5">
      <c r="A93" s="26" t="s">
        <v>592</v>
      </c>
      <c r="B93" s="46"/>
      <c r="C93" s="35" t="s">
        <v>29</v>
      </c>
      <c r="D93" s="35" t="s">
        <v>89</v>
      </c>
      <c r="E93" s="56" t="s">
        <v>201</v>
      </c>
      <c r="F93" s="56"/>
      <c r="G93" s="32">
        <f>SUM(G94+G97+G99)</f>
        <v>27935.100000000002</v>
      </c>
      <c r="H93" s="32">
        <f>SUM(H94+H97+H99)</f>
        <v>22948.5</v>
      </c>
      <c r="I93" s="32">
        <f>SUM(I94+I97+I99)</f>
        <v>29348.5</v>
      </c>
    </row>
    <row r="94" spans="1:9">
      <c r="A94" s="26" t="s">
        <v>90</v>
      </c>
      <c r="B94" s="46"/>
      <c r="C94" s="35" t="s">
        <v>29</v>
      </c>
      <c r="D94" s="35" t="s">
        <v>89</v>
      </c>
      <c r="E94" s="56" t="s">
        <v>211</v>
      </c>
      <c r="F94" s="56"/>
      <c r="G94" s="32">
        <f>SUM(G95:G96)</f>
        <v>5200.2000000000007</v>
      </c>
      <c r="H94" s="32">
        <f>SUM(H95:H96)</f>
        <v>5799.4000000000005</v>
      </c>
      <c r="I94" s="32">
        <f>SUM(I95:I96)</f>
        <v>5799.4000000000005</v>
      </c>
    </row>
    <row r="95" spans="1:9" ht="31.5">
      <c r="A95" s="26" t="s">
        <v>47</v>
      </c>
      <c r="B95" s="46"/>
      <c r="C95" s="35" t="s">
        <v>29</v>
      </c>
      <c r="D95" s="35" t="s">
        <v>89</v>
      </c>
      <c r="E95" s="56" t="s">
        <v>211</v>
      </c>
      <c r="F95" s="56">
        <v>200</v>
      </c>
      <c r="G95" s="32">
        <v>5118.6000000000004</v>
      </c>
      <c r="H95" s="32">
        <v>5717.8</v>
      </c>
      <c r="I95" s="32">
        <v>5717.8</v>
      </c>
    </row>
    <row r="96" spans="1:9">
      <c r="A96" s="26" t="s">
        <v>20</v>
      </c>
      <c r="B96" s="46"/>
      <c r="C96" s="35" t="s">
        <v>29</v>
      </c>
      <c r="D96" s="35" t="s">
        <v>89</v>
      </c>
      <c r="E96" s="56" t="s">
        <v>211</v>
      </c>
      <c r="F96" s="56">
        <v>800</v>
      </c>
      <c r="G96" s="32">
        <v>81.599999999999994</v>
      </c>
      <c r="H96" s="32">
        <v>81.599999999999994</v>
      </c>
      <c r="I96" s="32">
        <v>81.599999999999994</v>
      </c>
    </row>
    <row r="97" spans="1:9" ht="31.5">
      <c r="A97" s="26" t="s">
        <v>92</v>
      </c>
      <c r="B97" s="46"/>
      <c r="C97" s="35" t="s">
        <v>29</v>
      </c>
      <c r="D97" s="35" t="s">
        <v>89</v>
      </c>
      <c r="E97" s="56" t="s">
        <v>212</v>
      </c>
      <c r="F97" s="56"/>
      <c r="G97" s="32">
        <f>SUM(G98)</f>
        <v>10245.200000000001</v>
      </c>
      <c r="H97" s="32">
        <f>SUM(H98)</f>
        <v>8647.6</v>
      </c>
      <c r="I97" s="32">
        <f>SUM(I98)</f>
        <v>13367.6</v>
      </c>
    </row>
    <row r="98" spans="1:9" ht="31.5">
      <c r="A98" s="26" t="s">
        <v>47</v>
      </c>
      <c r="B98" s="46"/>
      <c r="C98" s="35" t="s">
        <v>29</v>
      </c>
      <c r="D98" s="35" t="s">
        <v>89</v>
      </c>
      <c r="E98" s="56" t="s">
        <v>212</v>
      </c>
      <c r="F98" s="56">
        <v>200</v>
      </c>
      <c r="G98" s="32">
        <v>10245.200000000001</v>
      </c>
      <c r="H98" s="32">
        <f>8647.6</f>
        <v>8647.6</v>
      </c>
      <c r="I98" s="32">
        <v>13367.6</v>
      </c>
    </row>
    <row r="99" spans="1:9" ht="31.5">
      <c r="A99" s="26" t="s">
        <v>93</v>
      </c>
      <c r="B99" s="46"/>
      <c r="C99" s="35" t="s">
        <v>29</v>
      </c>
      <c r="D99" s="35" t="s">
        <v>89</v>
      </c>
      <c r="E99" s="56" t="s">
        <v>213</v>
      </c>
      <c r="F99" s="56"/>
      <c r="G99" s="32">
        <f>SUM(G100:G102)</f>
        <v>12489.7</v>
      </c>
      <c r="H99" s="32">
        <f>SUM(H100:H102)</f>
        <v>8501.5</v>
      </c>
      <c r="I99" s="32">
        <f>SUM(I100:I102)</f>
        <v>10181.5</v>
      </c>
    </row>
    <row r="100" spans="1:9" ht="33" customHeight="1">
      <c r="A100" s="26" t="s">
        <v>47</v>
      </c>
      <c r="B100" s="46"/>
      <c r="C100" s="35" t="s">
        <v>29</v>
      </c>
      <c r="D100" s="35" t="s">
        <v>89</v>
      </c>
      <c r="E100" s="56" t="s">
        <v>213</v>
      </c>
      <c r="F100" s="56">
        <v>200</v>
      </c>
      <c r="G100" s="32">
        <f>9517.1-611.8</f>
        <v>8905.3000000000011</v>
      </c>
      <c r="H100" s="32">
        <f>5000</f>
        <v>5000</v>
      </c>
      <c r="I100" s="32">
        <v>6680</v>
      </c>
    </row>
    <row r="101" spans="1:9">
      <c r="A101" s="26" t="s">
        <v>37</v>
      </c>
      <c r="B101" s="46"/>
      <c r="C101" s="35" t="s">
        <v>29</v>
      </c>
      <c r="D101" s="35" t="s">
        <v>89</v>
      </c>
      <c r="E101" s="56" t="s">
        <v>213</v>
      </c>
      <c r="F101" s="56">
        <v>300</v>
      </c>
      <c r="G101" s="32">
        <f>600+100</f>
        <v>700</v>
      </c>
      <c r="H101" s="32">
        <v>600</v>
      </c>
      <c r="I101" s="32">
        <v>600</v>
      </c>
    </row>
    <row r="102" spans="1:9">
      <c r="A102" s="26" t="s">
        <v>20</v>
      </c>
      <c r="B102" s="46"/>
      <c r="C102" s="35" t="s">
        <v>29</v>
      </c>
      <c r="D102" s="35" t="s">
        <v>89</v>
      </c>
      <c r="E102" s="56" t="s">
        <v>213</v>
      </c>
      <c r="F102" s="56">
        <v>800</v>
      </c>
      <c r="G102" s="32">
        <v>2884.4</v>
      </c>
      <c r="H102" s="32">
        <v>2901.5</v>
      </c>
      <c r="I102" s="32">
        <v>2901.5</v>
      </c>
    </row>
    <row r="103" spans="1:9" ht="31.5">
      <c r="A103" s="26" t="s">
        <v>596</v>
      </c>
      <c r="B103" s="46"/>
      <c r="C103" s="35" t="s">
        <v>29</v>
      </c>
      <c r="D103" s="35" t="s">
        <v>89</v>
      </c>
      <c r="E103" s="56" t="s">
        <v>214</v>
      </c>
      <c r="F103" s="56"/>
      <c r="G103" s="32">
        <f>SUM(G104)+G108</f>
        <v>14865.6</v>
      </c>
      <c r="H103" s="32">
        <f>SUM(H104)+H108</f>
        <v>9729.1999999999989</v>
      </c>
      <c r="I103" s="32">
        <f>SUM(I104)+I108</f>
        <v>12279.199999999999</v>
      </c>
    </row>
    <row r="104" spans="1:9" ht="47.25">
      <c r="A104" s="26" t="s">
        <v>597</v>
      </c>
      <c r="B104" s="46"/>
      <c r="C104" s="35" t="s">
        <v>29</v>
      </c>
      <c r="D104" s="35" t="s">
        <v>89</v>
      </c>
      <c r="E104" s="56" t="s">
        <v>215</v>
      </c>
      <c r="F104" s="56"/>
      <c r="G104" s="32">
        <f>SUM(G105)</f>
        <v>14445.6</v>
      </c>
      <c r="H104" s="32">
        <f>SUM(H105)</f>
        <v>8629.1999999999989</v>
      </c>
      <c r="I104" s="32">
        <f>SUM(I105)</f>
        <v>11179.199999999999</v>
      </c>
    </row>
    <row r="105" spans="1:9" ht="31.5">
      <c r="A105" s="26" t="s">
        <v>472</v>
      </c>
      <c r="B105" s="46"/>
      <c r="C105" s="35" t="s">
        <v>29</v>
      </c>
      <c r="D105" s="35" t="s">
        <v>89</v>
      </c>
      <c r="E105" s="56" t="s">
        <v>216</v>
      </c>
      <c r="F105" s="56"/>
      <c r="G105" s="32">
        <f>SUM(G106:G107)</f>
        <v>14445.6</v>
      </c>
      <c r="H105" s="32">
        <f>SUM(H106:H107)</f>
        <v>8629.1999999999989</v>
      </c>
      <c r="I105" s="32">
        <f>SUM(I106:I107)</f>
        <v>11179.199999999999</v>
      </c>
    </row>
    <row r="106" spans="1:9" ht="31.5">
      <c r="A106" s="26" t="s">
        <v>47</v>
      </c>
      <c r="B106" s="46"/>
      <c r="C106" s="35" t="s">
        <v>29</v>
      </c>
      <c r="D106" s="35" t="s">
        <v>89</v>
      </c>
      <c r="E106" s="56" t="s">
        <v>216</v>
      </c>
      <c r="F106" s="56">
        <v>200</v>
      </c>
      <c r="G106" s="32">
        <f>13425.6+1000</f>
        <v>14425.6</v>
      </c>
      <c r="H106" s="32">
        <f>8790.8-100-72-9.6</f>
        <v>8609.1999999999989</v>
      </c>
      <c r="I106" s="32">
        <f>11322.8-100-72+8.4</f>
        <v>11159.199999999999</v>
      </c>
    </row>
    <row r="107" spans="1:9">
      <c r="A107" s="26" t="s">
        <v>20</v>
      </c>
      <c r="B107" s="46"/>
      <c r="C107" s="35" t="s">
        <v>29</v>
      </c>
      <c r="D107" s="35" t="s">
        <v>89</v>
      </c>
      <c r="E107" s="56" t="s">
        <v>216</v>
      </c>
      <c r="F107" s="56">
        <v>800</v>
      </c>
      <c r="G107" s="32">
        <v>20</v>
      </c>
      <c r="H107" s="32">
        <v>20</v>
      </c>
      <c r="I107" s="32">
        <v>20</v>
      </c>
    </row>
    <row r="108" spans="1:9" ht="31.5">
      <c r="A108" s="26" t="s">
        <v>598</v>
      </c>
      <c r="B108" s="46"/>
      <c r="C108" s="35" t="s">
        <v>29</v>
      </c>
      <c r="D108" s="35" t="s">
        <v>89</v>
      </c>
      <c r="E108" s="56" t="s">
        <v>228</v>
      </c>
      <c r="F108" s="56"/>
      <c r="G108" s="32">
        <f>SUM(G109)</f>
        <v>420</v>
      </c>
      <c r="H108" s="32">
        <f>SUM(H109)</f>
        <v>1100</v>
      </c>
      <c r="I108" s="32">
        <f>SUM(I109)</f>
        <v>1100</v>
      </c>
    </row>
    <row r="109" spans="1:9" ht="45" customHeight="1">
      <c r="A109" s="26" t="s">
        <v>472</v>
      </c>
      <c r="B109" s="46"/>
      <c r="C109" s="35" t="s">
        <v>29</v>
      </c>
      <c r="D109" s="35" t="s">
        <v>89</v>
      </c>
      <c r="E109" s="56" t="s">
        <v>621</v>
      </c>
      <c r="F109" s="56"/>
      <c r="G109" s="32">
        <f>SUM(G110:G111)</f>
        <v>420</v>
      </c>
      <c r="H109" s="32">
        <f>SUM(H110:H111)</f>
        <v>1100</v>
      </c>
      <c r="I109" s="32">
        <f>SUM(I110:I111)</f>
        <v>1100</v>
      </c>
    </row>
    <row r="110" spans="1:9" ht="28.5" customHeight="1">
      <c r="A110" s="26" t="s">
        <v>47</v>
      </c>
      <c r="B110" s="46"/>
      <c r="C110" s="35" t="s">
        <v>29</v>
      </c>
      <c r="D110" s="35" t="s">
        <v>89</v>
      </c>
      <c r="E110" s="56" t="s">
        <v>621</v>
      </c>
      <c r="F110" s="56">
        <v>200</v>
      </c>
      <c r="G110" s="32">
        <v>420</v>
      </c>
      <c r="H110" s="32">
        <v>640</v>
      </c>
      <c r="I110" s="32">
        <v>640</v>
      </c>
    </row>
    <row r="111" spans="1:9">
      <c r="A111" s="26" t="s">
        <v>20</v>
      </c>
      <c r="B111" s="46"/>
      <c r="C111" s="35" t="s">
        <v>29</v>
      </c>
      <c r="D111" s="35" t="s">
        <v>89</v>
      </c>
      <c r="E111" s="56" t="s">
        <v>621</v>
      </c>
      <c r="F111" s="56">
        <v>800</v>
      </c>
      <c r="G111" s="32"/>
      <c r="H111" s="32">
        <v>460</v>
      </c>
      <c r="I111" s="32">
        <v>460</v>
      </c>
    </row>
    <row r="112" spans="1:9" ht="39.75" customHeight="1">
      <c r="A112" s="26" t="s">
        <v>788</v>
      </c>
      <c r="B112" s="46"/>
      <c r="C112" s="35" t="s">
        <v>29</v>
      </c>
      <c r="D112" s="35" t="s">
        <v>89</v>
      </c>
      <c r="E112" s="56" t="s">
        <v>218</v>
      </c>
      <c r="F112" s="56"/>
      <c r="G112" s="32">
        <f>SUM(G113)</f>
        <v>414.4</v>
      </c>
      <c r="H112" s="32">
        <f>SUM(H113)</f>
        <v>150</v>
      </c>
      <c r="I112" s="32">
        <f>SUM(I113)</f>
        <v>150</v>
      </c>
    </row>
    <row r="113" spans="1:9" ht="42.75" customHeight="1">
      <c r="A113" s="26" t="s">
        <v>93</v>
      </c>
      <c r="B113" s="46"/>
      <c r="C113" s="35" t="s">
        <v>29</v>
      </c>
      <c r="D113" s="35" t="s">
        <v>89</v>
      </c>
      <c r="E113" s="56" t="s">
        <v>535</v>
      </c>
      <c r="F113" s="56"/>
      <c r="G113" s="32">
        <f>SUM(G114:G115)</f>
        <v>414.4</v>
      </c>
      <c r="H113" s="32">
        <f>SUM(H114:H115)</f>
        <v>150</v>
      </c>
      <c r="I113" s="32">
        <f>SUM(I114:I115)</f>
        <v>150</v>
      </c>
    </row>
    <row r="114" spans="1:9" ht="31.5">
      <c r="A114" s="26" t="s">
        <v>47</v>
      </c>
      <c r="B114" s="46"/>
      <c r="C114" s="35" t="s">
        <v>29</v>
      </c>
      <c r="D114" s="35" t="s">
        <v>89</v>
      </c>
      <c r="E114" s="56" t="s">
        <v>535</v>
      </c>
      <c r="F114" s="56">
        <v>200</v>
      </c>
      <c r="G114" s="32">
        <v>264.39999999999998</v>
      </c>
      <c r="H114" s="32"/>
      <c r="I114" s="32"/>
    </row>
    <row r="115" spans="1:9">
      <c r="A115" s="26" t="s">
        <v>37</v>
      </c>
      <c r="B115" s="46"/>
      <c r="C115" s="35" t="s">
        <v>29</v>
      </c>
      <c r="D115" s="35" t="s">
        <v>89</v>
      </c>
      <c r="E115" s="56" t="s">
        <v>535</v>
      </c>
      <c r="F115" s="56">
        <v>300</v>
      </c>
      <c r="G115" s="32">
        <v>150</v>
      </c>
      <c r="H115" s="32">
        <v>150</v>
      </c>
      <c r="I115" s="32">
        <v>150</v>
      </c>
    </row>
    <row r="116" spans="1:9">
      <c r="A116" s="26" t="s">
        <v>599</v>
      </c>
      <c r="B116" s="46"/>
      <c r="C116" s="35" t="s">
        <v>29</v>
      </c>
      <c r="D116" s="35" t="s">
        <v>89</v>
      </c>
      <c r="E116" s="56" t="s">
        <v>219</v>
      </c>
      <c r="F116" s="56"/>
      <c r="G116" s="32">
        <f t="shared" ref="G116:I117" si="13">SUM(G117)</f>
        <v>290</v>
      </c>
      <c r="H116" s="32">
        <f t="shared" si="13"/>
        <v>100</v>
      </c>
      <c r="I116" s="32">
        <f t="shared" si="13"/>
        <v>100</v>
      </c>
    </row>
    <row r="117" spans="1:9">
      <c r="A117" s="3" t="s">
        <v>30</v>
      </c>
      <c r="B117" s="46"/>
      <c r="C117" s="35" t="s">
        <v>29</v>
      </c>
      <c r="D117" s="35" t="s">
        <v>89</v>
      </c>
      <c r="E117" s="56" t="s">
        <v>642</v>
      </c>
      <c r="F117" s="56"/>
      <c r="G117" s="32">
        <f t="shared" si="13"/>
        <v>290</v>
      </c>
      <c r="H117" s="32">
        <f t="shared" si="13"/>
        <v>100</v>
      </c>
      <c r="I117" s="32">
        <f t="shared" si="13"/>
        <v>100</v>
      </c>
    </row>
    <row r="118" spans="1:9" ht="31.5">
      <c r="A118" s="26" t="s">
        <v>47</v>
      </c>
      <c r="B118" s="46"/>
      <c r="C118" s="35" t="s">
        <v>29</v>
      </c>
      <c r="D118" s="35" t="s">
        <v>89</v>
      </c>
      <c r="E118" s="56" t="s">
        <v>642</v>
      </c>
      <c r="F118" s="56">
        <v>200</v>
      </c>
      <c r="G118" s="32">
        <v>290</v>
      </c>
      <c r="H118" s="32">
        <v>100</v>
      </c>
      <c r="I118" s="32">
        <v>100</v>
      </c>
    </row>
    <row r="119" spans="1:9" ht="31.5">
      <c r="A119" s="26" t="s">
        <v>600</v>
      </c>
      <c r="B119" s="46"/>
      <c r="C119" s="35" t="s">
        <v>29</v>
      </c>
      <c r="D119" s="35" t="s">
        <v>89</v>
      </c>
      <c r="E119" s="56" t="s">
        <v>220</v>
      </c>
      <c r="F119" s="56"/>
      <c r="G119" s="32">
        <f>SUM(G120)+G122</f>
        <v>5570.5</v>
      </c>
      <c r="H119" s="32">
        <f>SUM(H120)+H122</f>
        <v>5344.3</v>
      </c>
      <c r="I119" s="32">
        <f>SUM(I120)+I122</f>
        <v>5404.3</v>
      </c>
    </row>
    <row r="120" spans="1:9" ht="31.5">
      <c r="A120" s="26" t="s">
        <v>348</v>
      </c>
      <c r="B120" s="46"/>
      <c r="C120" s="35" t="s">
        <v>29</v>
      </c>
      <c r="D120" s="35" t="s">
        <v>89</v>
      </c>
      <c r="E120" s="56" t="s">
        <v>528</v>
      </c>
      <c r="F120" s="56"/>
      <c r="G120" s="32">
        <f>SUM(G121)</f>
        <v>234.7</v>
      </c>
      <c r="H120" s="32">
        <f>SUM(H121)</f>
        <v>234.7</v>
      </c>
      <c r="I120" s="32">
        <f>SUM(I121)</f>
        <v>234.7</v>
      </c>
    </row>
    <row r="121" spans="1:9" ht="31.5">
      <c r="A121" s="26" t="s">
        <v>222</v>
      </c>
      <c r="B121" s="46"/>
      <c r="C121" s="35" t="s">
        <v>29</v>
      </c>
      <c r="D121" s="35" t="s">
        <v>89</v>
      </c>
      <c r="E121" s="56" t="s">
        <v>528</v>
      </c>
      <c r="F121" s="56">
        <v>600</v>
      </c>
      <c r="G121" s="32">
        <v>234.7</v>
      </c>
      <c r="H121" s="32">
        <v>234.7</v>
      </c>
      <c r="I121" s="32">
        <v>234.7</v>
      </c>
    </row>
    <row r="122" spans="1:9" ht="47.25">
      <c r="A122" s="26" t="s">
        <v>23</v>
      </c>
      <c r="B122" s="46"/>
      <c r="C122" s="35" t="s">
        <v>29</v>
      </c>
      <c r="D122" s="35" t="s">
        <v>89</v>
      </c>
      <c r="E122" s="56" t="s">
        <v>221</v>
      </c>
      <c r="F122" s="56"/>
      <c r="G122" s="32">
        <f>SUM(G123)</f>
        <v>5335.8</v>
      </c>
      <c r="H122" s="32">
        <f>SUM(H123)</f>
        <v>5109.6000000000004</v>
      </c>
      <c r="I122" s="32">
        <f>SUM(I123)</f>
        <v>5169.6000000000004</v>
      </c>
    </row>
    <row r="123" spans="1:9" ht="31.5">
      <c r="A123" s="26" t="s">
        <v>222</v>
      </c>
      <c r="B123" s="46"/>
      <c r="C123" s="35" t="s">
        <v>29</v>
      </c>
      <c r="D123" s="35" t="s">
        <v>89</v>
      </c>
      <c r="E123" s="56" t="s">
        <v>221</v>
      </c>
      <c r="F123" s="56">
        <v>600</v>
      </c>
      <c r="G123" s="32">
        <f>5235.5+100.3</f>
        <v>5335.8</v>
      </c>
      <c r="H123" s="32">
        <v>5109.6000000000004</v>
      </c>
      <c r="I123" s="32">
        <v>5169.6000000000004</v>
      </c>
    </row>
    <row r="124" spans="1:9" hidden="1">
      <c r="A124" s="26" t="s">
        <v>146</v>
      </c>
      <c r="B124" s="46"/>
      <c r="C124" s="35" t="s">
        <v>29</v>
      </c>
      <c r="D124" s="35" t="s">
        <v>89</v>
      </c>
      <c r="E124" s="56" t="s">
        <v>433</v>
      </c>
      <c r="F124" s="56"/>
      <c r="G124" s="32">
        <f t="shared" ref="G124:I125" si="14">SUM(G125)</f>
        <v>0</v>
      </c>
      <c r="H124" s="32">
        <f t="shared" si="14"/>
        <v>0</v>
      </c>
      <c r="I124" s="32">
        <f t="shared" si="14"/>
        <v>0</v>
      </c>
    </row>
    <row r="125" spans="1:9" hidden="1">
      <c r="A125" s="26" t="s">
        <v>405</v>
      </c>
      <c r="B125" s="46"/>
      <c r="C125" s="35" t="s">
        <v>29</v>
      </c>
      <c r="D125" s="35" t="s">
        <v>89</v>
      </c>
      <c r="E125" s="56" t="s">
        <v>434</v>
      </c>
      <c r="F125" s="56"/>
      <c r="G125" s="32">
        <f t="shared" si="14"/>
        <v>0</v>
      </c>
      <c r="H125" s="32">
        <f t="shared" si="14"/>
        <v>0</v>
      </c>
      <c r="I125" s="32">
        <f t="shared" si="14"/>
        <v>0</v>
      </c>
    </row>
    <row r="126" spans="1:9" ht="31.5" hidden="1">
      <c r="A126" s="26" t="s">
        <v>222</v>
      </c>
      <c r="B126" s="46"/>
      <c r="C126" s="35" t="s">
        <v>29</v>
      </c>
      <c r="D126" s="35" t="s">
        <v>89</v>
      </c>
      <c r="E126" s="56" t="s">
        <v>434</v>
      </c>
      <c r="F126" s="56">
        <v>600</v>
      </c>
      <c r="G126" s="32"/>
      <c r="H126" s="32"/>
      <c r="I126" s="32"/>
    </row>
    <row r="127" spans="1:9" ht="31.5">
      <c r="A127" s="3" t="s">
        <v>670</v>
      </c>
      <c r="B127" s="46"/>
      <c r="C127" s="35" t="s">
        <v>29</v>
      </c>
      <c r="D127" s="35" t="s">
        <v>89</v>
      </c>
      <c r="E127" s="56" t="s">
        <v>668</v>
      </c>
      <c r="F127" s="56"/>
      <c r="G127" s="32">
        <f t="shared" ref="G127:I128" si="15">SUM(G128)</f>
        <v>11485.6</v>
      </c>
      <c r="H127" s="32">
        <f t="shared" si="15"/>
        <v>1000</v>
      </c>
      <c r="I127" s="32">
        <f t="shared" si="15"/>
        <v>6350</v>
      </c>
    </row>
    <row r="128" spans="1:9" ht="31.5">
      <c r="A128" s="26" t="s">
        <v>93</v>
      </c>
      <c r="B128" s="46"/>
      <c r="C128" s="35" t="s">
        <v>29</v>
      </c>
      <c r="D128" s="35" t="s">
        <v>89</v>
      </c>
      <c r="E128" s="56" t="s">
        <v>669</v>
      </c>
      <c r="F128" s="56"/>
      <c r="G128" s="32">
        <f t="shared" si="15"/>
        <v>11485.6</v>
      </c>
      <c r="H128" s="32">
        <f t="shared" si="15"/>
        <v>1000</v>
      </c>
      <c r="I128" s="32">
        <f t="shared" si="15"/>
        <v>6350</v>
      </c>
    </row>
    <row r="129" spans="1:12" ht="31.5">
      <c r="A129" s="3" t="s">
        <v>47</v>
      </c>
      <c r="B129" s="46"/>
      <c r="C129" s="35" t="s">
        <v>29</v>
      </c>
      <c r="D129" s="35" t="s">
        <v>89</v>
      </c>
      <c r="E129" s="56" t="s">
        <v>669</v>
      </c>
      <c r="F129" s="56">
        <v>200</v>
      </c>
      <c r="G129" s="32">
        <v>11485.6</v>
      </c>
      <c r="H129" s="32">
        <v>1000</v>
      </c>
      <c r="I129" s="32">
        <v>6350</v>
      </c>
    </row>
    <row r="130" spans="1:12">
      <c r="A130" s="26" t="s">
        <v>186</v>
      </c>
      <c r="B130" s="46"/>
      <c r="C130" s="35" t="s">
        <v>29</v>
      </c>
      <c r="D130" s="35" t="s">
        <v>89</v>
      </c>
      <c r="E130" s="56" t="s">
        <v>187</v>
      </c>
      <c r="F130" s="56"/>
      <c r="G130" s="32">
        <f>G131+G136+G134</f>
        <v>5596.3</v>
      </c>
      <c r="H130" s="32">
        <f t="shared" ref="H130:I130" si="16">H131+H136+H134</f>
        <v>0</v>
      </c>
      <c r="I130" s="32">
        <f t="shared" si="16"/>
        <v>0</v>
      </c>
    </row>
    <row r="131" spans="1:12" ht="31.5">
      <c r="A131" s="26" t="s">
        <v>93</v>
      </c>
      <c r="B131" s="46"/>
      <c r="C131" s="35" t="s">
        <v>29</v>
      </c>
      <c r="D131" s="35" t="s">
        <v>89</v>
      </c>
      <c r="E131" s="56" t="s">
        <v>103</v>
      </c>
      <c r="F131" s="56"/>
      <c r="G131" s="32">
        <f>G133+G132</f>
        <v>2993.7</v>
      </c>
      <c r="H131" s="32">
        <f t="shared" ref="H131:I131" si="17">H133+H132</f>
        <v>0</v>
      </c>
      <c r="I131" s="32">
        <f t="shared" si="17"/>
        <v>0</v>
      </c>
    </row>
    <row r="132" spans="1:12" ht="31.5">
      <c r="A132" s="3" t="s">
        <v>47</v>
      </c>
      <c r="B132" s="46"/>
      <c r="C132" s="110" t="s">
        <v>29</v>
      </c>
      <c r="D132" s="110" t="s">
        <v>89</v>
      </c>
      <c r="E132" s="56" t="s">
        <v>103</v>
      </c>
      <c r="F132" s="56">
        <v>200</v>
      </c>
      <c r="G132" s="32">
        <v>514.6</v>
      </c>
      <c r="H132" s="32"/>
      <c r="I132" s="32"/>
    </row>
    <row r="133" spans="1:12">
      <c r="A133" s="26" t="s">
        <v>20</v>
      </c>
      <c r="B133" s="46"/>
      <c r="C133" s="35" t="s">
        <v>29</v>
      </c>
      <c r="D133" s="35" t="s">
        <v>89</v>
      </c>
      <c r="E133" s="56" t="s">
        <v>103</v>
      </c>
      <c r="F133" s="56">
        <v>800</v>
      </c>
      <c r="G133" s="32">
        <v>2479.1</v>
      </c>
      <c r="H133" s="32"/>
      <c r="I133" s="32"/>
    </row>
    <row r="134" spans="1:12">
      <c r="A134" s="109" t="s">
        <v>997</v>
      </c>
      <c r="B134" s="46"/>
      <c r="C134" s="110" t="s">
        <v>29</v>
      </c>
      <c r="D134" s="110" t="s">
        <v>89</v>
      </c>
      <c r="E134" s="56" t="s">
        <v>996</v>
      </c>
      <c r="F134" s="56"/>
      <c r="G134" s="32">
        <f>SUM(G135)</f>
        <v>2215.8000000000002</v>
      </c>
      <c r="H134" s="32">
        <f t="shared" ref="H134:I134" si="18">SUM(H135)</f>
        <v>0</v>
      </c>
      <c r="I134" s="32">
        <f t="shared" si="18"/>
        <v>0</v>
      </c>
    </row>
    <row r="135" spans="1:12" ht="31.5">
      <c r="A135" s="3" t="s">
        <v>47</v>
      </c>
      <c r="B135" s="46"/>
      <c r="C135" s="110" t="s">
        <v>29</v>
      </c>
      <c r="D135" s="110" t="s">
        <v>89</v>
      </c>
      <c r="E135" s="56" t="s">
        <v>996</v>
      </c>
      <c r="F135" s="56">
        <v>200</v>
      </c>
      <c r="G135" s="32">
        <v>2215.8000000000002</v>
      </c>
      <c r="H135" s="32"/>
      <c r="I135" s="32"/>
    </row>
    <row r="136" spans="1:12">
      <c r="A136" s="57" t="s">
        <v>146</v>
      </c>
      <c r="B136" s="46"/>
      <c r="C136" s="35" t="s">
        <v>29</v>
      </c>
      <c r="D136" s="35" t="s">
        <v>89</v>
      </c>
      <c r="E136" s="56" t="s">
        <v>972</v>
      </c>
      <c r="F136" s="56"/>
      <c r="G136" s="32">
        <f>SUM(G137)</f>
        <v>386.8</v>
      </c>
      <c r="H136" s="32">
        <f t="shared" ref="H136:I137" si="19">SUM(H137)</f>
        <v>0</v>
      </c>
      <c r="I136" s="32">
        <f t="shared" si="19"/>
        <v>0</v>
      </c>
    </row>
    <row r="137" spans="1:12">
      <c r="A137" s="26" t="s">
        <v>257</v>
      </c>
      <c r="B137" s="46"/>
      <c r="C137" s="35" t="s">
        <v>29</v>
      </c>
      <c r="D137" s="35" t="s">
        <v>89</v>
      </c>
      <c r="E137" s="56" t="s">
        <v>971</v>
      </c>
      <c r="F137" s="56"/>
      <c r="G137" s="32">
        <f>SUM(G138)</f>
        <v>386.8</v>
      </c>
      <c r="H137" s="32">
        <f t="shared" si="19"/>
        <v>0</v>
      </c>
      <c r="I137" s="32">
        <f t="shared" si="19"/>
        <v>0</v>
      </c>
    </row>
    <row r="138" spans="1:12" ht="31.5">
      <c r="A138" s="26" t="s">
        <v>222</v>
      </c>
      <c r="B138" s="46"/>
      <c r="C138" s="35" t="s">
        <v>29</v>
      </c>
      <c r="D138" s="35" t="s">
        <v>89</v>
      </c>
      <c r="E138" s="56" t="s">
        <v>971</v>
      </c>
      <c r="F138" s="56">
        <v>600</v>
      </c>
      <c r="G138" s="32">
        <v>386.8</v>
      </c>
      <c r="H138" s="32"/>
      <c r="I138" s="32"/>
    </row>
    <row r="139" spans="1:12">
      <c r="A139" s="26" t="s">
        <v>223</v>
      </c>
      <c r="B139" s="46"/>
      <c r="C139" s="35" t="s">
        <v>49</v>
      </c>
      <c r="D139" s="35"/>
      <c r="E139" s="35"/>
      <c r="F139" s="35"/>
      <c r="G139" s="32">
        <f>SUM(G140)+G146+G156</f>
        <v>30048.6</v>
      </c>
      <c r="H139" s="32">
        <f t="shared" ref="H139:I139" si="20">SUM(H140)+H146+H156</f>
        <v>26611.1</v>
      </c>
      <c r="I139" s="32">
        <f t="shared" si="20"/>
        <v>27047.699999999997</v>
      </c>
    </row>
    <row r="140" spans="1:12">
      <c r="A140" s="58" t="s">
        <v>166</v>
      </c>
      <c r="B140" s="56"/>
      <c r="C140" s="35" t="s">
        <v>49</v>
      </c>
      <c r="D140" s="35" t="s">
        <v>11</v>
      </c>
      <c r="E140" s="35"/>
      <c r="F140" s="35"/>
      <c r="G140" s="32">
        <f t="shared" ref="G140:L141" si="21">SUM(G141)</f>
        <v>5543.8</v>
      </c>
      <c r="H140" s="32">
        <f t="shared" si="21"/>
        <v>5109.5</v>
      </c>
      <c r="I140" s="32">
        <f t="shared" si="21"/>
        <v>4176.1000000000004</v>
      </c>
    </row>
    <row r="141" spans="1:12">
      <c r="A141" s="26" t="s">
        <v>186</v>
      </c>
      <c r="B141" s="46"/>
      <c r="C141" s="35" t="s">
        <v>49</v>
      </c>
      <c r="D141" s="35" t="s">
        <v>11</v>
      </c>
      <c r="E141" s="56" t="s">
        <v>187</v>
      </c>
      <c r="F141" s="35"/>
      <c r="G141" s="32">
        <f>SUM(G142)</f>
        <v>5543.8</v>
      </c>
      <c r="H141" s="32">
        <f t="shared" si="21"/>
        <v>5109.5</v>
      </c>
      <c r="I141" s="32">
        <f t="shared" si="21"/>
        <v>4176.1000000000004</v>
      </c>
      <c r="J141" s="32">
        <f t="shared" si="21"/>
        <v>0</v>
      </c>
      <c r="K141" s="32">
        <f t="shared" si="21"/>
        <v>0</v>
      </c>
      <c r="L141" s="32">
        <f t="shared" si="21"/>
        <v>0</v>
      </c>
    </row>
    <row r="142" spans="1:12" ht="31.5">
      <c r="A142" s="26" t="s">
        <v>224</v>
      </c>
      <c r="B142" s="46"/>
      <c r="C142" s="35" t="s">
        <v>49</v>
      </c>
      <c r="D142" s="35" t="s">
        <v>11</v>
      </c>
      <c r="E142" s="35" t="s">
        <v>677</v>
      </c>
      <c r="F142" s="35"/>
      <c r="G142" s="32">
        <f>SUM(G143:G145)</f>
        <v>5543.8</v>
      </c>
      <c r="H142" s="32">
        <f>SUM(H143:H145)</f>
        <v>5109.5</v>
      </c>
      <c r="I142" s="32">
        <f>SUM(I143:I145)</f>
        <v>4176.1000000000004</v>
      </c>
    </row>
    <row r="143" spans="1:12" ht="47.25">
      <c r="A143" s="3" t="s">
        <v>46</v>
      </c>
      <c r="B143" s="46"/>
      <c r="C143" s="35" t="s">
        <v>49</v>
      </c>
      <c r="D143" s="35" t="s">
        <v>11</v>
      </c>
      <c r="E143" s="35" t="s">
        <v>677</v>
      </c>
      <c r="F143" s="35" t="s">
        <v>84</v>
      </c>
      <c r="G143" s="32">
        <f>4376+212.1</f>
        <v>4588.1000000000004</v>
      </c>
      <c r="H143" s="32">
        <v>4608.3</v>
      </c>
      <c r="I143" s="32">
        <v>4176.1000000000004</v>
      </c>
    </row>
    <row r="144" spans="1:12" ht="31.5">
      <c r="A144" s="26" t="s">
        <v>47</v>
      </c>
      <c r="B144" s="46"/>
      <c r="C144" s="35" t="s">
        <v>49</v>
      </c>
      <c r="D144" s="35" t="s">
        <v>11</v>
      </c>
      <c r="E144" s="35" t="s">
        <v>677</v>
      </c>
      <c r="F144" s="35" t="s">
        <v>86</v>
      </c>
      <c r="G144" s="32">
        <f>875.7</f>
        <v>875.7</v>
      </c>
      <c r="H144" s="32">
        <f>251+170.2</f>
        <v>421.2</v>
      </c>
      <c r="I144" s="32"/>
    </row>
    <row r="145" spans="1:9">
      <c r="A145" s="26" t="s">
        <v>20</v>
      </c>
      <c r="B145" s="46"/>
      <c r="C145" s="35" t="s">
        <v>49</v>
      </c>
      <c r="D145" s="35" t="s">
        <v>11</v>
      </c>
      <c r="E145" s="35" t="s">
        <v>677</v>
      </c>
      <c r="F145" s="35" t="s">
        <v>91</v>
      </c>
      <c r="G145" s="32">
        <v>80</v>
      </c>
      <c r="H145" s="32">
        <v>80</v>
      </c>
      <c r="I145" s="32"/>
    </row>
    <row r="146" spans="1:9">
      <c r="A146" s="3" t="s">
        <v>919</v>
      </c>
      <c r="B146" s="27"/>
      <c r="C146" s="27" t="s">
        <v>49</v>
      </c>
      <c r="D146" s="27" t="s">
        <v>167</v>
      </c>
      <c r="E146" s="27"/>
      <c r="F146" s="27"/>
      <c r="G146" s="30">
        <f>SUM(G147)</f>
        <v>20302.599999999999</v>
      </c>
      <c r="H146" s="30">
        <f t="shared" ref="H146:I146" si="22">SUM(H147)</f>
        <v>20275.099999999999</v>
      </c>
      <c r="I146" s="30">
        <f t="shared" si="22"/>
        <v>20275.099999999999</v>
      </c>
    </row>
    <row r="147" spans="1:9" ht="31.5">
      <c r="A147" s="3" t="s">
        <v>601</v>
      </c>
      <c r="B147" s="27"/>
      <c r="C147" s="27" t="s">
        <v>49</v>
      </c>
      <c r="D147" s="27" t="s">
        <v>167</v>
      </c>
      <c r="E147" s="27" t="s">
        <v>272</v>
      </c>
      <c r="F147" s="27"/>
      <c r="G147" s="30">
        <f>SUM(G148)</f>
        <v>20302.599999999999</v>
      </c>
      <c r="H147" s="30">
        <f t="shared" ref="H147:I147" si="23">SUM(H148)</f>
        <v>20275.099999999999</v>
      </c>
      <c r="I147" s="30">
        <f t="shared" si="23"/>
        <v>20275.099999999999</v>
      </c>
    </row>
    <row r="148" spans="1:9" ht="31.5">
      <c r="A148" s="3" t="s">
        <v>602</v>
      </c>
      <c r="B148" s="27"/>
      <c r="C148" s="27" t="s">
        <v>49</v>
      </c>
      <c r="D148" s="27" t="s">
        <v>167</v>
      </c>
      <c r="E148" s="27" t="s">
        <v>273</v>
      </c>
      <c r="F148" s="27"/>
      <c r="G148" s="30">
        <f>SUM(G149,G152)</f>
        <v>20302.599999999999</v>
      </c>
      <c r="H148" s="30">
        <f>SUM(H149,H152)</f>
        <v>20275.099999999999</v>
      </c>
      <c r="I148" s="30">
        <f>SUM(I149,I152)</f>
        <v>20275.099999999999</v>
      </c>
    </row>
    <row r="149" spans="1:9">
      <c r="A149" s="3" t="s">
        <v>30</v>
      </c>
      <c r="B149" s="27"/>
      <c r="C149" s="27" t="s">
        <v>49</v>
      </c>
      <c r="D149" s="27" t="s">
        <v>167</v>
      </c>
      <c r="E149" s="27" t="s">
        <v>274</v>
      </c>
      <c r="F149" s="27"/>
      <c r="G149" s="30">
        <f>SUM(G150)</f>
        <v>42.4</v>
      </c>
      <c r="H149" s="30">
        <f t="shared" ref="H149:I149" si="24">SUM(H150)</f>
        <v>42.4</v>
      </c>
      <c r="I149" s="30">
        <f t="shared" si="24"/>
        <v>42.4</v>
      </c>
    </row>
    <row r="150" spans="1:9" ht="31.5">
      <c r="A150" s="3" t="s">
        <v>270</v>
      </c>
      <c r="B150" s="27"/>
      <c r="C150" s="27" t="s">
        <v>49</v>
      </c>
      <c r="D150" s="27" t="s">
        <v>167</v>
      </c>
      <c r="E150" s="27" t="s">
        <v>276</v>
      </c>
      <c r="F150" s="27"/>
      <c r="G150" s="30">
        <f>SUM(G151)</f>
        <v>42.4</v>
      </c>
      <c r="H150" s="30">
        <f>SUM(H151)</f>
        <v>42.4</v>
      </c>
      <c r="I150" s="30">
        <f>SUM(I151)</f>
        <v>42.4</v>
      </c>
    </row>
    <row r="151" spans="1:9" ht="31.5">
      <c r="A151" s="3" t="s">
        <v>47</v>
      </c>
      <c r="B151" s="27"/>
      <c r="C151" s="27" t="s">
        <v>49</v>
      </c>
      <c r="D151" s="27" t="s">
        <v>167</v>
      </c>
      <c r="E151" s="27" t="s">
        <v>276</v>
      </c>
      <c r="F151" s="27" t="s">
        <v>86</v>
      </c>
      <c r="G151" s="30">
        <v>42.4</v>
      </c>
      <c r="H151" s="30">
        <v>42.4</v>
      </c>
      <c r="I151" s="30">
        <v>42.4</v>
      </c>
    </row>
    <row r="152" spans="1:9" ht="31.5">
      <c r="A152" s="3" t="s">
        <v>40</v>
      </c>
      <c r="B152" s="27"/>
      <c r="C152" s="27" t="s">
        <v>49</v>
      </c>
      <c r="D152" s="27" t="s">
        <v>167</v>
      </c>
      <c r="E152" s="27" t="s">
        <v>277</v>
      </c>
      <c r="F152" s="27"/>
      <c r="G152" s="30">
        <f>SUM(G153:G155)</f>
        <v>20260.199999999997</v>
      </c>
      <c r="H152" s="30">
        <f>SUM(H153:H155)</f>
        <v>20232.699999999997</v>
      </c>
      <c r="I152" s="30">
        <f>SUM(I153:I155)</f>
        <v>20232.699999999997</v>
      </c>
    </row>
    <row r="153" spans="1:9" ht="47.25">
      <c r="A153" s="3" t="s">
        <v>46</v>
      </c>
      <c r="B153" s="27"/>
      <c r="C153" s="27" t="s">
        <v>49</v>
      </c>
      <c r="D153" s="27" t="s">
        <v>167</v>
      </c>
      <c r="E153" s="27" t="s">
        <v>277</v>
      </c>
      <c r="F153" s="27" t="s">
        <v>84</v>
      </c>
      <c r="G153" s="30">
        <v>16959.599999999999</v>
      </c>
      <c r="H153" s="30">
        <v>16959.599999999999</v>
      </c>
      <c r="I153" s="30">
        <v>16959.599999999999</v>
      </c>
    </row>
    <row r="154" spans="1:9" ht="31.5">
      <c r="A154" s="3" t="s">
        <v>47</v>
      </c>
      <c r="B154" s="27"/>
      <c r="C154" s="27" t="s">
        <v>49</v>
      </c>
      <c r="D154" s="27" t="s">
        <v>167</v>
      </c>
      <c r="E154" s="27" t="s">
        <v>277</v>
      </c>
      <c r="F154" s="27" t="s">
        <v>86</v>
      </c>
      <c r="G154" s="30">
        <v>3243.3</v>
      </c>
      <c r="H154" s="30">
        <v>3218.1</v>
      </c>
      <c r="I154" s="30">
        <v>3218.1</v>
      </c>
    </row>
    <row r="155" spans="1:9">
      <c r="A155" s="3" t="s">
        <v>20</v>
      </c>
      <c r="B155" s="27"/>
      <c r="C155" s="27" t="s">
        <v>49</v>
      </c>
      <c r="D155" s="27" t="s">
        <v>167</v>
      </c>
      <c r="E155" s="27" t="s">
        <v>277</v>
      </c>
      <c r="F155" s="27" t="s">
        <v>91</v>
      </c>
      <c r="G155" s="30">
        <v>57.3</v>
      </c>
      <c r="H155" s="30">
        <v>55</v>
      </c>
      <c r="I155" s="30">
        <v>55</v>
      </c>
    </row>
    <row r="156" spans="1:9" ht="31.5">
      <c r="A156" s="3" t="s">
        <v>920</v>
      </c>
      <c r="B156" s="27"/>
      <c r="C156" s="27" t="s">
        <v>49</v>
      </c>
      <c r="D156" s="27" t="s">
        <v>26</v>
      </c>
      <c r="E156" s="27"/>
      <c r="F156" s="27"/>
      <c r="G156" s="30">
        <f>SUM(G157)+G169</f>
        <v>4202.2</v>
      </c>
      <c r="H156" s="30">
        <f t="shared" ref="H156:I156" si="25">SUM(H157)+H169</f>
        <v>1226.5</v>
      </c>
      <c r="I156" s="30">
        <f t="shared" si="25"/>
        <v>2596.5</v>
      </c>
    </row>
    <row r="157" spans="1:9" ht="31.5">
      <c r="A157" s="3" t="s">
        <v>601</v>
      </c>
      <c r="B157" s="27"/>
      <c r="C157" s="27" t="s">
        <v>49</v>
      </c>
      <c r="D157" s="27" t="s">
        <v>26</v>
      </c>
      <c r="E157" s="27" t="s">
        <v>272</v>
      </c>
      <c r="F157" s="27"/>
      <c r="G157" s="30">
        <f>SUM(G158+G162)+G166</f>
        <v>3702.2</v>
      </c>
      <c r="H157" s="30">
        <f t="shared" ref="H157:I157" si="26">SUM(H158+H162)+H166</f>
        <v>726.5</v>
      </c>
      <c r="I157" s="30">
        <f t="shared" si="26"/>
        <v>2096.5</v>
      </c>
    </row>
    <row r="158" spans="1:9" ht="31.5">
      <c r="A158" s="3" t="s">
        <v>602</v>
      </c>
      <c r="B158" s="27"/>
      <c r="C158" s="27" t="s">
        <v>49</v>
      </c>
      <c r="D158" s="27" t="s">
        <v>26</v>
      </c>
      <c r="E158" s="27" t="s">
        <v>273</v>
      </c>
      <c r="F158" s="27"/>
      <c r="G158" s="30">
        <f>SUM(G159)</f>
        <v>1170</v>
      </c>
      <c r="H158" s="30">
        <f t="shared" ref="H158:I159" si="27">SUM(H159)</f>
        <v>239.3</v>
      </c>
      <c r="I158" s="30">
        <f t="shared" si="27"/>
        <v>1170</v>
      </c>
    </row>
    <row r="159" spans="1:9">
      <c r="A159" s="3" t="s">
        <v>30</v>
      </c>
      <c r="B159" s="27"/>
      <c r="C159" s="27" t="s">
        <v>49</v>
      </c>
      <c r="D159" s="27" t="s">
        <v>26</v>
      </c>
      <c r="E159" s="27" t="s">
        <v>274</v>
      </c>
      <c r="F159" s="27"/>
      <c r="G159" s="30">
        <f>SUM(G160)</f>
        <v>1170</v>
      </c>
      <c r="H159" s="30">
        <f t="shared" si="27"/>
        <v>239.3</v>
      </c>
      <c r="I159" s="30">
        <f t="shared" si="27"/>
        <v>1170</v>
      </c>
    </row>
    <row r="160" spans="1:9" ht="31.5">
      <c r="A160" s="3" t="s">
        <v>269</v>
      </c>
      <c r="B160" s="27"/>
      <c r="C160" s="27" t="s">
        <v>49</v>
      </c>
      <c r="D160" s="27" t="s">
        <v>26</v>
      </c>
      <c r="E160" s="27" t="s">
        <v>275</v>
      </c>
      <c r="F160" s="27"/>
      <c r="G160" s="30">
        <f>SUM(G161)</f>
        <v>1170</v>
      </c>
      <c r="H160" s="30">
        <f t="shared" ref="H160:I160" si="28">SUM(H161)</f>
        <v>239.3</v>
      </c>
      <c r="I160" s="30">
        <f t="shared" si="28"/>
        <v>1170</v>
      </c>
    </row>
    <row r="161" spans="1:9" ht="31.5">
      <c r="A161" s="3" t="s">
        <v>47</v>
      </c>
      <c r="B161" s="27"/>
      <c r="C161" s="27" t="s">
        <v>49</v>
      </c>
      <c r="D161" s="27" t="s">
        <v>26</v>
      </c>
      <c r="E161" s="27" t="s">
        <v>275</v>
      </c>
      <c r="F161" s="27" t="s">
        <v>86</v>
      </c>
      <c r="G161" s="30">
        <v>1170</v>
      </c>
      <c r="H161" s="30">
        <v>239.3</v>
      </c>
      <c r="I161" s="30">
        <v>1170</v>
      </c>
    </row>
    <row r="162" spans="1:9" ht="47.25">
      <c r="A162" s="3" t="s">
        <v>271</v>
      </c>
      <c r="B162" s="27"/>
      <c r="C162" s="27" t="s">
        <v>49</v>
      </c>
      <c r="D162" s="27" t="s">
        <v>26</v>
      </c>
      <c r="E162" s="27" t="s">
        <v>278</v>
      </c>
      <c r="F162" s="27"/>
      <c r="G162" s="30">
        <f t="shared" ref="G162:I164" si="29">SUM(G163)</f>
        <v>2120</v>
      </c>
      <c r="H162" s="30">
        <f t="shared" si="29"/>
        <v>75</v>
      </c>
      <c r="I162" s="30">
        <f t="shared" si="29"/>
        <v>514.29999999999995</v>
      </c>
    </row>
    <row r="163" spans="1:9">
      <c r="A163" s="3" t="s">
        <v>30</v>
      </c>
      <c r="B163" s="27"/>
      <c r="C163" s="27" t="s">
        <v>49</v>
      </c>
      <c r="D163" s="27" t="s">
        <v>26</v>
      </c>
      <c r="E163" s="27" t="s">
        <v>279</v>
      </c>
      <c r="F163" s="27"/>
      <c r="G163" s="30">
        <f t="shared" si="29"/>
        <v>2120</v>
      </c>
      <c r="H163" s="30">
        <f t="shared" si="29"/>
        <v>75</v>
      </c>
      <c r="I163" s="30">
        <f t="shared" si="29"/>
        <v>514.29999999999995</v>
      </c>
    </row>
    <row r="164" spans="1:9" ht="31.5">
      <c r="A164" s="3" t="s">
        <v>270</v>
      </c>
      <c r="B164" s="27"/>
      <c r="C164" s="27" t="s">
        <v>49</v>
      </c>
      <c r="D164" s="27" t="s">
        <v>26</v>
      </c>
      <c r="E164" s="27" t="s">
        <v>280</v>
      </c>
      <c r="F164" s="27"/>
      <c r="G164" s="30">
        <f t="shared" si="29"/>
        <v>2120</v>
      </c>
      <c r="H164" s="30">
        <f t="shared" si="29"/>
        <v>75</v>
      </c>
      <c r="I164" s="30">
        <f t="shared" si="29"/>
        <v>514.29999999999995</v>
      </c>
    </row>
    <row r="165" spans="1:9" ht="31.5">
      <c r="A165" s="3" t="s">
        <v>47</v>
      </c>
      <c r="B165" s="27"/>
      <c r="C165" s="27" t="s">
        <v>49</v>
      </c>
      <c r="D165" s="27" t="s">
        <v>26</v>
      </c>
      <c r="E165" s="27" t="s">
        <v>280</v>
      </c>
      <c r="F165" s="27" t="s">
        <v>86</v>
      </c>
      <c r="G165" s="30">
        <v>2120</v>
      </c>
      <c r="H165" s="30">
        <v>75</v>
      </c>
      <c r="I165" s="30">
        <v>514.29999999999995</v>
      </c>
    </row>
    <row r="166" spans="1:9" ht="31.5">
      <c r="A166" s="3" t="s">
        <v>603</v>
      </c>
      <c r="B166" s="27"/>
      <c r="C166" s="27" t="s">
        <v>49</v>
      </c>
      <c r="D166" s="27" t="s">
        <v>26</v>
      </c>
      <c r="E166" s="27" t="s">
        <v>281</v>
      </c>
      <c r="F166" s="27"/>
      <c r="G166" s="30">
        <f t="shared" ref="G166:I167" si="30">SUM(G167)</f>
        <v>412.2</v>
      </c>
      <c r="H166" s="30">
        <f t="shared" si="30"/>
        <v>412.2</v>
      </c>
      <c r="I166" s="30">
        <f t="shared" si="30"/>
        <v>412.2</v>
      </c>
    </row>
    <row r="167" spans="1:9">
      <c r="A167" s="3" t="s">
        <v>30</v>
      </c>
      <c r="B167" s="27"/>
      <c r="C167" s="27" t="s">
        <v>49</v>
      </c>
      <c r="D167" s="27" t="s">
        <v>26</v>
      </c>
      <c r="E167" s="27" t="s">
        <v>282</v>
      </c>
      <c r="F167" s="27"/>
      <c r="G167" s="30">
        <f>SUM(G168)</f>
        <v>412.2</v>
      </c>
      <c r="H167" s="30">
        <f t="shared" si="30"/>
        <v>412.2</v>
      </c>
      <c r="I167" s="30">
        <f t="shared" si="30"/>
        <v>412.2</v>
      </c>
    </row>
    <row r="168" spans="1:9" ht="31.5">
      <c r="A168" s="3" t="s">
        <v>47</v>
      </c>
      <c r="B168" s="27"/>
      <c r="C168" s="27" t="s">
        <v>49</v>
      </c>
      <c r="D168" s="27" t="s">
        <v>26</v>
      </c>
      <c r="E168" s="27" t="s">
        <v>282</v>
      </c>
      <c r="F168" s="27" t="s">
        <v>86</v>
      </c>
      <c r="G168" s="30">
        <v>412.2</v>
      </c>
      <c r="H168" s="30">
        <v>412.2</v>
      </c>
      <c r="I168" s="30">
        <v>412.2</v>
      </c>
    </row>
    <row r="169" spans="1:9">
      <c r="A169" s="3" t="s">
        <v>186</v>
      </c>
      <c r="B169" s="27"/>
      <c r="C169" s="27" t="s">
        <v>49</v>
      </c>
      <c r="D169" s="27" t="s">
        <v>26</v>
      </c>
      <c r="E169" s="27" t="s">
        <v>187</v>
      </c>
      <c r="F169" s="27"/>
      <c r="G169" s="30">
        <f>SUM(G170)</f>
        <v>500</v>
      </c>
      <c r="H169" s="30">
        <f t="shared" ref="H169:I169" si="31">SUM(H170)</f>
        <v>500</v>
      </c>
      <c r="I169" s="30">
        <f t="shared" si="31"/>
        <v>500</v>
      </c>
    </row>
    <row r="170" spans="1:9" ht="31.5">
      <c r="A170" s="3" t="s">
        <v>301</v>
      </c>
      <c r="B170" s="27"/>
      <c r="C170" s="27" t="s">
        <v>49</v>
      </c>
      <c r="D170" s="27" t="s">
        <v>26</v>
      </c>
      <c r="E170" s="27" t="s">
        <v>302</v>
      </c>
      <c r="F170" s="27"/>
      <c r="G170" s="30">
        <f>SUM(G171)</f>
        <v>500</v>
      </c>
      <c r="H170" s="30">
        <f>SUM(H171)</f>
        <v>500</v>
      </c>
      <c r="I170" s="30">
        <f>SUM(I171)</f>
        <v>500</v>
      </c>
    </row>
    <row r="171" spans="1:9" ht="29.25" customHeight="1">
      <c r="A171" s="3" t="s">
        <v>47</v>
      </c>
      <c r="B171" s="27"/>
      <c r="C171" s="27" t="s">
        <v>49</v>
      </c>
      <c r="D171" s="27" t="s">
        <v>26</v>
      </c>
      <c r="E171" s="27" t="s">
        <v>302</v>
      </c>
      <c r="F171" s="27" t="s">
        <v>86</v>
      </c>
      <c r="G171" s="30">
        <v>500</v>
      </c>
      <c r="H171" s="30">
        <v>500</v>
      </c>
      <c r="I171" s="30">
        <v>500</v>
      </c>
    </row>
    <row r="172" spans="1:9" ht="31.5" hidden="1">
      <c r="A172" s="26" t="s">
        <v>93</v>
      </c>
      <c r="B172" s="46"/>
      <c r="C172" s="27" t="s">
        <v>49</v>
      </c>
      <c r="D172" s="27" t="s">
        <v>167</v>
      </c>
      <c r="E172" s="56" t="s">
        <v>446</v>
      </c>
      <c r="F172" s="56"/>
      <c r="G172" s="32">
        <f>G173</f>
        <v>0</v>
      </c>
      <c r="H172" s="32">
        <f>H173</f>
        <v>0</v>
      </c>
      <c r="I172" s="32">
        <f>I173</f>
        <v>0</v>
      </c>
    </row>
    <row r="173" spans="1:9" hidden="1">
      <c r="A173" s="26" t="s">
        <v>20</v>
      </c>
      <c r="B173" s="46"/>
      <c r="C173" s="27" t="s">
        <v>49</v>
      </c>
      <c r="D173" s="27" t="s">
        <v>167</v>
      </c>
      <c r="E173" s="56" t="s">
        <v>446</v>
      </c>
      <c r="F173" s="56">
        <v>800</v>
      </c>
      <c r="G173" s="32"/>
      <c r="H173" s="32"/>
      <c r="I173" s="32"/>
    </row>
    <row r="174" spans="1:9">
      <c r="A174" s="26" t="s">
        <v>10</v>
      </c>
      <c r="B174" s="46"/>
      <c r="C174" s="35" t="s">
        <v>11</v>
      </c>
      <c r="D174" s="56"/>
      <c r="E174" s="56"/>
      <c r="F174" s="56"/>
      <c r="G174" s="32">
        <f>SUM(G217)+G175+G196</f>
        <v>515172.3</v>
      </c>
      <c r="H174" s="32">
        <f>SUM(H217)+H175+H196</f>
        <v>324499.90000000002</v>
      </c>
      <c r="I174" s="32">
        <f>SUM(I217)+I175+I196</f>
        <v>336019.9</v>
      </c>
    </row>
    <row r="175" spans="1:9">
      <c r="A175" s="3" t="s">
        <v>12</v>
      </c>
      <c r="B175" s="27"/>
      <c r="C175" s="27" t="s">
        <v>11</v>
      </c>
      <c r="D175" s="27" t="s">
        <v>13</v>
      </c>
      <c r="E175" s="27"/>
      <c r="F175" s="27"/>
      <c r="G175" s="30">
        <f>SUM(G176)+G191+G184</f>
        <v>234415.59999999998</v>
      </c>
      <c r="H175" s="30">
        <f>SUM(H176)+H191+H184</f>
        <v>118518.6</v>
      </c>
      <c r="I175" s="30">
        <f>SUM(I176)+I191+I184</f>
        <v>127268.8</v>
      </c>
    </row>
    <row r="176" spans="1:9" ht="31.5">
      <c r="A176" s="59" t="s">
        <v>643</v>
      </c>
      <c r="B176" s="27"/>
      <c r="C176" s="27" t="s">
        <v>11</v>
      </c>
      <c r="D176" s="27" t="s">
        <v>13</v>
      </c>
      <c r="E176" s="27" t="s">
        <v>283</v>
      </c>
      <c r="F176" s="27"/>
      <c r="G176" s="30">
        <f>SUM(G179)+G177</f>
        <v>142160.79999999999</v>
      </c>
      <c r="H176" s="30">
        <f>SUM(H179)+H177</f>
        <v>118095.6</v>
      </c>
      <c r="I176" s="30">
        <f>SUM(I179)+I177</f>
        <v>126845.8</v>
      </c>
    </row>
    <row r="177" spans="1:9">
      <c r="A177" s="59" t="s">
        <v>30</v>
      </c>
      <c r="B177" s="27"/>
      <c r="C177" s="27" t="s">
        <v>11</v>
      </c>
      <c r="D177" s="27" t="s">
        <v>13</v>
      </c>
      <c r="E177" s="28" t="s">
        <v>666</v>
      </c>
      <c r="F177" s="27"/>
      <c r="G177" s="30">
        <f>SUM(G178)</f>
        <v>1735</v>
      </c>
      <c r="H177" s="30">
        <f>SUM(H178)</f>
        <v>0</v>
      </c>
      <c r="I177" s="30">
        <f>SUM(I178)</f>
        <v>0</v>
      </c>
    </row>
    <row r="178" spans="1:9" ht="31.5">
      <c r="A178" s="59" t="s">
        <v>47</v>
      </c>
      <c r="B178" s="27"/>
      <c r="C178" s="27" t="s">
        <v>11</v>
      </c>
      <c r="D178" s="27" t="s">
        <v>13</v>
      </c>
      <c r="E178" s="28" t="s">
        <v>666</v>
      </c>
      <c r="F178" s="27" t="s">
        <v>86</v>
      </c>
      <c r="G178" s="30">
        <v>1735</v>
      </c>
      <c r="H178" s="30"/>
      <c r="I178" s="30"/>
    </row>
    <row r="179" spans="1:9" ht="47.25">
      <c r="A179" s="3" t="s">
        <v>16</v>
      </c>
      <c r="B179" s="27"/>
      <c r="C179" s="27" t="s">
        <v>11</v>
      </c>
      <c r="D179" s="27" t="s">
        <v>13</v>
      </c>
      <c r="E179" s="27" t="s">
        <v>644</v>
      </c>
      <c r="F179" s="27"/>
      <c r="G179" s="30">
        <f>SUM(G180+G182)</f>
        <v>140425.79999999999</v>
      </c>
      <c r="H179" s="30">
        <f>SUM(H180+H182)</f>
        <v>118095.6</v>
      </c>
      <c r="I179" s="30">
        <f>SUM(I180+I182)</f>
        <v>126845.8</v>
      </c>
    </row>
    <row r="180" spans="1:9">
      <c r="A180" s="3" t="s">
        <v>18</v>
      </c>
      <c r="B180" s="27"/>
      <c r="C180" s="27" t="s">
        <v>11</v>
      </c>
      <c r="D180" s="27" t="s">
        <v>13</v>
      </c>
      <c r="E180" s="27" t="s">
        <v>645</v>
      </c>
      <c r="F180" s="27"/>
      <c r="G180" s="30">
        <f>SUM(G181)</f>
        <v>67415.199999999997</v>
      </c>
      <c r="H180" s="30">
        <f>SUM(H181)</f>
        <v>50163.3</v>
      </c>
      <c r="I180" s="30">
        <f>SUM(I181)</f>
        <v>51870.5</v>
      </c>
    </row>
    <row r="181" spans="1:9">
      <c r="A181" s="3" t="s">
        <v>20</v>
      </c>
      <c r="B181" s="27"/>
      <c r="C181" s="27" t="s">
        <v>11</v>
      </c>
      <c r="D181" s="27" t="s">
        <v>13</v>
      </c>
      <c r="E181" s="27" t="s">
        <v>645</v>
      </c>
      <c r="F181" s="27" t="s">
        <v>91</v>
      </c>
      <c r="G181" s="30">
        <v>67415.199999999997</v>
      </c>
      <c r="H181" s="30">
        <v>50163.3</v>
      </c>
      <c r="I181" s="30">
        <v>51870.5</v>
      </c>
    </row>
    <row r="182" spans="1:9" ht="18.75" customHeight="1">
      <c r="A182" s="3" t="s">
        <v>260</v>
      </c>
      <c r="B182" s="27"/>
      <c r="C182" s="27" t="s">
        <v>11</v>
      </c>
      <c r="D182" s="27" t="s">
        <v>13</v>
      </c>
      <c r="E182" s="27" t="s">
        <v>646</v>
      </c>
      <c r="F182" s="27"/>
      <c r="G182" s="30">
        <f>SUM(G183)</f>
        <v>73010.600000000006</v>
      </c>
      <c r="H182" s="30">
        <f>SUM(H183)</f>
        <v>67932.3</v>
      </c>
      <c r="I182" s="30">
        <f>SUM(I183)</f>
        <v>74975.3</v>
      </c>
    </row>
    <row r="183" spans="1:9" ht="21" customHeight="1">
      <c r="A183" s="3" t="s">
        <v>20</v>
      </c>
      <c r="B183" s="27"/>
      <c r="C183" s="27" t="s">
        <v>11</v>
      </c>
      <c r="D183" s="27" t="s">
        <v>13</v>
      </c>
      <c r="E183" s="27" t="s">
        <v>646</v>
      </c>
      <c r="F183" s="27" t="s">
        <v>91</v>
      </c>
      <c r="G183" s="30">
        <v>73010.600000000006</v>
      </c>
      <c r="H183" s="30">
        <v>67932.3</v>
      </c>
      <c r="I183" s="30">
        <v>74975.3</v>
      </c>
    </row>
    <row r="184" spans="1:9" ht="31.5">
      <c r="A184" s="3" t="s">
        <v>596</v>
      </c>
      <c r="B184" s="27"/>
      <c r="C184" s="27" t="s">
        <v>11</v>
      </c>
      <c r="D184" s="27" t="s">
        <v>13</v>
      </c>
      <c r="E184" s="27" t="s">
        <v>214</v>
      </c>
      <c r="F184" s="27"/>
      <c r="G184" s="30">
        <f>SUM(G185)+G190</f>
        <v>91831.8</v>
      </c>
      <c r="H184" s="30">
        <f t="shared" ref="H184:I184" si="32">SUM(H185)+H190</f>
        <v>0</v>
      </c>
      <c r="I184" s="30">
        <f t="shared" si="32"/>
        <v>0</v>
      </c>
    </row>
    <row r="185" spans="1:9" ht="47.25">
      <c r="A185" s="3" t="s">
        <v>597</v>
      </c>
      <c r="B185" s="27"/>
      <c r="C185" s="27" t="s">
        <v>11</v>
      </c>
      <c r="D185" s="27" t="s">
        <v>13</v>
      </c>
      <c r="E185" s="27" t="s">
        <v>215</v>
      </c>
      <c r="F185" s="27"/>
      <c r="G185" s="30">
        <f>SUM(G186)</f>
        <v>82260.2</v>
      </c>
      <c r="H185" s="30">
        <f t="shared" ref="H185:I186" si="33">SUM(H186)</f>
        <v>0</v>
      </c>
      <c r="I185" s="30">
        <f t="shared" si="33"/>
        <v>0</v>
      </c>
    </row>
    <row r="186" spans="1:9" ht="31.5">
      <c r="A186" s="3" t="s">
        <v>472</v>
      </c>
      <c r="B186" s="27"/>
      <c r="C186" s="27" t="s">
        <v>11</v>
      </c>
      <c r="D186" s="27" t="s">
        <v>13</v>
      </c>
      <c r="E186" s="27" t="s">
        <v>216</v>
      </c>
      <c r="F186" s="27"/>
      <c r="G186" s="30">
        <f>SUM(G187)</f>
        <v>82260.2</v>
      </c>
      <c r="H186" s="30">
        <f t="shared" si="33"/>
        <v>0</v>
      </c>
      <c r="I186" s="30">
        <f t="shared" si="33"/>
        <v>0</v>
      </c>
    </row>
    <row r="187" spans="1:9" ht="31.5">
      <c r="A187" s="3" t="s">
        <v>47</v>
      </c>
      <c r="B187" s="27"/>
      <c r="C187" s="27" t="s">
        <v>11</v>
      </c>
      <c r="D187" s="27" t="s">
        <v>13</v>
      </c>
      <c r="E187" s="27" t="s">
        <v>216</v>
      </c>
      <c r="F187" s="27">
        <v>200</v>
      </c>
      <c r="G187" s="30">
        <v>82260.2</v>
      </c>
      <c r="H187" s="30"/>
      <c r="I187" s="30"/>
    </row>
    <row r="188" spans="1:9" ht="31.5">
      <c r="A188" s="109" t="s">
        <v>598</v>
      </c>
      <c r="B188" s="27"/>
      <c r="C188" s="27" t="s">
        <v>11</v>
      </c>
      <c r="D188" s="27" t="s">
        <v>13</v>
      </c>
      <c r="E188" s="27" t="s">
        <v>228</v>
      </c>
      <c r="F188" s="27"/>
      <c r="G188" s="30">
        <f>SUM(G189)</f>
        <v>9571.6</v>
      </c>
      <c r="H188" s="30">
        <f t="shared" ref="H188:I188" si="34">SUM(H189)</f>
        <v>0</v>
      </c>
      <c r="I188" s="30">
        <f t="shared" si="34"/>
        <v>0</v>
      </c>
    </row>
    <row r="189" spans="1:9" ht="31.5">
      <c r="A189" s="3" t="s">
        <v>472</v>
      </c>
      <c r="B189" s="27"/>
      <c r="C189" s="27" t="s">
        <v>11</v>
      </c>
      <c r="D189" s="27" t="s">
        <v>13</v>
      </c>
      <c r="E189" s="27" t="s">
        <v>621</v>
      </c>
      <c r="F189" s="27"/>
      <c r="G189" s="30">
        <f>SUM(G190)</f>
        <v>9571.6</v>
      </c>
      <c r="H189" s="30">
        <f t="shared" ref="H189:I189" si="35">SUM(H190)</f>
        <v>0</v>
      </c>
      <c r="I189" s="30">
        <f t="shared" si="35"/>
        <v>0</v>
      </c>
    </row>
    <row r="190" spans="1:9">
      <c r="A190" s="3" t="s">
        <v>20</v>
      </c>
      <c r="B190" s="27"/>
      <c r="C190" s="27" t="s">
        <v>11</v>
      </c>
      <c r="D190" s="27" t="s">
        <v>13</v>
      </c>
      <c r="E190" s="27" t="s">
        <v>621</v>
      </c>
      <c r="F190" s="27" t="s">
        <v>91</v>
      </c>
      <c r="G190" s="30">
        <v>9571.6</v>
      </c>
      <c r="H190" s="30"/>
      <c r="I190" s="30"/>
    </row>
    <row r="191" spans="1:9" ht="31.5">
      <c r="A191" s="26" t="s">
        <v>631</v>
      </c>
      <c r="B191" s="56"/>
      <c r="C191" s="27" t="s">
        <v>11</v>
      </c>
      <c r="D191" s="27" t="s">
        <v>13</v>
      </c>
      <c r="E191" s="56" t="s">
        <v>14</v>
      </c>
      <c r="F191" s="56"/>
      <c r="G191" s="32">
        <f t="shared" ref="G191:I193" si="36">SUM(G192)</f>
        <v>423</v>
      </c>
      <c r="H191" s="32">
        <f t="shared" si="36"/>
        <v>423</v>
      </c>
      <c r="I191" s="32">
        <f t="shared" si="36"/>
        <v>423</v>
      </c>
    </row>
    <row r="192" spans="1:9">
      <c r="A192" s="26" t="s">
        <v>79</v>
      </c>
      <c r="B192" s="46"/>
      <c r="C192" s="27" t="s">
        <v>11</v>
      </c>
      <c r="D192" s="27" t="s">
        <v>13</v>
      </c>
      <c r="E192" s="56" t="s">
        <v>63</v>
      </c>
      <c r="F192" s="56"/>
      <c r="G192" s="32">
        <f t="shared" si="36"/>
        <v>423</v>
      </c>
      <c r="H192" s="32">
        <f t="shared" si="36"/>
        <v>423</v>
      </c>
      <c r="I192" s="32">
        <f t="shared" si="36"/>
        <v>423</v>
      </c>
    </row>
    <row r="193" spans="1:9">
      <c r="A193" s="26" t="s">
        <v>30</v>
      </c>
      <c r="B193" s="46"/>
      <c r="C193" s="27" t="s">
        <v>11</v>
      </c>
      <c r="D193" s="27" t="s">
        <v>13</v>
      </c>
      <c r="E193" s="56" t="s">
        <v>410</v>
      </c>
      <c r="F193" s="56"/>
      <c r="G193" s="32">
        <f>SUM(G194)</f>
        <v>423</v>
      </c>
      <c r="H193" s="32">
        <f t="shared" si="36"/>
        <v>423</v>
      </c>
      <c r="I193" s="32">
        <f t="shared" si="36"/>
        <v>423</v>
      </c>
    </row>
    <row r="194" spans="1:9" ht="47.25">
      <c r="A194" s="26" t="s">
        <v>951</v>
      </c>
      <c r="B194" s="46"/>
      <c r="C194" s="27" t="s">
        <v>11</v>
      </c>
      <c r="D194" s="27" t="s">
        <v>13</v>
      </c>
      <c r="E194" s="56" t="s">
        <v>907</v>
      </c>
      <c r="F194" s="56"/>
      <c r="G194" s="32">
        <f>SUM(G195)</f>
        <v>423</v>
      </c>
      <c r="H194" s="32">
        <f>SUM(H195)</f>
        <v>423</v>
      </c>
      <c r="I194" s="32">
        <f>SUM(I195)</f>
        <v>423</v>
      </c>
    </row>
    <row r="195" spans="1:9" ht="31.5">
      <c r="A195" s="26" t="s">
        <v>47</v>
      </c>
      <c r="B195" s="46"/>
      <c r="C195" s="27" t="s">
        <v>11</v>
      </c>
      <c r="D195" s="27" t="s">
        <v>13</v>
      </c>
      <c r="E195" s="56" t="s">
        <v>907</v>
      </c>
      <c r="F195" s="56">
        <v>200</v>
      </c>
      <c r="G195" s="32">
        <v>423</v>
      </c>
      <c r="H195" s="32">
        <v>423</v>
      </c>
      <c r="I195" s="32">
        <v>423</v>
      </c>
    </row>
    <row r="196" spans="1:9" ht="17.25" customHeight="1">
      <c r="A196" s="3" t="s">
        <v>261</v>
      </c>
      <c r="B196" s="27"/>
      <c r="C196" s="27" t="s">
        <v>11</v>
      </c>
      <c r="D196" s="27" t="s">
        <v>167</v>
      </c>
      <c r="E196" s="27"/>
      <c r="F196" s="27"/>
      <c r="G196" s="30">
        <f>SUM(G200+G208)+G197+G205</f>
        <v>254946.5</v>
      </c>
      <c r="H196" s="30">
        <f>SUM(H200+H208)+H197+H205</f>
        <v>194505.1</v>
      </c>
      <c r="I196" s="30">
        <f>SUM(I200+I208)+I197+I205</f>
        <v>193714.9</v>
      </c>
    </row>
    <row r="197" spans="1:9" ht="30.75" customHeight="1">
      <c r="A197" s="60" t="s">
        <v>625</v>
      </c>
      <c r="B197" s="27"/>
      <c r="C197" s="27" t="s">
        <v>11</v>
      </c>
      <c r="D197" s="27" t="s">
        <v>167</v>
      </c>
      <c r="E197" s="27" t="s">
        <v>297</v>
      </c>
      <c r="F197" s="27"/>
      <c r="G197" s="30">
        <f>SUM(G198)</f>
        <v>12244.5</v>
      </c>
      <c r="H197" s="30"/>
      <c r="I197" s="30"/>
    </row>
    <row r="198" spans="1:9" ht="17.25" customHeight="1">
      <c r="A198" s="3" t="s">
        <v>30</v>
      </c>
      <c r="B198" s="27"/>
      <c r="C198" s="27" t="s">
        <v>11</v>
      </c>
      <c r="D198" s="27" t="s">
        <v>167</v>
      </c>
      <c r="E198" s="27" t="s">
        <v>298</v>
      </c>
      <c r="F198" s="27"/>
      <c r="G198" s="30">
        <f>SUM(G199)</f>
        <v>12244.5</v>
      </c>
      <c r="H198" s="30"/>
      <c r="I198" s="30"/>
    </row>
    <row r="199" spans="1:9" ht="30" customHeight="1">
      <c r="A199" s="3" t="s">
        <v>47</v>
      </c>
      <c r="B199" s="27"/>
      <c r="C199" s="27" t="s">
        <v>11</v>
      </c>
      <c r="D199" s="27" t="s">
        <v>167</v>
      </c>
      <c r="E199" s="27" t="s">
        <v>298</v>
      </c>
      <c r="F199" s="27" t="s">
        <v>86</v>
      </c>
      <c r="G199" s="30">
        <v>12244.5</v>
      </c>
      <c r="H199" s="30"/>
      <c r="I199" s="30"/>
    </row>
    <row r="200" spans="1:9" ht="31.5">
      <c r="A200" s="59" t="s">
        <v>604</v>
      </c>
      <c r="B200" s="27"/>
      <c r="C200" s="27" t="s">
        <v>11</v>
      </c>
      <c r="D200" s="27" t="s">
        <v>167</v>
      </c>
      <c r="E200" s="27" t="s">
        <v>284</v>
      </c>
      <c r="F200" s="27"/>
      <c r="G200" s="30">
        <f>SUM(G201)+G203</f>
        <v>40216.5</v>
      </c>
      <c r="H200" s="30">
        <f t="shared" ref="H200:I200" si="37">SUM(H201)+H203</f>
        <v>21100</v>
      </c>
      <c r="I200" s="30">
        <f t="shared" si="37"/>
        <v>21100</v>
      </c>
    </row>
    <row r="201" spans="1:9" ht="20.25" customHeight="1">
      <c r="A201" s="59" t="s">
        <v>30</v>
      </c>
      <c r="B201" s="27"/>
      <c r="C201" s="27" t="s">
        <v>11</v>
      </c>
      <c r="D201" s="27" t="s">
        <v>167</v>
      </c>
      <c r="E201" s="27" t="s">
        <v>285</v>
      </c>
      <c r="F201" s="27"/>
      <c r="G201" s="30">
        <f>SUM(G202)</f>
        <v>6779.9</v>
      </c>
      <c r="H201" s="30">
        <f>SUM(H202)</f>
        <v>6100</v>
      </c>
      <c r="I201" s="30">
        <f>SUM(I202)</f>
        <v>6100</v>
      </c>
    </row>
    <row r="202" spans="1:9" ht="30" customHeight="1">
      <c r="A202" s="59" t="s">
        <v>47</v>
      </c>
      <c r="B202" s="27"/>
      <c r="C202" s="27" t="s">
        <v>11</v>
      </c>
      <c r="D202" s="27" t="s">
        <v>167</v>
      </c>
      <c r="E202" s="27" t="s">
        <v>285</v>
      </c>
      <c r="F202" s="27" t="s">
        <v>86</v>
      </c>
      <c r="G202" s="30">
        <v>6779.9</v>
      </c>
      <c r="H202" s="30">
        <v>6100</v>
      </c>
      <c r="I202" s="30">
        <v>6100</v>
      </c>
    </row>
    <row r="203" spans="1:9" ht="30" customHeight="1">
      <c r="A203" s="59" t="s">
        <v>898</v>
      </c>
      <c r="B203" s="27"/>
      <c r="C203" s="27" t="s">
        <v>11</v>
      </c>
      <c r="D203" s="27" t="s">
        <v>167</v>
      </c>
      <c r="E203" s="28" t="s">
        <v>853</v>
      </c>
      <c r="F203" s="27"/>
      <c r="G203" s="30">
        <f>SUM(G204)</f>
        <v>33436.6</v>
      </c>
      <c r="H203" s="30">
        <f>SUM(H204)</f>
        <v>15000</v>
      </c>
      <c r="I203" s="30">
        <f>SUM(I204)</f>
        <v>15000</v>
      </c>
    </row>
    <row r="204" spans="1:9" ht="30" customHeight="1">
      <c r="A204" s="59" t="s">
        <v>47</v>
      </c>
      <c r="B204" s="27"/>
      <c r="C204" s="27" t="s">
        <v>11</v>
      </c>
      <c r="D204" s="27" t="s">
        <v>167</v>
      </c>
      <c r="E204" s="28" t="s">
        <v>853</v>
      </c>
      <c r="F204" s="27" t="s">
        <v>86</v>
      </c>
      <c r="G204" s="30">
        <v>33436.6</v>
      </c>
      <c r="H204" s="30">
        <v>15000</v>
      </c>
      <c r="I204" s="30">
        <v>15000</v>
      </c>
    </row>
    <row r="205" spans="1:9" ht="30" hidden="1" customHeight="1">
      <c r="A205" s="59" t="s">
        <v>586</v>
      </c>
      <c r="B205" s="27"/>
      <c r="C205" s="27" t="s">
        <v>11</v>
      </c>
      <c r="D205" s="27" t="s">
        <v>167</v>
      </c>
      <c r="E205" s="28" t="s">
        <v>465</v>
      </c>
      <c r="F205" s="27"/>
      <c r="G205" s="30">
        <f>SUM(G206)</f>
        <v>0</v>
      </c>
      <c r="H205" s="30"/>
      <c r="I205" s="30"/>
    </row>
    <row r="206" spans="1:9" ht="30" hidden="1" customHeight="1">
      <c r="A206" s="59" t="s">
        <v>30</v>
      </c>
      <c r="B206" s="27"/>
      <c r="C206" s="27" t="s">
        <v>11</v>
      </c>
      <c r="D206" s="27" t="s">
        <v>167</v>
      </c>
      <c r="E206" s="28" t="s">
        <v>694</v>
      </c>
      <c r="F206" s="27"/>
      <c r="G206" s="30">
        <f>SUM(G207)</f>
        <v>0</v>
      </c>
      <c r="H206" s="30"/>
      <c r="I206" s="30"/>
    </row>
    <row r="207" spans="1:9" ht="30" hidden="1" customHeight="1">
      <c r="A207" s="59" t="s">
        <v>47</v>
      </c>
      <c r="B207" s="27"/>
      <c r="C207" s="27" t="s">
        <v>11</v>
      </c>
      <c r="D207" s="27" t="s">
        <v>167</v>
      </c>
      <c r="E207" s="28" t="s">
        <v>694</v>
      </c>
      <c r="F207" s="27" t="s">
        <v>86</v>
      </c>
      <c r="G207" s="30"/>
      <c r="H207" s="30"/>
      <c r="I207" s="30"/>
    </row>
    <row r="208" spans="1:9" ht="31.5">
      <c r="A208" s="59" t="s">
        <v>812</v>
      </c>
      <c r="B208" s="27"/>
      <c r="C208" s="27" t="s">
        <v>11</v>
      </c>
      <c r="D208" s="27" t="s">
        <v>167</v>
      </c>
      <c r="E208" s="27" t="s">
        <v>647</v>
      </c>
      <c r="F208" s="27"/>
      <c r="G208" s="30">
        <f>SUM(G209)+G213</f>
        <v>202485.5</v>
      </c>
      <c r="H208" s="30">
        <f>SUM(H209)+H213</f>
        <v>173405.1</v>
      </c>
      <c r="I208" s="30">
        <f>SUM(I209)+I213</f>
        <v>172614.9</v>
      </c>
    </row>
    <row r="209" spans="1:9">
      <c r="A209" s="59" t="s">
        <v>30</v>
      </c>
      <c r="B209" s="27"/>
      <c r="C209" s="27" t="s">
        <v>11</v>
      </c>
      <c r="D209" s="27" t="s">
        <v>167</v>
      </c>
      <c r="E209" s="27" t="s">
        <v>648</v>
      </c>
      <c r="F209" s="27"/>
      <c r="G209" s="30">
        <f>SUM(G210)+G211</f>
        <v>192367</v>
      </c>
      <c r="H209" s="30">
        <f t="shared" ref="H209:I209" si="38">SUM(H210)+H211</f>
        <v>173405.1</v>
      </c>
      <c r="I209" s="30">
        <f t="shared" si="38"/>
        <v>172614.9</v>
      </c>
    </row>
    <row r="210" spans="1:9" ht="31.5">
      <c r="A210" s="59" t="s">
        <v>47</v>
      </c>
      <c r="B210" s="27"/>
      <c r="C210" s="27" t="s">
        <v>11</v>
      </c>
      <c r="D210" s="27" t="s">
        <v>167</v>
      </c>
      <c r="E210" s="27" t="s">
        <v>648</v>
      </c>
      <c r="F210" s="27" t="s">
        <v>86</v>
      </c>
      <c r="G210" s="30">
        <v>105707.5</v>
      </c>
      <c r="H210" s="30">
        <v>89600</v>
      </c>
      <c r="I210" s="30">
        <v>89600</v>
      </c>
    </row>
    <row r="211" spans="1:9" ht="31.5">
      <c r="A211" s="59" t="s">
        <v>898</v>
      </c>
      <c r="B211" s="27"/>
      <c r="C211" s="27" t="s">
        <v>11</v>
      </c>
      <c r="D211" s="27" t="s">
        <v>167</v>
      </c>
      <c r="E211" s="28" t="s">
        <v>854</v>
      </c>
      <c r="F211" s="27"/>
      <c r="G211" s="30">
        <f>SUM(G212)</f>
        <v>86659.5</v>
      </c>
      <c r="H211" s="30">
        <f>SUM(H212)</f>
        <v>83805.100000000006</v>
      </c>
      <c r="I211" s="30">
        <f>SUM(I212)</f>
        <v>83014.899999999994</v>
      </c>
    </row>
    <row r="212" spans="1:9" ht="31.5">
      <c r="A212" s="59" t="s">
        <v>47</v>
      </c>
      <c r="B212" s="27"/>
      <c r="C212" s="27" t="s">
        <v>11</v>
      </c>
      <c r="D212" s="27" t="s">
        <v>167</v>
      </c>
      <c r="E212" s="28" t="s">
        <v>854</v>
      </c>
      <c r="F212" s="27" t="s">
        <v>86</v>
      </c>
      <c r="G212" s="30">
        <v>86659.5</v>
      </c>
      <c r="H212" s="30">
        <v>83805.100000000006</v>
      </c>
      <c r="I212" s="30">
        <v>83014.899999999994</v>
      </c>
    </row>
    <row r="213" spans="1:9" ht="31.5">
      <c r="A213" s="3" t="s">
        <v>263</v>
      </c>
      <c r="B213" s="27"/>
      <c r="C213" s="27" t="s">
        <v>11</v>
      </c>
      <c r="D213" s="27" t="s">
        <v>167</v>
      </c>
      <c r="E213" s="27" t="s">
        <v>667</v>
      </c>
      <c r="F213" s="27"/>
      <c r="G213" s="30">
        <f>SUM(G214)+G215</f>
        <v>10118.5</v>
      </c>
      <c r="H213" s="30">
        <f t="shared" ref="H213:I213" si="39">SUM(H214)+H215</f>
        <v>0</v>
      </c>
      <c r="I213" s="30">
        <f t="shared" si="39"/>
        <v>0</v>
      </c>
    </row>
    <row r="214" spans="1:9" ht="31.5">
      <c r="A214" s="3" t="s">
        <v>264</v>
      </c>
      <c r="B214" s="27"/>
      <c r="C214" s="27" t="s">
        <v>11</v>
      </c>
      <c r="D214" s="27" t="s">
        <v>167</v>
      </c>
      <c r="E214" s="27" t="s">
        <v>667</v>
      </c>
      <c r="F214" s="27" t="s">
        <v>241</v>
      </c>
      <c r="G214" s="30">
        <v>9668.5</v>
      </c>
      <c r="H214" s="30"/>
      <c r="I214" s="30"/>
    </row>
    <row r="215" spans="1:9" ht="31.5">
      <c r="A215" s="59" t="s">
        <v>961</v>
      </c>
      <c r="B215" s="27"/>
      <c r="C215" s="27" t="s">
        <v>11</v>
      </c>
      <c r="D215" s="27" t="s">
        <v>167</v>
      </c>
      <c r="E215" s="28" t="s">
        <v>960</v>
      </c>
      <c r="F215" s="27"/>
      <c r="G215" s="30">
        <f>SUM(G216)</f>
        <v>450</v>
      </c>
      <c r="H215" s="30"/>
      <c r="I215" s="30"/>
    </row>
    <row r="216" spans="1:9" ht="31.5">
      <c r="A216" s="59" t="s">
        <v>264</v>
      </c>
      <c r="B216" s="27"/>
      <c r="C216" s="27" t="s">
        <v>11</v>
      </c>
      <c r="D216" s="27" t="s">
        <v>167</v>
      </c>
      <c r="E216" s="28" t="s">
        <v>960</v>
      </c>
      <c r="F216" s="27" t="s">
        <v>241</v>
      </c>
      <c r="G216" s="30">
        <v>450</v>
      </c>
      <c r="H216" s="30"/>
      <c r="I216" s="30"/>
    </row>
    <row r="217" spans="1:9" ht="22.5" customHeight="1">
      <c r="A217" s="26" t="s">
        <v>21</v>
      </c>
      <c r="B217" s="46"/>
      <c r="C217" s="35" t="s">
        <v>11</v>
      </c>
      <c r="D217" s="35" t="s">
        <v>22</v>
      </c>
      <c r="E217" s="56"/>
      <c r="F217" s="56"/>
      <c r="G217" s="32">
        <f>SUM(G218+G225+G234+G240+G251+G263)+G258</f>
        <v>25810.2</v>
      </c>
      <c r="H217" s="32">
        <f>SUM(H218+H225+H234+H240+H251+H263)+H258</f>
        <v>11476.2</v>
      </c>
      <c r="I217" s="32">
        <f>SUM(I218+I225+I234+I240+I251+I263)+I258</f>
        <v>15036.2</v>
      </c>
    </row>
    <row r="218" spans="1:9" ht="47.25">
      <c r="A218" s="26" t="s">
        <v>605</v>
      </c>
      <c r="B218" s="46"/>
      <c r="C218" s="35" t="s">
        <v>11</v>
      </c>
      <c r="D218" s="35" t="s">
        <v>22</v>
      </c>
      <c r="E218" s="56" t="s">
        <v>606</v>
      </c>
      <c r="F218" s="56"/>
      <c r="G218" s="32">
        <f>SUM(G222)+G219</f>
        <v>1350</v>
      </c>
      <c r="H218" s="32">
        <f t="shared" ref="H218:I218" si="40">SUM(H222)+H219</f>
        <v>1000</v>
      </c>
      <c r="I218" s="32">
        <f t="shared" si="40"/>
        <v>1000</v>
      </c>
    </row>
    <row r="219" spans="1:9">
      <c r="A219" s="3" t="s">
        <v>30</v>
      </c>
      <c r="B219" s="46"/>
      <c r="C219" s="35" t="s">
        <v>11</v>
      </c>
      <c r="D219" s="35" t="s">
        <v>22</v>
      </c>
      <c r="E219" s="56" t="s">
        <v>820</v>
      </c>
      <c r="F219" s="56"/>
      <c r="G219" s="32">
        <f t="shared" ref="G219:I220" si="41">SUM(G220)</f>
        <v>1350</v>
      </c>
      <c r="H219" s="32">
        <f t="shared" si="41"/>
        <v>1000</v>
      </c>
      <c r="I219" s="32">
        <f t="shared" si="41"/>
        <v>1000</v>
      </c>
    </row>
    <row r="220" spans="1:9" ht="31.5">
      <c r="A220" s="26" t="s">
        <v>227</v>
      </c>
      <c r="B220" s="46"/>
      <c r="C220" s="35" t="s">
        <v>11</v>
      </c>
      <c r="D220" s="35" t="s">
        <v>22</v>
      </c>
      <c r="E220" s="56" t="s">
        <v>821</v>
      </c>
      <c r="F220" s="56"/>
      <c r="G220" s="32">
        <f t="shared" si="41"/>
        <v>1350</v>
      </c>
      <c r="H220" s="32">
        <f t="shared" si="41"/>
        <v>1000</v>
      </c>
      <c r="I220" s="32">
        <f t="shared" si="41"/>
        <v>1000</v>
      </c>
    </row>
    <row r="221" spans="1:9" ht="31.5">
      <c r="A221" s="59" t="s">
        <v>47</v>
      </c>
      <c r="B221" s="46"/>
      <c r="C221" s="35" t="s">
        <v>11</v>
      </c>
      <c r="D221" s="35" t="s">
        <v>22</v>
      </c>
      <c r="E221" s="56" t="s">
        <v>821</v>
      </c>
      <c r="F221" s="56">
        <v>200</v>
      </c>
      <c r="G221" s="32">
        <v>1350</v>
      </c>
      <c r="H221" s="32">
        <v>1000</v>
      </c>
      <c r="I221" s="32">
        <v>1000</v>
      </c>
    </row>
    <row r="222" spans="1:9" ht="47.25" hidden="1">
      <c r="A222" s="26" t="s">
        <v>16</v>
      </c>
      <c r="B222" s="46"/>
      <c r="C222" s="35" t="s">
        <v>11</v>
      </c>
      <c r="D222" s="35" t="s">
        <v>22</v>
      </c>
      <c r="E222" s="35" t="s">
        <v>797</v>
      </c>
      <c r="F222" s="56"/>
      <c r="G222" s="32">
        <f t="shared" ref="G222:I223" si="42">SUM(G223)</f>
        <v>0</v>
      </c>
      <c r="H222" s="32">
        <f t="shared" si="42"/>
        <v>0</v>
      </c>
      <c r="I222" s="32">
        <f t="shared" si="42"/>
        <v>0</v>
      </c>
    </row>
    <row r="223" spans="1:9" ht="31.5" hidden="1">
      <c r="A223" s="26" t="s">
        <v>227</v>
      </c>
      <c r="B223" s="46"/>
      <c r="C223" s="35" t="s">
        <v>11</v>
      </c>
      <c r="D223" s="35" t="s">
        <v>22</v>
      </c>
      <c r="E223" s="35" t="s">
        <v>798</v>
      </c>
      <c r="F223" s="35"/>
      <c r="G223" s="32">
        <f t="shared" si="42"/>
        <v>0</v>
      </c>
      <c r="H223" s="32">
        <f t="shared" si="42"/>
        <v>0</v>
      </c>
      <c r="I223" s="32">
        <f t="shared" si="42"/>
        <v>0</v>
      </c>
    </row>
    <row r="224" spans="1:9" hidden="1">
      <c r="A224" s="26" t="s">
        <v>20</v>
      </c>
      <c r="B224" s="46"/>
      <c r="C224" s="35" t="s">
        <v>11</v>
      </c>
      <c r="D224" s="35" t="s">
        <v>22</v>
      </c>
      <c r="E224" s="35" t="s">
        <v>798</v>
      </c>
      <c r="F224" s="35" t="s">
        <v>91</v>
      </c>
      <c r="G224" s="32">
        <v>0</v>
      </c>
      <c r="H224" s="32"/>
      <c r="I224" s="32"/>
    </row>
    <row r="225" spans="1:12" ht="31.5">
      <c r="A225" s="26" t="s">
        <v>610</v>
      </c>
      <c r="B225" s="46"/>
      <c r="C225" s="35" t="s">
        <v>11</v>
      </c>
      <c r="D225" s="35" t="s">
        <v>22</v>
      </c>
      <c r="E225" s="35" t="s">
        <v>225</v>
      </c>
      <c r="F225" s="56"/>
      <c r="G225" s="32">
        <f>SUM(G226)+G228</f>
        <v>4310</v>
      </c>
      <c r="H225" s="32">
        <f>SUM(H226)+H228</f>
        <v>3500</v>
      </c>
      <c r="I225" s="32">
        <f>SUM(I226)+I228</f>
        <v>3850</v>
      </c>
    </row>
    <row r="226" spans="1:12" ht="31.5" hidden="1">
      <c r="A226" s="26" t="s">
        <v>93</v>
      </c>
      <c r="B226" s="46"/>
      <c r="C226" s="35" t="s">
        <v>11</v>
      </c>
      <c r="D226" s="35" t="s">
        <v>22</v>
      </c>
      <c r="E226" s="35" t="s">
        <v>671</v>
      </c>
      <c r="F226" s="56"/>
      <c r="G226" s="32">
        <f>SUM(G227)</f>
        <v>0</v>
      </c>
      <c r="H226" s="32">
        <f>SUM(H227)</f>
        <v>0</v>
      </c>
      <c r="I226" s="32">
        <f>SUM(I227)</f>
        <v>0</v>
      </c>
    </row>
    <row r="227" spans="1:12" ht="31.5" hidden="1">
      <c r="A227" s="59" t="s">
        <v>47</v>
      </c>
      <c r="B227" s="46"/>
      <c r="C227" s="35" t="s">
        <v>11</v>
      </c>
      <c r="D227" s="35" t="s">
        <v>22</v>
      </c>
      <c r="E227" s="35" t="s">
        <v>671</v>
      </c>
      <c r="F227" s="56">
        <v>200</v>
      </c>
      <c r="G227" s="32"/>
      <c r="H227" s="32"/>
      <c r="I227" s="32"/>
    </row>
    <row r="228" spans="1:12" ht="31.5">
      <c r="A228" s="26" t="s">
        <v>64</v>
      </c>
      <c r="B228" s="46"/>
      <c r="C228" s="35" t="s">
        <v>11</v>
      </c>
      <c r="D228" s="35" t="s">
        <v>22</v>
      </c>
      <c r="E228" s="35" t="s">
        <v>608</v>
      </c>
      <c r="F228" s="56"/>
      <c r="G228" s="32">
        <f>SUM(G229)+G231</f>
        <v>4310</v>
      </c>
      <c r="H228" s="32">
        <f>SUM(H229)+H231</f>
        <v>3500</v>
      </c>
      <c r="I228" s="32">
        <f>SUM(I229)+I231</f>
        <v>3850</v>
      </c>
    </row>
    <row r="229" spans="1:12" ht="31.5">
      <c r="A229" s="26" t="s">
        <v>396</v>
      </c>
      <c r="B229" s="46"/>
      <c r="C229" s="35" t="s">
        <v>11</v>
      </c>
      <c r="D229" s="35" t="s">
        <v>22</v>
      </c>
      <c r="E229" s="35" t="s">
        <v>609</v>
      </c>
      <c r="F229" s="35"/>
      <c r="G229" s="32">
        <f>SUM(G230)</f>
        <v>4010</v>
      </c>
      <c r="H229" s="32">
        <f>SUM(H230)</f>
        <v>3450</v>
      </c>
      <c r="I229" s="32">
        <f>SUM(I230)</f>
        <v>3800</v>
      </c>
    </row>
    <row r="230" spans="1:12" ht="31.5">
      <c r="A230" s="26" t="s">
        <v>222</v>
      </c>
      <c r="B230" s="46"/>
      <c r="C230" s="35" t="s">
        <v>11</v>
      </c>
      <c r="D230" s="35" t="s">
        <v>22</v>
      </c>
      <c r="E230" s="35" t="s">
        <v>609</v>
      </c>
      <c r="F230" s="35" t="s">
        <v>117</v>
      </c>
      <c r="G230" s="32">
        <f>3800+210</f>
        <v>4010</v>
      </c>
      <c r="H230" s="32">
        <v>3450</v>
      </c>
      <c r="I230" s="32">
        <v>3800</v>
      </c>
    </row>
    <row r="231" spans="1:12">
      <c r="A231" s="26" t="s">
        <v>611</v>
      </c>
      <c r="B231" s="46"/>
      <c r="C231" s="35" t="s">
        <v>11</v>
      </c>
      <c r="D231" s="35" t="s">
        <v>22</v>
      </c>
      <c r="E231" s="35" t="s">
        <v>226</v>
      </c>
      <c r="F231" s="35"/>
      <c r="G231" s="32">
        <f>G233</f>
        <v>300</v>
      </c>
      <c r="H231" s="32">
        <f>H233</f>
        <v>50</v>
      </c>
      <c r="I231" s="32">
        <f>I233</f>
        <v>50</v>
      </c>
    </row>
    <row r="232" spans="1:12">
      <c r="A232" s="3" t="s">
        <v>30</v>
      </c>
      <c r="B232" s="46"/>
      <c r="C232" s="35" t="s">
        <v>11</v>
      </c>
      <c r="D232" s="35" t="s">
        <v>22</v>
      </c>
      <c r="E232" s="35" t="s">
        <v>612</v>
      </c>
      <c r="F232" s="35"/>
      <c r="G232" s="32">
        <f>SUM(G233)</f>
        <v>300</v>
      </c>
      <c r="H232" s="32">
        <f>SUM(H233)</f>
        <v>50</v>
      </c>
      <c r="I232" s="32">
        <f>SUM(I233)</f>
        <v>50</v>
      </c>
    </row>
    <row r="233" spans="1:12" ht="31.5">
      <c r="A233" s="3" t="s">
        <v>47</v>
      </c>
      <c r="B233" s="46"/>
      <c r="C233" s="35" t="s">
        <v>11</v>
      </c>
      <c r="D233" s="35" t="s">
        <v>22</v>
      </c>
      <c r="E233" s="35" t="s">
        <v>612</v>
      </c>
      <c r="F233" s="35" t="s">
        <v>86</v>
      </c>
      <c r="G233" s="32">
        <v>300</v>
      </c>
      <c r="H233" s="32">
        <v>50</v>
      </c>
      <c r="I233" s="32">
        <v>50</v>
      </c>
    </row>
    <row r="234" spans="1:12" ht="31.5">
      <c r="A234" s="3" t="s">
        <v>613</v>
      </c>
      <c r="B234" s="27"/>
      <c r="C234" s="27" t="s">
        <v>11</v>
      </c>
      <c r="D234" s="27" t="s">
        <v>22</v>
      </c>
      <c r="E234" s="27" t="s">
        <v>286</v>
      </c>
      <c r="F234" s="27"/>
      <c r="G234" s="30">
        <f t="shared" ref="G234:I235" si="43">SUM(G235)</f>
        <v>6747</v>
      </c>
      <c r="H234" s="30">
        <f t="shared" si="43"/>
        <v>4976.2000000000007</v>
      </c>
      <c r="I234" s="30">
        <f t="shared" si="43"/>
        <v>6786.2000000000007</v>
      </c>
    </row>
    <row r="235" spans="1:12" ht="31.5">
      <c r="A235" s="3" t="s">
        <v>614</v>
      </c>
      <c r="B235" s="27"/>
      <c r="C235" s="27" t="s">
        <v>11</v>
      </c>
      <c r="D235" s="27" t="s">
        <v>22</v>
      </c>
      <c r="E235" s="27" t="s">
        <v>287</v>
      </c>
      <c r="F235" s="27"/>
      <c r="G235" s="30">
        <f t="shared" si="43"/>
        <v>6747</v>
      </c>
      <c r="H235" s="30">
        <f t="shared" si="43"/>
        <v>4976.2000000000007</v>
      </c>
      <c r="I235" s="30">
        <f t="shared" si="43"/>
        <v>6786.2000000000007</v>
      </c>
    </row>
    <row r="236" spans="1:12" ht="31.5">
      <c r="A236" s="3" t="s">
        <v>40</v>
      </c>
      <c r="B236" s="27"/>
      <c r="C236" s="27" t="s">
        <v>11</v>
      </c>
      <c r="D236" s="27" t="s">
        <v>22</v>
      </c>
      <c r="E236" s="27" t="s">
        <v>288</v>
      </c>
      <c r="F236" s="27"/>
      <c r="G236" s="30">
        <f>SUM(G237:G239)</f>
        <v>6747</v>
      </c>
      <c r="H236" s="30">
        <f>SUM(H237:H239)</f>
        <v>4976.2000000000007</v>
      </c>
      <c r="I236" s="30">
        <f>SUM(I237:I239)</f>
        <v>6786.2000000000007</v>
      </c>
    </row>
    <row r="237" spans="1:12" ht="47.25">
      <c r="A237" s="3" t="s">
        <v>46</v>
      </c>
      <c r="B237" s="27"/>
      <c r="C237" s="27" t="s">
        <v>11</v>
      </c>
      <c r="D237" s="27" t="s">
        <v>22</v>
      </c>
      <c r="E237" s="27" t="s">
        <v>288</v>
      </c>
      <c r="F237" s="27" t="s">
        <v>84</v>
      </c>
      <c r="G237" s="30">
        <v>5702.5</v>
      </c>
      <c r="H237" s="30">
        <v>3892.5</v>
      </c>
      <c r="I237" s="30">
        <v>5702.5</v>
      </c>
    </row>
    <row r="238" spans="1:12" ht="31.5">
      <c r="A238" s="3" t="s">
        <v>47</v>
      </c>
      <c r="B238" s="27"/>
      <c r="C238" s="27" t="s">
        <v>11</v>
      </c>
      <c r="D238" s="27" t="s">
        <v>22</v>
      </c>
      <c r="E238" s="27" t="s">
        <v>288</v>
      </c>
      <c r="F238" s="27" t="s">
        <v>86</v>
      </c>
      <c r="G238" s="30">
        <v>1028.3</v>
      </c>
      <c r="H238" s="30">
        <v>1062.5999999999999</v>
      </c>
      <c r="I238" s="30">
        <v>1062.5999999999999</v>
      </c>
    </row>
    <row r="239" spans="1:12">
      <c r="A239" s="3" t="s">
        <v>20</v>
      </c>
      <c r="B239" s="27"/>
      <c r="C239" s="27" t="s">
        <v>11</v>
      </c>
      <c r="D239" s="27" t="s">
        <v>22</v>
      </c>
      <c r="E239" s="27" t="s">
        <v>288</v>
      </c>
      <c r="F239" s="27" t="s">
        <v>91</v>
      </c>
      <c r="G239" s="30">
        <f>21.1-4.9</f>
        <v>16.200000000000003</v>
      </c>
      <c r="H239" s="30">
        <v>21.1</v>
      </c>
      <c r="I239" s="30">
        <v>21.1</v>
      </c>
    </row>
    <row r="240" spans="1:12" ht="47.25">
      <c r="A240" s="61" t="s">
        <v>618</v>
      </c>
      <c r="B240" s="46"/>
      <c r="C240" s="35" t="s">
        <v>11</v>
      </c>
      <c r="D240" s="35" t="s">
        <v>22</v>
      </c>
      <c r="E240" s="56" t="s">
        <v>619</v>
      </c>
      <c r="F240" s="35"/>
      <c r="G240" s="32">
        <f t="shared" ref="G240:L240" si="44">SUM(G241)+G247+G249</f>
        <v>11766</v>
      </c>
      <c r="H240" s="32">
        <f t="shared" si="44"/>
        <v>1800</v>
      </c>
      <c r="I240" s="32">
        <f t="shared" si="44"/>
        <v>3200</v>
      </c>
      <c r="J240" s="32">
        <f t="shared" si="44"/>
        <v>0</v>
      </c>
      <c r="K240" s="32">
        <f t="shared" si="44"/>
        <v>0</v>
      </c>
      <c r="L240" s="32">
        <f t="shared" si="44"/>
        <v>0</v>
      </c>
    </row>
    <row r="241" spans="1:9">
      <c r="A241" s="3" t="s">
        <v>30</v>
      </c>
      <c r="B241" s="46"/>
      <c r="C241" s="35" t="s">
        <v>11</v>
      </c>
      <c r="D241" s="35" t="s">
        <v>22</v>
      </c>
      <c r="E241" s="56" t="s">
        <v>620</v>
      </c>
      <c r="F241" s="35"/>
      <c r="G241" s="32">
        <f>SUM(G242+G243+G245)</f>
        <v>11329</v>
      </c>
      <c r="H241" s="32">
        <f>SUM(H242+H243+H245)</f>
        <v>1300</v>
      </c>
      <c r="I241" s="32">
        <f>SUM(I242+I243+I245)</f>
        <v>2700</v>
      </c>
    </row>
    <row r="242" spans="1:9" ht="31.5">
      <c r="A242" s="3" t="s">
        <v>47</v>
      </c>
      <c r="B242" s="46"/>
      <c r="C242" s="35" t="s">
        <v>11</v>
      </c>
      <c r="D242" s="35" t="s">
        <v>22</v>
      </c>
      <c r="E242" s="56" t="s">
        <v>620</v>
      </c>
      <c r="F242" s="35" t="s">
        <v>86</v>
      </c>
      <c r="G242" s="32">
        <v>10879</v>
      </c>
      <c r="H242" s="32">
        <v>1300</v>
      </c>
      <c r="I242" s="32">
        <v>2700</v>
      </c>
    </row>
    <row r="243" spans="1:9" ht="31.5">
      <c r="A243" s="123" t="s">
        <v>1034</v>
      </c>
      <c r="B243" s="119"/>
      <c r="C243" s="124" t="s">
        <v>11</v>
      </c>
      <c r="D243" s="124" t="s">
        <v>22</v>
      </c>
      <c r="E243" s="56" t="s">
        <v>1035</v>
      </c>
      <c r="F243" s="120"/>
      <c r="G243" s="32">
        <f>SUM(G244)</f>
        <v>400</v>
      </c>
      <c r="H243" s="32">
        <f>SUM(H244)</f>
        <v>0</v>
      </c>
      <c r="I243" s="32">
        <f>SUM(I244)</f>
        <v>0</v>
      </c>
    </row>
    <row r="244" spans="1:9" ht="31.5">
      <c r="A244" s="123" t="s">
        <v>47</v>
      </c>
      <c r="B244" s="119"/>
      <c r="C244" s="124" t="s">
        <v>11</v>
      </c>
      <c r="D244" s="124" t="s">
        <v>22</v>
      </c>
      <c r="E244" s="56" t="s">
        <v>1035</v>
      </c>
      <c r="F244" s="56">
        <v>200</v>
      </c>
      <c r="G244" s="32">
        <v>400</v>
      </c>
      <c r="H244" s="32"/>
      <c r="I244" s="32"/>
    </row>
    <row r="245" spans="1:9" ht="31.5">
      <c r="A245" s="26" t="s">
        <v>532</v>
      </c>
      <c r="B245" s="46"/>
      <c r="C245" s="35" t="s">
        <v>11</v>
      </c>
      <c r="D245" s="35" t="s">
        <v>22</v>
      </c>
      <c r="E245" s="56" t="s">
        <v>899</v>
      </c>
      <c r="F245" s="56"/>
      <c r="G245" s="32">
        <f>SUM(G246)</f>
        <v>50</v>
      </c>
      <c r="H245" s="32">
        <f>SUM(H246)</f>
        <v>0</v>
      </c>
      <c r="I245" s="32">
        <f>SUM(I246)</f>
        <v>0</v>
      </c>
    </row>
    <row r="246" spans="1:9" ht="31.5">
      <c r="A246" s="26" t="s">
        <v>47</v>
      </c>
      <c r="B246" s="46"/>
      <c r="C246" s="35" t="s">
        <v>11</v>
      </c>
      <c r="D246" s="35" t="s">
        <v>22</v>
      </c>
      <c r="E246" s="56" t="s">
        <v>899</v>
      </c>
      <c r="F246" s="56">
        <v>200</v>
      </c>
      <c r="G246" s="32">
        <v>50</v>
      </c>
      <c r="H246" s="32"/>
      <c r="I246" s="32"/>
    </row>
    <row r="247" spans="1:9" hidden="1">
      <c r="A247" s="61" t="s">
        <v>845</v>
      </c>
      <c r="B247" s="46"/>
      <c r="C247" s="35" t="s">
        <v>11</v>
      </c>
      <c r="D247" s="35" t="s">
        <v>22</v>
      </c>
      <c r="E247" s="56" t="s">
        <v>900</v>
      </c>
      <c r="F247" s="35"/>
      <c r="G247" s="32">
        <f>SUM(G248)</f>
        <v>0</v>
      </c>
      <c r="H247" s="32">
        <f t="shared" ref="H247:I247" si="45">SUM(H248)</f>
        <v>0</v>
      </c>
      <c r="I247" s="32">
        <f t="shared" si="45"/>
        <v>0</v>
      </c>
    </row>
    <row r="248" spans="1:9" ht="31.5" hidden="1">
      <c r="A248" s="61" t="s">
        <v>47</v>
      </c>
      <c r="B248" s="46"/>
      <c r="C248" s="35" t="s">
        <v>11</v>
      </c>
      <c r="D248" s="35" t="s">
        <v>22</v>
      </c>
      <c r="E248" s="56" t="s">
        <v>900</v>
      </c>
      <c r="F248" s="35" t="s">
        <v>86</v>
      </c>
      <c r="G248" s="32"/>
      <c r="H248" s="32"/>
      <c r="I248" s="32"/>
    </row>
    <row r="249" spans="1:9" ht="31.5">
      <c r="A249" s="61" t="s">
        <v>846</v>
      </c>
      <c r="B249" s="46"/>
      <c r="C249" s="35" t="s">
        <v>11</v>
      </c>
      <c r="D249" s="35" t="s">
        <v>22</v>
      </c>
      <c r="E249" s="56" t="s">
        <v>901</v>
      </c>
      <c r="F249" s="35"/>
      <c r="G249" s="32">
        <f>SUM(G250)</f>
        <v>437</v>
      </c>
      <c r="H249" s="32">
        <f t="shared" ref="H249:I249" si="46">SUM(H250)</f>
        <v>500</v>
      </c>
      <c r="I249" s="32">
        <f t="shared" si="46"/>
        <v>500</v>
      </c>
    </row>
    <row r="250" spans="1:9" ht="31.5">
      <c r="A250" s="61" t="s">
        <v>47</v>
      </c>
      <c r="B250" s="46"/>
      <c r="C250" s="35" t="s">
        <v>11</v>
      </c>
      <c r="D250" s="35" t="s">
        <v>22</v>
      </c>
      <c r="E250" s="56" t="s">
        <v>901</v>
      </c>
      <c r="F250" s="35" t="s">
        <v>86</v>
      </c>
      <c r="G250" s="32">
        <v>437</v>
      </c>
      <c r="H250" s="32">
        <v>500</v>
      </c>
      <c r="I250" s="32">
        <v>500</v>
      </c>
    </row>
    <row r="251" spans="1:9" ht="31.5">
      <c r="A251" s="26" t="s">
        <v>596</v>
      </c>
      <c r="B251" s="46"/>
      <c r="C251" s="35" t="s">
        <v>11</v>
      </c>
      <c r="D251" s="35" t="s">
        <v>22</v>
      </c>
      <c r="E251" s="56" t="s">
        <v>214</v>
      </c>
      <c r="F251" s="56"/>
      <c r="G251" s="32">
        <f t="shared" ref="G251:I253" si="47">SUM(G252)</f>
        <v>678</v>
      </c>
      <c r="H251" s="32">
        <f t="shared" si="47"/>
        <v>0</v>
      </c>
      <c r="I251" s="32">
        <f t="shared" si="47"/>
        <v>0</v>
      </c>
    </row>
    <row r="252" spans="1:9" ht="47.25">
      <c r="A252" s="26" t="s">
        <v>597</v>
      </c>
      <c r="B252" s="46"/>
      <c r="C252" s="35" t="s">
        <v>11</v>
      </c>
      <c r="D252" s="35" t="s">
        <v>22</v>
      </c>
      <c r="E252" s="56" t="s">
        <v>215</v>
      </c>
      <c r="F252" s="56"/>
      <c r="G252" s="32">
        <f t="shared" si="47"/>
        <v>678</v>
      </c>
      <c r="H252" s="32">
        <f t="shared" si="47"/>
        <v>0</v>
      </c>
      <c r="I252" s="32">
        <f t="shared" si="47"/>
        <v>0</v>
      </c>
    </row>
    <row r="253" spans="1:9" ht="31.5">
      <c r="A253" s="26" t="s">
        <v>472</v>
      </c>
      <c r="B253" s="46"/>
      <c r="C253" s="35" t="s">
        <v>11</v>
      </c>
      <c r="D253" s="35" t="s">
        <v>22</v>
      </c>
      <c r="E253" s="56" t="s">
        <v>216</v>
      </c>
      <c r="F253" s="56"/>
      <c r="G253" s="32">
        <f t="shared" si="47"/>
        <v>678</v>
      </c>
      <c r="H253" s="32">
        <f t="shared" si="47"/>
        <v>0</v>
      </c>
      <c r="I253" s="32">
        <f t="shared" si="47"/>
        <v>0</v>
      </c>
    </row>
    <row r="254" spans="1:9" ht="31.5">
      <c r="A254" s="26" t="s">
        <v>47</v>
      </c>
      <c r="B254" s="46"/>
      <c r="C254" s="35" t="s">
        <v>11</v>
      </c>
      <c r="D254" s="35" t="s">
        <v>22</v>
      </c>
      <c r="E254" s="56" t="s">
        <v>216</v>
      </c>
      <c r="F254" s="56">
        <v>200</v>
      </c>
      <c r="G254" s="32">
        <v>678</v>
      </c>
      <c r="H254" s="32"/>
      <c r="I254" s="32"/>
    </row>
    <row r="255" spans="1:9" ht="31.5" hidden="1">
      <c r="A255" s="26" t="s">
        <v>64</v>
      </c>
      <c r="B255" s="46"/>
      <c r="C255" s="35" t="s">
        <v>11</v>
      </c>
      <c r="D255" s="35" t="s">
        <v>22</v>
      </c>
      <c r="E255" s="56" t="s">
        <v>484</v>
      </c>
      <c r="F255" s="35"/>
      <c r="G255" s="32">
        <f t="shared" ref="G255:I256" si="48">SUM(G256)</f>
        <v>0</v>
      </c>
      <c r="H255" s="32">
        <f t="shared" si="48"/>
        <v>0</v>
      </c>
      <c r="I255" s="32">
        <f t="shared" si="48"/>
        <v>0</v>
      </c>
    </row>
    <row r="256" spans="1:9" ht="31.5" hidden="1">
      <c r="A256" s="26" t="s">
        <v>505</v>
      </c>
      <c r="B256" s="46"/>
      <c r="C256" s="35" t="s">
        <v>11</v>
      </c>
      <c r="D256" s="35" t="s">
        <v>22</v>
      </c>
      <c r="E256" s="56" t="s">
        <v>485</v>
      </c>
      <c r="F256" s="35"/>
      <c r="G256" s="32">
        <f t="shared" si="48"/>
        <v>0</v>
      </c>
      <c r="H256" s="32">
        <f t="shared" si="48"/>
        <v>0</v>
      </c>
      <c r="I256" s="32">
        <f t="shared" si="48"/>
        <v>0</v>
      </c>
    </row>
    <row r="257" spans="1:9" ht="31.5" hidden="1">
      <c r="A257" s="26" t="s">
        <v>222</v>
      </c>
      <c r="B257" s="46"/>
      <c r="C257" s="35" t="s">
        <v>11</v>
      </c>
      <c r="D257" s="35" t="s">
        <v>22</v>
      </c>
      <c r="E257" s="56" t="s">
        <v>485</v>
      </c>
      <c r="F257" s="35" t="s">
        <v>117</v>
      </c>
      <c r="G257" s="32">
        <v>0</v>
      </c>
      <c r="H257" s="32">
        <v>0</v>
      </c>
      <c r="I257" s="32">
        <v>0</v>
      </c>
    </row>
    <row r="258" spans="1:9" ht="47.25">
      <c r="A258" s="26" t="s">
        <v>836</v>
      </c>
      <c r="B258" s="46"/>
      <c r="C258" s="35" t="s">
        <v>11</v>
      </c>
      <c r="D258" s="35" t="s">
        <v>22</v>
      </c>
      <c r="E258" s="56" t="s">
        <v>676</v>
      </c>
      <c r="F258" s="35"/>
      <c r="G258" s="32">
        <f>SUM(G261)+G259</f>
        <v>944</v>
      </c>
      <c r="H258" s="32">
        <f t="shared" ref="H258:I258" si="49">SUM(H261)+H259</f>
        <v>200</v>
      </c>
      <c r="I258" s="32">
        <f t="shared" si="49"/>
        <v>200</v>
      </c>
    </row>
    <row r="259" spans="1:9" ht="44.25" hidden="1" customHeight="1">
      <c r="A259" s="26" t="s">
        <v>851</v>
      </c>
      <c r="B259" s="46"/>
      <c r="C259" s="35" t="s">
        <v>11</v>
      </c>
      <c r="D259" s="35" t="s">
        <v>22</v>
      </c>
      <c r="E259" s="56" t="s">
        <v>849</v>
      </c>
      <c r="F259" s="35"/>
      <c r="G259" s="32">
        <f>SUM(G260)</f>
        <v>0</v>
      </c>
      <c r="H259" s="32"/>
      <c r="I259" s="32"/>
    </row>
    <row r="260" spans="1:9" ht="31.5" hidden="1">
      <c r="A260" s="59" t="s">
        <v>222</v>
      </c>
      <c r="B260" s="46"/>
      <c r="C260" s="35" t="s">
        <v>11</v>
      </c>
      <c r="D260" s="35" t="s">
        <v>22</v>
      </c>
      <c r="E260" s="56" t="s">
        <v>849</v>
      </c>
      <c r="F260" s="35" t="s">
        <v>117</v>
      </c>
      <c r="G260" s="32"/>
      <c r="H260" s="32"/>
      <c r="I260" s="32"/>
    </row>
    <row r="261" spans="1:9" ht="36.75" customHeight="1">
      <c r="A261" s="26" t="s">
        <v>837</v>
      </c>
      <c r="B261" s="46"/>
      <c r="C261" s="35" t="s">
        <v>11</v>
      </c>
      <c r="D261" s="35" t="s">
        <v>22</v>
      </c>
      <c r="E261" s="56" t="s">
        <v>850</v>
      </c>
      <c r="F261" s="35"/>
      <c r="G261" s="32">
        <f t="shared" ref="G261:I261" si="50">SUM(G262)</f>
        <v>944</v>
      </c>
      <c r="H261" s="32">
        <f t="shared" si="50"/>
        <v>200</v>
      </c>
      <c r="I261" s="32">
        <f t="shared" si="50"/>
        <v>200</v>
      </c>
    </row>
    <row r="262" spans="1:9" ht="31.5">
      <c r="A262" s="59" t="s">
        <v>222</v>
      </c>
      <c r="B262" s="46"/>
      <c r="C262" s="35" t="s">
        <v>11</v>
      </c>
      <c r="D262" s="35" t="s">
        <v>22</v>
      </c>
      <c r="E262" s="56" t="s">
        <v>850</v>
      </c>
      <c r="F262" s="35" t="s">
        <v>117</v>
      </c>
      <c r="G262" s="32">
        <f>200+744</f>
        <v>944</v>
      </c>
      <c r="H262" s="32">
        <v>200</v>
      </c>
      <c r="I262" s="32">
        <v>200</v>
      </c>
    </row>
    <row r="263" spans="1:9">
      <c r="A263" s="3" t="s">
        <v>186</v>
      </c>
      <c r="B263" s="46"/>
      <c r="C263" s="35" t="s">
        <v>11</v>
      </c>
      <c r="D263" s="35" t="s">
        <v>22</v>
      </c>
      <c r="E263" s="56" t="s">
        <v>187</v>
      </c>
      <c r="F263" s="35"/>
      <c r="G263" s="32">
        <f t="shared" ref="G263:I264" si="51">SUM(G264)</f>
        <v>15.2</v>
      </c>
      <c r="H263" s="32">
        <f t="shared" si="51"/>
        <v>0</v>
      </c>
      <c r="I263" s="32">
        <f t="shared" si="51"/>
        <v>0</v>
      </c>
    </row>
    <row r="264" spans="1:9" ht="31.5">
      <c r="A264" s="3" t="s">
        <v>40</v>
      </c>
      <c r="B264" s="46"/>
      <c r="C264" s="35" t="s">
        <v>11</v>
      </c>
      <c r="D264" s="35" t="s">
        <v>22</v>
      </c>
      <c r="E264" s="56" t="s">
        <v>446</v>
      </c>
      <c r="F264" s="35"/>
      <c r="G264" s="32">
        <f t="shared" si="51"/>
        <v>15.2</v>
      </c>
      <c r="H264" s="32">
        <f t="shared" si="51"/>
        <v>0</v>
      </c>
      <c r="I264" s="32">
        <f t="shared" si="51"/>
        <v>0</v>
      </c>
    </row>
    <row r="265" spans="1:9">
      <c r="A265" s="26" t="s">
        <v>20</v>
      </c>
      <c r="B265" s="46"/>
      <c r="C265" s="35" t="s">
        <v>11</v>
      </c>
      <c r="D265" s="35" t="s">
        <v>22</v>
      </c>
      <c r="E265" s="56" t="s">
        <v>446</v>
      </c>
      <c r="F265" s="35" t="s">
        <v>91</v>
      </c>
      <c r="G265" s="32">
        <v>15.2</v>
      </c>
      <c r="H265" s="32"/>
      <c r="I265" s="32"/>
    </row>
    <row r="266" spans="1:9">
      <c r="A266" s="26" t="s">
        <v>229</v>
      </c>
      <c r="B266" s="46"/>
      <c r="C266" s="35" t="s">
        <v>164</v>
      </c>
      <c r="D266" s="35"/>
      <c r="E266" s="56"/>
      <c r="F266" s="35"/>
      <c r="G266" s="32">
        <f>SUM(G267+G277+G308+G386)</f>
        <v>469394.7</v>
      </c>
      <c r="H266" s="32">
        <f>SUM(H267+H277+H308+H386)</f>
        <v>360687</v>
      </c>
      <c r="I266" s="32">
        <f>SUM(I267+I277+I308+I386)</f>
        <v>638019.1</v>
      </c>
    </row>
    <row r="267" spans="1:9">
      <c r="A267" s="26" t="s">
        <v>169</v>
      </c>
      <c r="B267" s="46"/>
      <c r="C267" s="35" t="s">
        <v>164</v>
      </c>
      <c r="D267" s="35" t="s">
        <v>29</v>
      </c>
      <c r="E267" s="56"/>
      <c r="F267" s="35"/>
      <c r="G267" s="32">
        <f>SUM(G268)</f>
        <v>135574.79999999999</v>
      </c>
      <c r="H267" s="32">
        <f>SUM(H268)</f>
        <v>66240</v>
      </c>
      <c r="I267" s="32">
        <f>SUM(I268)</f>
        <v>331415.40000000002</v>
      </c>
    </row>
    <row r="268" spans="1:9" ht="31.5">
      <c r="A268" s="26" t="s">
        <v>627</v>
      </c>
      <c r="B268" s="46"/>
      <c r="C268" s="35" t="s">
        <v>164</v>
      </c>
      <c r="D268" s="35" t="s">
        <v>29</v>
      </c>
      <c r="E268" s="56" t="s">
        <v>230</v>
      </c>
      <c r="F268" s="35"/>
      <c r="G268" s="32">
        <f>SUM(G269)</f>
        <v>135574.79999999999</v>
      </c>
      <c r="H268" s="32">
        <f t="shared" ref="H268:I268" si="52">SUM(H269)</f>
        <v>66240</v>
      </c>
      <c r="I268" s="32">
        <f t="shared" si="52"/>
        <v>331415.40000000002</v>
      </c>
    </row>
    <row r="269" spans="1:9" ht="31.5">
      <c r="A269" s="26" t="s">
        <v>976</v>
      </c>
      <c r="B269" s="46"/>
      <c r="C269" s="35" t="s">
        <v>231</v>
      </c>
      <c r="D269" s="35" t="s">
        <v>29</v>
      </c>
      <c r="E269" s="56" t="s">
        <v>232</v>
      </c>
      <c r="F269" s="35"/>
      <c r="G269" s="32">
        <f>SUM(G270)</f>
        <v>135574.79999999999</v>
      </c>
      <c r="H269" s="32">
        <f t="shared" ref="H269:I269" si="53">SUM(H270)</f>
        <v>66240</v>
      </c>
      <c r="I269" s="32">
        <f t="shared" si="53"/>
        <v>331415.40000000002</v>
      </c>
    </row>
    <row r="270" spans="1:9" ht="31.5">
      <c r="A270" s="26" t="s">
        <v>802</v>
      </c>
      <c r="B270" s="46"/>
      <c r="C270" s="35" t="s">
        <v>231</v>
      </c>
      <c r="D270" s="35" t="s">
        <v>29</v>
      </c>
      <c r="E270" s="56" t="s">
        <v>803</v>
      </c>
      <c r="F270" s="35"/>
      <c r="G270" s="32">
        <f>SUM(G273)+G275+G271</f>
        <v>135574.79999999999</v>
      </c>
      <c r="H270" s="32">
        <f t="shared" ref="H270:I270" si="54">SUM(H273)+H275+H271</f>
        <v>66240</v>
      </c>
      <c r="I270" s="32">
        <f t="shared" si="54"/>
        <v>331415.40000000002</v>
      </c>
    </row>
    <row r="271" spans="1:9" ht="47.25">
      <c r="A271" s="26" t="s">
        <v>809</v>
      </c>
      <c r="B271" s="46"/>
      <c r="C271" s="35" t="s">
        <v>231</v>
      </c>
      <c r="D271" s="35" t="s">
        <v>29</v>
      </c>
      <c r="E271" s="56" t="s">
        <v>808</v>
      </c>
      <c r="F271" s="35"/>
      <c r="G271" s="32">
        <f>SUM(G272)</f>
        <v>110352.2</v>
      </c>
      <c r="H271" s="32">
        <f t="shared" ref="H271:I271" si="55">SUM(H272)</f>
        <v>52912</v>
      </c>
      <c r="I271" s="32">
        <f t="shared" si="55"/>
        <v>265052.3</v>
      </c>
    </row>
    <row r="272" spans="1:9" ht="31.5">
      <c r="A272" s="3" t="s">
        <v>264</v>
      </c>
      <c r="B272" s="46"/>
      <c r="C272" s="35" t="s">
        <v>231</v>
      </c>
      <c r="D272" s="35" t="s">
        <v>29</v>
      </c>
      <c r="E272" s="56" t="s">
        <v>808</v>
      </c>
      <c r="F272" s="35" t="s">
        <v>241</v>
      </c>
      <c r="G272" s="32">
        <v>110352.2</v>
      </c>
      <c r="H272" s="32">
        <v>52912</v>
      </c>
      <c r="I272" s="32">
        <v>265052.3</v>
      </c>
    </row>
    <row r="273" spans="1:9" ht="37.5" customHeight="1">
      <c r="A273" s="26" t="s">
        <v>926</v>
      </c>
      <c r="B273" s="46"/>
      <c r="C273" s="35" t="s">
        <v>231</v>
      </c>
      <c r="D273" s="35" t="s">
        <v>29</v>
      </c>
      <c r="E273" s="56" t="s">
        <v>801</v>
      </c>
      <c r="F273" s="35"/>
      <c r="G273" s="32">
        <f t="shared" ref="G273:I273" si="56">SUM(G274)</f>
        <v>25095.599999999999</v>
      </c>
      <c r="H273" s="32">
        <f t="shared" si="56"/>
        <v>13228</v>
      </c>
      <c r="I273" s="32">
        <f t="shared" si="56"/>
        <v>66263.100000000006</v>
      </c>
    </row>
    <row r="274" spans="1:9" ht="31.5">
      <c r="A274" s="3" t="s">
        <v>264</v>
      </c>
      <c r="B274" s="46"/>
      <c r="C274" s="35" t="s">
        <v>231</v>
      </c>
      <c r="D274" s="35" t="s">
        <v>29</v>
      </c>
      <c r="E274" s="56" t="s">
        <v>801</v>
      </c>
      <c r="F274" s="35" t="s">
        <v>241</v>
      </c>
      <c r="G274" s="32">
        <v>25095.599999999999</v>
      </c>
      <c r="H274" s="32">
        <v>13228</v>
      </c>
      <c r="I274" s="32">
        <v>66263.100000000006</v>
      </c>
    </row>
    <row r="275" spans="1:9" ht="31.5">
      <c r="A275" s="26" t="s">
        <v>838</v>
      </c>
      <c r="B275" s="46"/>
      <c r="C275" s="35" t="s">
        <v>231</v>
      </c>
      <c r="D275" s="35" t="s">
        <v>29</v>
      </c>
      <c r="E275" s="56" t="s">
        <v>839</v>
      </c>
      <c r="F275" s="35"/>
      <c r="G275" s="32">
        <f>SUM(G276)</f>
        <v>127</v>
      </c>
      <c r="H275" s="32">
        <f>SUM(H276)</f>
        <v>100</v>
      </c>
      <c r="I275" s="32">
        <f>SUM(I276)</f>
        <v>100</v>
      </c>
    </row>
    <row r="276" spans="1:9" ht="31.5">
      <c r="A276" s="3" t="s">
        <v>264</v>
      </c>
      <c r="B276" s="46"/>
      <c r="C276" s="35" t="s">
        <v>231</v>
      </c>
      <c r="D276" s="35" t="s">
        <v>29</v>
      </c>
      <c r="E276" s="56" t="s">
        <v>839</v>
      </c>
      <c r="F276" s="35" t="s">
        <v>241</v>
      </c>
      <c r="G276" s="32">
        <f>125.5+1.5</f>
        <v>127</v>
      </c>
      <c r="H276" s="32">
        <v>100</v>
      </c>
      <c r="I276" s="32">
        <v>100</v>
      </c>
    </row>
    <row r="277" spans="1:9">
      <c r="A277" s="3" t="s">
        <v>170</v>
      </c>
      <c r="B277" s="27"/>
      <c r="C277" s="27" t="s">
        <v>164</v>
      </c>
      <c r="D277" s="27" t="s">
        <v>39</v>
      </c>
      <c r="E277" s="27"/>
      <c r="F277" s="27"/>
      <c r="G277" s="30">
        <f>SUM(G278+G282+G285+G293+G300+G305)</f>
        <v>59423.600000000006</v>
      </c>
      <c r="H277" s="30">
        <f>SUM(H278+H282+H285+H293+H300+H305)</f>
        <v>36636.699999999997</v>
      </c>
      <c r="I277" s="30">
        <f>SUM(I278+I282+I285+I293+I300+I305)</f>
        <v>42036.7</v>
      </c>
    </row>
    <row r="278" spans="1:9" ht="31.5">
      <c r="A278" s="3" t="s">
        <v>622</v>
      </c>
      <c r="B278" s="27"/>
      <c r="C278" s="27" t="s">
        <v>164</v>
      </c>
      <c r="D278" s="27" t="s">
        <v>39</v>
      </c>
      <c r="E278" s="27" t="s">
        <v>289</v>
      </c>
      <c r="F278" s="27"/>
      <c r="G278" s="30">
        <f t="shared" ref="G278:I279" si="57">SUM(G279)</f>
        <v>26010.5</v>
      </c>
      <c r="H278" s="30">
        <f t="shared" si="57"/>
        <v>0</v>
      </c>
      <c r="I278" s="30">
        <f t="shared" si="57"/>
        <v>0</v>
      </c>
    </row>
    <row r="279" spans="1:9">
      <c r="A279" s="3" t="s">
        <v>30</v>
      </c>
      <c r="B279" s="27"/>
      <c r="C279" s="27" t="s">
        <v>164</v>
      </c>
      <c r="D279" s="27" t="s">
        <v>39</v>
      </c>
      <c r="E279" s="27" t="s">
        <v>290</v>
      </c>
      <c r="F279" s="27"/>
      <c r="G279" s="30">
        <f>SUM(G280:G281)</f>
        <v>26010.5</v>
      </c>
      <c r="H279" s="30">
        <f t="shared" si="57"/>
        <v>0</v>
      </c>
      <c r="I279" s="30">
        <f t="shared" si="57"/>
        <v>0</v>
      </c>
    </row>
    <row r="280" spans="1:9" ht="27.75" customHeight="1">
      <c r="A280" s="3" t="s">
        <v>47</v>
      </c>
      <c r="B280" s="27"/>
      <c r="C280" s="27" t="s">
        <v>164</v>
      </c>
      <c r="D280" s="27" t="s">
        <v>39</v>
      </c>
      <c r="E280" s="27" t="s">
        <v>290</v>
      </c>
      <c r="F280" s="27" t="s">
        <v>86</v>
      </c>
      <c r="G280" s="30">
        <v>2010.5</v>
      </c>
      <c r="H280" s="30"/>
      <c r="I280" s="30"/>
    </row>
    <row r="281" spans="1:9" ht="21" customHeight="1">
      <c r="A281" s="3" t="s">
        <v>20</v>
      </c>
      <c r="B281" s="27"/>
      <c r="C281" s="27" t="s">
        <v>164</v>
      </c>
      <c r="D281" s="27" t="s">
        <v>39</v>
      </c>
      <c r="E281" s="27" t="s">
        <v>290</v>
      </c>
      <c r="F281" s="27" t="s">
        <v>91</v>
      </c>
      <c r="G281" s="30">
        <v>24000</v>
      </c>
      <c r="H281" s="30"/>
      <c r="I281" s="30"/>
    </row>
    <row r="282" spans="1:9" ht="31.5">
      <c r="A282" s="3" t="s">
        <v>624</v>
      </c>
      <c r="B282" s="27"/>
      <c r="C282" s="27" t="s">
        <v>164</v>
      </c>
      <c r="D282" s="27" t="s">
        <v>39</v>
      </c>
      <c r="E282" s="27" t="s">
        <v>291</v>
      </c>
      <c r="F282" s="27"/>
      <c r="G282" s="30">
        <f t="shared" ref="G282:I283" si="58">SUM(G283)</f>
        <v>1500</v>
      </c>
      <c r="H282" s="30">
        <f t="shared" si="58"/>
        <v>1500</v>
      </c>
      <c r="I282" s="30">
        <f t="shared" si="58"/>
        <v>1500</v>
      </c>
    </row>
    <row r="283" spans="1:9">
      <c r="A283" s="3" t="s">
        <v>30</v>
      </c>
      <c r="B283" s="27"/>
      <c r="C283" s="27" t="s">
        <v>164</v>
      </c>
      <c r="D283" s="27" t="s">
        <v>39</v>
      </c>
      <c r="E283" s="27" t="s">
        <v>292</v>
      </c>
      <c r="F283" s="27"/>
      <c r="G283" s="30">
        <f t="shared" si="58"/>
        <v>1500</v>
      </c>
      <c r="H283" s="30">
        <f t="shared" si="58"/>
        <v>1500</v>
      </c>
      <c r="I283" s="30">
        <f t="shared" si="58"/>
        <v>1500</v>
      </c>
    </row>
    <row r="284" spans="1:9" ht="31.5">
      <c r="A284" s="3" t="s">
        <v>47</v>
      </c>
      <c r="B284" s="27"/>
      <c r="C284" s="27" t="s">
        <v>164</v>
      </c>
      <c r="D284" s="27" t="s">
        <v>39</v>
      </c>
      <c r="E284" s="27" t="s">
        <v>292</v>
      </c>
      <c r="F284" s="27" t="s">
        <v>86</v>
      </c>
      <c r="G284" s="30">
        <v>1500</v>
      </c>
      <c r="H284" s="30">
        <v>1500</v>
      </c>
      <c r="I284" s="30">
        <v>1500</v>
      </c>
    </row>
    <row r="285" spans="1:9" ht="31.5">
      <c r="A285" s="3" t="s">
        <v>785</v>
      </c>
      <c r="B285" s="27"/>
      <c r="C285" s="27" t="s">
        <v>164</v>
      </c>
      <c r="D285" s="27" t="s">
        <v>39</v>
      </c>
      <c r="E285" s="27" t="s">
        <v>237</v>
      </c>
      <c r="F285" s="27"/>
      <c r="G285" s="30">
        <f>SUM(G286)</f>
        <v>3400</v>
      </c>
      <c r="H285" s="30">
        <f>SUM(H286)</f>
        <v>27955.8</v>
      </c>
      <c r="I285" s="30">
        <f>SUM(I286)</f>
        <v>23355.8</v>
      </c>
    </row>
    <row r="286" spans="1:9">
      <c r="A286" s="3" t="s">
        <v>265</v>
      </c>
      <c r="B286" s="27"/>
      <c r="C286" s="27" t="s">
        <v>164</v>
      </c>
      <c r="D286" s="27" t="s">
        <v>39</v>
      </c>
      <c r="E286" s="27" t="s">
        <v>295</v>
      </c>
      <c r="F286" s="27"/>
      <c r="G286" s="30">
        <f>SUM(G291)+G287</f>
        <v>3400</v>
      </c>
      <c r="H286" s="30">
        <f>SUM(H291)+H287</f>
        <v>27955.8</v>
      </c>
      <c r="I286" s="30">
        <f>SUM(I291)+I287</f>
        <v>23355.8</v>
      </c>
    </row>
    <row r="287" spans="1:9">
      <c r="A287" s="3" t="s">
        <v>30</v>
      </c>
      <c r="B287" s="27"/>
      <c r="C287" s="27" t="s">
        <v>164</v>
      </c>
      <c r="D287" s="27" t="s">
        <v>39</v>
      </c>
      <c r="E287" s="27" t="s">
        <v>464</v>
      </c>
      <c r="F287" s="27"/>
      <c r="G287" s="30">
        <f>SUM(G289)+G288</f>
        <v>0</v>
      </c>
      <c r="H287" s="30">
        <f t="shared" ref="H287:I287" si="59">SUM(H289)+H288</f>
        <v>23355.8</v>
      </c>
      <c r="I287" s="30">
        <f t="shared" si="59"/>
        <v>23355.8</v>
      </c>
    </row>
    <row r="288" spans="1:9" ht="31.5" hidden="1">
      <c r="A288" s="3" t="s">
        <v>47</v>
      </c>
      <c r="B288" s="27"/>
      <c r="C288" s="27" t="s">
        <v>164</v>
      </c>
      <c r="D288" s="27" t="s">
        <v>39</v>
      </c>
      <c r="E288" s="27" t="s">
        <v>464</v>
      </c>
      <c r="F288" s="27" t="s">
        <v>86</v>
      </c>
      <c r="G288" s="30"/>
      <c r="H288" s="30"/>
      <c r="I288" s="30"/>
    </row>
    <row r="289" spans="1:9">
      <c r="A289" s="3" t="s">
        <v>902</v>
      </c>
      <c r="B289" s="27"/>
      <c r="C289" s="27" t="s">
        <v>164</v>
      </c>
      <c r="D289" s="27" t="s">
        <v>39</v>
      </c>
      <c r="E289" s="27" t="s">
        <v>969</v>
      </c>
      <c r="F289" s="27"/>
      <c r="G289" s="30">
        <f>SUM(G290)</f>
        <v>0</v>
      </c>
      <c r="H289" s="30">
        <f>SUM(H290)</f>
        <v>23355.8</v>
      </c>
      <c r="I289" s="30">
        <f>SUM(I290)</f>
        <v>23355.8</v>
      </c>
    </row>
    <row r="290" spans="1:9" ht="31.5">
      <c r="A290" s="3" t="s">
        <v>47</v>
      </c>
      <c r="B290" s="27"/>
      <c r="C290" s="27" t="s">
        <v>164</v>
      </c>
      <c r="D290" s="27" t="s">
        <v>39</v>
      </c>
      <c r="E290" s="27" t="s">
        <v>969</v>
      </c>
      <c r="F290" s="27" t="s">
        <v>86</v>
      </c>
      <c r="G290" s="30"/>
      <c r="H290" s="30">
        <v>23355.8</v>
      </c>
      <c r="I290" s="30">
        <v>23355.8</v>
      </c>
    </row>
    <row r="291" spans="1:9" ht="31.5">
      <c r="A291" s="3" t="s">
        <v>263</v>
      </c>
      <c r="B291" s="27"/>
      <c r="C291" s="27" t="s">
        <v>164</v>
      </c>
      <c r="D291" s="27" t="s">
        <v>39</v>
      </c>
      <c r="E291" s="27" t="s">
        <v>296</v>
      </c>
      <c r="F291" s="27"/>
      <c r="G291" s="30">
        <f>SUM(G292)</f>
        <v>3400</v>
      </c>
      <c r="H291" s="30">
        <f>SUM(H292)</f>
        <v>4600</v>
      </c>
      <c r="I291" s="30">
        <f>SUM(I292)</f>
        <v>0</v>
      </c>
    </row>
    <row r="292" spans="1:9" ht="31.5">
      <c r="A292" s="3" t="s">
        <v>264</v>
      </c>
      <c r="B292" s="27"/>
      <c r="C292" s="27" t="s">
        <v>164</v>
      </c>
      <c r="D292" s="27" t="s">
        <v>39</v>
      </c>
      <c r="E292" s="27" t="s">
        <v>296</v>
      </c>
      <c r="F292" s="27" t="s">
        <v>241</v>
      </c>
      <c r="G292" s="30">
        <v>3400</v>
      </c>
      <c r="H292" s="30">
        <v>4600</v>
      </c>
      <c r="I292" s="30"/>
    </row>
    <row r="293" spans="1:9" ht="31.5" customHeight="1">
      <c r="A293" s="26" t="s">
        <v>596</v>
      </c>
      <c r="B293" s="27"/>
      <c r="C293" s="27" t="s">
        <v>164</v>
      </c>
      <c r="D293" s="27" t="s">
        <v>39</v>
      </c>
      <c r="E293" s="27" t="s">
        <v>214</v>
      </c>
      <c r="F293" s="27"/>
      <c r="G293" s="30">
        <f>SUM(G294)+G297</f>
        <v>21136.3</v>
      </c>
      <c r="H293" s="30">
        <f t="shared" ref="H293:I293" si="60">SUM(H294)+H297</f>
        <v>1904.1</v>
      </c>
      <c r="I293" s="30">
        <f t="shared" si="60"/>
        <v>1904.1</v>
      </c>
    </row>
    <row r="294" spans="1:9" ht="47.25">
      <c r="A294" s="26" t="s">
        <v>597</v>
      </c>
      <c r="B294" s="27"/>
      <c r="C294" s="27" t="s">
        <v>164</v>
      </c>
      <c r="D294" s="27" t="s">
        <v>39</v>
      </c>
      <c r="E294" s="27" t="s">
        <v>215</v>
      </c>
      <c r="F294" s="27"/>
      <c r="G294" s="30">
        <f t="shared" ref="G294:I294" si="61">SUM(G295)</f>
        <v>5042.3</v>
      </c>
      <c r="H294" s="30">
        <f t="shared" si="61"/>
        <v>1904.1</v>
      </c>
      <c r="I294" s="30">
        <f t="shared" si="61"/>
        <v>1904.1</v>
      </c>
    </row>
    <row r="295" spans="1:9" ht="31.5">
      <c r="A295" s="26" t="s">
        <v>472</v>
      </c>
      <c r="B295" s="27"/>
      <c r="C295" s="27" t="s">
        <v>164</v>
      </c>
      <c r="D295" s="27" t="s">
        <v>39</v>
      </c>
      <c r="E295" s="27" t="s">
        <v>216</v>
      </c>
      <c r="F295" s="27"/>
      <c r="G295" s="30">
        <f>SUM(G296:G296)</f>
        <v>5042.3</v>
      </c>
      <c r="H295" s="30">
        <f>SUM(H296:H296)</f>
        <v>1904.1</v>
      </c>
      <c r="I295" s="30">
        <f>SUM(I296:I296)</f>
        <v>1904.1</v>
      </c>
    </row>
    <row r="296" spans="1:9" ht="31.5">
      <c r="A296" s="3" t="s">
        <v>47</v>
      </c>
      <c r="B296" s="27"/>
      <c r="C296" s="27" t="s">
        <v>164</v>
      </c>
      <c r="D296" s="27" t="s">
        <v>39</v>
      </c>
      <c r="E296" s="27" t="s">
        <v>216</v>
      </c>
      <c r="F296" s="27" t="s">
        <v>86</v>
      </c>
      <c r="G296" s="30">
        <f>8009+2050-5016.7</f>
        <v>5042.3</v>
      </c>
      <c r="H296" s="30">
        <v>1904.1</v>
      </c>
      <c r="I296" s="30">
        <v>1904.1</v>
      </c>
    </row>
    <row r="297" spans="1:9" s="130" customFormat="1" ht="31.5">
      <c r="A297" s="131" t="s">
        <v>598</v>
      </c>
      <c r="B297" s="132"/>
      <c r="C297" s="132" t="s">
        <v>164</v>
      </c>
      <c r="D297" s="132" t="s">
        <v>39</v>
      </c>
      <c r="E297" s="132" t="s">
        <v>228</v>
      </c>
      <c r="F297" s="132"/>
      <c r="G297" s="133">
        <f>SUM(G298)</f>
        <v>16094</v>
      </c>
      <c r="H297" s="133">
        <f t="shared" ref="H297:I297" si="62">SUM(H298)</f>
        <v>0</v>
      </c>
      <c r="I297" s="133">
        <f t="shared" si="62"/>
        <v>0</v>
      </c>
    </row>
    <row r="298" spans="1:9" s="130" customFormat="1" ht="31.5">
      <c r="A298" s="131" t="s">
        <v>472</v>
      </c>
      <c r="B298" s="132"/>
      <c r="C298" s="132" t="s">
        <v>164</v>
      </c>
      <c r="D298" s="132" t="s">
        <v>39</v>
      </c>
      <c r="E298" s="132" t="s">
        <v>621</v>
      </c>
      <c r="F298" s="132"/>
      <c r="G298" s="133">
        <f>SUM(G299)</f>
        <v>16094</v>
      </c>
      <c r="H298" s="133"/>
      <c r="I298" s="133"/>
    </row>
    <row r="299" spans="1:9" s="130" customFormat="1">
      <c r="A299" s="131" t="s">
        <v>20</v>
      </c>
      <c r="B299" s="132"/>
      <c r="C299" s="132" t="s">
        <v>164</v>
      </c>
      <c r="D299" s="132" t="s">
        <v>39</v>
      </c>
      <c r="E299" s="132" t="s">
        <v>621</v>
      </c>
      <c r="F299" s="132" t="s">
        <v>91</v>
      </c>
      <c r="G299" s="133">
        <v>16094</v>
      </c>
      <c r="H299" s="133"/>
      <c r="I299" s="133"/>
    </row>
    <row r="300" spans="1:9" ht="31.5">
      <c r="A300" s="59" t="s">
        <v>653</v>
      </c>
      <c r="B300" s="27"/>
      <c r="C300" s="27" t="s">
        <v>164</v>
      </c>
      <c r="D300" s="27" t="s">
        <v>39</v>
      </c>
      <c r="E300" s="28" t="s">
        <v>649</v>
      </c>
      <c r="F300" s="28"/>
      <c r="G300" s="30">
        <f>SUM(G301)+G303</f>
        <v>3600</v>
      </c>
      <c r="H300" s="30">
        <f t="shared" ref="H300:I300" si="63">SUM(H301)+H303</f>
        <v>2500</v>
      </c>
      <c r="I300" s="30">
        <f t="shared" si="63"/>
        <v>12500</v>
      </c>
    </row>
    <row r="301" spans="1:9">
      <c r="A301" s="59" t="s">
        <v>30</v>
      </c>
      <c r="B301" s="27"/>
      <c r="C301" s="27" t="s">
        <v>164</v>
      </c>
      <c r="D301" s="27" t="s">
        <v>39</v>
      </c>
      <c r="E301" s="28" t="s">
        <v>650</v>
      </c>
      <c r="F301" s="28"/>
      <c r="G301" s="30">
        <f t="shared" ref="G301:I301" si="64">SUM(G302)</f>
        <v>3600</v>
      </c>
      <c r="H301" s="30">
        <f t="shared" si="64"/>
        <v>2500</v>
      </c>
      <c r="I301" s="30">
        <f t="shared" si="64"/>
        <v>2500</v>
      </c>
    </row>
    <row r="302" spans="1:9" ht="31.5">
      <c r="A302" s="59" t="s">
        <v>47</v>
      </c>
      <c r="B302" s="27"/>
      <c r="C302" s="27" t="s">
        <v>164</v>
      </c>
      <c r="D302" s="27" t="s">
        <v>39</v>
      </c>
      <c r="E302" s="28" t="s">
        <v>650</v>
      </c>
      <c r="F302" s="28" t="s">
        <v>86</v>
      </c>
      <c r="G302" s="30">
        <v>3600</v>
      </c>
      <c r="H302" s="30">
        <v>2500</v>
      </c>
      <c r="I302" s="30">
        <v>2500</v>
      </c>
    </row>
    <row r="303" spans="1:9" ht="47.25">
      <c r="A303" s="59" t="s">
        <v>908</v>
      </c>
      <c r="B303" s="27"/>
      <c r="C303" s="27" t="s">
        <v>164</v>
      </c>
      <c r="D303" s="27" t="s">
        <v>39</v>
      </c>
      <c r="E303" s="28" t="s">
        <v>909</v>
      </c>
      <c r="F303" s="28"/>
      <c r="G303" s="30">
        <f>SUM(G304)</f>
        <v>0</v>
      </c>
      <c r="H303" s="30">
        <f t="shared" ref="H303:I303" si="65">SUM(H304)</f>
        <v>0</v>
      </c>
      <c r="I303" s="30">
        <f t="shared" si="65"/>
        <v>10000</v>
      </c>
    </row>
    <row r="304" spans="1:9" ht="31.5">
      <c r="A304" s="59" t="s">
        <v>47</v>
      </c>
      <c r="B304" s="27"/>
      <c r="C304" s="27" t="s">
        <v>164</v>
      </c>
      <c r="D304" s="27" t="s">
        <v>39</v>
      </c>
      <c r="E304" s="28" t="s">
        <v>909</v>
      </c>
      <c r="F304" s="28" t="s">
        <v>86</v>
      </c>
      <c r="G304" s="30"/>
      <c r="H304" s="30"/>
      <c r="I304" s="30">
        <v>10000</v>
      </c>
    </row>
    <row r="305" spans="1:9" ht="31.5">
      <c r="A305" s="59" t="s">
        <v>654</v>
      </c>
      <c r="B305" s="27"/>
      <c r="C305" s="27" t="s">
        <v>164</v>
      </c>
      <c r="D305" s="27" t="s">
        <v>39</v>
      </c>
      <c r="E305" s="28" t="s">
        <v>651</v>
      </c>
      <c r="F305" s="28"/>
      <c r="G305" s="30">
        <f t="shared" ref="G305:I306" si="66">SUM(G306)</f>
        <v>3776.8</v>
      </c>
      <c r="H305" s="30">
        <f t="shared" si="66"/>
        <v>2776.8</v>
      </c>
      <c r="I305" s="30">
        <f t="shared" si="66"/>
        <v>2776.8</v>
      </c>
    </row>
    <row r="306" spans="1:9">
      <c r="A306" s="59" t="s">
        <v>30</v>
      </c>
      <c r="B306" s="27"/>
      <c r="C306" s="27" t="s">
        <v>164</v>
      </c>
      <c r="D306" s="27" t="s">
        <v>39</v>
      </c>
      <c r="E306" s="28" t="s">
        <v>652</v>
      </c>
      <c r="F306" s="28"/>
      <c r="G306" s="30">
        <f t="shared" si="66"/>
        <v>3776.8</v>
      </c>
      <c r="H306" s="30">
        <f t="shared" si="66"/>
        <v>2776.8</v>
      </c>
      <c r="I306" s="30">
        <f t="shared" si="66"/>
        <v>2776.8</v>
      </c>
    </row>
    <row r="307" spans="1:9" ht="31.5">
      <c r="A307" s="59" t="s">
        <v>47</v>
      </c>
      <c r="B307" s="27"/>
      <c r="C307" s="27" t="s">
        <v>164</v>
      </c>
      <c r="D307" s="27" t="s">
        <v>39</v>
      </c>
      <c r="E307" s="28" t="s">
        <v>652</v>
      </c>
      <c r="F307" s="28" t="s">
        <v>86</v>
      </c>
      <c r="G307" s="30">
        <v>3776.8</v>
      </c>
      <c r="H307" s="30">
        <v>2776.8</v>
      </c>
      <c r="I307" s="30">
        <v>2776.8</v>
      </c>
    </row>
    <row r="308" spans="1:9">
      <c r="A308" s="3" t="s">
        <v>171</v>
      </c>
      <c r="B308" s="27"/>
      <c r="C308" s="27" t="s">
        <v>164</v>
      </c>
      <c r="D308" s="27" t="s">
        <v>49</v>
      </c>
      <c r="E308" s="27"/>
      <c r="F308" s="27"/>
      <c r="G308" s="30">
        <f>SUM(G314+G320+G322+G359+G364+G373+G383)</f>
        <v>219052.80000000002</v>
      </c>
      <c r="H308" s="30">
        <f>SUM(H314+H320+H322+H359+H364+H373+H383)</f>
        <v>217612.7</v>
      </c>
      <c r="I308" s="30">
        <f>SUM(I314+I320+I322+I359+I364+I373+I383)</f>
        <v>224369.40000000002</v>
      </c>
    </row>
    <row r="309" spans="1:9" ht="47.25" hidden="1">
      <c r="A309" s="59" t="s">
        <v>432</v>
      </c>
      <c r="B309" s="27"/>
      <c r="C309" s="27" t="s">
        <v>164</v>
      </c>
      <c r="D309" s="27" t="s">
        <v>49</v>
      </c>
      <c r="E309" s="27" t="s">
        <v>435</v>
      </c>
      <c r="F309" s="27"/>
      <c r="G309" s="30">
        <f t="shared" ref="G309:I312" si="67">SUM(G310)</f>
        <v>0</v>
      </c>
      <c r="H309" s="30">
        <f t="shared" si="67"/>
        <v>0</v>
      </c>
      <c r="I309" s="30">
        <f t="shared" si="67"/>
        <v>0</v>
      </c>
    </row>
    <row r="310" spans="1:9" hidden="1">
      <c r="A310" s="3" t="s">
        <v>438</v>
      </c>
      <c r="B310" s="27"/>
      <c r="C310" s="27" t="s">
        <v>164</v>
      </c>
      <c r="D310" s="27" t="s">
        <v>49</v>
      </c>
      <c r="E310" s="27" t="s">
        <v>437</v>
      </c>
      <c r="F310" s="27"/>
      <c r="G310" s="30">
        <f t="shared" si="67"/>
        <v>0</v>
      </c>
      <c r="H310" s="30">
        <f t="shared" si="67"/>
        <v>0</v>
      </c>
      <c r="I310" s="30">
        <f t="shared" si="67"/>
        <v>0</v>
      </c>
    </row>
    <row r="311" spans="1:9" ht="47.25" hidden="1">
      <c r="A311" s="26" t="s">
        <v>383</v>
      </c>
      <c r="B311" s="27"/>
      <c r="C311" s="27" t="s">
        <v>164</v>
      </c>
      <c r="D311" s="27" t="s">
        <v>49</v>
      </c>
      <c r="E311" s="27" t="s">
        <v>439</v>
      </c>
      <c r="F311" s="27"/>
      <c r="G311" s="30">
        <f t="shared" si="67"/>
        <v>0</v>
      </c>
      <c r="H311" s="30">
        <f t="shared" si="67"/>
        <v>0</v>
      </c>
      <c r="I311" s="30">
        <f t="shared" si="67"/>
        <v>0</v>
      </c>
    </row>
    <row r="312" spans="1:9" ht="31.5" hidden="1">
      <c r="A312" s="3" t="s">
        <v>445</v>
      </c>
      <c r="B312" s="27"/>
      <c r="C312" s="27" t="s">
        <v>164</v>
      </c>
      <c r="D312" s="27" t="s">
        <v>49</v>
      </c>
      <c r="E312" s="27" t="s">
        <v>440</v>
      </c>
      <c r="F312" s="27"/>
      <c r="G312" s="30">
        <f t="shared" si="67"/>
        <v>0</v>
      </c>
      <c r="H312" s="30">
        <f t="shared" si="67"/>
        <v>0</v>
      </c>
      <c r="I312" s="30">
        <f t="shared" si="67"/>
        <v>0</v>
      </c>
    </row>
    <row r="313" spans="1:9" ht="31.5" hidden="1">
      <c r="A313" s="3" t="s">
        <v>47</v>
      </c>
      <c r="B313" s="27"/>
      <c r="C313" s="27" t="s">
        <v>164</v>
      </c>
      <c r="D313" s="27" t="s">
        <v>49</v>
      </c>
      <c r="E313" s="27" t="s">
        <v>440</v>
      </c>
      <c r="F313" s="27" t="s">
        <v>86</v>
      </c>
      <c r="G313" s="30"/>
      <c r="H313" s="30"/>
      <c r="I313" s="30"/>
    </row>
    <row r="314" spans="1:9" ht="31.5">
      <c r="A314" s="60" t="s">
        <v>625</v>
      </c>
      <c r="B314" s="29"/>
      <c r="C314" s="27" t="s">
        <v>164</v>
      </c>
      <c r="D314" s="27" t="s">
        <v>49</v>
      </c>
      <c r="E314" s="27" t="s">
        <v>297</v>
      </c>
      <c r="F314" s="27"/>
      <c r="G314" s="30">
        <f>SUM(G315)</f>
        <v>16606.099999999999</v>
      </c>
      <c r="H314" s="30">
        <f>SUM(H315)</f>
        <v>27066</v>
      </c>
      <c r="I314" s="30">
        <f>SUM(I315)</f>
        <v>27066</v>
      </c>
    </row>
    <row r="315" spans="1:9">
      <c r="A315" s="3" t="s">
        <v>30</v>
      </c>
      <c r="B315" s="27"/>
      <c r="C315" s="27" t="s">
        <v>164</v>
      </c>
      <c r="D315" s="27" t="s">
        <v>49</v>
      </c>
      <c r="E315" s="27" t="s">
        <v>298</v>
      </c>
      <c r="F315" s="27"/>
      <c r="G315" s="30">
        <f>SUM(G316)+G317</f>
        <v>16606.099999999999</v>
      </c>
      <c r="H315" s="30">
        <f t="shared" ref="H315:I315" si="68">SUM(H316)+H317</f>
        <v>27066</v>
      </c>
      <c r="I315" s="30">
        <f t="shared" si="68"/>
        <v>27066</v>
      </c>
    </row>
    <row r="316" spans="1:9" ht="31.5">
      <c r="A316" s="3" t="s">
        <v>47</v>
      </c>
      <c r="B316" s="27"/>
      <c r="C316" s="27" t="s">
        <v>164</v>
      </c>
      <c r="D316" s="27" t="s">
        <v>49</v>
      </c>
      <c r="E316" s="27" t="s">
        <v>298</v>
      </c>
      <c r="F316" s="27" t="s">
        <v>86</v>
      </c>
      <c r="G316" s="30">
        <v>15540.1</v>
      </c>
      <c r="H316" s="30">
        <v>26000</v>
      </c>
      <c r="I316" s="30">
        <v>26000</v>
      </c>
    </row>
    <row r="317" spans="1:9" ht="59.25" customHeight="1">
      <c r="A317" s="59" t="s">
        <v>904</v>
      </c>
      <c r="B317" s="27"/>
      <c r="C317" s="27" t="s">
        <v>164</v>
      </c>
      <c r="D317" s="27" t="s">
        <v>49</v>
      </c>
      <c r="E317" s="28" t="s">
        <v>903</v>
      </c>
      <c r="F317" s="27"/>
      <c r="G317" s="30">
        <f>SUM(G318)</f>
        <v>1066</v>
      </c>
      <c r="H317" s="30">
        <f>SUM(H318)</f>
        <v>1066</v>
      </c>
      <c r="I317" s="30">
        <f>SUM(I318)</f>
        <v>1066</v>
      </c>
    </row>
    <row r="318" spans="1:9" ht="31.5">
      <c r="A318" s="3" t="s">
        <v>47</v>
      </c>
      <c r="B318" s="27"/>
      <c r="C318" s="27" t="s">
        <v>164</v>
      </c>
      <c r="D318" s="27" t="s">
        <v>49</v>
      </c>
      <c r="E318" s="28" t="s">
        <v>903</v>
      </c>
      <c r="F318" s="27" t="s">
        <v>86</v>
      </c>
      <c r="G318" s="30">
        <v>1066</v>
      </c>
      <c r="H318" s="30">
        <v>1066</v>
      </c>
      <c r="I318" s="30">
        <v>1066</v>
      </c>
    </row>
    <row r="319" spans="1:9" ht="31.5">
      <c r="A319" s="3" t="s">
        <v>624</v>
      </c>
      <c r="B319" s="27"/>
      <c r="C319" s="27" t="s">
        <v>164</v>
      </c>
      <c r="D319" s="27" t="s">
        <v>49</v>
      </c>
      <c r="E319" s="27" t="s">
        <v>291</v>
      </c>
      <c r="F319" s="27"/>
      <c r="G319" s="30">
        <f t="shared" ref="G319:I320" si="69">SUM(G320)</f>
        <v>2400</v>
      </c>
      <c r="H319" s="30">
        <f t="shared" si="69"/>
        <v>800</v>
      </c>
      <c r="I319" s="30">
        <f t="shared" si="69"/>
        <v>800</v>
      </c>
    </row>
    <row r="320" spans="1:9">
      <c r="A320" s="3" t="s">
        <v>30</v>
      </c>
      <c r="B320" s="27"/>
      <c r="C320" s="27" t="s">
        <v>164</v>
      </c>
      <c r="D320" s="27" t="s">
        <v>49</v>
      </c>
      <c r="E320" s="27" t="s">
        <v>292</v>
      </c>
      <c r="F320" s="27"/>
      <c r="G320" s="30">
        <f t="shared" si="69"/>
        <v>2400</v>
      </c>
      <c r="H320" s="30">
        <f t="shared" si="69"/>
        <v>800</v>
      </c>
      <c r="I320" s="30">
        <f t="shared" si="69"/>
        <v>800</v>
      </c>
    </row>
    <row r="321" spans="1:9" ht="27" customHeight="1">
      <c r="A321" s="3" t="s">
        <v>47</v>
      </c>
      <c r="B321" s="27"/>
      <c r="C321" s="27" t="s">
        <v>164</v>
      </c>
      <c r="D321" s="27" t="s">
        <v>49</v>
      </c>
      <c r="E321" s="27" t="s">
        <v>292</v>
      </c>
      <c r="F321" s="27" t="s">
        <v>86</v>
      </c>
      <c r="G321" s="30">
        <v>2400</v>
      </c>
      <c r="H321" s="30">
        <v>800</v>
      </c>
      <c r="I321" s="30">
        <v>800</v>
      </c>
    </row>
    <row r="322" spans="1:9" ht="31.5">
      <c r="A322" s="3" t="s">
        <v>586</v>
      </c>
      <c r="B322" s="27"/>
      <c r="C322" s="27" t="s">
        <v>164</v>
      </c>
      <c r="D322" s="27" t="s">
        <v>49</v>
      </c>
      <c r="E322" s="27" t="s">
        <v>465</v>
      </c>
      <c r="F322" s="27"/>
      <c r="G322" s="30">
        <f>SUM(G354)+G323</f>
        <v>105691.1</v>
      </c>
      <c r="H322" s="30">
        <f>SUM(H354)+H323</f>
        <v>135095.4</v>
      </c>
      <c r="I322" s="30">
        <f>SUM(I354)+I323</f>
        <v>135095.4</v>
      </c>
    </row>
    <row r="323" spans="1:9">
      <c r="A323" s="3" t="s">
        <v>30</v>
      </c>
      <c r="B323" s="27"/>
      <c r="C323" s="27" t="s">
        <v>164</v>
      </c>
      <c r="D323" s="27" t="s">
        <v>49</v>
      </c>
      <c r="E323" s="27" t="s">
        <v>694</v>
      </c>
      <c r="F323" s="27"/>
      <c r="G323" s="30">
        <f>SUM(G324+G325)</f>
        <v>58236</v>
      </c>
      <c r="H323" s="30">
        <f t="shared" ref="H323:I323" si="70">SUM(H324+H325)</f>
        <v>72082.899999999994</v>
      </c>
      <c r="I323" s="30">
        <f t="shared" si="70"/>
        <v>72082.899999999994</v>
      </c>
    </row>
    <row r="324" spans="1:9" ht="31.5">
      <c r="A324" s="3" t="s">
        <v>47</v>
      </c>
      <c r="B324" s="27"/>
      <c r="C324" s="27" t="s">
        <v>164</v>
      </c>
      <c r="D324" s="27" t="s">
        <v>49</v>
      </c>
      <c r="E324" s="27" t="s">
        <v>694</v>
      </c>
      <c r="F324" s="27" t="s">
        <v>86</v>
      </c>
      <c r="G324" s="30">
        <v>8162.2</v>
      </c>
      <c r="H324" s="30"/>
      <c r="I324" s="30"/>
    </row>
    <row r="325" spans="1:9">
      <c r="A325" s="3" t="s">
        <v>983</v>
      </c>
      <c r="B325" s="27"/>
      <c r="C325" s="27" t="s">
        <v>164</v>
      </c>
      <c r="D325" s="27" t="s">
        <v>49</v>
      </c>
      <c r="E325" s="27" t="s">
        <v>912</v>
      </c>
      <c r="F325" s="27"/>
      <c r="G325" s="30">
        <f>SUM(G326+G328+G330+G332+G334+G336)+G338+G340+G342+G344+G346+G348+G350+G352</f>
        <v>50073.8</v>
      </c>
      <c r="H325" s="30">
        <v>72082.899999999994</v>
      </c>
      <c r="I325" s="30">
        <v>72082.899999999994</v>
      </c>
    </row>
    <row r="326" spans="1:9" ht="31.5">
      <c r="A326" s="3" t="s">
        <v>977</v>
      </c>
      <c r="B326" s="27"/>
      <c r="C326" s="27" t="s">
        <v>164</v>
      </c>
      <c r="D326" s="27" t="s">
        <v>49</v>
      </c>
      <c r="E326" s="27" t="s">
        <v>989</v>
      </c>
      <c r="F326" s="27"/>
      <c r="G326" s="30">
        <f>SUM(G327)</f>
        <v>7065.1</v>
      </c>
      <c r="H326" s="30">
        <f t="shared" ref="H326:I326" si="71">SUM(H327)</f>
        <v>0</v>
      </c>
      <c r="I326" s="30">
        <f t="shared" si="71"/>
        <v>0</v>
      </c>
    </row>
    <row r="327" spans="1:9" ht="31.5">
      <c r="A327" s="3" t="s">
        <v>47</v>
      </c>
      <c r="B327" s="27"/>
      <c r="C327" s="27" t="s">
        <v>164</v>
      </c>
      <c r="D327" s="27" t="s">
        <v>49</v>
      </c>
      <c r="E327" s="27" t="s">
        <v>989</v>
      </c>
      <c r="F327" s="27" t="s">
        <v>86</v>
      </c>
      <c r="G327" s="30">
        <v>7065.1</v>
      </c>
      <c r="H327" s="30"/>
      <c r="I327" s="30"/>
    </row>
    <row r="328" spans="1:9" ht="31.5">
      <c r="A328" s="3" t="s">
        <v>978</v>
      </c>
      <c r="B328" s="27"/>
      <c r="C328" s="27" t="s">
        <v>164</v>
      </c>
      <c r="D328" s="27" t="s">
        <v>49</v>
      </c>
      <c r="E328" s="27" t="s">
        <v>990</v>
      </c>
      <c r="F328" s="27"/>
      <c r="G328" s="30">
        <f>SUM(G329)</f>
        <v>1101.5</v>
      </c>
      <c r="H328" s="30">
        <f t="shared" ref="H328:I328" si="72">SUM(H329)</f>
        <v>0</v>
      </c>
      <c r="I328" s="30">
        <f t="shared" si="72"/>
        <v>0</v>
      </c>
    </row>
    <row r="329" spans="1:9" ht="31.5">
      <c r="A329" s="3" t="s">
        <v>47</v>
      </c>
      <c r="B329" s="27"/>
      <c r="C329" s="27" t="s">
        <v>164</v>
      </c>
      <c r="D329" s="27" t="s">
        <v>49</v>
      </c>
      <c r="E329" s="27" t="s">
        <v>990</v>
      </c>
      <c r="F329" s="27" t="s">
        <v>86</v>
      </c>
      <c r="G329" s="30">
        <v>1101.5</v>
      </c>
      <c r="H329" s="30"/>
      <c r="I329" s="30"/>
    </row>
    <row r="330" spans="1:9" ht="31.5">
      <c r="A330" s="3" t="s">
        <v>979</v>
      </c>
      <c r="B330" s="27"/>
      <c r="C330" s="27" t="s">
        <v>164</v>
      </c>
      <c r="D330" s="27" t="s">
        <v>49</v>
      </c>
      <c r="E330" s="27" t="s">
        <v>991</v>
      </c>
      <c r="F330" s="27"/>
      <c r="G330" s="30">
        <f>SUM(G331)</f>
        <v>7000</v>
      </c>
      <c r="H330" s="30">
        <f t="shared" ref="H330:I330" si="73">SUM(H331)</f>
        <v>0</v>
      </c>
      <c r="I330" s="30">
        <f t="shared" si="73"/>
        <v>0</v>
      </c>
    </row>
    <row r="331" spans="1:9" ht="31.5">
      <c r="A331" s="3" t="s">
        <v>47</v>
      </c>
      <c r="B331" s="27"/>
      <c r="C331" s="27" t="s">
        <v>164</v>
      </c>
      <c r="D331" s="27" t="s">
        <v>49</v>
      </c>
      <c r="E331" s="27" t="s">
        <v>991</v>
      </c>
      <c r="F331" s="27" t="s">
        <v>86</v>
      </c>
      <c r="G331" s="30">
        <v>7000</v>
      </c>
      <c r="H331" s="30"/>
      <c r="I331" s="30"/>
    </row>
    <row r="332" spans="1:9" ht="31.5">
      <c r="A332" s="3" t="s">
        <v>980</v>
      </c>
      <c r="B332" s="27"/>
      <c r="C332" s="27" t="s">
        <v>164</v>
      </c>
      <c r="D332" s="27" t="s">
        <v>49</v>
      </c>
      <c r="E332" s="27" t="s">
        <v>992</v>
      </c>
      <c r="F332" s="27"/>
      <c r="G332" s="30">
        <f>SUM(G333)</f>
        <v>5022.1000000000004</v>
      </c>
      <c r="H332" s="30">
        <f t="shared" ref="H332:I332" si="74">SUM(H333)</f>
        <v>0</v>
      </c>
      <c r="I332" s="30">
        <f t="shared" si="74"/>
        <v>0</v>
      </c>
    </row>
    <row r="333" spans="1:9" ht="31.5">
      <c r="A333" s="3" t="s">
        <v>47</v>
      </c>
      <c r="B333" s="27"/>
      <c r="C333" s="27" t="s">
        <v>164</v>
      </c>
      <c r="D333" s="27" t="s">
        <v>49</v>
      </c>
      <c r="E333" s="27" t="s">
        <v>992</v>
      </c>
      <c r="F333" s="27" t="s">
        <v>86</v>
      </c>
      <c r="G333" s="30">
        <v>5022.1000000000004</v>
      </c>
      <c r="H333" s="30"/>
      <c r="I333" s="30"/>
    </row>
    <row r="334" spans="1:9" ht="47.25">
      <c r="A334" s="3" t="s">
        <v>981</v>
      </c>
      <c r="B334" s="27"/>
      <c r="C334" s="27" t="s">
        <v>164</v>
      </c>
      <c r="D334" s="27" t="s">
        <v>49</v>
      </c>
      <c r="E334" s="27" t="s">
        <v>993</v>
      </c>
      <c r="F334" s="27"/>
      <c r="G334" s="30">
        <f>SUM(G335)</f>
        <v>6586.4</v>
      </c>
      <c r="H334" s="30">
        <f t="shared" ref="H334:I334" si="75">SUM(H335)</f>
        <v>0</v>
      </c>
      <c r="I334" s="30">
        <f t="shared" si="75"/>
        <v>0</v>
      </c>
    </row>
    <row r="335" spans="1:9" ht="31.5">
      <c r="A335" s="3" t="s">
        <v>47</v>
      </c>
      <c r="B335" s="27"/>
      <c r="C335" s="27" t="s">
        <v>164</v>
      </c>
      <c r="D335" s="27" t="s">
        <v>49</v>
      </c>
      <c r="E335" s="27" t="s">
        <v>993</v>
      </c>
      <c r="F335" s="27" t="s">
        <v>86</v>
      </c>
      <c r="G335" s="30">
        <v>6586.4</v>
      </c>
      <c r="H335" s="30"/>
      <c r="I335" s="30"/>
    </row>
    <row r="336" spans="1:9" ht="31.5">
      <c r="A336" s="3" t="s">
        <v>982</v>
      </c>
      <c r="B336" s="27"/>
      <c r="C336" s="27" t="s">
        <v>164</v>
      </c>
      <c r="D336" s="27" t="s">
        <v>49</v>
      </c>
      <c r="E336" s="27" t="s">
        <v>994</v>
      </c>
      <c r="F336" s="27"/>
      <c r="G336" s="30">
        <f>SUM(G337)</f>
        <v>4076.5</v>
      </c>
      <c r="H336" s="30">
        <f t="shared" ref="H336:I336" si="76">SUM(H337)</f>
        <v>0</v>
      </c>
      <c r="I336" s="30">
        <f t="shared" si="76"/>
        <v>0</v>
      </c>
    </row>
    <row r="337" spans="1:9" ht="31.5">
      <c r="A337" s="3" t="s">
        <v>47</v>
      </c>
      <c r="B337" s="27"/>
      <c r="C337" s="27" t="s">
        <v>164</v>
      </c>
      <c r="D337" s="27" t="s">
        <v>49</v>
      </c>
      <c r="E337" s="27" t="s">
        <v>994</v>
      </c>
      <c r="F337" s="27" t="s">
        <v>86</v>
      </c>
      <c r="G337" s="30">
        <v>4076.5</v>
      </c>
      <c r="H337" s="30"/>
      <c r="I337" s="30"/>
    </row>
    <row r="338" spans="1:9" ht="31.5">
      <c r="A338" s="3" t="s">
        <v>1016</v>
      </c>
      <c r="B338" s="27"/>
      <c r="C338" s="27" t="s">
        <v>164</v>
      </c>
      <c r="D338" s="27" t="s">
        <v>49</v>
      </c>
      <c r="E338" s="27" t="s">
        <v>1008</v>
      </c>
      <c r="F338" s="27"/>
      <c r="G338" s="30">
        <f>SUM(G339)</f>
        <v>3107.3</v>
      </c>
      <c r="H338" s="30"/>
      <c r="I338" s="30"/>
    </row>
    <row r="339" spans="1:9" ht="31.5">
      <c r="A339" s="3" t="s">
        <v>47</v>
      </c>
      <c r="B339" s="27"/>
      <c r="C339" s="27" t="s">
        <v>164</v>
      </c>
      <c r="D339" s="27" t="s">
        <v>49</v>
      </c>
      <c r="E339" s="27" t="s">
        <v>1008</v>
      </c>
      <c r="F339" s="27" t="s">
        <v>86</v>
      </c>
      <c r="G339" s="30">
        <v>3107.3</v>
      </c>
      <c r="H339" s="30"/>
      <c r="I339" s="30"/>
    </row>
    <row r="340" spans="1:9" ht="31.5">
      <c r="A340" s="3" t="s">
        <v>1017</v>
      </c>
      <c r="B340" s="27"/>
      <c r="C340" s="27" t="s">
        <v>164</v>
      </c>
      <c r="D340" s="27" t="s">
        <v>49</v>
      </c>
      <c r="E340" s="27" t="s">
        <v>1009</v>
      </c>
      <c r="F340" s="27"/>
      <c r="G340" s="30">
        <f>SUM(G341)</f>
        <v>2000</v>
      </c>
      <c r="H340" s="30"/>
      <c r="I340" s="30"/>
    </row>
    <row r="341" spans="1:9" ht="31.5">
      <c r="A341" s="3" t="s">
        <v>47</v>
      </c>
      <c r="B341" s="27"/>
      <c r="C341" s="27" t="s">
        <v>164</v>
      </c>
      <c r="D341" s="27" t="s">
        <v>49</v>
      </c>
      <c r="E341" s="27" t="s">
        <v>1009</v>
      </c>
      <c r="F341" s="27" t="s">
        <v>86</v>
      </c>
      <c r="G341" s="30">
        <v>2000</v>
      </c>
      <c r="H341" s="30"/>
      <c r="I341" s="30"/>
    </row>
    <row r="342" spans="1:9" ht="31.5">
      <c r="A342" s="3" t="s">
        <v>1018</v>
      </c>
      <c r="B342" s="27"/>
      <c r="C342" s="27" t="s">
        <v>164</v>
      </c>
      <c r="D342" s="27" t="s">
        <v>49</v>
      </c>
      <c r="E342" s="27" t="s">
        <v>1010</v>
      </c>
      <c r="F342" s="27"/>
      <c r="G342" s="30">
        <f>SUM(G343)</f>
        <v>2500</v>
      </c>
      <c r="H342" s="30"/>
      <c r="I342" s="30"/>
    </row>
    <row r="343" spans="1:9" ht="31.5">
      <c r="A343" s="3" t="s">
        <v>47</v>
      </c>
      <c r="B343" s="27"/>
      <c r="C343" s="27" t="s">
        <v>164</v>
      </c>
      <c r="D343" s="27" t="s">
        <v>49</v>
      </c>
      <c r="E343" s="27" t="s">
        <v>1010</v>
      </c>
      <c r="F343" s="27" t="s">
        <v>86</v>
      </c>
      <c r="G343" s="30">
        <v>2500</v>
      </c>
      <c r="H343" s="30"/>
      <c r="I343" s="30"/>
    </row>
    <row r="344" spans="1:9" ht="31.5">
      <c r="A344" s="3" t="s">
        <v>1019</v>
      </c>
      <c r="B344" s="27"/>
      <c r="C344" s="27" t="s">
        <v>164</v>
      </c>
      <c r="D344" s="27" t="s">
        <v>49</v>
      </c>
      <c r="E344" s="27" t="s">
        <v>1011</v>
      </c>
      <c r="F344" s="27"/>
      <c r="G344" s="30">
        <f>SUM(G345)</f>
        <v>2649.6</v>
      </c>
      <c r="H344" s="30"/>
      <c r="I344" s="30"/>
    </row>
    <row r="345" spans="1:9" ht="31.5">
      <c r="A345" s="3" t="s">
        <v>47</v>
      </c>
      <c r="B345" s="27"/>
      <c r="C345" s="27" t="s">
        <v>164</v>
      </c>
      <c r="D345" s="27" t="s">
        <v>49</v>
      </c>
      <c r="E345" s="27" t="s">
        <v>1011</v>
      </c>
      <c r="F345" s="27" t="s">
        <v>86</v>
      </c>
      <c r="G345" s="30">
        <v>2649.6</v>
      </c>
      <c r="H345" s="30"/>
      <c r="I345" s="30"/>
    </row>
    <row r="346" spans="1:9" ht="31.5">
      <c r="A346" s="3" t="s">
        <v>1020</v>
      </c>
      <c r="B346" s="27"/>
      <c r="C346" s="27" t="s">
        <v>164</v>
      </c>
      <c r="D346" s="27" t="s">
        <v>49</v>
      </c>
      <c r="E346" s="27" t="s">
        <v>1012</v>
      </c>
      <c r="F346" s="27"/>
      <c r="G346" s="30">
        <f>SUM(G347)</f>
        <v>2300</v>
      </c>
      <c r="H346" s="30"/>
      <c r="I346" s="30"/>
    </row>
    <row r="347" spans="1:9" ht="31.5">
      <c r="A347" s="3" t="s">
        <v>47</v>
      </c>
      <c r="B347" s="27"/>
      <c r="C347" s="27" t="s">
        <v>164</v>
      </c>
      <c r="D347" s="27" t="s">
        <v>49</v>
      </c>
      <c r="E347" s="27" t="s">
        <v>1012</v>
      </c>
      <c r="F347" s="27" t="s">
        <v>86</v>
      </c>
      <c r="G347" s="30">
        <v>2300</v>
      </c>
      <c r="H347" s="30"/>
      <c r="I347" s="30"/>
    </row>
    <row r="348" spans="1:9" ht="31.5">
      <c r="A348" s="3" t="s">
        <v>1021</v>
      </c>
      <c r="B348" s="27"/>
      <c r="C348" s="27" t="s">
        <v>164</v>
      </c>
      <c r="D348" s="27" t="s">
        <v>49</v>
      </c>
      <c r="E348" s="27" t="s">
        <v>1013</v>
      </c>
      <c r="F348" s="27"/>
      <c r="G348" s="30">
        <f>SUM(G349)</f>
        <v>1800</v>
      </c>
      <c r="H348" s="30"/>
      <c r="I348" s="30"/>
    </row>
    <row r="349" spans="1:9" ht="31.5">
      <c r="A349" s="3" t="s">
        <v>47</v>
      </c>
      <c r="B349" s="27"/>
      <c r="C349" s="27" t="s">
        <v>164</v>
      </c>
      <c r="D349" s="27" t="s">
        <v>49</v>
      </c>
      <c r="E349" s="27" t="s">
        <v>1013</v>
      </c>
      <c r="F349" s="27" t="s">
        <v>86</v>
      </c>
      <c r="G349" s="30">
        <v>1800</v>
      </c>
      <c r="H349" s="30"/>
      <c r="I349" s="30"/>
    </row>
    <row r="350" spans="1:9" ht="31.5">
      <c r="A350" s="3" t="s">
        <v>1022</v>
      </c>
      <c r="B350" s="27"/>
      <c r="C350" s="27" t="s">
        <v>164</v>
      </c>
      <c r="D350" s="27" t="s">
        <v>49</v>
      </c>
      <c r="E350" s="27" t="s">
        <v>1014</v>
      </c>
      <c r="F350" s="27"/>
      <c r="G350" s="30">
        <f>SUM(G351)</f>
        <v>2865.3</v>
      </c>
      <c r="H350" s="30"/>
      <c r="I350" s="30"/>
    </row>
    <row r="351" spans="1:9" ht="31.5">
      <c r="A351" s="3" t="s">
        <v>47</v>
      </c>
      <c r="B351" s="27"/>
      <c r="C351" s="27" t="s">
        <v>164</v>
      </c>
      <c r="D351" s="27" t="s">
        <v>49</v>
      </c>
      <c r="E351" s="27" t="s">
        <v>1014</v>
      </c>
      <c r="F351" s="27" t="s">
        <v>86</v>
      </c>
      <c r="G351" s="30">
        <v>2865.3</v>
      </c>
      <c r="H351" s="30"/>
      <c r="I351" s="30"/>
    </row>
    <row r="352" spans="1:9" ht="31.5">
      <c r="A352" s="3" t="s">
        <v>1023</v>
      </c>
      <c r="B352" s="27"/>
      <c r="C352" s="27" t="s">
        <v>164</v>
      </c>
      <c r="D352" s="27" t="s">
        <v>49</v>
      </c>
      <c r="E352" s="27" t="s">
        <v>1015</v>
      </c>
      <c r="F352" s="27"/>
      <c r="G352" s="30">
        <f>SUM(G353)</f>
        <v>2000</v>
      </c>
      <c r="H352" s="30"/>
      <c r="I352" s="30"/>
    </row>
    <row r="353" spans="1:9" ht="31.5">
      <c r="A353" s="3" t="s">
        <v>47</v>
      </c>
      <c r="B353" s="27"/>
      <c r="C353" s="27" t="s">
        <v>164</v>
      </c>
      <c r="D353" s="27" t="s">
        <v>49</v>
      </c>
      <c r="E353" s="27" t="s">
        <v>1015</v>
      </c>
      <c r="F353" s="27" t="s">
        <v>86</v>
      </c>
      <c r="G353" s="30">
        <v>2000</v>
      </c>
      <c r="H353" s="30"/>
      <c r="I353" s="30"/>
    </row>
    <row r="354" spans="1:9">
      <c r="A354" s="59" t="s">
        <v>995</v>
      </c>
      <c r="B354" s="27"/>
      <c r="C354" s="27" t="s">
        <v>164</v>
      </c>
      <c r="D354" s="27" t="s">
        <v>49</v>
      </c>
      <c r="E354" s="27" t="s">
        <v>678</v>
      </c>
      <c r="F354" s="27"/>
      <c r="G354" s="30">
        <f>SUM(G356)+G357</f>
        <v>47455.1</v>
      </c>
      <c r="H354" s="30">
        <f>SUM(H356)+H357</f>
        <v>63012.5</v>
      </c>
      <c r="I354" s="30">
        <f>SUM(I356)+I357</f>
        <v>63012.5</v>
      </c>
    </row>
    <row r="355" spans="1:9">
      <c r="A355" s="3" t="s">
        <v>534</v>
      </c>
      <c r="B355" s="27"/>
      <c r="C355" s="27" t="s">
        <v>164</v>
      </c>
      <c r="D355" s="27" t="s">
        <v>49</v>
      </c>
      <c r="E355" s="27" t="s">
        <v>679</v>
      </c>
      <c r="F355" s="27"/>
      <c r="G355" s="30">
        <f>SUM(G356)</f>
        <v>47455.1</v>
      </c>
      <c r="H355" s="30">
        <f>SUM(H356)</f>
        <v>63012.5</v>
      </c>
      <c r="I355" s="30">
        <f>SUM(I356)</f>
        <v>63012.5</v>
      </c>
    </row>
    <row r="356" spans="1:9" ht="31.5">
      <c r="A356" s="3" t="s">
        <v>47</v>
      </c>
      <c r="B356" s="27"/>
      <c r="C356" s="27" t="s">
        <v>164</v>
      </c>
      <c r="D356" s="27" t="s">
        <v>49</v>
      </c>
      <c r="E356" s="27" t="s">
        <v>679</v>
      </c>
      <c r="F356" s="27" t="s">
        <v>86</v>
      </c>
      <c r="G356" s="30">
        <v>47455.1</v>
      </c>
      <c r="H356" s="30">
        <v>63012.5</v>
      </c>
      <c r="I356" s="30">
        <v>63012.5</v>
      </c>
    </row>
    <row r="357" spans="1:9" ht="31.5" hidden="1">
      <c r="A357" s="3" t="s">
        <v>681</v>
      </c>
      <c r="B357" s="27"/>
      <c r="C357" s="27" t="s">
        <v>164</v>
      </c>
      <c r="D357" s="27" t="s">
        <v>49</v>
      </c>
      <c r="E357" s="27" t="s">
        <v>680</v>
      </c>
      <c r="F357" s="27"/>
      <c r="G357" s="30">
        <f>SUM(G358)</f>
        <v>0</v>
      </c>
      <c r="H357" s="30">
        <f>SUM(H358)</f>
        <v>0</v>
      </c>
      <c r="I357" s="30">
        <f>SUM(I358)</f>
        <v>0</v>
      </c>
    </row>
    <row r="358" spans="1:9" ht="31.5" hidden="1">
      <c r="A358" s="3" t="s">
        <v>47</v>
      </c>
      <c r="B358" s="27"/>
      <c r="C358" s="27" t="s">
        <v>164</v>
      </c>
      <c r="D358" s="27" t="s">
        <v>49</v>
      </c>
      <c r="E358" s="27" t="s">
        <v>680</v>
      </c>
      <c r="F358" s="27" t="s">
        <v>86</v>
      </c>
      <c r="G358" s="30"/>
      <c r="H358" s="30"/>
      <c r="I358" s="30"/>
    </row>
    <row r="359" spans="1:9" ht="31.5">
      <c r="A359" s="26" t="s">
        <v>596</v>
      </c>
      <c r="B359" s="27"/>
      <c r="C359" s="27" t="s">
        <v>164</v>
      </c>
      <c r="D359" s="27" t="s">
        <v>49</v>
      </c>
      <c r="E359" s="56" t="s">
        <v>214</v>
      </c>
      <c r="F359" s="27"/>
      <c r="G359" s="30">
        <f t="shared" ref="G359:I360" si="77">SUM(G360)</f>
        <v>2744.8</v>
      </c>
      <c r="H359" s="30">
        <f t="shared" si="77"/>
        <v>989.2</v>
      </c>
      <c r="I359" s="30">
        <f t="shared" si="77"/>
        <v>989.2</v>
      </c>
    </row>
    <row r="360" spans="1:9" ht="47.25">
      <c r="A360" s="26" t="s">
        <v>597</v>
      </c>
      <c r="B360" s="27"/>
      <c r="C360" s="27" t="s">
        <v>164</v>
      </c>
      <c r="D360" s="27" t="s">
        <v>49</v>
      </c>
      <c r="E360" s="56" t="s">
        <v>215</v>
      </c>
      <c r="F360" s="27"/>
      <c r="G360" s="30">
        <f>SUM(G361)</f>
        <v>2744.8</v>
      </c>
      <c r="H360" s="30">
        <f t="shared" si="77"/>
        <v>989.2</v>
      </c>
      <c r="I360" s="30">
        <f t="shared" si="77"/>
        <v>989.2</v>
      </c>
    </row>
    <row r="361" spans="1:9" ht="31.5">
      <c r="A361" s="26" t="s">
        <v>472</v>
      </c>
      <c r="B361" s="27"/>
      <c r="C361" s="27" t="s">
        <v>164</v>
      </c>
      <c r="D361" s="27" t="s">
        <v>49</v>
      </c>
      <c r="E361" s="56" t="s">
        <v>216</v>
      </c>
      <c r="F361" s="27"/>
      <c r="G361" s="30">
        <f>SUM(G362:G363)</f>
        <v>2744.8</v>
      </c>
      <c r="H361" s="30">
        <f>SUM(H362:H363)</f>
        <v>989.2</v>
      </c>
      <c r="I361" s="30">
        <f>SUM(I362:I363)</f>
        <v>989.2</v>
      </c>
    </row>
    <row r="362" spans="1:9" ht="31.5">
      <c r="A362" s="26" t="s">
        <v>47</v>
      </c>
      <c r="B362" s="27"/>
      <c r="C362" s="27" t="s">
        <v>164</v>
      </c>
      <c r="D362" s="27" t="s">
        <v>49</v>
      </c>
      <c r="E362" s="56" t="s">
        <v>216</v>
      </c>
      <c r="F362" s="27" t="s">
        <v>86</v>
      </c>
      <c r="G362" s="30">
        <v>2416.8000000000002</v>
      </c>
      <c r="H362" s="30">
        <v>989.2</v>
      </c>
      <c r="I362" s="30">
        <v>989.2</v>
      </c>
    </row>
    <row r="363" spans="1:9" ht="31.5">
      <c r="A363" s="3" t="s">
        <v>264</v>
      </c>
      <c r="B363" s="27"/>
      <c r="C363" s="27" t="s">
        <v>164</v>
      </c>
      <c r="D363" s="27" t="s">
        <v>49</v>
      </c>
      <c r="E363" s="56" t="s">
        <v>216</v>
      </c>
      <c r="F363" s="27" t="s">
        <v>241</v>
      </c>
      <c r="G363" s="30">
        <f>328</f>
        <v>328</v>
      </c>
      <c r="H363" s="30"/>
      <c r="I363" s="30"/>
    </row>
    <row r="364" spans="1:9">
      <c r="A364" s="59" t="s">
        <v>657</v>
      </c>
      <c r="B364" s="27"/>
      <c r="C364" s="27" t="s">
        <v>164</v>
      </c>
      <c r="D364" s="27" t="s">
        <v>49</v>
      </c>
      <c r="E364" s="28" t="s">
        <v>655</v>
      </c>
      <c r="F364" s="28"/>
      <c r="G364" s="30">
        <f>SUM(G365)+G367+G369+G371</f>
        <v>9774.2999999999993</v>
      </c>
      <c r="H364" s="30">
        <f t="shared" ref="H364:I364" si="78">SUM(H365)+H367+H369+H371</f>
        <v>0</v>
      </c>
      <c r="I364" s="30">
        <f t="shared" si="78"/>
        <v>0</v>
      </c>
    </row>
    <row r="365" spans="1:9">
      <c r="A365" s="59" t="s">
        <v>30</v>
      </c>
      <c r="B365" s="27"/>
      <c r="C365" s="27" t="s">
        <v>164</v>
      </c>
      <c r="D365" s="27" t="s">
        <v>49</v>
      </c>
      <c r="E365" s="28" t="s">
        <v>656</v>
      </c>
      <c r="F365" s="28"/>
      <c r="G365" s="30">
        <f>SUM(G366)</f>
        <v>5010.2</v>
      </c>
      <c r="H365" s="30">
        <f>SUM(H366)</f>
        <v>0</v>
      </c>
      <c r="I365" s="30">
        <f>SUM(I366)</f>
        <v>0</v>
      </c>
    </row>
    <row r="366" spans="1:9" ht="31.5">
      <c r="A366" s="59" t="s">
        <v>47</v>
      </c>
      <c r="B366" s="27"/>
      <c r="C366" s="27" t="s">
        <v>164</v>
      </c>
      <c r="D366" s="27" t="s">
        <v>49</v>
      </c>
      <c r="E366" s="28" t="s">
        <v>656</v>
      </c>
      <c r="F366" s="28" t="s">
        <v>86</v>
      </c>
      <c r="G366" s="30">
        <v>5010.2</v>
      </c>
      <c r="H366" s="30"/>
      <c r="I366" s="30"/>
    </row>
    <row r="367" spans="1:9" ht="47.25">
      <c r="A367" s="59" t="s">
        <v>23</v>
      </c>
      <c r="B367" s="27"/>
      <c r="C367" s="27" t="s">
        <v>164</v>
      </c>
      <c r="D367" s="27" t="s">
        <v>49</v>
      </c>
      <c r="E367" s="28" t="s">
        <v>664</v>
      </c>
      <c r="F367" s="28"/>
      <c r="G367" s="30">
        <f>SUM(G368)</f>
        <v>4318.7</v>
      </c>
      <c r="H367" s="30">
        <f>SUM(H368)</f>
        <v>0</v>
      </c>
      <c r="I367" s="30">
        <f>SUM(I368)</f>
        <v>0</v>
      </c>
    </row>
    <row r="368" spans="1:9" ht="31.5">
      <c r="A368" s="59" t="s">
        <v>222</v>
      </c>
      <c r="B368" s="27"/>
      <c r="C368" s="27" t="s">
        <v>164</v>
      </c>
      <c r="D368" s="27" t="s">
        <v>49</v>
      </c>
      <c r="E368" s="28" t="s">
        <v>664</v>
      </c>
      <c r="F368" s="28" t="s">
        <v>117</v>
      </c>
      <c r="G368" s="30">
        <v>4318.7</v>
      </c>
      <c r="H368" s="30"/>
      <c r="I368" s="30"/>
    </row>
    <row r="369" spans="1:9" ht="31.5">
      <c r="A369" s="59" t="s">
        <v>256</v>
      </c>
      <c r="B369" s="27"/>
      <c r="C369" s="27" t="s">
        <v>164</v>
      </c>
      <c r="D369" s="27" t="s">
        <v>49</v>
      </c>
      <c r="E369" s="28" t="s">
        <v>673</v>
      </c>
      <c r="F369" s="28"/>
      <c r="G369" s="30">
        <f>SUM(G370)</f>
        <v>372.1</v>
      </c>
      <c r="H369" s="30">
        <f>SUM(H370)</f>
        <v>0</v>
      </c>
      <c r="I369" s="30">
        <f>SUM(I370)</f>
        <v>0</v>
      </c>
    </row>
    <row r="370" spans="1:9" ht="31.5">
      <c r="A370" s="59" t="s">
        <v>222</v>
      </c>
      <c r="B370" s="27"/>
      <c r="C370" s="27" t="s">
        <v>164</v>
      </c>
      <c r="D370" s="27" t="s">
        <v>49</v>
      </c>
      <c r="E370" s="28" t="s">
        <v>673</v>
      </c>
      <c r="F370" s="28" t="s">
        <v>117</v>
      </c>
      <c r="G370" s="30">
        <v>372.1</v>
      </c>
      <c r="H370" s="30"/>
      <c r="I370" s="30"/>
    </row>
    <row r="371" spans="1:9">
      <c r="A371" s="26" t="s">
        <v>257</v>
      </c>
      <c r="B371" s="27"/>
      <c r="C371" s="27" t="s">
        <v>164</v>
      </c>
      <c r="D371" s="27" t="s">
        <v>49</v>
      </c>
      <c r="E371" s="28" t="s">
        <v>855</v>
      </c>
      <c r="F371" s="28"/>
      <c r="G371" s="30">
        <f>SUM(G372)</f>
        <v>73.3</v>
      </c>
      <c r="H371" s="30"/>
      <c r="I371" s="30"/>
    </row>
    <row r="372" spans="1:9" ht="31.5">
      <c r="A372" s="59" t="s">
        <v>222</v>
      </c>
      <c r="B372" s="27"/>
      <c r="C372" s="27" t="s">
        <v>164</v>
      </c>
      <c r="D372" s="27" t="s">
        <v>49</v>
      </c>
      <c r="E372" s="28" t="s">
        <v>855</v>
      </c>
      <c r="F372" s="28" t="s">
        <v>117</v>
      </c>
      <c r="G372" s="30">
        <v>73.3</v>
      </c>
      <c r="H372" s="30"/>
      <c r="I372" s="30"/>
    </row>
    <row r="373" spans="1:9">
      <c r="A373" s="59" t="s">
        <v>658</v>
      </c>
      <c r="B373" s="27"/>
      <c r="C373" s="27" t="s">
        <v>164</v>
      </c>
      <c r="D373" s="27" t="s">
        <v>49</v>
      </c>
      <c r="E373" s="28" t="s">
        <v>662</v>
      </c>
      <c r="F373" s="28"/>
      <c r="G373" s="30">
        <f>SUM(G374)+G376+G378+G380</f>
        <v>36925.899999999994</v>
      </c>
      <c r="H373" s="30">
        <f t="shared" ref="H373:I373" si="79">SUM(H374)+H376+H378+H380</f>
        <v>2000</v>
      </c>
      <c r="I373" s="30">
        <f t="shared" si="79"/>
        <v>6318.7</v>
      </c>
    </row>
    <row r="374" spans="1:9">
      <c r="A374" s="59" t="s">
        <v>30</v>
      </c>
      <c r="B374" s="27"/>
      <c r="C374" s="27" t="s">
        <v>164</v>
      </c>
      <c r="D374" s="27" t="s">
        <v>49</v>
      </c>
      <c r="E374" s="28" t="s">
        <v>663</v>
      </c>
      <c r="F374" s="28"/>
      <c r="G374" s="30">
        <f>SUM(G375)</f>
        <v>11403.3</v>
      </c>
      <c r="H374" s="30">
        <f>SUM(H375)</f>
        <v>2000</v>
      </c>
      <c r="I374" s="30">
        <f>SUM(I375)</f>
        <v>6318.7</v>
      </c>
    </row>
    <row r="375" spans="1:9" ht="31.5">
      <c r="A375" s="59" t="s">
        <v>47</v>
      </c>
      <c r="B375" s="27"/>
      <c r="C375" s="27" t="s">
        <v>164</v>
      </c>
      <c r="D375" s="27" t="s">
        <v>49</v>
      </c>
      <c r="E375" s="28" t="s">
        <v>663</v>
      </c>
      <c r="F375" s="28" t="s">
        <v>86</v>
      </c>
      <c r="G375" s="30">
        <v>11403.3</v>
      </c>
      <c r="H375" s="30">
        <v>2000</v>
      </c>
      <c r="I375" s="30">
        <v>6318.7</v>
      </c>
    </row>
    <row r="376" spans="1:9" ht="47.25">
      <c r="A376" s="59" t="s">
        <v>23</v>
      </c>
      <c r="B376" s="27"/>
      <c r="C376" s="27" t="s">
        <v>164</v>
      </c>
      <c r="D376" s="27" t="s">
        <v>49</v>
      </c>
      <c r="E376" s="28" t="s">
        <v>672</v>
      </c>
      <c r="F376" s="28"/>
      <c r="G376" s="30">
        <f>SUM(G377)</f>
        <v>20915.599999999999</v>
      </c>
      <c r="H376" s="30">
        <f>SUM(H377)</f>
        <v>0</v>
      </c>
      <c r="I376" s="30">
        <f>SUM(I377)</f>
        <v>0</v>
      </c>
    </row>
    <row r="377" spans="1:9" ht="31.5">
      <c r="A377" s="59" t="s">
        <v>222</v>
      </c>
      <c r="B377" s="27"/>
      <c r="C377" s="27" t="s">
        <v>164</v>
      </c>
      <c r="D377" s="27" t="s">
        <v>49</v>
      </c>
      <c r="E377" s="28" t="s">
        <v>672</v>
      </c>
      <c r="F377" s="28" t="s">
        <v>117</v>
      </c>
      <c r="G377" s="30">
        <v>20915.599999999999</v>
      </c>
      <c r="H377" s="30"/>
      <c r="I377" s="30"/>
    </row>
    <row r="378" spans="1:9" hidden="1">
      <c r="A378" s="59" t="s">
        <v>255</v>
      </c>
      <c r="B378" s="27"/>
      <c r="C378" s="27" t="s">
        <v>164</v>
      </c>
      <c r="D378" s="27" t="s">
        <v>49</v>
      </c>
      <c r="E378" s="28" t="s">
        <v>998</v>
      </c>
      <c r="F378" s="28"/>
      <c r="G378" s="30">
        <f>SUM(G379)</f>
        <v>0</v>
      </c>
      <c r="H378" s="30">
        <f t="shared" ref="H378:I378" si="80">SUM(H379)</f>
        <v>0</v>
      </c>
      <c r="I378" s="30">
        <f t="shared" si="80"/>
        <v>0</v>
      </c>
    </row>
    <row r="379" spans="1:9" ht="31.5" hidden="1">
      <c r="A379" s="59" t="s">
        <v>222</v>
      </c>
      <c r="B379" s="27"/>
      <c r="C379" s="27" t="s">
        <v>164</v>
      </c>
      <c r="D379" s="27" t="s">
        <v>49</v>
      </c>
      <c r="E379" s="28" t="s">
        <v>998</v>
      </c>
      <c r="F379" s="28" t="s">
        <v>117</v>
      </c>
      <c r="G379" s="30"/>
      <c r="H379" s="30"/>
      <c r="I379" s="30"/>
    </row>
    <row r="380" spans="1:9" ht="31.5">
      <c r="A380" s="59" t="s">
        <v>858</v>
      </c>
      <c r="B380" s="27"/>
      <c r="C380" s="27" t="s">
        <v>164</v>
      </c>
      <c r="D380" s="27" t="s">
        <v>49</v>
      </c>
      <c r="E380" s="28" t="s">
        <v>857</v>
      </c>
      <c r="F380" s="28"/>
      <c r="G380" s="30">
        <f>SUM(G381)</f>
        <v>4607</v>
      </c>
      <c r="H380" s="30">
        <f t="shared" ref="H380:I380" si="81">SUM(H381)</f>
        <v>0</v>
      </c>
      <c r="I380" s="30">
        <f t="shared" si="81"/>
        <v>0</v>
      </c>
    </row>
    <row r="381" spans="1:9" ht="31.5">
      <c r="A381" s="59" t="s">
        <v>859</v>
      </c>
      <c r="B381" s="27"/>
      <c r="C381" s="27" t="s">
        <v>164</v>
      </c>
      <c r="D381" s="27" t="s">
        <v>49</v>
      </c>
      <c r="E381" s="28" t="s">
        <v>856</v>
      </c>
      <c r="F381" s="28"/>
      <c r="G381" s="30">
        <f>SUM(G382)</f>
        <v>4607</v>
      </c>
      <c r="H381" s="30"/>
      <c r="I381" s="30"/>
    </row>
    <row r="382" spans="1:9" ht="31.5">
      <c r="A382" s="59" t="s">
        <v>47</v>
      </c>
      <c r="B382" s="27"/>
      <c r="C382" s="27" t="s">
        <v>164</v>
      </c>
      <c r="D382" s="27" t="s">
        <v>49</v>
      </c>
      <c r="E382" s="28" t="s">
        <v>856</v>
      </c>
      <c r="F382" s="28" t="s">
        <v>86</v>
      </c>
      <c r="G382" s="30">
        <v>4607</v>
      </c>
      <c r="H382" s="30"/>
      <c r="I382" s="30"/>
    </row>
    <row r="383" spans="1:9">
      <c r="A383" s="59" t="s">
        <v>659</v>
      </c>
      <c r="B383" s="27"/>
      <c r="C383" s="27" t="s">
        <v>164</v>
      </c>
      <c r="D383" s="27" t="s">
        <v>49</v>
      </c>
      <c r="E383" s="28" t="s">
        <v>660</v>
      </c>
      <c r="F383" s="28"/>
      <c r="G383" s="30">
        <f t="shared" ref="G383:I384" si="82">SUM(G384)</f>
        <v>44910.6</v>
      </c>
      <c r="H383" s="30">
        <f t="shared" si="82"/>
        <v>51662.1</v>
      </c>
      <c r="I383" s="30">
        <f t="shared" si="82"/>
        <v>54100.1</v>
      </c>
    </row>
    <row r="384" spans="1:9">
      <c r="A384" s="59" t="s">
        <v>30</v>
      </c>
      <c r="B384" s="27"/>
      <c r="C384" s="27" t="s">
        <v>164</v>
      </c>
      <c r="D384" s="27" t="s">
        <v>49</v>
      </c>
      <c r="E384" s="28" t="s">
        <v>661</v>
      </c>
      <c r="F384" s="28"/>
      <c r="G384" s="30">
        <f t="shared" si="82"/>
        <v>44910.6</v>
      </c>
      <c r="H384" s="30">
        <f t="shared" si="82"/>
        <v>51662.1</v>
      </c>
      <c r="I384" s="30">
        <f t="shared" si="82"/>
        <v>54100.1</v>
      </c>
    </row>
    <row r="385" spans="1:9" ht="31.5">
      <c r="A385" s="59" t="s">
        <v>47</v>
      </c>
      <c r="B385" s="27"/>
      <c r="C385" s="27" t="s">
        <v>164</v>
      </c>
      <c r="D385" s="27" t="s">
        <v>49</v>
      </c>
      <c r="E385" s="28" t="s">
        <v>661</v>
      </c>
      <c r="F385" s="28" t="s">
        <v>86</v>
      </c>
      <c r="G385" s="30">
        <v>44910.6</v>
      </c>
      <c r="H385" s="30">
        <v>51662.1</v>
      </c>
      <c r="I385" s="30">
        <v>54100.1</v>
      </c>
    </row>
    <row r="386" spans="1:9" ht="18.75" customHeight="1">
      <c r="A386" s="3" t="s">
        <v>172</v>
      </c>
      <c r="B386" s="27"/>
      <c r="C386" s="35" t="s">
        <v>164</v>
      </c>
      <c r="D386" s="35" t="s">
        <v>164</v>
      </c>
      <c r="E386" s="35"/>
      <c r="F386" s="35"/>
      <c r="G386" s="32">
        <f>SUM(G396)+G399+G387+G403</f>
        <v>55343.5</v>
      </c>
      <c r="H386" s="32">
        <f t="shared" ref="H386:I386" si="83">SUM(H396)+H399+H387+H403</f>
        <v>40197.599999999999</v>
      </c>
      <c r="I386" s="32">
        <f t="shared" si="83"/>
        <v>40197.599999999999</v>
      </c>
    </row>
    <row r="387" spans="1:9" ht="31.5">
      <c r="A387" s="3" t="s">
        <v>785</v>
      </c>
      <c r="B387" s="27"/>
      <c r="C387" s="35" t="s">
        <v>164</v>
      </c>
      <c r="D387" s="35" t="s">
        <v>164</v>
      </c>
      <c r="E387" s="27" t="s">
        <v>237</v>
      </c>
      <c r="F387" s="27"/>
      <c r="G387" s="30">
        <f>SUM(G388)+G391</f>
        <v>49797</v>
      </c>
      <c r="H387" s="30">
        <f>SUM(H388)+H391</f>
        <v>40048</v>
      </c>
      <c r="I387" s="30">
        <f>SUM(I388)+I391</f>
        <v>40048</v>
      </c>
    </row>
    <row r="388" spans="1:9" ht="31.5">
      <c r="A388" s="3" t="s">
        <v>262</v>
      </c>
      <c r="B388" s="27"/>
      <c r="C388" s="35" t="s">
        <v>164</v>
      </c>
      <c r="D388" s="35" t="s">
        <v>164</v>
      </c>
      <c r="E388" s="27" t="s">
        <v>293</v>
      </c>
      <c r="F388" s="27"/>
      <c r="G388" s="30">
        <f t="shared" ref="G388:I389" si="84">SUM(G389)</f>
        <v>1800</v>
      </c>
      <c r="H388" s="30">
        <f t="shared" si="84"/>
        <v>0</v>
      </c>
      <c r="I388" s="30">
        <f t="shared" si="84"/>
        <v>0</v>
      </c>
    </row>
    <row r="389" spans="1:9" ht="31.5">
      <c r="A389" s="3" t="s">
        <v>263</v>
      </c>
      <c r="B389" s="27"/>
      <c r="C389" s="35" t="s">
        <v>164</v>
      </c>
      <c r="D389" s="35" t="s">
        <v>164</v>
      </c>
      <c r="E389" s="27" t="s">
        <v>294</v>
      </c>
      <c r="F389" s="27"/>
      <c r="G389" s="30">
        <f t="shared" si="84"/>
        <v>1800</v>
      </c>
      <c r="H389" s="30">
        <f t="shared" si="84"/>
        <v>0</v>
      </c>
      <c r="I389" s="30">
        <f t="shared" si="84"/>
        <v>0</v>
      </c>
    </row>
    <row r="390" spans="1:9" ht="31.5">
      <c r="A390" s="3" t="s">
        <v>264</v>
      </c>
      <c r="B390" s="27"/>
      <c r="C390" s="35" t="s">
        <v>164</v>
      </c>
      <c r="D390" s="35" t="s">
        <v>164</v>
      </c>
      <c r="E390" s="27" t="s">
        <v>294</v>
      </c>
      <c r="F390" s="27" t="s">
        <v>241</v>
      </c>
      <c r="G390" s="30">
        <v>1800</v>
      </c>
      <c r="H390" s="30"/>
      <c r="I390" s="30"/>
    </row>
    <row r="391" spans="1:9">
      <c r="A391" s="3" t="s">
        <v>265</v>
      </c>
      <c r="B391" s="27"/>
      <c r="C391" s="35" t="s">
        <v>164</v>
      </c>
      <c r="D391" s="35" t="s">
        <v>164</v>
      </c>
      <c r="E391" s="27" t="s">
        <v>295</v>
      </c>
      <c r="F391" s="27"/>
      <c r="G391" s="30">
        <f>SUM(G392)</f>
        <v>47997</v>
      </c>
      <c r="H391" s="30">
        <f>SUM(H392)</f>
        <v>40048</v>
      </c>
      <c r="I391" s="30">
        <f>SUM(I392)</f>
        <v>40048</v>
      </c>
    </row>
    <row r="392" spans="1:9" ht="31.5">
      <c r="A392" s="3" t="s">
        <v>263</v>
      </c>
      <c r="B392" s="27"/>
      <c r="C392" s="35" t="s">
        <v>164</v>
      </c>
      <c r="D392" s="35" t="s">
        <v>164</v>
      </c>
      <c r="E392" s="27" t="s">
        <v>296</v>
      </c>
      <c r="F392" s="27"/>
      <c r="G392" s="30">
        <f>SUM(G393)+G394</f>
        <v>47997</v>
      </c>
      <c r="H392" s="30">
        <f t="shared" ref="H392:I392" si="85">SUM(H393)+H394</f>
        <v>40048</v>
      </c>
      <c r="I392" s="30">
        <f t="shared" si="85"/>
        <v>40048</v>
      </c>
    </row>
    <row r="393" spans="1:9" ht="31.5">
      <c r="A393" s="3" t="s">
        <v>264</v>
      </c>
      <c r="B393" s="27"/>
      <c r="C393" s="35" t="s">
        <v>164</v>
      </c>
      <c r="D393" s="35" t="s">
        <v>164</v>
      </c>
      <c r="E393" s="27" t="s">
        <v>296</v>
      </c>
      <c r="F393" s="27" t="s">
        <v>241</v>
      </c>
      <c r="G393" s="30">
        <v>449.5</v>
      </c>
      <c r="H393" s="30"/>
      <c r="I393" s="30"/>
    </row>
    <row r="394" spans="1:9" ht="31.5">
      <c r="A394" s="3" t="s">
        <v>905</v>
      </c>
      <c r="B394" s="27"/>
      <c r="C394" s="35" t="s">
        <v>164</v>
      </c>
      <c r="D394" s="35" t="s">
        <v>164</v>
      </c>
      <c r="E394" s="27" t="s">
        <v>906</v>
      </c>
      <c r="F394" s="27"/>
      <c r="G394" s="30">
        <f>SUM(G395)</f>
        <v>47547.5</v>
      </c>
      <c r="H394" s="30">
        <f>SUM(H395)</f>
        <v>40048</v>
      </c>
      <c r="I394" s="30">
        <f>SUM(I395)</f>
        <v>40048</v>
      </c>
    </row>
    <row r="395" spans="1:9" ht="31.5">
      <c r="A395" s="3" t="s">
        <v>264</v>
      </c>
      <c r="B395" s="27"/>
      <c r="C395" s="35" t="s">
        <v>164</v>
      </c>
      <c r="D395" s="35" t="s">
        <v>164</v>
      </c>
      <c r="E395" s="27" t="s">
        <v>906</v>
      </c>
      <c r="F395" s="27" t="s">
        <v>241</v>
      </c>
      <c r="G395" s="30">
        <v>47547.5</v>
      </c>
      <c r="H395" s="30">
        <v>40048</v>
      </c>
      <c r="I395" s="30">
        <v>40048</v>
      </c>
    </row>
    <row r="396" spans="1:9" ht="31.5">
      <c r="A396" s="3" t="s">
        <v>615</v>
      </c>
      <c r="B396" s="27"/>
      <c r="C396" s="35" t="s">
        <v>164</v>
      </c>
      <c r="D396" s="35" t="s">
        <v>164</v>
      </c>
      <c r="E396" s="35" t="s">
        <v>286</v>
      </c>
      <c r="F396" s="35"/>
      <c r="G396" s="32">
        <f t="shared" ref="G396:I397" si="86">SUM(G397)</f>
        <v>1200</v>
      </c>
      <c r="H396" s="32">
        <f t="shared" si="86"/>
        <v>0</v>
      </c>
      <c r="I396" s="32">
        <f t="shared" si="86"/>
        <v>0</v>
      </c>
    </row>
    <row r="397" spans="1:9" ht="31.5">
      <c r="A397" s="3" t="s">
        <v>263</v>
      </c>
      <c r="B397" s="27"/>
      <c r="C397" s="35" t="s">
        <v>164</v>
      </c>
      <c r="D397" s="35" t="s">
        <v>164</v>
      </c>
      <c r="E397" s="35" t="s">
        <v>299</v>
      </c>
      <c r="F397" s="35"/>
      <c r="G397" s="32">
        <f t="shared" si="86"/>
        <v>1200</v>
      </c>
      <c r="H397" s="32">
        <f t="shared" si="86"/>
        <v>0</v>
      </c>
      <c r="I397" s="32">
        <f t="shared" si="86"/>
        <v>0</v>
      </c>
    </row>
    <row r="398" spans="1:9" ht="27.75" customHeight="1">
      <c r="A398" s="3" t="s">
        <v>264</v>
      </c>
      <c r="B398" s="27"/>
      <c r="C398" s="35" t="s">
        <v>164</v>
      </c>
      <c r="D398" s="35" t="s">
        <v>164</v>
      </c>
      <c r="E398" s="35" t="s">
        <v>299</v>
      </c>
      <c r="F398" s="35" t="s">
        <v>241</v>
      </c>
      <c r="G398" s="32">
        <v>1200</v>
      </c>
      <c r="H398" s="32"/>
      <c r="I398" s="32"/>
    </row>
    <row r="399" spans="1:9" ht="31.5">
      <c r="A399" s="3" t="s">
        <v>626</v>
      </c>
      <c r="B399" s="27"/>
      <c r="C399" s="35" t="s">
        <v>164</v>
      </c>
      <c r="D399" s="35" t="s">
        <v>164</v>
      </c>
      <c r="E399" s="35" t="s">
        <v>230</v>
      </c>
      <c r="F399" s="35"/>
      <c r="G399" s="32">
        <f t="shared" ref="G399:I401" si="87">SUM(G400)</f>
        <v>3801.8</v>
      </c>
      <c r="H399" s="32">
        <f t="shared" si="87"/>
        <v>0</v>
      </c>
      <c r="I399" s="32">
        <f t="shared" si="87"/>
        <v>0</v>
      </c>
    </row>
    <row r="400" spans="1:9" ht="31.5">
      <c r="A400" s="3" t="s">
        <v>353</v>
      </c>
      <c r="B400" s="27"/>
      <c r="C400" s="35" t="s">
        <v>164</v>
      </c>
      <c r="D400" s="35" t="s">
        <v>164</v>
      </c>
      <c r="E400" s="35" t="s">
        <v>232</v>
      </c>
      <c r="F400" s="35"/>
      <c r="G400" s="32">
        <f t="shared" si="87"/>
        <v>3801.8</v>
      </c>
      <c r="H400" s="32">
        <f t="shared" si="87"/>
        <v>0</v>
      </c>
      <c r="I400" s="32">
        <f t="shared" si="87"/>
        <v>0</v>
      </c>
    </row>
    <row r="401" spans="1:9">
      <c r="A401" s="59" t="s">
        <v>30</v>
      </c>
      <c r="B401" s="27"/>
      <c r="C401" s="35" t="s">
        <v>164</v>
      </c>
      <c r="D401" s="35" t="s">
        <v>164</v>
      </c>
      <c r="E401" s="35" t="s">
        <v>675</v>
      </c>
      <c r="F401" s="35"/>
      <c r="G401" s="32">
        <f t="shared" si="87"/>
        <v>3801.8</v>
      </c>
      <c r="H401" s="32">
        <f t="shared" si="87"/>
        <v>0</v>
      </c>
      <c r="I401" s="32">
        <f t="shared" si="87"/>
        <v>0</v>
      </c>
    </row>
    <row r="402" spans="1:9" ht="31.5">
      <c r="A402" s="3" t="s">
        <v>47</v>
      </c>
      <c r="B402" s="27"/>
      <c r="C402" s="35" t="s">
        <v>164</v>
      </c>
      <c r="D402" s="35" t="s">
        <v>164</v>
      </c>
      <c r="E402" s="35" t="s">
        <v>675</v>
      </c>
      <c r="F402" s="35" t="s">
        <v>86</v>
      </c>
      <c r="G402" s="32">
        <v>3801.8</v>
      </c>
      <c r="H402" s="32"/>
      <c r="I402" s="32"/>
    </row>
    <row r="403" spans="1:9">
      <c r="A403" s="3" t="s">
        <v>186</v>
      </c>
      <c r="B403" s="27"/>
      <c r="C403" s="35" t="s">
        <v>164</v>
      </c>
      <c r="D403" s="35" t="s">
        <v>164</v>
      </c>
      <c r="E403" s="35" t="s">
        <v>187</v>
      </c>
      <c r="F403" s="35"/>
      <c r="G403" s="32">
        <f>SUM(G406)+G404</f>
        <v>544.70000000000005</v>
      </c>
      <c r="H403" s="32">
        <f t="shared" ref="H403:I403" si="88">SUM(H406)+H404</f>
        <v>149.6</v>
      </c>
      <c r="I403" s="32">
        <f t="shared" si="88"/>
        <v>149.6</v>
      </c>
    </row>
    <row r="404" spans="1:9" ht="31.5">
      <c r="A404" s="109" t="s">
        <v>93</v>
      </c>
      <c r="B404" s="27"/>
      <c r="C404" s="110" t="s">
        <v>164</v>
      </c>
      <c r="D404" s="110" t="s">
        <v>164</v>
      </c>
      <c r="E404" s="110" t="s">
        <v>103</v>
      </c>
      <c r="F404" s="110"/>
      <c r="G404" s="32">
        <f>SUM(G405)</f>
        <v>395.1</v>
      </c>
      <c r="H404" s="32">
        <f t="shared" ref="H404:I404" si="89">SUM(H405)</f>
        <v>0</v>
      </c>
      <c r="I404" s="32">
        <f t="shared" si="89"/>
        <v>0</v>
      </c>
    </row>
    <row r="405" spans="1:9" ht="31.5">
      <c r="A405" s="3" t="s">
        <v>47</v>
      </c>
      <c r="B405" s="27"/>
      <c r="C405" s="110" t="s">
        <v>164</v>
      </c>
      <c r="D405" s="110" t="s">
        <v>164</v>
      </c>
      <c r="E405" s="110" t="s">
        <v>103</v>
      </c>
      <c r="F405" s="110" t="s">
        <v>86</v>
      </c>
      <c r="G405" s="32">
        <v>395.1</v>
      </c>
      <c r="H405" s="32"/>
      <c r="I405" s="32"/>
    </row>
    <row r="406" spans="1:9" ht="47.25">
      <c r="A406" s="26" t="s">
        <v>347</v>
      </c>
      <c r="B406" s="35"/>
      <c r="C406" s="35" t="s">
        <v>164</v>
      </c>
      <c r="D406" s="35" t="s">
        <v>164</v>
      </c>
      <c r="E406" s="35" t="s">
        <v>531</v>
      </c>
      <c r="F406" s="56"/>
      <c r="G406" s="32">
        <f>SUM(G407:G408)</f>
        <v>149.6</v>
      </c>
      <c r="H406" s="32">
        <f>SUM(H407:H408)</f>
        <v>149.6</v>
      </c>
      <c r="I406" s="32">
        <f>SUM(I407:I408)</f>
        <v>149.6</v>
      </c>
    </row>
    <row r="407" spans="1:9" ht="47.25">
      <c r="A407" s="3" t="s">
        <v>46</v>
      </c>
      <c r="B407" s="35"/>
      <c r="C407" s="35" t="s">
        <v>164</v>
      </c>
      <c r="D407" s="35" t="s">
        <v>164</v>
      </c>
      <c r="E407" s="35" t="s">
        <v>531</v>
      </c>
      <c r="F407" s="35" t="s">
        <v>84</v>
      </c>
      <c r="G407" s="32">
        <v>140.1</v>
      </c>
      <c r="H407" s="32">
        <v>140.5</v>
      </c>
      <c r="I407" s="32">
        <v>140.5</v>
      </c>
    </row>
    <row r="408" spans="1:9" ht="30.75" customHeight="1">
      <c r="A408" s="26" t="s">
        <v>47</v>
      </c>
      <c r="B408" s="35"/>
      <c r="C408" s="35" t="s">
        <v>164</v>
      </c>
      <c r="D408" s="35" t="s">
        <v>164</v>
      </c>
      <c r="E408" s="35" t="s">
        <v>804</v>
      </c>
      <c r="F408" s="35" t="s">
        <v>86</v>
      </c>
      <c r="G408" s="32">
        <v>9.5</v>
      </c>
      <c r="H408" s="32">
        <v>9.1</v>
      </c>
      <c r="I408" s="32">
        <v>9.1</v>
      </c>
    </row>
    <row r="409" spans="1:9">
      <c r="A409" s="26" t="s">
        <v>233</v>
      </c>
      <c r="B409" s="46"/>
      <c r="C409" s="35" t="s">
        <v>73</v>
      </c>
      <c r="D409" s="56"/>
      <c r="E409" s="56"/>
      <c r="F409" s="56"/>
      <c r="G409" s="32">
        <f>SUM(G410+G416)</f>
        <v>17771.400000000001</v>
      </c>
      <c r="H409" s="32">
        <f>SUM(H410+H416)</f>
        <v>12587.400000000001</v>
      </c>
      <c r="I409" s="32">
        <f>SUM(I410+I416)</f>
        <v>18451.400000000001</v>
      </c>
    </row>
    <row r="410" spans="1:9">
      <c r="A410" s="26" t="s">
        <v>234</v>
      </c>
      <c r="B410" s="46"/>
      <c r="C410" s="35" t="s">
        <v>73</v>
      </c>
      <c r="D410" s="35" t="s">
        <v>49</v>
      </c>
      <c r="E410" s="56"/>
      <c r="F410" s="56"/>
      <c r="G410" s="32">
        <f t="shared" ref="G410:I411" si="90">SUM(G411)</f>
        <v>8569.1</v>
      </c>
      <c r="H410" s="32">
        <f t="shared" si="90"/>
        <v>7157.8</v>
      </c>
      <c r="I410" s="32">
        <f t="shared" si="90"/>
        <v>7157.8</v>
      </c>
    </row>
    <row r="411" spans="1:9">
      <c r="A411" s="26" t="s">
        <v>616</v>
      </c>
      <c r="B411" s="46"/>
      <c r="C411" s="35" t="s">
        <v>73</v>
      </c>
      <c r="D411" s="35" t="s">
        <v>49</v>
      </c>
      <c r="E411" s="56" t="s">
        <v>235</v>
      </c>
      <c r="F411" s="56"/>
      <c r="G411" s="32">
        <f t="shared" si="90"/>
        <v>8569.1</v>
      </c>
      <c r="H411" s="32">
        <f t="shared" si="90"/>
        <v>7157.8</v>
      </c>
      <c r="I411" s="32">
        <f t="shared" si="90"/>
        <v>7157.8</v>
      </c>
    </row>
    <row r="412" spans="1:9" ht="31.5">
      <c r="A412" s="26" t="s">
        <v>40</v>
      </c>
      <c r="B412" s="46"/>
      <c r="C412" s="35" t="s">
        <v>73</v>
      </c>
      <c r="D412" s="35" t="s">
        <v>49</v>
      </c>
      <c r="E412" s="56" t="s">
        <v>236</v>
      </c>
      <c r="F412" s="56"/>
      <c r="G412" s="32">
        <f>SUM(G413:G415)</f>
        <v>8569.1</v>
      </c>
      <c r="H412" s="32">
        <f>SUM(H413:H415)</f>
        <v>7157.8</v>
      </c>
      <c r="I412" s="32">
        <f>SUM(I413:I415)</f>
        <v>7157.8</v>
      </c>
    </row>
    <row r="413" spans="1:9" ht="47.25">
      <c r="A413" s="3" t="s">
        <v>46</v>
      </c>
      <c r="B413" s="46"/>
      <c r="C413" s="35" t="s">
        <v>73</v>
      </c>
      <c r="D413" s="35" t="s">
        <v>49</v>
      </c>
      <c r="E413" s="56" t="s">
        <v>236</v>
      </c>
      <c r="F413" s="35" t="s">
        <v>84</v>
      </c>
      <c r="G413" s="32">
        <f>6086.5+68.4</f>
        <v>6154.9</v>
      </c>
      <c r="H413" s="32">
        <v>6086.5</v>
      </c>
      <c r="I413" s="32">
        <v>6086.5</v>
      </c>
    </row>
    <row r="414" spans="1:9" ht="31.5">
      <c r="A414" s="26" t="s">
        <v>47</v>
      </c>
      <c r="B414" s="46"/>
      <c r="C414" s="35" t="s">
        <v>73</v>
      </c>
      <c r="D414" s="35" t="s">
        <v>49</v>
      </c>
      <c r="E414" s="56" t="s">
        <v>236</v>
      </c>
      <c r="F414" s="35" t="s">
        <v>86</v>
      </c>
      <c r="G414" s="32">
        <v>2181.8000000000002</v>
      </c>
      <c r="H414" s="32">
        <v>988.6</v>
      </c>
      <c r="I414" s="32">
        <v>988.6</v>
      </c>
    </row>
    <row r="415" spans="1:9">
      <c r="A415" s="26" t="s">
        <v>20</v>
      </c>
      <c r="B415" s="46"/>
      <c r="C415" s="35" t="s">
        <v>73</v>
      </c>
      <c r="D415" s="35" t="s">
        <v>49</v>
      </c>
      <c r="E415" s="56" t="s">
        <v>236</v>
      </c>
      <c r="F415" s="35" t="s">
        <v>91</v>
      </c>
      <c r="G415" s="32">
        <v>232.4</v>
      </c>
      <c r="H415" s="32">
        <v>82.7</v>
      </c>
      <c r="I415" s="32">
        <v>82.7</v>
      </c>
    </row>
    <row r="416" spans="1:9">
      <c r="A416" s="26" t="s">
        <v>173</v>
      </c>
      <c r="B416" s="46"/>
      <c r="C416" s="35" t="s">
        <v>73</v>
      </c>
      <c r="D416" s="35" t="s">
        <v>164</v>
      </c>
      <c r="E416" s="56"/>
      <c r="F416" s="56"/>
      <c r="G416" s="32">
        <f>SUM(G417)</f>
        <v>9202.2999999999993</v>
      </c>
      <c r="H416" s="32">
        <f>SUM(H417)</f>
        <v>5429.6</v>
      </c>
      <c r="I416" s="32">
        <f>SUM(I417)</f>
        <v>11293.6</v>
      </c>
    </row>
    <row r="417" spans="1:9">
      <c r="A417" s="26" t="s">
        <v>616</v>
      </c>
      <c r="B417" s="46"/>
      <c r="C417" s="35" t="s">
        <v>73</v>
      </c>
      <c r="D417" s="35" t="s">
        <v>164</v>
      </c>
      <c r="E417" s="56" t="s">
        <v>235</v>
      </c>
      <c r="F417" s="56"/>
      <c r="G417" s="32">
        <f>SUM(G418)+G423</f>
        <v>9202.2999999999993</v>
      </c>
      <c r="H417" s="32">
        <f t="shared" ref="H417:I417" si="91">SUM(H418)+H423</f>
        <v>5429.6</v>
      </c>
      <c r="I417" s="32">
        <f t="shared" si="91"/>
        <v>11293.6</v>
      </c>
    </row>
    <row r="418" spans="1:9">
      <c r="A418" s="26" t="s">
        <v>30</v>
      </c>
      <c r="B418" s="46"/>
      <c r="C418" s="35" t="s">
        <v>73</v>
      </c>
      <c r="D418" s="35" t="s">
        <v>164</v>
      </c>
      <c r="E418" s="56" t="s">
        <v>243</v>
      </c>
      <c r="F418" s="56"/>
      <c r="G418" s="32">
        <f>SUM(G419)+G422</f>
        <v>2362.3000000000002</v>
      </c>
      <c r="H418" s="32">
        <f t="shared" ref="H418:I418" si="92">SUM(H419)+H422</f>
        <v>1589.6</v>
      </c>
      <c r="I418" s="32">
        <f t="shared" si="92"/>
        <v>2333.6</v>
      </c>
    </row>
    <row r="419" spans="1:9" ht="47.25" hidden="1">
      <c r="A419" s="26" t="s">
        <v>266</v>
      </c>
      <c r="B419" s="46"/>
      <c r="C419" s="35" t="s">
        <v>73</v>
      </c>
      <c r="D419" s="35" t="s">
        <v>164</v>
      </c>
      <c r="E419" s="56" t="s">
        <v>267</v>
      </c>
      <c r="F419" s="56"/>
      <c r="G419" s="32">
        <f>SUM(G420)</f>
        <v>0</v>
      </c>
      <c r="H419" s="32">
        <f>SUM(H420)</f>
        <v>0</v>
      </c>
      <c r="I419" s="32">
        <f>SUM(I420)</f>
        <v>0</v>
      </c>
    </row>
    <row r="420" spans="1:9" hidden="1">
      <c r="A420" s="26" t="s">
        <v>85</v>
      </c>
      <c r="B420" s="46"/>
      <c r="C420" s="35" t="s">
        <v>73</v>
      </c>
      <c r="D420" s="35" t="s">
        <v>164</v>
      </c>
      <c r="E420" s="56" t="s">
        <v>267</v>
      </c>
      <c r="F420" s="35" t="s">
        <v>86</v>
      </c>
      <c r="G420" s="32"/>
      <c r="H420" s="32"/>
      <c r="I420" s="32"/>
    </row>
    <row r="421" spans="1:9" ht="47.25" hidden="1">
      <c r="A421" s="3" t="s">
        <v>46</v>
      </c>
      <c r="B421" s="46"/>
      <c r="C421" s="35" t="s">
        <v>73</v>
      </c>
      <c r="D421" s="35" t="s">
        <v>164</v>
      </c>
      <c r="E421" s="56" t="s">
        <v>267</v>
      </c>
      <c r="F421" s="56">
        <v>100</v>
      </c>
      <c r="G421" s="32"/>
      <c r="H421" s="32"/>
      <c r="I421" s="32"/>
    </row>
    <row r="422" spans="1:9" ht="31.5">
      <c r="A422" s="26" t="s">
        <v>47</v>
      </c>
      <c r="B422" s="46"/>
      <c r="C422" s="35" t="s">
        <v>73</v>
      </c>
      <c r="D422" s="35" t="s">
        <v>164</v>
      </c>
      <c r="E422" s="56" t="s">
        <v>243</v>
      </c>
      <c r="F422" s="35" t="s">
        <v>86</v>
      </c>
      <c r="G422" s="32">
        <v>2362.3000000000002</v>
      </c>
      <c r="H422" s="32">
        <f>1781.6-192</f>
        <v>1589.6</v>
      </c>
      <c r="I422" s="32">
        <v>2333.6</v>
      </c>
    </row>
    <row r="423" spans="1:9">
      <c r="A423" s="26" t="s">
        <v>813</v>
      </c>
      <c r="B423" s="46"/>
      <c r="C423" s="35" t="s">
        <v>73</v>
      </c>
      <c r="D423" s="35" t="s">
        <v>164</v>
      </c>
      <c r="E423" s="56" t="s">
        <v>665</v>
      </c>
      <c r="F423" s="35"/>
      <c r="G423" s="32">
        <f>SUM(G424)</f>
        <v>6840</v>
      </c>
      <c r="H423" s="32">
        <f t="shared" ref="H423:I423" si="93">SUM(H424)</f>
        <v>3840</v>
      </c>
      <c r="I423" s="32">
        <f t="shared" si="93"/>
        <v>8960</v>
      </c>
    </row>
    <row r="424" spans="1:9" ht="47.25">
      <c r="A424" s="26" t="s">
        <v>968</v>
      </c>
      <c r="B424" s="46"/>
      <c r="C424" s="35" t="s">
        <v>73</v>
      </c>
      <c r="D424" s="35" t="s">
        <v>164</v>
      </c>
      <c r="E424" s="56" t="s">
        <v>967</v>
      </c>
      <c r="F424" s="35"/>
      <c r="G424" s="32">
        <f>SUM(G425)</f>
        <v>6840</v>
      </c>
      <c r="H424" s="32">
        <f>SUM(H425)</f>
        <v>3840</v>
      </c>
      <c r="I424" s="32">
        <f>SUM(I425)</f>
        <v>8960</v>
      </c>
    </row>
    <row r="425" spans="1:9" ht="31.5">
      <c r="A425" s="26" t="s">
        <v>47</v>
      </c>
      <c r="B425" s="46"/>
      <c r="C425" s="35" t="s">
        <v>73</v>
      </c>
      <c r="D425" s="35" t="s">
        <v>164</v>
      </c>
      <c r="E425" s="56" t="s">
        <v>967</v>
      </c>
      <c r="F425" s="35" t="s">
        <v>86</v>
      </c>
      <c r="G425" s="32">
        <v>6840</v>
      </c>
      <c r="H425" s="32">
        <f>3648+192</f>
        <v>3840</v>
      </c>
      <c r="I425" s="32">
        <f>8512+448</f>
        <v>8960</v>
      </c>
    </row>
    <row r="426" spans="1:9">
      <c r="A426" s="3" t="s">
        <v>107</v>
      </c>
      <c r="B426" s="46"/>
      <c r="C426" s="35" t="s">
        <v>108</v>
      </c>
      <c r="D426" s="35"/>
      <c r="E426" s="56"/>
      <c r="F426" s="35"/>
      <c r="G426" s="32">
        <f>SUM(G452)+G427+G431</f>
        <v>2471.6</v>
      </c>
      <c r="H426" s="32">
        <f>SUM(H452)+H427+H431</f>
        <v>864010</v>
      </c>
      <c r="I426" s="32">
        <f>SUM(I452)+I427+I431</f>
        <v>0</v>
      </c>
    </row>
    <row r="427" spans="1:9">
      <c r="A427" s="26" t="s">
        <v>175</v>
      </c>
      <c r="B427" s="46"/>
      <c r="C427" s="35" t="s">
        <v>108</v>
      </c>
      <c r="D427" s="35" t="s">
        <v>39</v>
      </c>
      <c r="E427" s="56"/>
      <c r="F427" s="35"/>
      <c r="G427" s="32">
        <f>SUM(G428)</f>
        <v>0</v>
      </c>
      <c r="H427" s="32">
        <f t="shared" ref="H427:I428" si="94">SUM(H428)</f>
        <v>859010</v>
      </c>
      <c r="I427" s="32">
        <f t="shared" si="94"/>
        <v>0</v>
      </c>
    </row>
    <row r="428" spans="1:9" ht="47.25">
      <c r="A428" s="3" t="s">
        <v>637</v>
      </c>
      <c r="B428" s="46"/>
      <c r="C428" s="35" t="s">
        <v>108</v>
      </c>
      <c r="D428" s="35" t="s">
        <v>39</v>
      </c>
      <c r="E428" s="56" t="s">
        <v>471</v>
      </c>
      <c r="F428" s="35"/>
      <c r="G428" s="32">
        <f>SUM(G429)</f>
        <v>0</v>
      </c>
      <c r="H428" s="32">
        <f t="shared" si="94"/>
        <v>859010</v>
      </c>
      <c r="I428" s="32">
        <f t="shared" si="94"/>
        <v>0</v>
      </c>
    </row>
    <row r="429" spans="1:9" ht="33.75" customHeight="1">
      <c r="A429" s="3" t="s">
        <v>819</v>
      </c>
      <c r="B429" s="46"/>
      <c r="C429" s="35" t="s">
        <v>108</v>
      </c>
      <c r="D429" s="35" t="s">
        <v>39</v>
      </c>
      <c r="E429" s="56" t="s">
        <v>814</v>
      </c>
      <c r="F429" s="35"/>
      <c r="G429" s="32">
        <f>SUM(G430)</f>
        <v>0</v>
      </c>
      <c r="H429" s="32">
        <f>SUM(H430)</f>
        <v>859010</v>
      </c>
      <c r="I429" s="32">
        <f>SUM(I430)</f>
        <v>0</v>
      </c>
    </row>
    <row r="430" spans="1:9" ht="31.5">
      <c r="A430" s="3" t="s">
        <v>264</v>
      </c>
      <c r="B430" s="46"/>
      <c r="C430" s="35" t="s">
        <v>108</v>
      </c>
      <c r="D430" s="35" t="s">
        <v>39</v>
      </c>
      <c r="E430" s="56" t="s">
        <v>814</v>
      </c>
      <c r="F430" s="35" t="s">
        <v>241</v>
      </c>
      <c r="G430" s="32"/>
      <c r="H430" s="32">
        <v>859010</v>
      </c>
      <c r="I430" s="32"/>
    </row>
    <row r="431" spans="1:9">
      <c r="A431" s="3" t="s">
        <v>852</v>
      </c>
      <c r="B431" s="46"/>
      <c r="C431" s="35" t="s">
        <v>108</v>
      </c>
      <c r="D431" s="35" t="s">
        <v>164</v>
      </c>
      <c r="E431" s="56"/>
      <c r="F431" s="35"/>
      <c r="G431" s="32">
        <f>SUM(G432+G449)+G435+G438+G446+G442</f>
        <v>60.4</v>
      </c>
      <c r="H431" s="32">
        <f t="shared" ref="H431:I431" si="95">SUM(H432+H449)+H435+H438+H446+H442</f>
        <v>0</v>
      </c>
      <c r="I431" s="32">
        <f t="shared" si="95"/>
        <v>0</v>
      </c>
    </row>
    <row r="432" spans="1:9" ht="31.5">
      <c r="A432" s="26" t="s">
        <v>787</v>
      </c>
      <c r="B432" s="46"/>
      <c r="C432" s="35" t="s">
        <v>108</v>
      </c>
      <c r="D432" s="35" t="s">
        <v>164</v>
      </c>
      <c r="E432" s="35" t="s">
        <v>210</v>
      </c>
      <c r="F432" s="56"/>
      <c r="G432" s="32">
        <f>SUM(G433)</f>
        <v>26.4</v>
      </c>
      <c r="H432" s="32">
        <f t="shared" ref="H432:I433" si="96">SUM(H433)</f>
        <v>0</v>
      </c>
      <c r="I432" s="32">
        <f t="shared" si="96"/>
        <v>0</v>
      </c>
    </row>
    <row r="433" spans="1:9" ht="31.5">
      <c r="A433" s="26" t="s">
        <v>93</v>
      </c>
      <c r="B433" s="46"/>
      <c r="C433" s="35" t="s">
        <v>108</v>
      </c>
      <c r="D433" s="35" t="s">
        <v>164</v>
      </c>
      <c r="E433" s="56" t="s">
        <v>641</v>
      </c>
      <c r="F433" s="56"/>
      <c r="G433" s="32">
        <f>SUM(G434)</f>
        <v>26.4</v>
      </c>
      <c r="H433" s="32">
        <f t="shared" si="96"/>
        <v>0</v>
      </c>
      <c r="I433" s="32">
        <f t="shared" si="96"/>
        <v>0</v>
      </c>
    </row>
    <row r="434" spans="1:9" ht="31.5">
      <c r="A434" s="26" t="s">
        <v>47</v>
      </c>
      <c r="B434" s="46"/>
      <c r="C434" s="35" t="s">
        <v>108</v>
      </c>
      <c r="D434" s="35" t="s">
        <v>164</v>
      </c>
      <c r="E434" s="56" t="s">
        <v>641</v>
      </c>
      <c r="F434" s="56">
        <v>200</v>
      </c>
      <c r="G434" s="32">
        <v>26.4</v>
      </c>
      <c r="H434" s="32"/>
      <c r="I434" s="32"/>
    </row>
    <row r="435" spans="1:9" ht="31.5" hidden="1">
      <c r="A435" s="26" t="s">
        <v>592</v>
      </c>
      <c r="B435" s="46"/>
      <c r="C435" s="35" t="s">
        <v>108</v>
      </c>
      <c r="D435" s="35" t="s">
        <v>164</v>
      </c>
      <c r="E435" s="56" t="s">
        <v>201</v>
      </c>
      <c r="F435" s="56"/>
      <c r="G435" s="32">
        <f>SUM(G436)</f>
        <v>0</v>
      </c>
      <c r="H435" s="32"/>
      <c r="I435" s="32"/>
    </row>
    <row r="436" spans="1:9" ht="31.5" hidden="1">
      <c r="A436" s="26" t="s">
        <v>93</v>
      </c>
      <c r="B436" s="46"/>
      <c r="C436" s="35" t="s">
        <v>108</v>
      </c>
      <c r="D436" s="35" t="s">
        <v>164</v>
      </c>
      <c r="E436" s="56" t="s">
        <v>213</v>
      </c>
      <c r="F436" s="56"/>
      <c r="G436" s="32">
        <f>SUM(G437)</f>
        <v>0</v>
      </c>
      <c r="H436" s="32"/>
      <c r="I436" s="32"/>
    </row>
    <row r="437" spans="1:9" ht="31.5" hidden="1">
      <c r="A437" s="26" t="s">
        <v>47</v>
      </c>
      <c r="B437" s="46"/>
      <c r="C437" s="35" t="s">
        <v>108</v>
      </c>
      <c r="D437" s="35" t="s">
        <v>164</v>
      </c>
      <c r="E437" s="56" t="s">
        <v>213</v>
      </c>
      <c r="F437" s="56">
        <v>200</v>
      </c>
      <c r="G437" s="32"/>
      <c r="H437" s="32"/>
      <c r="I437" s="32"/>
    </row>
    <row r="438" spans="1:9" ht="31.5" hidden="1">
      <c r="A438" s="3" t="s">
        <v>601</v>
      </c>
      <c r="B438" s="27"/>
      <c r="C438" s="35" t="s">
        <v>108</v>
      </c>
      <c r="D438" s="35" t="s">
        <v>164</v>
      </c>
      <c r="E438" s="27" t="s">
        <v>272</v>
      </c>
      <c r="F438" s="35"/>
      <c r="G438" s="32">
        <f>SUM(G439)</f>
        <v>0</v>
      </c>
      <c r="H438" s="32">
        <f t="shared" ref="H438:I440" si="97">SUM(H439)</f>
        <v>0</v>
      </c>
      <c r="I438" s="32">
        <f t="shared" si="97"/>
        <v>0</v>
      </c>
    </row>
    <row r="439" spans="1:9" ht="31.5" hidden="1">
      <c r="A439" s="3" t="s">
        <v>602</v>
      </c>
      <c r="B439" s="27"/>
      <c r="C439" s="35" t="s">
        <v>108</v>
      </c>
      <c r="D439" s="35" t="s">
        <v>164</v>
      </c>
      <c r="E439" s="27" t="s">
        <v>273</v>
      </c>
      <c r="F439" s="35"/>
      <c r="G439" s="32">
        <f>SUM(G440)</f>
        <v>0</v>
      </c>
      <c r="H439" s="32">
        <f t="shared" si="97"/>
        <v>0</v>
      </c>
      <c r="I439" s="32">
        <f t="shared" si="97"/>
        <v>0</v>
      </c>
    </row>
    <row r="440" spans="1:9" ht="31.5" hidden="1">
      <c r="A440" s="3" t="s">
        <v>40</v>
      </c>
      <c r="B440" s="27"/>
      <c r="C440" s="35" t="s">
        <v>108</v>
      </c>
      <c r="D440" s="35" t="s">
        <v>164</v>
      </c>
      <c r="E440" s="27" t="s">
        <v>277</v>
      </c>
      <c r="F440" s="35"/>
      <c r="G440" s="32">
        <f>SUM(G441)</f>
        <v>0</v>
      </c>
      <c r="H440" s="32">
        <f t="shared" si="97"/>
        <v>0</v>
      </c>
      <c r="I440" s="32">
        <f t="shared" si="97"/>
        <v>0</v>
      </c>
    </row>
    <row r="441" spans="1:9" ht="31.5" hidden="1">
      <c r="A441" s="26" t="s">
        <v>47</v>
      </c>
      <c r="B441" s="46"/>
      <c r="C441" s="35" t="s">
        <v>108</v>
      </c>
      <c r="D441" s="35" t="s">
        <v>164</v>
      </c>
      <c r="E441" s="27" t="s">
        <v>277</v>
      </c>
      <c r="F441" s="35" t="s">
        <v>86</v>
      </c>
      <c r="G441" s="32"/>
      <c r="H441" s="32"/>
      <c r="I441" s="32"/>
    </row>
    <row r="442" spans="1:9" ht="31.5">
      <c r="A442" s="3" t="s">
        <v>613</v>
      </c>
      <c r="B442" s="46"/>
      <c r="C442" s="113" t="s">
        <v>108</v>
      </c>
      <c r="D442" s="113" t="s">
        <v>164</v>
      </c>
      <c r="E442" s="27" t="s">
        <v>286</v>
      </c>
      <c r="F442" s="113"/>
      <c r="G442" s="32">
        <f>SUM(G443)</f>
        <v>24</v>
      </c>
      <c r="H442" s="32">
        <f t="shared" ref="H442:I442" si="98">SUM(H443)</f>
        <v>0</v>
      </c>
      <c r="I442" s="32">
        <f t="shared" si="98"/>
        <v>0</v>
      </c>
    </row>
    <row r="443" spans="1:9" ht="31.5">
      <c r="A443" s="3" t="s">
        <v>614</v>
      </c>
      <c r="B443" s="46"/>
      <c r="C443" s="113" t="s">
        <v>108</v>
      </c>
      <c r="D443" s="113" t="s">
        <v>164</v>
      </c>
      <c r="E443" s="27" t="s">
        <v>287</v>
      </c>
      <c r="F443" s="113"/>
      <c r="G443" s="32">
        <f>SUM(G444)</f>
        <v>24</v>
      </c>
      <c r="H443" s="32">
        <f t="shared" ref="H443:I443" si="99">SUM(H444)</f>
        <v>0</v>
      </c>
      <c r="I443" s="32">
        <f t="shared" si="99"/>
        <v>0</v>
      </c>
    </row>
    <row r="444" spans="1:9" ht="31.5">
      <c r="A444" s="3" t="s">
        <v>40</v>
      </c>
      <c r="B444" s="46"/>
      <c r="C444" s="113" t="s">
        <v>108</v>
      </c>
      <c r="D444" s="113" t="s">
        <v>164</v>
      </c>
      <c r="E444" s="27" t="s">
        <v>288</v>
      </c>
      <c r="F444" s="113"/>
      <c r="G444" s="32">
        <f>SUM(G445)</f>
        <v>24</v>
      </c>
      <c r="H444" s="32">
        <f t="shared" ref="H444:I444" si="100">SUM(H445)</f>
        <v>0</v>
      </c>
      <c r="I444" s="32">
        <f t="shared" si="100"/>
        <v>0</v>
      </c>
    </row>
    <row r="445" spans="1:9" ht="31.5">
      <c r="A445" s="112" t="s">
        <v>47</v>
      </c>
      <c r="B445" s="46"/>
      <c r="C445" s="113" t="s">
        <v>108</v>
      </c>
      <c r="D445" s="113" t="s">
        <v>164</v>
      </c>
      <c r="E445" s="27" t="s">
        <v>288</v>
      </c>
      <c r="F445" s="113" t="s">
        <v>86</v>
      </c>
      <c r="G445" s="32">
        <v>24</v>
      </c>
      <c r="H445" s="32"/>
      <c r="I445" s="32"/>
    </row>
    <row r="446" spans="1:9">
      <c r="A446" s="26" t="s">
        <v>616</v>
      </c>
      <c r="B446" s="46"/>
      <c r="C446" s="35" t="s">
        <v>108</v>
      </c>
      <c r="D446" s="35" t="s">
        <v>164</v>
      </c>
      <c r="E446" s="56" t="s">
        <v>235</v>
      </c>
      <c r="F446" s="35"/>
      <c r="G446" s="32">
        <f>SUM(G447)</f>
        <v>10</v>
      </c>
      <c r="H446" s="32">
        <f t="shared" ref="H446:I447" si="101">SUM(H447)</f>
        <v>0</v>
      </c>
      <c r="I446" s="32">
        <f t="shared" si="101"/>
        <v>0</v>
      </c>
    </row>
    <row r="447" spans="1:9" ht="31.5">
      <c r="A447" s="26" t="s">
        <v>40</v>
      </c>
      <c r="B447" s="46"/>
      <c r="C447" s="35" t="s">
        <v>108</v>
      </c>
      <c r="D447" s="35" t="s">
        <v>164</v>
      </c>
      <c r="E447" s="56" t="s">
        <v>236</v>
      </c>
      <c r="F447" s="35"/>
      <c r="G447" s="32">
        <f>SUM(G448)</f>
        <v>10</v>
      </c>
      <c r="H447" s="32">
        <f t="shared" si="101"/>
        <v>0</v>
      </c>
      <c r="I447" s="32">
        <f t="shared" si="101"/>
        <v>0</v>
      </c>
    </row>
    <row r="448" spans="1:9" ht="31.5">
      <c r="A448" s="26" t="s">
        <v>47</v>
      </c>
      <c r="B448" s="46"/>
      <c r="C448" s="35" t="s">
        <v>108</v>
      </c>
      <c r="D448" s="35" t="s">
        <v>164</v>
      </c>
      <c r="E448" s="56" t="s">
        <v>236</v>
      </c>
      <c r="F448" s="35" t="s">
        <v>86</v>
      </c>
      <c r="G448" s="32">
        <v>10</v>
      </c>
      <c r="H448" s="32"/>
      <c r="I448" s="32"/>
    </row>
    <row r="449" spans="1:9" ht="31.5">
      <c r="A449" s="3" t="s">
        <v>670</v>
      </c>
      <c r="B449" s="46"/>
      <c r="C449" s="35" t="s">
        <v>108</v>
      </c>
      <c r="D449" s="35" t="s">
        <v>164</v>
      </c>
      <c r="E449" s="56" t="s">
        <v>668</v>
      </c>
      <c r="F449" s="56"/>
      <c r="G449" s="32">
        <f>SUM(G450)</f>
        <v>0</v>
      </c>
      <c r="H449" s="32">
        <f t="shared" ref="H449:I450" si="102">SUM(H450)</f>
        <v>0</v>
      </c>
      <c r="I449" s="32">
        <f t="shared" si="102"/>
        <v>0</v>
      </c>
    </row>
    <row r="450" spans="1:9" ht="31.5">
      <c r="A450" s="26" t="s">
        <v>93</v>
      </c>
      <c r="B450" s="46"/>
      <c r="C450" s="35" t="s">
        <v>108</v>
      </c>
      <c r="D450" s="35" t="s">
        <v>164</v>
      </c>
      <c r="E450" s="56" t="s">
        <v>669</v>
      </c>
      <c r="F450" s="35"/>
      <c r="G450" s="32">
        <f>SUM(G451)</f>
        <v>0</v>
      </c>
      <c r="H450" s="32">
        <f t="shared" si="102"/>
        <v>0</v>
      </c>
      <c r="I450" s="32">
        <f t="shared" si="102"/>
        <v>0</v>
      </c>
    </row>
    <row r="451" spans="1:9" ht="31.5">
      <c r="A451" s="26" t="s">
        <v>47</v>
      </c>
      <c r="B451" s="46"/>
      <c r="C451" s="35" t="s">
        <v>108</v>
      </c>
      <c r="D451" s="35" t="s">
        <v>164</v>
      </c>
      <c r="E451" s="56" t="s">
        <v>669</v>
      </c>
      <c r="F451" s="35" t="s">
        <v>86</v>
      </c>
      <c r="G451" s="32"/>
      <c r="H451" s="32"/>
      <c r="I451" s="32"/>
    </row>
    <row r="452" spans="1:9">
      <c r="A452" s="26" t="s">
        <v>177</v>
      </c>
      <c r="B452" s="46"/>
      <c r="C452" s="35" t="s">
        <v>108</v>
      </c>
      <c r="D452" s="35" t="s">
        <v>167</v>
      </c>
      <c r="E452" s="56"/>
      <c r="F452" s="35"/>
      <c r="G452" s="32">
        <f t="shared" ref="G452:I454" si="103">SUM(G453)</f>
        <v>2411.1999999999998</v>
      </c>
      <c r="H452" s="32">
        <f t="shared" si="103"/>
        <v>5000</v>
      </c>
      <c r="I452" s="32">
        <f t="shared" si="103"/>
        <v>0</v>
      </c>
    </row>
    <row r="453" spans="1:9" ht="47.25">
      <c r="A453" s="3" t="s">
        <v>637</v>
      </c>
      <c r="B453" s="46"/>
      <c r="C453" s="35" t="s">
        <v>108</v>
      </c>
      <c r="D453" s="35" t="s">
        <v>167</v>
      </c>
      <c r="E453" s="56" t="s">
        <v>471</v>
      </c>
      <c r="F453" s="35"/>
      <c r="G453" s="32">
        <f>SUM(G454)</f>
        <v>2411.1999999999998</v>
      </c>
      <c r="H453" s="32">
        <f>SUM(H454)</f>
        <v>5000</v>
      </c>
      <c r="I453" s="32">
        <f>SUM(I454)</f>
        <v>0</v>
      </c>
    </row>
    <row r="454" spans="1:9" ht="31.5">
      <c r="A454" s="3" t="s">
        <v>263</v>
      </c>
      <c r="B454" s="46"/>
      <c r="C454" s="35" t="s">
        <v>108</v>
      </c>
      <c r="D454" s="35" t="s">
        <v>167</v>
      </c>
      <c r="E454" s="56" t="s">
        <v>674</v>
      </c>
      <c r="F454" s="35"/>
      <c r="G454" s="32">
        <f t="shared" si="103"/>
        <v>2411.1999999999998</v>
      </c>
      <c r="H454" s="32">
        <f t="shared" si="103"/>
        <v>5000</v>
      </c>
      <c r="I454" s="32">
        <f t="shared" si="103"/>
        <v>0</v>
      </c>
    </row>
    <row r="455" spans="1:9" ht="31.5">
      <c r="A455" s="3" t="s">
        <v>264</v>
      </c>
      <c r="B455" s="46"/>
      <c r="C455" s="35" t="s">
        <v>108</v>
      </c>
      <c r="D455" s="35" t="s">
        <v>167</v>
      </c>
      <c r="E455" s="56" t="s">
        <v>674</v>
      </c>
      <c r="F455" s="35" t="s">
        <v>241</v>
      </c>
      <c r="G455" s="32">
        <f>2411.2</f>
        <v>2411.1999999999998</v>
      </c>
      <c r="H455" s="32">
        <v>5000</v>
      </c>
      <c r="I455" s="32"/>
    </row>
    <row r="456" spans="1:9" hidden="1">
      <c r="A456" s="3" t="s">
        <v>118</v>
      </c>
      <c r="B456" s="27"/>
      <c r="C456" s="35" t="s">
        <v>13</v>
      </c>
      <c r="D456" s="35"/>
      <c r="E456" s="35"/>
      <c r="F456" s="27"/>
      <c r="G456" s="30">
        <f t="shared" ref="G456:I459" si="104">SUM(G457)</f>
        <v>0</v>
      </c>
      <c r="H456" s="30">
        <f t="shared" si="104"/>
        <v>0</v>
      </c>
      <c r="I456" s="30">
        <f t="shared" si="104"/>
        <v>0</v>
      </c>
    </row>
    <row r="457" spans="1:9" hidden="1">
      <c r="A457" s="3" t="s">
        <v>487</v>
      </c>
      <c r="B457" s="27"/>
      <c r="C457" s="28" t="s">
        <v>13</v>
      </c>
      <c r="D457" s="28" t="s">
        <v>11</v>
      </c>
      <c r="E457" s="28"/>
      <c r="F457" s="28"/>
      <c r="G457" s="32">
        <f t="shared" si="104"/>
        <v>0</v>
      </c>
      <c r="H457" s="32">
        <f t="shared" si="104"/>
        <v>0</v>
      </c>
      <c r="I457" s="32">
        <f t="shared" si="104"/>
        <v>0</v>
      </c>
    </row>
    <row r="458" spans="1:9" ht="31.5" hidden="1">
      <c r="A458" s="3" t="s">
        <v>615</v>
      </c>
      <c r="B458" s="27"/>
      <c r="C458" s="28" t="s">
        <v>13</v>
      </c>
      <c r="D458" s="28" t="s">
        <v>11</v>
      </c>
      <c r="E458" s="35" t="s">
        <v>286</v>
      </c>
      <c r="F458" s="27"/>
      <c r="G458" s="30">
        <f t="shared" si="104"/>
        <v>0</v>
      </c>
      <c r="H458" s="30">
        <f t="shared" si="104"/>
        <v>0</v>
      </c>
      <c r="I458" s="30">
        <f t="shared" si="104"/>
        <v>0</v>
      </c>
    </row>
    <row r="459" spans="1:9" ht="31.5" hidden="1">
      <c r="A459" s="3" t="s">
        <v>263</v>
      </c>
      <c r="B459" s="27"/>
      <c r="C459" s="28" t="s">
        <v>13</v>
      </c>
      <c r="D459" s="28" t="s">
        <v>11</v>
      </c>
      <c r="E459" s="35" t="s">
        <v>299</v>
      </c>
      <c r="F459" s="27"/>
      <c r="G459" s="30">
        <f t="shared" si="104"/>
        <v>0</v>
      </c>
      <c r="H459" s="30">
        <f t="shared" si="104"/>
        <v>0</v>
      </c>
      <c r="I459" s="30">
        <f t="shared" si="104"/>
        <v>0</v>
      </c>
    </row>
    <row r="460" spans="1:9" ht="31.5" hidden="1">
      <c r="A460" s="3" t="s">
        <v>264</v>
      </c>
      <c r="B460" s="27"/>
      <c r="C460" s="28" t="s">
        <v>13</v>
      </c>
      <c r="D460" s="28" t="s">
        <v>11</v>
      </c>
      <c r="E460" s="35" t="s">
        <v>299</v>
      </c>
      <c r="F460" s="27" t="s">
        <v>241</v>
      </c>
      <c r="G460" s="30"/>
      <c r="H460" s="30"/>
      <c r="I460" s="30"/>
    </row>
    <row r="461" spans="1:9">
      <c r="A461" s="26" t="s">
        <v>25</v>
      </c>
      <c r="B461" s="46"/>
      <c r="C461" s="35" t="s">
        <v>26</v>
      </c>
      <c r="D461" s="35"/>
      <c r="E461" s="56"/>
      <c r="F461" s="56"/>
      <c r="G461" s="32">
        <f>SUM(G462+G474)+G485</f>
        <v>68156.5</v>
      </c>
      <c r="H461" s="32">
        <f>SUM(H462+H474)+H485</f>
        <v>54846.099999999991</v>
      </c>
      <c r="I461" s="32">
        <f>SUM(I462+I474)+I485</f>
        <v>54783.099999999991</v>
      </c>
    </row>
    <row r="462" spans="1:9">
      <c r="A462" s="26" t="s">
        <v>48</v>
      </c>
      <c r="B462" s="46"/>
      <c r="C462" s="35" t="s">
        <v>26</v>
      </c>
      <c r="D462" s="35" t="s">
        <v>49</v>
      </c>
      <c r="E462" s="56"/>
      <c r="F462" s="56"/>
      <c r="G462" s="32">
        <f>SUM(G467)+G463+G470</f>
        <v>250</v>
      </c>
      <c r="H462" s="32">
        <f>SUM(H467)+H463+H470</f>
        <v>0</v>
      </c>
      <c r="I462" s="32">
        <f>SUM(I467)+I463+I470</f>
        <v>0</v>
      </c>
    </row>
    <row r="463" spans="1:9" ht="31.5" hidden="1">
      <c r="A463" s="59" t="s">
        <v>623</v>
      </c>
      <c r="B463" s="35"/>
      <c r="C463" s="35" t="s">
        <v>26</v>
      </c>
      <c r="D463" s="35" t="s">
        <v>49</v>
      </c>
      <c r="E463" s="56" t="s">
        <v>237</v>
      </c>
      <c r="F463" s="62"/>
      <c r="G463" s="32">
        <f t="shared" ref="G463:I465" si="105">SUM(G464)</f>
        <v>0</v>
      </c>
      <c r="H463" s="32">
        <f t="shared" si="105"/>
        <v>0</v>
      </c>
      <c r="I463" s="32">
        <f t="shared" si="105"/>
        <v>0</v>
      </c>
    </row>
    <row r="464" spans="1:9" ht="31.5" hidden="1">
      <c r="A464" s="26" t="s">
        <v>584</v>
      </c>
      <c r="B464" s="35"/>
      <c r="C464" s="35" t="s">
        <v>26</v>
      </c>
      <c r="D464" s="35" t="s">
        <v>49</v>
      </c>
      <c r="E464" s="56" t="s">
        <v>238</v>
      </c>
      <c r="F464" s="62"/>
      <c r="G464" s="32">
        <f t="shared" si="105"/>
        <v>0</v>
      </c>
      <c r="H464" s="32">
        <f t="shared" si="105"/>
        <v>0</v>
      </c>
      <c r="I464" s="32">
        <f t="shared" si="105"/>
        <v>0</v>
      </c>
    </row>
    <row r="465" spans="1:9" ht="37.5" hidden="1" customHeight="1">
      <c r="A465" s="26" t="s">
        <v>579</v>
      </c>
      <c r="B465" s="35"/>
      <c r="C465" s="35" t="s">
        <v>26</v>
      </c>
      <c r="D465" s="35" t="s">
        <v>49</v>
      </c>
      <c r="E465" s="56" t="s">
        <v>578</v>
      </c>
      <c r="F465" s="62"/>
      <c r="G465" s="32">
        <f t="shared" si="105"/>
        <v>0</v>
      </c>
      <c r="H465" s="32">
        <f t="shared" si="105"/>
        <v>0</v>
      </c>
      <c r="I465" s="32">
        <f t="shared" si="105"/>
        <v>0</v>
      </c>
    </row>
    <row r="466" spans="1:9" hidden="1">
      <c r="A466" s="26" t="s">
        <v>37</v>
      </c>
      <c r="B466" s="35"/>
      <c r="C466" s="35" t="s">
        <v>26</v>
      </c>
      <c r="D466" s="35" t="s">
        <v>49</v>
      </c>
      <c r="E466" s="56" t="s">
        <v>578</v>
      </c>
      <c r="F466" s="56">
        <v>300</v>
      </c>
      <c r="G466" s="32"/>
      <c r="H466" s="32"/>
      <c r="I466" s="32"/>
    </row>
    <row r="467" spans="1:9" ht="31.5" hidden="1">
      <c r="A467" s="26" t="s">
        <v>468</v>
      </c>
      <c r="B467" s="46"/>
      <c r="C467" s="35" t="s">
        <v>26</v>
      </c>
      <c r="D467" s="35" t="s">
        <v>49</v>
      </c>
      <c r="E467" s="56" t="s">
        <v>230</v>
      </c>
      <c r="F467" s="56"/>
      <c r="G467" s="32">
        <f t="shared" ref="G467:I468" si="106">SUM(G468)</f>
        <v>0</v>
      </c>
      <c r="H467" s="32">
        <f t="shared" si="106"/>
        <v>0</v>
      </c>
      <c r="I467" s="32">
        <f t="shared" si="106"/>
        <v>0</v>
      </c>
    </row>
    <row r="468" spans="1:9" ht="78.75" hidden="1">
      <c r="A468" s="26" t="s">
        <v>520</v>
      </c>
      <c r="B468" s="46"/>
      <c r="C468" s="35" t="s">
        <v>26</v>
      </c>
      <c r="D468" s="35" t="s">
        <v>49</v>
      </c>
      <c r="E468" s="56" t="s">
        <v>239</v>
      </c>
      <c r="F468" s="56"/>
      <c r="G468" s="32">
        <f t="shared" si="106"/>
        <v>0</v>
      </c>
      <c r="H468" s="32">
        <f t="shared" si="106"/>
        <v>0</v>
      </c>
      <c r="I468" s="32">
        <f t="shared" si="106"/>
        <v>0</v>
      </c>
    </row>
    <row r="469" spans="1:9" hidden="1">
      <c r="A469" s="26" t="s">
        <v>85</v>
      </c>
      <c r="B469" s="46"/>
      <c r="C469" s="35" t="s">
        <v>26</v>
      </c>
      <c r="D469" s="35" t="s">
        <v>49</v>
      </c>
      <c r="E469" s="56" t="s">
        <v>239</v>
      </c>
      <c r="F469" s="56">
        <v>200</v>
      </c>
      <c r="G469" s="32"/>
      <c r="H469" s="32"/>
      <c r="I469" s="32"/>
    </row>
    <row r="470" spans="1:9" ht="31.5">
      <c r="A470" s="26" t="s">
        <v>630</v>
      </c>
      <c r="B470" s="46"/>
      <c r="C470" s="35" t="s">
        <v>26</v>
      </c>
      <c r="D470" s="35" t="s">
        <v>49</v>
      </c>
      <c r="E470" s="56" t="s">
        <v>426</v>
      </c>
      <c r="F470" s="56"/>
      <c r="G470" s="32">
        <f t="shared" ref="G470:I472" si="107">SUM(G471)</f>
        <v>250</v>
      </c>
      <c r="H470" s="32">
        <f t="shared" si="107"/>
        <v>0</v>
      </c>
      <c r="I470" s="32">
        <f t="shared" si="107"/>
        <v>0</v>
      </c>
    </row>
    <row r="471" spans="1:9">
      <c r="A471" s="26" t="s">
        <v>30</v>
      </c>
      <c r="B471" s="46"/>
      <c r="C471" s="35" t="s">
        <v>26</v>
      </c>
      <c r="D471" s="35" t="s">
        <v>49</v>
      </c>
      <c r="E471" s="56" t="s">
        <v>427</v>
      </c>
      <c r="F471" s="56"/>
      <c r="G471" s="32">
        <f t="shared" si="107"/>
        <v>250</v>
      </c>
      <c r="H471" s="32">
        <f t="shared" si="107"/>
        <v>0</v>
      </c>
      <c r="I471" s="32">
        <f t="shared" si="107"/>
        <v>0</v>
      </c>
    </row>
    <row r="472" spans="1:9">
      <c r="A472" s="26" t="s">
        <v>50</v>
      </c>
      <c r="B472" s="46"/>
      <c r="C472" s="35" t="s">
        <v>26</v>
      </c>
      <c r="D472" s="35" t="s">
        <v>49</v>
      </c>
      <c r="E472" s="56" t="s">
        <v>428</v>
      </c>
      <c r="F472" s="56"/>
      <c r="G472" s="32">
        <f t="shared" si="107"/>
        <v>250</v>
      </c>
      <c r="H472" s="32">
        <f t="shared" si="107"/>
        <v>0</v>
      </c>
      <c r="I472" s="32">
        <f t="shared" si="107"/>
        <v>0</v>
      </c>
    </row>
    <row r="473" spans="1:9">
      <c r="A473" s="26" t="s">
        <v>37</v>
      </c>
      <c r="B473" s="46"/>
      <c r="C473" s="35" t="s">
        <v>26</v>
      </c>
      <c r="D473" s="35" t="s">
        <v>49</v>
      </c>
      <c r="E473" s="56" t="s">
        <v>428</v>
      </c>
      <c r="F473" s="56">
        <v>300</v>
      </c>
      <c r="G473" s="32">
        <v>250</v>
      </c>
      <c r="H473" s="32"/>
      <c r="I473" s="32"/>
    </row>
    <row r="474" spans="1:9">
      <c r="A474" s="26" t="s">
        <v>180</v>
      </c>
      <c r="B474" s="46"/>
      <c r="C474" s="35" t="s">
        <v>26</v>
      </c>
      <c r="D474" s="35" t="s">
        <v>11</v>
      </c>
      <c r="E474" s="35"/>
      <c r="F474" s="35"/>
      <c r="G474" s="32">
        <f>SUM(G479)+G475</f>
        <v>65815.899999999994</v>
      </c>
      <c r="H474" s="32">
        <f>SUM(H479)+H475</f>
        <v>54846.099999999991</v>
      </c>
      <c r="I474" s="32">
        <f>SUM(I479)+I475</f>
        <v>54783.099999999991</v>
      </c>
    </row>
    <row r="475" spans="1:9" ht="31.5">
      <c r="A475" s="26" t="s">
        <v>786</v>
      </c>
      <c r="B475" s="46"/>
      <c r="C475" s="35" t="s">
        <v>26</v>
      </c>
      <c r="D475" s="35" t="s">
        <v>11</v>
      </c>
      <c r="E475" s="56" t="s">
        <v>237</v>
      </c>
      <c r="F475" s="35"/>
      <c r="G475" s="32">
        <f t="shared" ref="G475:I476" si="108">SUM(G476)</f>
        <v>12431</v>
      </c>
      <c r="H475" s="32">
        <f t="shared" si="108"/>
        <v>2028.6999999999998</v>
      </c>
      <c r="I475" s="32">
        <f t="shared" si="108"/>
        <v>1965.6999999999998</v>
      </c>
    </row>
    <row r="476" spans="1:9" ht="31.5">
      <c r="A476" s="26" t="s">
        <v>245</v>
      </c>
      <c r="B476" s="46"/>
      <c r="C476" s="35" t="s">
        <v>26</v>
      </c>
      <c r="D476" s="35" t="s">
        <v>11</v>
      </c>
      <c r="E476" s="56" t="s">
        <v>238</v>
      </c>
      <c r="F476" s="35"/>
      <c r="G476" s="32">
        <f>SUM(G477)</f>
        <v>12431</v>
      </c>
      <c r="H476" s="32">
        <f t="shared" si="108"/>
        <v>2028.6999999999998</v>
      </c>
      <c r="I476" s="32">
        <f t="shared" si="108"/>
        <v>1965.6999999999998</v>
      </c>
    </row>
    <row r="477" spans="1:9" ht="31.5">
      <c r="A477" s="26" t="s">
        <v>957</v>
      </c>
      <c r="B477" s="46"/>
      <c r="C477" s="35" t="s">
        <v>26</v>
      </c>
      <c r="D477" s="35" t="s">
        <v>11</v>
      </c>
      <c r="E477" s="56" t="s">
        <v>956</v>
      </c>
      <c r="F477" s="35"/>
      <c r="G477" s="32">
        <f>SUM(G478)</f>
        <v>12431</v>
      </c>
      <c r="H477" s="32">
        <f t="shared" ref="H477:I477" si="109">SUM(H478)</f>
        <v>2028.6999999999998</v>
      </c>
      <c r="I477" s="32">
        <f t="shared" si="109"/>
        <v>1965.6999999999998</v>
      </c>
    </row>
    <row r="478" spans="1:9">
      <c r="A478" s="26" t="s">
        <v>37</v>
      </c>
      <c r="B478" s="46"/>
      <c r="C478" s="35" t="s">
        <v>26</v>
      </c>
      <c r="D478" s="35" t="s">
        <v>11</v>
      </c>
      <c r="E478" s="56" t="s">
        <v>956</v>
      </c>
      <c r="F478" s="35" t="s">
        <v>94</v>
      </c>
      <c r="G478" s="32">
        <f>570+8581.7+2930+349.3</f>
        <v>12431</v>
      </c>
      <c r="H478" s="32">
        <f>570+1449.1+9.6</f>
        <v>2028.6999999999998</v>
      </c>
      <c r="I478" s="32">
        <f>570+1404.1-8.4</f>
        <v>1965.6999999999998</v>
      </c>
    </row>
    <row r="479" spans="1:9" ht="31.5">
      <c r="A479" s="26" t="s">
        <v>627</v>
      </c>
      <c r="B479" s="46"/>
      <c r="C479" s="35" t="s">
        <v>26</v>
      </c>
      <c r="D479" s="35" t="s">
        <v>11</v>
      </c>
      <c r="E479" s="56" t="s">
        <v>230</v>
      </c>
      <c r="F479" s="56"/>
      <c r="G479" s="32">
        <f>SUM(G480)</f>
        <v>53384.899999999994</v>
      </c>
      <c r="H479" s="32">
        <f>SUM(H480)</f>
        <v>52817.399999999994</v>
      </c>
      <c r="I479" s="32">
        <f>SUM(I480)</f>
        <v>52817.399999999994</v>
      </c>
    </row>
    <row r="480" spans="1:9" ht="51" customHeight="1">
      <c r="A480" s="26" t="s">
        <v>349</v>
      </c>
      <c r="B480" s="46"/>
      <c r="C480" s="35" t="s">
        <v>26</v>
      </c>
      <c r="D480" s="35" t="s">
        <v>11</v>
      </c>
      <c r="E480" s="56" t="s">
        <v>352</v>
      </c>
      <c r="F480" s="56"/>
      <c r="G480" s="32">
        <f>SUM(G481+G483)</f>
        <v>53384.899999999994</v>
      </c>
      <c r="H480" s="32">
        <f>SUM(H481+H483)</f>
        <v>52817.399999999994</v>
      </c>
      <c r="I480" s="32">
        <f>SUM(I481+I483)</f>
        <v>52817.399999999994</v>
      </c>
    </row>
    <row r="481" spans="1:9" ht="99" customHeight="1">
      <c r="A481" s="3" t="s">
        <v>567</v>
      </c>
      <c r="B481" s="46"/>
      <c r="C481" s="35" t="s">
        <v>26</v>
      </c>
      <c r="D481" s="35" t="s">
        <v>11</v>
      </c>
      <c r="E481" s="56" t="s">
        <v>529</v>
      </c>
      <c r="F481" s="56"/>
      <c r="G481" s="32">
        <f>SUM(G482)</f>
        <v>25010.799999999999</v>
      </c>
      <c r="H481" s="32">
        <f>SUM(H482)</f>
        <v>24443.3</v>
      </c>
      <c r="I481" s="32">
        <f>SUM(I482)</f>
        <v>24443.3</v>
      </c>
    </row>
    <row r="482" spans="1:9" ht="31.5">
      <c r="A482" s="26" t="s">
        <v>240</v>
      </c>
      <c r="B482" s="46"/>
      <c r="C482" s="35" t="s">
        <v>26</v>
      </c>
      <c r="D482" s="35" t="s">
        <v>11</v>
      </c>
      <c r="E482" s="56" t="s">
        <v>529</v>
      </c>
      <c r="F482" s="56">
        <v>400</v>
      </c>
      <c r="G482" s="32">
        <v>25010.799999999999</v>
      </c>
      <c r="H482" s="32">
        <v>24443.3</v>
      </c>
      <c r="I482" s="32">
        <v>24443.3</v>
      </c>
    </row>
    <row r="483" spans="1:9" ht="47.25">
      <c r="A483" s="26" t="s">
        <v>242</v>
      </c>
      <c r="B483" s="46"/>
      <c r="C483" s="35" t="s">
        <v>26</v>
      </c>
      <c r="D483" s="35" t="s">
        <v>11</v>
      </c>
      <c r="E483" s="35" t="s">
        <v>530</v>
      </c>
      <c r="F483" s="56"/>
      <c r="G483" s="32">
        <f>SUM(G484)</f>
        <v>28374.1</v>
      </c>
      <c r="H483" s="32">
        <f>SUM(H484)</f>
        <v>28374.1</v>
      </c>
      <c r="I483" s="32">
        <f>SUM(I484)</f>
        <v>28374.1</v>
      </c>
    </row>
    <row r="484" spans="1:9" ht="30.75" customHeight="1">
      <c r="A484" s="26" t="s">
        <v>240</v>
      </c>
      <c r="B484" s="46"/>
      <c r="C484" s="35" t="s">
        <v>26</v>
      </c>
      <c r="D484" s="35" t="s">
        <v>11</v>
      </c>
      <c r="E484" s="35" t="s">
        <v>530</v>
      </c>
      <c r="F484" s="35" t="s">
        <v>241</v>
      </c>
      <c r="G484" s="32">
        <v>28374.1</v>
      </c>
      <c r="H484" s="32">
        <v>28374.1</v>
      </c>
      <c r="I484" s="32">
        <v>28374.1</v>
      </c>
    </row>
    <row r="485" spans="1:9" ht="17.25" customHeight="1">
      <c r="A485" s="26" t="s">
        <v>72</v>
      </c>
      <c r="B485" s="46"/>
      <c r="C485" s="35" t="s">
        <v>26</v>
      </c>
      <c r="D485" s="35" t="s">
        <v>73</v>
      </c>
      <c r="E485" s="56"/>
      <c r="F485" s="56"/>
      <c r="G485" s="32">
        <f>G486</f>
        <v>2090.6</v>
      </c>
      <c r="H485" s="32">
        <f t="shared" ref="H485:I485" si="110">H486</f>
        <v>0</v>
      </c>
      <c r="I485" s="32">
        <f t="shared" si="110"/>
        <v>0</v>
      </c>
    </row>
    <row r="486" spans="1:9" ht="31.5">
      <c r="A486" s="26" t="s">
        <v>467</v>
      </c>
      <c r="B486" s="46"/>
      <c r="C486" s="35" t="s">
        <v>26</v>
      </c>
      <c r="D486" s="35" t="s">
        <v>73</v>
      </c>
      <c r="E486" s="56" t="s">
        <v>230</v>
      </c>
      <c r="F486" s="56"/>
      <c r="G486" s="32">
        <f t="shared" ref="G486:I486" si="111">SUM(G487)</f>
        <v>2090.6</v>
      </c>
      <c r="H486" s="32">
        <f t="shared" si="111"/>
        <v>0</v>
      </c>
      <c r="I486" s="32">
        <f t="shared" si="111"/>
        <v>0</v>
      </c>
    </row>
    <row r="487" spans="1:9" ht="78.75">
      <c r="A487" s="26" t="s">
        <v>447</v>
      </c>
      <c r="B487" s="62"/>
      <c r="C487" s="35" t="s">
        <v>26</v>
      </c>
      <c r="D487" s="122" t="s">
        <v>73</v>
      </c>
      <c r="E487" s="56" t="s">
        <v>239</v>
      </c>
      <c r="F487" s="62"/>
      <c r="G487" s="32">
        <f>SUM(G489)</f>
        <v>2090.6</v>
      </c>
      <c r="H487" s="32">
        <f>SUM(H489)</f>
        <v>0</v>
      </c>
      <c r="I487" s="32">
        <f>SUM(I489)</f>
        <v>0</v>
      </c>
    </row>
    <row r="488" spans="1:9">
      <c r="A488" s="121" t="s">
        <v>30</v>
      </c>
      <c r="B488" s="62"/>
      <c r="C488" s="122" t="s">
        <v>26</v>
      </c>
      <c r="D488" s="122" t="s">
        <v>73</v>
      </c>
      <c r="E488" s="56" t="s">
        <v>1033</v>
      </c>
      <c r="F488" s="62"/>
      <c r="G488" s="32">
        <f>SUM(G489)</f>
        <v>2090.6</v>
      </c>
      <c r="H488" s="32"/>
      <c r="I488" s="32"/>
    </row>
    <row r="489" spans="1:9" ht="31.5">
      <c r="A489" s="26" t="s">
        <v>240</v>
      </c>
      <c r="B489" s="62"/>
      <c r="C489" s="35" t="s">
        <v>26</v>
      </c>
      <c r="D489" s="35" t="s">
        <v>73</v>
      </c>
      <c r="E489" s="56" t="s">
        <v>1033</v>
      </c>
      <c r="F489" s="56">
        <v>400</v>
      </c>
      <c r="G489" s="32">
        <v>2090.6</v>
      </c>
      <c r="H489" s="32"/>
      <c r="I489" s="32"/>
    </row>
    <row r="490" spans="1:9" ht="19.5" customHeight="1">
      <c r="A490" s="3" t="s">
        <v>247</v>
      </c>
      <c r="B490" s="27"/>
      <c r="C490" s="35" t="s">
        <v>165</v>
      </c>
      <c r="D490" s="35" t="s">
        <v>27</v>
      </c>
      <c r="E490" s="35"/>
      <c r="F490" s="35"/>
      <c r="G490" s="32">
        <f>SUM(G491)+G520+G505</f>
        <v>1400</v>
      </c>
      <c r="H490" s="32">
        <f>SUM(H491)+H520+H505</f>
        <v>0</v>
      </c>
      <c r="I490" s="32">
        <f>SUM(I491)+I520+I505</f>
        <v>0</v>
      </c>
    </row>
    <row r="491" spans="1:9">
      <c r="A491" s="3" t="s">
        <v>181</v>
      </c>
      <c r="B491" s="27"/>
      <c r="C491" s="35" t="s">
        <v>165</v>
      </c>
      <c r="D491" s="35" t="s">
        <v>29</v>
      </c>
      <c r="E491" s="35"/>
      <c r="F491" s="35"/>
      <c r="G491" s="32">
        <f>SUM(G492,G499)+G495</f>
        <v>1400</v>
      </c>
      <c r="H491" s="32">
        <f>SUM(H492,H499)</f>
        <v>0</v>
      </c>
      <c r="I491" s="32">
        <f>SUM(I492,I499)</f>
        <v>0</v>
      </c>
    </row>
    <row r="492" spans="1:9" ht="31.5">
      <c r="A492" s="3" t="s">
        <v>615</v>
      </c>
      <c r="B492" s="27"/>
      <c r="C492" s="35" t="s">
        <v>165</v>
      </c>
      <c r="D492" s="35" t="s">
        <v>29</v>
      </c>
      <c r="E492" s="35" t="s">
        <v>286</v>
      </c>
      <c r="F492" s="35"/>
      <c r="G492" s="32">
        <f t="shared" ref="G492:I493" si="112">SUM(G493)</f>
        <v>800</v>
      </c>
      <c r="H492" s="32">
        <f t="shared" si="112"/>
        <v>0</v>
      </c>
      <c r="I492" s="32">
        <f t="shared" si="112"/>
        <v>0</v>
      </c>
    </row>
    <row r="493" spans="1:9" ht="31.5">
      <c r="A493" s="3" t="s">
        <v>263</v>
      </c>
      <c r="B493" s="27"/>
      <c r="C493" s="35" t="s">
        <v>165</v>
      </c>
      <c r="D493" s="35" t="s">
        <v>29</v>
      </c>
      <c r="E493" s="35" t="s">
        <v>299</v>
      </c>
      <c r="F493" s="35"/>
      <c r="G493" s="32">
        <f t="shared" si="112"/>
        <v>800</v>
      </c>
      <c r="H493" s="32">
        <f t="shared" si="112"/>
        <v>0</v>
      </c>
      <c r="I493" s="32">
        <f t="shared" si="112"/>
        <v>0</v>
      </c>
    </row>
    <row r="494" spans="1:9" ht="31.5">
      <c r="A494" s="3" t="s">
        <v>264</v>
      </c>
      <c r="B494" s="27"/>
      <c r="C494" s="35" t="s">
        <v>165</v>
      </c>
      <c r="D494" s="35" t="s">
        <v>29</v>
      </c>
      <c r="E494" s="35" t="s">
        <v>299</v>
      </c>
      <c r="F494" s="35" t="s">
        <v>241</v>
      </c>
      <c r="G494" s="32">
        <v>800</v>
      </c>
      <c r="H494" s="32"/>
      <c r="I494" s="32"/>
    </row>
    <row r="495" spans="1:9" ht="31.5" hidden="1">
      <c r="A495" s="26" t="s">
        <v>596</v>
      </c>
      <c r="B495" s="27"/>
      <c r="C495" s="35" t="s">
        <v>165</v>
      </c>
      <c r="D495" s="35" t="s">
        <v>29</v>
      </c>
      <c r="E495" s="27" t="s">
        <v>214</v>
      </c>
      <c r="F495" s="27"/>
      <c r="G495" s="30">
        <f t="shared" ref="G495:G496" si="113">SUM(G496)</f>
        <v>0</v>
      </c>
      <c r="H495" s="32"/>
      <c r="I495" s="32"/>
    </row>
    <row r="496" spans="1:9" ht="47.25" hidden="1">
      <c r="A496" s="26" t="s">
        <v>597</v>
      </c>
      <c r="B496" s="27"/>
      <c r="C496" s="35" t="s">
        <v>165</v>
      </c>
      <c r="D496" s="35" t="s">
        <v>29</v>
      </c>
      <c r="E496" s="27" t="s">
        <v>215</v>
      </c>
      <c r="F496" s="27"/>
      <c r="G496" s="30">
        <f t="shared" si="113"/>
        <v>0</v>
      </c>
      <c r="H496" s="32"/>
      <c r="I496" s="32"/>
    </row>
    <row r="497" spans="1:9" ht="31.5" hidden="1">
      <c r="A497" s="26" t="s">
        <v>472</v>
      </c>
      <c r="B497" s="27"/>
      <c r="C497" s="35" t="s">
        <v>165</v>
      </c>
      <c r="D497" s="35" t="s">
        <v>29</v>
      </c>
      <c r="E497" s="27" t="s">
        <v>216</v>
      </c>
      <c r="F497" s="27"/>
      <c r="G497" s="30">
        <f>SUM(G498:G498)</f>
        <v>0</v>
      </c>
      <c r="H497" s="32"/>
      <c r="I497" s="32"/>
    </row>
    <row r="498" spans="1:9" ht="31.5" hidden="1">
      <c r="A498" s="3" t="s">
        <v>47</v>
      </c>
      <c r="B498" s="27"/>
      <c r="C498" s="35" t="s">
        <v>165</v>
      </c>
      <c r="D498" s="35" t="s">
        <v>29</v>
      </c>
      <c r="E498" s="27" t="s">
        <v>216</v>
      </c>
      <c r="F498" s="27" t="s">
        <v>241</v>
      </c>
      <c r="G498" s="30"/>
      <c r="H498" s="32"/>
      <c r="I498" s="32"/>
    </row>
    <row r="499" spans="1:9" ht="31.5">
      <c r="A499" s="26" t="s">
        <v>632</v>
      </c>
      <c r="B499" s="46"/>
      <c r="C499" s="35" t="s">
        <v>165</v>
      </c>
      <c r="D499" s="35" t="s">
        <v>29</v>
      </c>
      <c r="E499" s="56" t="s">
        <v>250</v>
      </c>
      <c r="F499" s="56"/>
      <c r="G499" s="32">
        <f>SUM(G500)</f>
        <v>600</v>
      </c>
      <c r="H499" s="32">
        <f>SUM(H500)</f>
        <v>0</v>
      </c>
      <c r="I499" s="32">
        <f>SUM(I500)</f>
        <v>0</v>
      </c>
    </row>
    <row r="500" spans="1:9" ht="31.5">
      <c r="A500" s="26" t="s">
        <v>268</v>
      </c>
      <c r="B500" s="46"/>
      <c r="C500" s="35" t="s">
        <v>165</v>
      </c>
      <c r="D500" s="35" t="s">
        <v>29</v>
      </c>
      <c r="E500" s="56" t="s">
        <v>258</v>
      </c>
      <c r="F500" s="56"/>
      <c r="G500" s="32">
        <f>SUM(G501)+G503</f>
        <v>600</v>
      </c>
      <c r="H500" s="32">
        <f>SUM(H501)+H503</f>
        <v>0</v>
      </c>
      <c r="I500" s="32">
        <f>SUM(I501)+I503</f>
        <v>0</v>
      </c>
    </row>
    <row r="501" spans="1:9" ht="31.5">
      <c r="A501" s="3" t="s">
        <v>354</v>
      </c>
      <c r="B501" s="27"/>
      <c r="C501" s="35" t="s">
        <v>165</v>
      </c>
      <c r="D501" s="35" t="s">
        <v>29</v>
      </c>
      <c r="E501" s="56" t="s">
        <v>300</v>
      </c>
      <c r="F501" s="56"/>
      <c r="G501" s="32">
        <f>SUM(G502)</f>
        <v>600</v>
      </c>
      <c r="H501" s="32">
        <f>SUM(H502)</f>
        <v>0</v>
      </c>
      <c r="I501" s="32">
        <f>SUM(I502)</f>
        <v>0</v>
      </c>
    </row>
    <row r="502" spans="1:9" ht="31.5">
      <c r="A502" s="3" t="s">
        <v>264</v>
      </c>
      <c r="B502" s="27"/>
      <c r="C502" s="35" t="s">
        <v>165</v>
      </c>
      <c r="D502" s="35" t="s">
        <v>29</v>
      </c>
      <c r="E502" s="56" t="s">
        <v>300</v>
      </c>
      <c r="F502" s="56">
        <v>400</v>
      </c>
      <c r="G502" s="32">
        <v>600</v>
      </c>
      <c r="H502" s="32"/>
      <c r="I502" s="32"/>
    </row>
    <row r="503" spans="1:9" ht="31.5" hidden="1">
      <c r="A503" s="3" t="s">
        <v>469</v>
      </c>
      <c r="B503" s="27"/>
      <c r="C503" s="35" t="s">
        <v>165</v>
      </c>
      <c r="D503" s="35" t="s">
        <v>29</v>
      </c>
      <c r="E503" s="56" t="s">
        <v>431</v>
      </c>
      <c r="F503" s="56"/>
      <c r="G503" s="32">
        <f>SUM(G504)</f>
        <v>0</v>
      </c>
      <c r="H503" s="32">
        <f>SUM(H504)</f>
        <v>0</v>
      </c>
      <c r="I503" s="32">
        <f>SUM(I504)</f>
        <v>0</v>
      </c>
    </row>
    <row r="504" spans="1:9" ht="31.5" hidden="1">
      <c r="A504" s="3" t="s">
        <v>264</v>
      </c>
      <c r="B504" s="27"/>
      <c r="C504" s="35" t="s">
        <v>165</v>
      </c>
      <c r="D504" s="35" t="s">
        <v>29</v>
      </c>
      <c r="E504" s="56" t="s">
        <v>431</v>
      </c>
      <c r="F504" s="56">
        <v>400</v>
      </c>
      <c r="G504" s="32"/>
      <c r="H504" s="32"/>
      <c r="I504" s="32"/>
    </row>
    <row r="505" spans="1:9" hidden="1">
      <c r="A505" s="26" t="s">
        <v>182</v>
      </c>
      <c r="B505" s="27"/>
      <c r="C505" s="27" t="s">
        <v>165</v>
      </c>
      <c r="D505" s="27" t="s">
        <v>39</v>
      </c>
      <c r="E505" s="27"/>
      <c r="F505" s="27"/>
      <c r="G505" s="30">
        <f>SUM(G506)+G511</f>
        <v>0</v>
      </c>
      <c r="H505" s="30">
        <f>SUM(H506)+H511</f>
        <v>0</v>
      </c>
      <c r="I505" s="30">
        <f>SUM(I506)+I511</f>
        <v>0</v>
      </c>
    </row>
    <row r="506" spans="1:9" ht="31.5" hidden="1">
      <c r="A506" s="26" t="s">
        <v>413</v>
      </c>
      <c r="B506" s="27"/>
      <c r="C506" s="27" t="s">
        <v>165</v>
      </c>
      <c r="D506" s="27" t="s">
        <v>39</v>
      </c>
      <c r="E506" s="27" t="s">
        <v>414</v>
      </c>
      <c r="F506" s="27"/>
      <c r="G506" s="30">
        <f>G507+G514</f>
        <v>0</v>
      </c>
      <c r="H506" s="30">
        <f>H507+H514</f>
        <v>0</v>
      </c>
      <c r="I506" s="30">
        <f>I507+I514</f>
        <v>0</v>
      </c>
    </row>
    <row r="507" spans="1:9" ht="31.5" hidden="1">
      <c r="A507" s="26" t="s">
        <v>415</v>
      </c>
      <c r="B507" s="27"/>
      <c r="C507" s="27" t="s">
        <v>165</v>
      </c>
      <c r="D507" s="27" t="s">
        <v>39</v>
      </c>
      <c r="E507" s="27" t="s">
        <v>416</v>
      </c>
      <c r="F507" s="27"/>
      <c r="G507" s="30">
        <f>+G508</f>
        <v>0</v>
      </c>
      <c r="H507" s="30">
        <f>+H508</f>
        <v>0</v>
      </c>
      <c r="I507" s="30">
        <f>+I508</f>
        <v>0</v>
      </c>
    </row>
    <row r="508" spans="1:9" ht="47.25" hidden="1">
      <c r="A508" s="26" t="s">
        <v>420</v>
      </c>
      <c r="B508" s="27"/>
      <c r="C508" s="27" t="s">
        <v>165</v>
      </c>
      <c r="D508" s="27" t="s">
        <v>39</v>
      </c>
      <c r="E508" s="27" t="s">
        <v>417</v>
      </c>
      <c r="F508" s="27"/>
      <c r="G508" s="30">
        <f t="shared" ref="G508:I509" si="114">SUM(G509)</f>
        <v>0</v>
      </c>
      <c r="H508" s="30">
        <f t="shared" si="114"/>
        <v>0</v>
      </c>
      <c r="I508" s="30">
        <f t="shared" si="114"/>
        <v>0</v>
      </c>
    </row>
    <row r="509" spans="1:9" ht="31.5" hidden="1">
      <c r="A509" s="26" t="s">
        <v>418</v>
      </c>
      <c r="B509" s="27"/>
      <c r="C509" s="27" t="s">
        <v>165</v>
      </c>
      <c r="D509" s="27" t="s">
        <v>39</v>
      </c>
      <c r="E509" s="27" t="s">
        <v>419</v>
      </c>
      <c r="F509" s="27"/>
      <c r="G509" s="30">
        <f t="shared" si="114"/>
        <v>0</v>
      </c>
      <c r="H509" s="30">
        <f t="shared" si="114"/>
        <v>0</v>
      </c>
      <c r="I509" s="30">
        <f t="shared" si="114"/>
        <v>0</v>
      </c>
    </row>
    <row r="510" spans="1:9" ht="31.5" hidden="1">
      <c r="A510" s="3" t="s">
        <v>264</v>
      </c>
      <c r="B510" s="27"/>
      <c r="C510" s="27" t="s">
        <v>165</v>
      </c>
      <c r="D510" s="27" t="s">
        <v>39</v>
      </c>
      <c r="E510" s="27" t="s">
        <v>419</v>
      </c>
      <c r="F510" s="56">
        <v>400</v>
      </c>
      <c r="G510" s="32"/>
      <c r="H510" s="32"/>
      <c r="I510" s="32"/>
    </row>
    <row r="511" spans="1:9" ht="31.5" hidden="1">
      <c r="A511" s="3" t="s">
        <v>483</v>
      </c>
      <c r="B511" s="27"/>
      <c r="C511" s="27" t="s">
        <v>165</v>
      </c>
      <c r="D511" s="27" t="s">
        <v>39</v>
      </c>
      <c r="E511" s="35" t="s">
        <v>286</v>
      </c>
      <c r="F511" s="56"/>
      <c r="G511" s="32">
        <f t="shared" ref="G511:I512" si="115">G512</f>
        <v>0</v>
      </c>
      <c r="H511" s="32">
        <f t="shared" si="115"/>
        <v>0</v>
      </c>
      <c r="I511" s="32">
        <f t="shared" si="115"/>
        <v>0</v>
      </c>
    </row>
    <row r="512" spans="1:9" ht="31.5" hidden="1">
      <c r="A512" s="3" t="s">
        <v>354</v>
      </c>
      <c r="B512" s="27"/>
      <c r="C512" s="27" t="s">
        <v>165</v>
      </c>
      <c r="D512" s="27" t="s">
        <v>39</v>
      </c>
      <c r="E512" s="35" t="s">
        <v>299</v>
      </c>
      <c r="F512" s="56"/>
      <c r="G512" s="32">
        <f t="shared" si="115"/>
        <v>0</v>
      </c>
      <c r="H512" s="32">
        <f t="shared" si="115"/>
        <v>0</v>
      </c>
      <c r="I512" s="32">
        <f t="shared" si="115"/>
        <v>0</v>
      </c>
    </row>
    <row r="513" spans="1:11" ht="31.5" hidden="1">
      <c r="A513" s="3" t="s">
        <v>264</v>
      </c>
      <c r="B513" s="27"/>
      <c r="C513" s="27" t="s">
        <v>165</v>
      </c>
      <c r="D513" s="27" t="s">
        <v>39</v>
      </c>
      <c r="E513" s="35" t="s">
        <v>299</v>
      </c>
      <c r="F513" s="56">
        <v>400</v>
      </c>
      <c r="G513" s="32"/>
      <c r="H513" s="32"/>
      <c r="I513" s="32"/>
    </row>
    <row r="514" spans="1:11" ht="31.5" hidden="1">
      <c r="A514" s="26" t="s">
        <v>249</v>
      </c>
      <c r="B514" s="46"/>
      <c r="C514" s="27" t="s">
        <v>165</v>
      </c>
      <c r="D514" s="27" t="s">
        <v>39</v>
      </c>
      <c r="E514" s="56" t="s">
        <v>250</v>
      </c>
      <c r="F514" s="56"/>
      <c r="G514" s="32">
        <f>SUM(G515)</f>
        <v>0</v>
      </c>
      <c r="H514" s="32">
        <f>SUM(H515)</f>
        <v>0</v>
      </c>
      <c r="I514" s="32">
        <f>SUM(I515)</f>
        <v>0</v>
      </c>
    </row>
    <row r="515" spans="1:11" ht="31.5" hidden="1">
      <c r="A515" s="26" t="s">
        <v>268</v>
      </c>
      <c r="B515" s="46"/>
      <c r="C515" s="27" t="s">
        <v>165</v>
      </c>
      <c r="D515" s="27" t="s">
        <v>39</v>
      </c>
      <c r="E515" s="56" t="s">
        <v>258</v>
      </c>
      <c r="F515" s="56"/>
      <c r="G515" s="32">
        <f>SUM(G516)+G518</f>
        <v>0</v>
      </c>
      <c r="H515" s="32">
        <f>SUM(H516)+H518</f>
        <v>0</v>
      </c>
      <c r="I515" s="32">
        <f>SUM(I516)+I518</f>
        <v>0</v>
      </c>
    </row>
    <row r="516" spans="1:11" ht="31.5" hidden="1">
      <c r="A516" s="3" t="s">
        <v>354</v>
      </c>
      <c r="B516" s="27"/>
      <c r="C516" s="27" t="s">
        <v>165</v>
      </c>
      <c r="D516" s="27" t="s">
        <v>39</v>
      </c>
      <c r="E516" s="56" t="s">
        <v>300</v>
      </c>
      <c r="F516" s="56"/>
      <c r="G516" s="32">
        <f>SUM(G517)</f>
        <v>0</v>
      </c>
      <c r="H516" s="32">
        <f>SUM(H517)</f>
        <v>0</v>
      </c>
      <c r="I516" s="32">
        <f>SUM(I517)</f>
        <v>0</v>
      </c>
    </row>
    <row r="517" spans="1:11" ht="31.5" hidden="1">
      <c r="A517" s="3" t="s">
        <v>264</v>
      </c>
      <c r="B517" s="27"/>
      <c r="C517" s="27" t="s">
        <v>165</v>
      </c>
      <c r="D517" s="27" t="s">
        <v>39</v>
      </c>
      <c r="E517" s="56" t="s">
        <v>300</v>
      </c>
      <c r="F517" s="56">
        <v>400</v>
      </c>
      <c r="G517" s="32"/>
      <c r="H517" s="32"/>
      <c r="I517" s="32"/>
    </row>
    <row r="518" spans="1:11" ht="31.5" hidden="1">
      <c r="A518" s="3" t="s">
        <v>469</v>
      </c>
      <c r="B518" s="27"/>
      <c r="C518" s="27" t="s">
        <v>165</v>
      </c>
      <c r="D518" s="27" t="s">
        <v>39</v>
      </c>
      <c r="E518" s="56" t="s">
        <v>431</v>
      </c>
      <c r="F518" s="56"/>
      <c r="G518" s="32">
        <f>SUM(G519)</f>
        <v>0</v>
      </c>
      <c r="H518" s="32">
        <f>SUM(H519)</f>
        <v>0</v>
      </c>
      <c r="I518" s="32">
        <f>SUM(I519)</f>
        <v>0</v>
      </c>
    </row>
    <row r="519" spans="1:11" ht="31.5" hidden="1">
      <c r="A519" s="3" t="s">
        <v>264</v>
      </c>
      <c r="B519" s="27"/>
      <c r="C519" s="27" t="s">
        <v>165</v>
      </c>
      <c r="D519" s="27" t="s">
        <v>39</v>
      </c>
      <c r="E519" s="56" t="s">
        <v>431</v>
      </c>
      <c r="F519" s="56">
        <v>400</v>
      </c>
      <c r="G519" s="32"/>
      <c r="H519" s="32"/>
      <c r="I519" s="32"/>
    </row>
    <row r="520" spans="1:11" s="51" customFormat="1" hidden="1">
      <c r="A520" s="3" t="s">
        <v>184</v>
      </c>
      <c r="B520" s="27"/>
      <c r="C520" s="35" t="s">
        <v>165</v>
      </c>
      <c r="D520" s="35" t="s">
        <v>164</v>
      </c>
      <c r="E520" s="56"/>
      <c r="F520" s="56"/>
      <c r="G520" s="32">
        <f t="shared" ref="G520:I522" si="116">G521</f>
        <v>0</v>
      </c>
      <c r="H520" s="32">
        <f t="shared" si="116"/>
        <v>0</v>
      </c>
      <c r="I520" s="32">
        <f t="shared" si="116"/>
        <v>0</v>
      </c>
    </row>
    <row r="521" spans="1:11" ht="31.5" hidden="1">
      <c r="A521" s="3" t="s">
        <v>466</v>
      </c>
      <c r="B521" s="27"/>
      <c r="C521" s="35" t="s">
        <v>165</v>
      </c>
      <c r="D521" s="35" t="s">
        <v>164</v>
      </c>
      <c r="E521" s="35" t="s">
        <v>286</v>
      </c>
      <c r="F521" s="56"/>
      <c r="G521" s="32">
        <f t="shared" si="116"/>
        <v>0</v>
      </c>
      <c r="H521" s="32">
        <f t="shared" si="116"/>
        <v>0</v>
      </c>
      <c r="I521" s="32">
        <f t="shared" si="116"/>
        <v>0</v>
      </c>
    </row>
    <row r="522" spans="1:11" ht="31.5" hidden="1">
      <c r="A522" s="3" t="s">
        <v>354</v>
      </c>
      <c r="B522" s="27"/>
      <c r="C522" s="35" t="s">
        <v>165</v>
      </c>
      <c r="D522" s="35" t="s">
        <v>164</v>
      </c>
      <c r="E522" s="35" t="s">
        <v>299</v>
      </c>
      <c r="F522" s="56"/>
      <c r="G522" s="32">
        <f t="shared" si="116"/>
        <v>0</v>
      </c>
      <c r="H522" s="32">
        <f t="shared" si="116"/>
        <v>0</v>
      </c>
      <c r="I522" s="32">
        <f t="shared" si="116"/>
        <v>0</v>
      </c>
    </row>
    <row r="523" spans="1:11" ht="31.5" hidden="1">
      <c r="A523" s="3" t="s">
        <v>264</v>
      </c>
      <c r="B523" s="27"/>
      <c r="C523" s="35" t="s">
        <v>165</v>
      </c>
      <c r="D523" s="35" t="s">
        <v>164</v>
      </c>
      <c r="E523" s="35" t="s">
        <v>299</v>
      </c>
      <c r="F523" s="56">
        <v>400</v>
      </c>
      <c r="G523" s="32"/>
      <c r="H523" s="32"/>
      <c r="I523" s="32"/>
    </row>
    <row r="524" spans="1:11">
      <c r="A524" s="47" t="s">
        <v>198</v>
      </c>
      <c r="B524" s="48" t="s">
        <v>199</v>
      </c>
      <c r="C524" s="48"/>
      <c r="D524" s="48"/>
      <c r="E524" s="48"/>
      <c r="F524" s="48"/>
      <c r="G524" s="50">
        <f>SUM(G525+G552)+G548+G557</f>
        <v>37645.4</v>
      </c>
      <c r="H524" s="50">
        <f>SUM(H525+H552)+H548+H557</f>
        <v>36724.800000000003</v>
      </c>
      <c r="I524" s="50">
        <f>SUM(I525+I552)+I548+I557</f>
        <v>36724.800000000003</v>
      </c>
      <c r="J524" s="31">
        <f>42815.8-2800-100-2700</f>
        <v>37215.800000000003</v>
      </c>
      <c r="K524" s="53">
        <f>SUM(J524-G524)</f>
        <v>-429.59999999999854</v>
      </c>
    </row>
    <row r="525" spans="1:11">
      <c r="A525" s="26" t="s">
        <v>82</v>
      </c>
      <c r="B525" s="27"/>
      <c r="C525" s="35" t="s">
        <v>29</v>
      </c>
      <c r="D525" s="35"/>
      <c r="E525" s="35"/>
      <c r="F525" s="56"/>
      <c r="G525" s="32">
        <f>SUM(G526+G531+G535)</f>
        <v>36277.699999999997</v>
      </c>
      <c r="H525" s="32">
        <f>SUM(H526+H531+H535)</f>
        <v>34651</v>
      </c>
      <c r="I525" s="32">
        <f>SUM(I526+I531+I535)</f>
        <v>36451</v>
      </c>
      <c r="J525" s="31">
        <v>35036.6</v>
      </c>
      <c r="K525" s="53">
        <f>SUM(J525-H524)</f>
        <v>-1688.2000000000044</v>
      </c>
    </row>
    <row r="526" spans="1:11" ht="31.5">
      <c r="A526" s="26" t="s">
        <v>97</v>
      </c>
      <c r="B526" s="27"/>
      <c r="C526" s="35" t="s">
        <v>29</v>
      </c>
      <c r="D526" s="35" t="s">
        <v>73</v>
      </c>
      <c r="E526" s="56"/>
      <c r="F526" s="56"/>
      <c r="G526" s="32">
        <f t="shared" ref="G526:I526" si="117">SUM(G527)</f>
        <v>28271.699999999997</v>
      </c>
      <c r="H526" s="32">
        <f t="shared" si="117"/>
        <v>27638.1</v>
      </c>
      <c r="I526" s="32">
        <f t="shared" si="117"/>
        <v>27638.1</v>
      </c>
      <c r="J526" s="31">
        <v>35013.599999999999</v>
      </c>
      <c r="K526" s="53">
        <f>SUM(J526-I524)</f>
        <v>-1711.2000000000044</v>
      </c>
    </row>
    <row r="527" spans="1:11" ht="31.5">
      <c r="A527" s="26" t="s">
        <v>595</v>
      </c>
      <c r="B527" s="27"/>
      <c r="C527" s="35" t="s">
        <v>29</v>
      </c>
      <c r="D527" s="35" t="s">
        <v>73</v>
      </c>
      <c r="E527" s="56" t="s">
        <v>189</v>
      </c>
      <c r="F527" s="56"/>
      <c r="G527" s="32">
        <f>SUM(G528)</f>
        <v>28271.699999999997</v>
      </c>
      <c r="H527" s="32">
        <f>SUM(H528)</f>
        <v>27638.1</v>
      </c>
      <c r="I527" s="32">
        <f>SUM(I528)</f>
        <v>27638.1</v>
      </c>
    </row>
    <row r="528" spans="1:11">
      <c r="A528" s="26" t="s">
        <v>75</v>
      </c>
      <c r="B528" s="27"/>
      <c r="C528" s="35" t="s">
        <v>29</v>
      </c>
      <c r="D528" s="35" t="s">
        <v>73</v>
      </c>
      <c r="E528" s="35" t="s">
        <v>190</v>
      </c>
      <c r="F528" s="35"/>
      <c r="G528" s="32">
        <f>SUM(G529:G530)</f>
        <v>28271.699999999997</v>
      </c>
      <c r="H528" s="32">
        <f>SUM(H529:H530)</f>
        <v>27638.1</v>
      </c>
      <c r="I528" s="32">
        <f>SUM(I529:I530)</f>
        <v>27638.1</v>
      </c>
    </row>
    <row r="529" spans="1:9" ht="47.25">
      <c r="A529" s="3" t="s">
        <v>46</v>
      </c>
      <c r="B529" s="27"/>
      <c r="C529" s="35" t="s">
        <v>29</v>
      </c>
      <c r="D529" s="35" t="s">
        <v>73</v>
      </c>
      <c r="E529" s="35" t="s">
        <v>190</v>
      </c>
      <c r="F529" s="35" t="s">
        <v>84</v>
      </c>
      <c r="G529" s="32">
        <v>28265.1</v>
      </c>
      <c r="H529" s="32">
        <v>27631.5</v>
      </c>
      <c r="I529" s="32">
        <v>27631.5</v>
      </c>
    </row>
    <row r="530" spans="1:9" ht="31.5">
      <c r="A530" s="26" t="s">
        <v>47</v>
      </c>
      <c r="B530" s="27"/>
      <c r="C530" s="35" t="s">
        <v>29</v>
      </c>
      <c r="D530" s="35" t="s">
        <v>73</v>
      </c>
      <c r="E530" s="35" t="s">
        <v>190</v>
      </c>
      <c r="F530" s="35" t="s">
        <v>86</v>
      </c>
      <c r="G530" s="32">
        <v>6.6</v>
      </c>
      <c r="H530" s="32">
        <v>6.6</v>
      </c>
      <c r="I530" s="32">
        <v>6.6</v>
      </c>
    </row>
    <row r="531" spans="1:9">
      <c r="A531" s="26" t="s">
        <v>139</v>
      </c>
      <c r="B531" s="27"/>
      <c r="C531" s="35" t="s">
        <v>29</v>
      </c>
      <c r="D531" s="35" t="s">
        <v>165</v>
      </c>
      <c r="E531" s="35"/>
      <c r="F531" s="56"/>
      <c r="G531" s="32">
        <f t="shared" ref="G531:I533" si="118">SUM(G532)</f>
        <v>500</v>
      </c>
      <c r="H531" s="32">
        <f t="shared" si="118"/>
        <v>0</v>
      </c>
      <c r="I531" s="32">
        <f t="shared" si="118"/>
        <v>0</v>
      </c>
    </row>
    <row r="532" spans="1:9">
      <c r="A532" s="26" t="s">
        <v>521</v>
      </c>
      <c r="B532" s="27"/>
      <c r="C532" s="35" t="s">
        <v>29</v>
      </c>
      <c r="D532" s="35" t="s">
        <v>165</v>
      </c>
      <c r="E532" s="35" t="s">
        <v>187</v>
      </c>
      <c r="F532" s="56"/>
      <c r="G532" s="32">
        <f t="shared" si="118"/>
        <v>500</v>
      </c>
      <c r="H532" s="32">
        <f t="shared" si="118"/>
        <v>0</v>
      </c>
      <c r="I532" s="32">
        <f t="shared" si="118"/>
        <v>0</v>
      </c>
    </row>
    <row r="533" spans="1:9">
      <c r="A533" s="26" t="s">
        <v>140</v>
      </c>
      <c r="B533" s="27"/>
      <c r="C533" s="35" t="s">
        <v>29</v>
      </c>
      <c r="D533" s="35" t="s">
        <v>165</v>
      </c>
      <c r="E533" s="35" t="s">
        <v>191</v>
      </c>
      <c r="F533" s="56"/>
      <c r="G533" s="32">
        <f t="shared" si="118"/>
        <v>500</v>
      </c>
      <c r="H533" s="32">
        <f t="shared" si="118"/>
        <v>0</v>
      </c>
      <c r="I533" s="32">
        <f t="shared" si="118"/>
        <v>0</v>
      </c>
    </row>
    <row r="534" spans="1:9">
      <c r="A534" s="26" t="s">
        <v>20</v>
      </c>
      <c r="B534" s="27"/>
      <c r="C534" s="35" t="s">
        <v>29</v>
      </c>
      <c r="D534" s="35" t="s">
        <v>165</v>
      </c>
      <c r="E534" s="35" t="s">
        <v>191</v>
      </c>
      <c r="F534" s="56">
        <v>800</v>
      </c>
      <c r="G534" s="32">
        <v>500</v>
      </c>
      <c r="H534" s="32"/>
      <c r="I534" s="32"/>
    </row>
    <row r="535" spans="1:9">
      <c r="A535" s="26" t="s">
        <v>88</v>
      </c>
      <c r="B535" s="27"/>
      <c r="C535" s="35" t="s">
        <v>29</v>
      </c>
      <c r="D535" s="35" t="s">
        <v>89</v>
      </c>
      <c r="E535" s="35"/>
      <c r="F535" s="56"/>
      <c r="G535" s="32">
        <f>SUM(G536)</f>
        <v>7506</v>
      </c>
      <c r="H535" s="32">
        <f>SUM(H536)</f>
        <v>7012.9</v>
      </c>
      <c r="I535" s="32">
        <f>SUM(I536)</f>
        <v>8812.9000000000015</v>
      </c>
    </row>
    <row r="536" spans="1:9" ht="31.5">
      <c r="A536" s="26" t="s">
        <v>595</v>
      </c>
      <c r="B536" s="27"/>
      <c r="C536" s="35" t="s">
        <v>29</v>
      </c>
      <c r="D536" s="35" t="s">
        <v>89</v>
      </c>
      <c r="E536" s="56" t="s">
        <v>189</v>
      </c>
      <c r="F536" s="56"/>
      <c r="G536" s="32">
        <f>SUM(G537+G540+G542)</f>
        <v>7506</v>
      </c>
      <c r="H536" s="32">
        <f>SUM(H537+H540+H542)</f>
        <v>7012.9</v>
      </c>
      <c r="I536" s="32">
        <f>SUM(I537+I540+I542)</f>
        <v>8812.9000000000015</v>
      </c>
    </row>
    <row r="537" spans="1:9">
      <c r="A537" s="26" t="s">
        <v>90</v>
      </c>
      <c r="B537" s="27"/>
      <c r="C537" s="35" t="s">
        <v>29</v>
      </c>
      <c r="D537" s="35" t="s">
        <v>89</v>
      </c>
      <c r="E537" s="56" t="s">
        <v>192</v>
      </c>
      <c r="F537" s="56"/>
      <c r="G537" s="32">
        <f>SUM(G538:G539)</f>
        <v>177.9</v>
      </c>
      <c r="H537" s="32">
        <f>SUM(H538:H539)</f>
        <v>208</v>
      </c>
      <c r="I537" s="32">
        <f>SUM(I538:I539)</f>
        <v>208</v>
      </c>
    </row>
    <row r="538" spans="1:9" ht="31.5">
      <c r="A538" s="26" t="s">
        <v>47</v>
      </c>
      <c r="B538" s="27"/>
      <c r="C538" s="35" t="s">
        <v>29</v>
      </c>
      <c r="D538" s="35" t="s">
        <v>89</v>
      </c>
      <c r="E538" s="56" t="s">
        <v>192</v>
      </c>
      <c r="F538" s="56">
        <v>200</v>
      </c>
      <c r="G538" s="32">
        <v>176.5</v>
      </c>
      <c r="H538" s="32">
        <v>206.6</v>
      </c>
      <c r="I538" s="32">
        <v>206.6</v>
      </c>
    </row>
    <row r="539" spans="1:9" ht="13.5" customHeight="1">
      <c r="A539" s="26" t="s">
        <v>20</v>
      </c>
      <c r="B539" s="27"/>
      <c r="C539" s="35" t="s">
        <v>29</v>
      </c>
      <c r="D539" s="35" t="s">
        <v>89</v>
      </c>
      <c r="E539" s="56" t="s">
        <v>192</v>
      </c>
      <c r="F539" s="56">
        <v>800</v>
      </c>
      <c r="G539" s="32">
        <v>1.4</v>
      </c>
      <c r="H539" s="32">
        <v>1.4</v>
      </c>
      <c r="I539" s="32">
        <v>1.4</v>
      </c>
    </row>
    <row r="540" spans="1:9" ht="31.5">
      <c r="A540" s="26" t="s">
        <v>92</v>
      </c>
      <c r="B540" s="27"/>
      <c r="C540" s="35" t="s">
        <v>29</v>
      </c>
      <c r="D540" s="35" t="s">
        <v>89</v>
      </c>
      <c r="E540" s="56" t="s">
        <v>193</v>
      </c>
      <c r="F540" s="56"/>
      <c r="G540" s="32">
        <f>SUM(G541)</f>
        <v>272.7</v>
      </c>
      <c r="H540" s="32">
        <f>SUM(H541)</f>
        <v>272.7</v>
      </c>
      <c r="I540" s="32">
        <f>SUM(I541)</f>
        <v>272.7</v>
      </c>
    </row>
    <row r="541" spans="1:9" ht="31.5">
      <c r="A541" s="26" t="s">
        <v>47</v>
      </c>
      <c r="B541" s="27"/>
      <c r="C541" s="35" t="s">
        <v>29</v>
      </c>
      <c r="D541" s="35" t="s">
        <v>89</v>
      </c>
      <c r="E541" s="56" t="s">
        <v>193</v>
      </c>
      <c r="F541" s="56">
        <v>200</v>
      </c>
      <c r="G541" s="32">
        <v>272.7</v>
      </c>
      <c r="H541" s="32">
        <v>272.7</v>
      </c>
      <c r="I541" s="32">
        <v>272.7</v>
      </c>
    </row>
    <row r="542" spans="1:9" ht="31.5">
      <c r="A542" s="26" t="s">
        <v>93</v>
      </c>
      <c r="B542" s="27"/>
      <c r="C542" s="35" t="s">
        <v>29</v>
      </c>
      <c r="D542" s="35" t="s">
        <v>89</v>
      </c>
      <c r="E542" s="56" t="s">
        <v>194</v>
      </c>
      <c r="F542" s="56"/>
      <c r="G542" s="32">
        <f>SUM(G543:G544)</f>
        <v>7055.4</v>
      </c>
      <c r="H542" s="32">
        <f>SUM(H543:H544)</f>
        <v>6532.2</v>
      </c>
      <c r="I542" s="32">
        <f>SUM(I543:I544)</f>
        <v>8332.2000000000007</v>
      </c>
    </row>
    <row r="543" spans="1:9" ht="31.5">
      <c r="A543" s="26" t="s">
        <v>47</v>
      </c>
      <c r="B543" s="27"/>
      <c r="C543" s="35" t="s">
        <v>29</v>
      </c>
      <c r="D543" s="35" t="s">
        <v>89</v>
      </c>
      <c r="E543" s="56" t="s">
        <v>194</v>
      </c>
      <c r="F543" s="56">
        <v>200</v>
      </c>
      <c r="G543" s="32">
        <v>7055.4</v>
      </c>
      <c r="H543" s="32">
        <v>6532.2</v>
      </c>
      <c r="I543" s="32">
        <v>8332.2000000000007</v>
      </c>
    </row>
    <row r="544" spans="1:9" ht="21.75" customHeight="1">
      <c r="A544" s="26" t="s">
        <v>20</v>
      </c>
      <c r="B544" s="27"/>
      <c r="C544" s="35" t="s">
        <v>29</v>
      </c>
      <c r="D544" s="35" t="s">
        <v>89</v>
      </c>
      <c r="E544" s="56" t="s">
        <v>194</v>
      </c>
      <c r="F544" s="56">
        <v>800</v>
      </c>
      <c r="G544" s="32"/>
      <c r="H544" s="32"/>
      <c r="I544" s="32"/>
    </row>
    <row r="545" spans="1:9" hidden="1">
      <c r="A545" s="26" t="s">
        <v>521</v>
      </c>
      <c r="B545" s="27"/>
      <c r="C545" s="35" t="s">
        <v>29</v>
      </c>
      <c r="D545" s="35" t="s">
        <v>89</v>
      </c>
      <c r="E545" s="35" t="s">
        <v>187</v>
      </c>
      <c r="F545" s="56"/>
      <c r="G545" s="32">
        <f t="shared" ref="G545:I546" si="119">SUM(G546)</f>
        <v>0</v>
      </c>
      <c r="H545" s="32">
        <f t="shared" si="119"/>
        <v>0</v>
      </c>
      <c r="I545" s="32">
        <f t="shared" si="119"/>
        <v>0</v>
      </c>
    </row>
    <row r="546" spans="1:9" ht="31.5" hidden="1">
      <c r="A546" s="26" t="s">
        <v>195</v>
      </c>
      <c r="B546" s="27"/>
      <c r="C546" s="35" t="s">
        <v>29</v>
      </c>
      <c r="D546" s="35" t="s">
        <v>89</v>
      </c>
      <c r="E546" s="35" t="s">
        <v>196</v>
      </c>
      <c r="F546" s="56"/>
      <c r="G546" s="32">
        <f t="shared" si="119"/>
        <v>0</v>
      </c>
      <c r="H546" s="32">
        <f t="shared" si="119"/>
        <v>0</v>
      </c>
      <c r="I546" s="32">
        <f t="shared" si="119"/>
        <v>0</v>
      </c>
    </row>
    <row r="547" spans="1:9" hidden="1">
      <c r="A547" s="26" t="s">
        <v>20</v>
      </c>
      <c r="B547" s="27"/>
      <c r="C547" s="35" t="s">
        <v>29</v>
      </c>
      <c r="D547" s="35" t="s">
        <v>89</v>
      </c>
      <c r="E547" s="35" t="s">
        <v>196</v>
      </c>
      <c r="F547" s="56">
        <v>800</v>
      </c>
      <c r="G547" s="32"/>
      <c r="H547" s="32"/>
      <c r="I547" s="32"/>
    </row>
    <row r="548" spans="1:9">
      <c r="A548" s="3" t="s">
        <v>1007</v>
      </c>
      <c r="B548" s="46"/>
      <c r="C548" s="35" t="s">
        <v>108</v>
      </c>
      <c r="D548" s="35" t="s">
        <v>164</v>
      </c>
      <c r="E548" s="35"/>
      <c r="F548" s="56"/>
      <c r="G548" s="32">
        <f>SUM(G549)</f>
        <v>163.80000000000001</v>
      </c>
      <c r="H548" s="32">
        <f t="shared" ref="H548:I548" si="120">SUM(H549)</f>
        <v>273.8</v>
      </c>
      <c r="I548" s="32">
        <f t="shared" si="120"/>
        <v>273.8</v>
      </c>
    </row>
    <row r="549" spans="1:9" ht="31.5">
      <c r="A549" s="26" t="s">
        <v>595</v>
      </c>
      <c r="B549" s="46"/>
      <c r="C549" s="35" t="s">
        <v>108</v>
      </c>
      <c r="D549" s="35" t="s">
        <v>164</v>
      </c>
      <c r="E549" s="56" t="s">
        <v>189</v>
      </c>
      <c r="F549" s="56"/>
      <c r="G549" s="32">
        <f>SUM(G550)</f>
        <v>163.80000000000001</v>
      </c>
      <c r="H549" s="32">
        <f t="shared" ref="H549:I549" si="121">SUM(H550)</f>
        <v>273.8</v>
      </c>
      <c r="I549" s="32">
        <f t="shared" si="121"/>
        <v>273.8</v>
      </c>
    </row>
    <row r="550" spans="1:9" ht="31.5">
      <c r="A550" s="26" t="s">
        <v>93</v>
      </c>
      <c r="B550" s="46"/>
      <c r="C550" s="35" t="s">
        <v>108</v>
      </c>
      <c r="D550" s="35" t="s">
        <v>164</v>
      </c>
      <c r="E550" s="56" t="s">
        <v>194</v>
      </c>
      <c r="F550" s="56"/>
      <c r="G550" s="32">
        <f>SUM(G551)</f>
        <v>163.80000000000001</v>
      </c>
      <c r="H550" s="32">
        <f t="shared" ref="H550:I550" si="122">SUM(H551)</f>
        <v>273.8</v>
      </c>
      <c r="I550" s="32">
        <f t="shared" si="122"/>
        <v>273.8</v>
      </c>
    </row>
    <row r="551" spans="1:9" ht="31.5">
      <c r="A551" s="26" t="s">
        <v>47</v>
      </c>
      <c r="B551" s="46"/>
      <c r="C551" s="35" t="s">
        <v>108</v>
      </c>
      <c r="D551" s="35" t="s">
        <v>164</v>
      </c>
      <c r="E551" s="56" t="s">
        <v>194</v>
      </c>
      <c r="F551" s="56">
        <v>200</v>
      </c>
      <c r="G551" s="32">
        <v>163.80000000000001</v>
      </c>
      <c r="H551" s="32">
        <v>273.8</v>
      </c>
      <c r="I551" s="32">
        <v>273.8</v>
      </c>
    </row>
    <row r="552" spans="1:9">
      <c r="A552" s="26" t="s">
        <v>25</v>
      </c>
      <c r="B552" s="27"/>
      <c r="C552" s="35" t="s">
        <v>26</v>
      </c>
      <c r="D552" s="35"/>
      <c r="E552" s="56"/>
      <c r="F552" s="56"/>
      <c r="G552" s="32">
        <f t="shared" ref="G552:I555" si="123">SUM(G553)</f>
        <v>1203.8999999999996</v>
      </c>
      <c r="H552" s="32">
        <f t="shared" si="123"/>
        <v>1800</v>
      </c>
      <c r="I552" s="32">
        <f t="shared" si="123"/>
        <v>0</v>
      </c>
    </row>
    <row r="553" spans="1:9">
      <c r="A553" s="26" t="s">
        <v>72</v>
      </c>
      <c r="B553" s="27"/>
      <c r="C553" s="35" t="s">
        <v>26</v>
      </c>
      <c r="D553" s="35" t="s">
        <v>73</v>
      </c>
      <c r="E553" s="56"/>
      <c r="F553" s="56"/>
      <c r="G553" s="32">
        <f t="shared" si="123"/>
        <v>1203.8999999999996</v>
      </c>
      <c r="H553" s="32">
        <f t="shared" si="123"/>
        <v>1800</v>
      </c>
      <c r="I553" s="32">
        <f t="shared" si="123"/>
        <v>0</v>
      </c>
    </row>
    <row r="554" spans="1:9">
      <c r="A554" s="26" t="s">
        <v>521</v>
      </c>
      <c r="B554" s="27"/>
      <c r="C554" s="35" t="s">
        <v>26</v>
      </c>
      <c r="D554" s="35" t="s">
        <v>73</v>
      </c>
      <c r="E554" s="35" t="s">
        <v>187</v>
      </c>
      <c r="F554" s="56"/>
      <c r="G554" s="32">
        <f t="shared" si="123"/>
        <v>1203.8999999999996</v>
      </c>
      <c r="H554" s="32">
        <f t="shared" si="123"/>
        <v>1800</v>
      </c>
      <c r="I554" s="32">
        <f t="shared" si="123"/>
        <v>0</v>
      </c>
    </row>
    <row r="555" spans="1:9" ht="78.75">
      <c r="A555" s="26" t="s">
        <v>891</v>
      </c>
      <c r="B555" s="27"/>
      <c r="C555" s="35" t="s">
        <v>26</v>
      </c>
      <c r="D555" s="35" t="s">
        <v>73</v>
      </c>
      <c r="E555" s="56" t="s">
        <v>197</v>
      </c>
      <c r="F555" s="56"/>
      <c r="G555" s="32">
        <f t="shared" si="123"/>
        <v>1203.8999999999996</v>
      </c>
      <c r="H555" s="32">
        <f t="shared" si="123"/>
        <v>1800</v>
      </c>
      <c r="I555" s="32">
        <f t="shared" si="123"/>
        <v>0</v>
      </c>
    </row>
    <row r="556" spans="1:9">
      <c r="A556" s="26" t="s">
        <v>20</v>
      </c>
      <c r="B556" s="27"/>
      <c r="C556" s="35" t="s">
        <v>26</v>
      </c>
      <c r="D556" s="35" t="s">
        <v>73</v>
      </c>
      <c r="E556" s="56" t="s">
        <v>197</v>
      </c>
      <c r="F556" s="56">
        <v>800</v>
      </c>
      <c r="G556" s="32">
        <f>5638.5-4434.6</f>
        <v>1203.8999999999996</v>
      </c>
      <c r="H556" s="32">
        <v>1800</v>
      </c>
      <c r="I556" s="32"/>
    </row>
    <row r="557" spans="1:9" hidden="1">
      <c r="A557" s="26" t="s">
        <v>892</v>
      </c>
      <c r="B557" s="27"/>
      <c r="C557" s="35" t="s">
        <v>89</v>
      </c>
      <c r="D557" s="35"/>
      <c r="E557" s="56"/>
      <c r="F557" s="56"/>
      <c r="G557" s="32">
        <f>SUM(G558)</f>
        <v>0</v>
      </c>
      <c r="H557" s="32">
        <f t="shared" ref="H557:I560" si="124">SUM(H558)</f>
        <v>0</v>
      </c>
      <c r="I557" s="32">
        <f t="shared" si="124"/>
        <v>0</v>
      </c>
    </row>
    <row r="558" spans="1:9" hidden="1">
      <c r="A558" s="26" t="s">
        <v>893</v>
      </c>
      <c r="B558" s="27"/>
      <c r="C558" s="35" t="s">
        <v>89</v>
      </c>
      <c r="D558" s="35" t="s">
        <v>29</v>
      </c>
      <c r="E558" s="56"/>
      <c r="F558" s="56"/>
      <c r="G558" s="32">
        <f>SUM(G559)</f>
        <v>0</v>
      </c>
      <c r="H558" s="32">
        <f t="shared" si="124"/>
        <v>0</v>
      </c>
      <c r="I558" s="32">
        <f t="shared" si="124"/>
        <v>0</v>
      </c>
    </row>
    <row r="559" spans="1:9" ht="31.5" hidden="1">
      <c r="A559" s="63" t="s">
        <v>952</v>
      </c>
      <c r="B559" s="27"/>
      <c r="C559" s="35" t="s">
        <v>89</v>
      </c>
      <c r="D559" s="35" t="s">
        <v>29</v>
      </c>
      <c r="E559" s="56" t="s">
        <v>189</v>
      </c>
      <c r="F559" s="56"/>
      <c r="G559" s="32">
        <f>SUM(G560)</f>
        <v>0</v>
      </c>
      <c r="H559" s="32">
        <f t="shared" si="124"/>
        <v>0</v>
      </c>
      <c r="I559" s="32">
        <f t="shared" si="124"/>
        <v>0</v>
      </c>
    </row>
    <row r="560" spans="1:9" hidden="1">
      <c r="A560" s="26" t="s">
        <v>894</v>
      </c>
      <c r="B560" s="27"/>
      <c r="C560" s="35" t="s">
        <v>89</v>
      </c>
      <c r="D560" s="35" t="s">
        <v>29</v>
      </c>
      <c r="E560" s="56" t="s">
        <v>895</v>
      </c>
      <c r="F560" s="56"/>
      <c r="G560" s="32">
        <f>SUM(G561)</f>
        <v>0</v>
      </c>
      <c r="H560" s="32">
        <f t="shared" si="124"/>
        <v>0</v>
      </c>
      <c r="I560" s="32">
        <f t="shared" si="124"/>
        <v>0</v>
      </c>
    </row>
    <row r="561" spans="1:12" hidden="1">
      <c r="A561" s="26" t="s">
        <v>896</v>
      </c>
      <c r="B561" s="27"/>
      <c r="C561" s="35" t="s">
        <v>89</v>
      </c>
      <c r="D561" s="35" t="s">
        <v>29</v>
      </c>
      <c r="E561" s="56" t="s">
        <v>895</v>
      </c>
      <c r="F561" s="56">
        <v>700</v>
      </c>
      <c r="G561" s="32"/>
      <c r="H561" s="32"/>
      <c r="I561" s="32"/>
    </row>
    <row r="562" spans="1:12" ht="31.5">
      <c r="A562" s="47" t="s">
        <v>8</v>
      </c>
      <c r="B562" s="64" t="s">
        <v>9</v>
      </c>
      <c r="C562" s="54"/>
      <c r="D562" s="54"/>
      <c r="E562" s="54"/>
      <c r="F562" s="54"/>
      <c r="G562" s="33">
        <f>SUM(G563+G580)</f>
        <v>1194022.6000000001</v>
      </c>
      <c r="H562" s="33">
        <f>SUM(H563+H580)</f>
        <v>1239392.3999999999</v>
      </c>
      <c r="I562" s="33">
        <f>SUM(I563+I580)</f>
        <v>1296399.7999999998</v>
      </c>
    </row>
    <row r="563" spans="1:12">
      <c r="A563" s="26" t="s">
        <v>107</v>
      </c>
      <c r="B563" s="27"/>
      <c r="C563" s="27" t="s">
        <v>108</v>
      </c>
      <c r="D563" s="27"/>
      <c r="E563" s="27"/>
      <c r="F563" s="27"/>
      <c r="G563" s="30">
        <f>SUM(G573)+G564</f>
        <v>367.6</v>
      </c>
      <c r="H563" s="30">
        <f t="shared" ref="H563:I563" si="125">SUM(H573)+H564</f>
        <v>0</v>
      </c>
      <c r="I563" s="30">
        <f t="shared" si="125"/>
        <v>0</v>
      </c>
    </row>
    <row r="564" spans="1:12">
      <c r="A564" s="3" t="s">
        <v>852</v>
      </c>
      <c r="B564" s="46"/>
      <c r="C564" s="35" t="s">
        <v>108</v>
      </c>
      <c r="D564" s="35" t="s">
        <v>164</v>
      </c>
      <c r="E564" s="27"/>
      <c r="F564" s="27"/>
      <c r="G564" s="30">
        <f>SUM(G565+G567+G569)+G571</f>
        <v>63.6</v>
      </c>
      <c r="H564" s="30"/>
      <c r="I564" s="30"/>
    </row>
    <row r="565" spans="1:12" ht="47.25">
      <c r="A565" s="26" t="s">
        <v>376</v>
      </c>
      <c r="B565" s="35"/>
      <c r="C565" s="35" t="s">
        <v>108</v>
      </c>
      <c r="D565" s="35" t="s">
        <v>164</v>
      </c>
      <c r="E565" s="56" t="s">
        <v>554</v>
      </c>
      <c r="F565" s="27"/>
      <c r="G565" s="30">
        <f>SUM(G566)</f>
        <v>37.1</v>
      </c>
      <c r="H565" s="30">
        <f t="shared" ref="H565:L565" si="126">SUM(H566)</f>
        <v>0</v>
      </c>
      <c r="I565" s="30">
        <f t="shared" si="126"/>
        <v>0</v>
      </c>
      <c r="J565" s="30">
        <f t="shared" si="126"/>
        <v>0</v>
      </c>
      <c r="K565" s="30">
        <f t="shared" si="126"/>
        <v>0</v>
      </c>
      <c r="L565" s="30">
        <f t="shared" si="126"/>
        <v>0</v>
      </c>
    </row>
    <row r="566" spans="1:12" ht="31.5">
      <c r="A566" s="26" t="s">
        <v>47</v>
      </c>
      <c r="B566" s="27"/>
      <c r="C566" s="35" t="s">
        <v>108</v>
      </c>
      <c r="D566" s="35" t="s">
        <v>164</v>
      </c>
      <c r="E566" s="56" t="s">
        <v>554</v>
      </c>
      <c r="F566" s="27" t="s">
        <v>86</v>
      </c>
      <c r="G566" s="30">
        <v>37.1</v>
      </c>
      <c r="H566" s="30"/>
      <c r="I566" s="30"/>
    </row>
    <row r="567" spans="1:12" ht="31.5">
      <c r="A567" s="26" t="s">
        <v>371</v>
      </c>
      <c r="B567" s="35"/>
      <c r="C567" s="35" t="s">
        <v>108</v>
      </c>
      <c r="D567" s="35" t="s">
        <v>164</v>
      </c>
      <c r="E567" s="35" t="s">
        <v>551</v>
      </c>
      <c r="F567" s="35"/>
      <c r="G567" s="30">
        <f>SUM(G568)</f>
        <v>26.5</v>
      </c>
      <c r="H567" s="30">
        <f t="shared" ref="H567:L567" si="127">SUM(H568)</f>
        <v>0</v>
      </c>
      <c r="I567" s="30">
        <f t="shared" si="127"/>
        <v>0</v>
      </c>
      <c r="J567" s="30">
        <f t="shared" si="127"/>
        <v>0</v>
      </c>
      <c r="K567" s="30">
        <f t="shared" si="127"/>
        <v>0</v>
      </c>
      <c r="L567" s="30">
        <f t="shared" si="127"/>
        <v>0</v>
      </c>
    </row>
    <row r="568" spans="1:12" ht="31.5">
      <c r="A568" s="26" t="s">
        <v>47</v>
      </c>
      <c r="B568" s="35"/>
      <c r="C568" s="35" t="s">
        <v>108</v>
      </c>
      <c r="D568" s="35" t="s">
        <v>164</v>
      </c>
      <c r="E568" s="35" t="s">
        <v>551</v>
      </c>
      <c r="F568" s="35" t="s">
        <v>86</v>
      </c>
      <c r="G568" s="30">
        <v>26.5</v>
      </c>
      <c r="H568" s="30"/>
      <c r="I568" s="30"/>
    </row>
    <row r="569" spans="1:12" ht="31.5" hidden="1">
      <c r="A569" s="26" t="s">
        <v>358</v>
      </c>
      <c r="B569" s="35"/>
      <c r="C569" s="35" t="s">
        <v>108</v>
      </c>
      <c r="D569" s="35" t="s">
        <v>164</v>
      </c>
      <c r="E569" s="35" t="s">
        <v>536</v>
      </c>
      <c r="F569" s="56"/>
      <c r="G569" s="30">
        <f>SUM(G570)</f>
        <v>0</v>
      </c>
      <c r="H569" s="30">
        <f t="shared" ref="H569:I569" si="128">SUM(H570)</f>
        <v>0</v>
      </c>
      <c r="I569" s="30">
        <f t="shared" si="128"/>
        <v>0</v>
      </c>
    </row>
    <row r="570" spans="1:12" ht="31.5" hidden="1">
      <c r="A570" s="26" t="s">
        <v>47</v>
      </c>
      <c r="B570" s="35"/>
      <c r="C570" s="35" t="s">
        <v>108</v>
      </c>
      <c r="D570" s="35" t="s">
        <v>164</v>
      </c>
      <c r="E570" s="35" t="s">
        <v>536</v>
      </c>
      <c r="F570" s="56">
        <v>200</v>
      </c>
      <c r="G570" s="30"/>
      <c r="H570" s="30"/>
      <c r="I570" s="30"/>
    </row>
    <row r="571" spans="1:12" ht="31.5" hidden="1">
      <c r="A571" s="26" t="s">
        <v>93</v>
      </c>
      <c r="B571" s="65"/>
      <c r="C571" s="35" t="s">
        <v>108</v>
      </c>
      <c r="D571" s="35" t="s">
        <v>164</v>
      </c>
      <c r="E571" s="56" t="s">
        <v>494</v>
      </c>
      <c r="F571" s="56"/>
      <c r="G571" s="30">
        <f>SUM(G572)</f>
        <v>0</v>
      </c>
      <c r="H571" s="30">
        <f t="shared" ref="H571:I571" si="129">SUM(H572)</f>
        <v>0</v>
      </c>
      <c r="I571" s="30">
        <f t="shared" si="129"/>
        <v>0</v>
      </c>
    </row>
    <row r="572" spans="1:12" ht="31.5" hidden="1">
      <c r="A572" s="26" t="s">
        <v>47</v>
      </c>
      <c r="B572" s="65"/>
      <c r="C572" s="35" t="s">
        <v>108</v>
      </c>
      <c r="D572" s="35" t="s">
        <v>164</v>
      </c>
      <c r="E572" s="56" t="s">
        <v>494</v>
      </c>
      <c r="F572" s="56">
        <v>200</v>
      </c>
      <c r="G572" s="30"/>
      <c r="H572" s="30"/>
      <c r="I572" s="30"/>
    </row>
    <row r="573" spans="1:12">
      <c r="A573" s="26" t="s">
        <v>329</v>
      </c>
      <c r="B573" s="27"/>
      <c r="C573" s="27" t="s">
        <v>108</v>
      </c>
      <c r="D573" s="27" t="s">
        <v>108</v>
      </c>
      <c r="E573" s="56"/>
      <c r="F573" s="56"/>
      <c r="G573" s="30">
        <f t="shared" ref="G573:I576" si="130">SUM(G574)</f>
        <v>304</v>
      </c>
      <c r="H573" s="30">
        <f t="shared" si="130"/>
        <v>0</v>
      </c>
      <c r="I573" s="30">
        <f t="shared" si="130"/>
        <v>0</v>
      </c>
    </row>
    <row r="574" spans="1:12" ht="31.5">
      <c r="A574" s="26" t="s">
        <v>633</v>
      </c>
      <c r="B574" s="35"/>
      <c r="C574" s="35" t="s">
        <v>108</v>
      </c>
      <c r="D574" s="35" t="s">
        <v>108</v>
      </c>
      <c r="E574" s="56" t="s">
        <v>314</v>
      </c>
      <c r="F574" s="56"/>
      <c r="G574" s="30">
        <f t="shared" si="130"/>
        <v>304</v>
      </c>
      <c r="H574" s="30">
        <f t="shared" si="130"/>
        <v>0</v>
      </c>
      <c r="I574" s="30">
        <f t="shared" si="130"/>
        <v>0</v>
      </c>
    </row>
    <row r="575" spans="1:12" ht="31.5">
      <c r="A575" s="26" t="s">
        <v>506</v>
      </c>
      <c r="B575" s="27"/>
      <c r="C575" s="27" t="s">
        <v>108</v>
      </c>
      <c r="D575" s="27" t="s">
        <v>108</v>
      </c>
      <c r="E575" s="27" t="s">
        <v>334</v>
      </c>
      <c r="F575" s="27"/>
      <c r="G575" s="30">
        <f t="shared" si="130"/>
        <v>304</v>
      </c>
      <c r="H575" s="30">
        <f t="shared" si="130"/>
        <v>0</v>
      </c>
      <c r="I575" s="30">
        <f t="shared" si="130"/>
        <v>0</v>
      </c>
    </row>
    <row r="576" spans="1:12">
      <c r="A576" s="26" t="s">
        <v>30</v>
      </c>
      <c r="B576" s="27"/>
      <c r="C576" s="27" t="s">
        <v>108</v>
      </c>
      <c r="D576" s="27" t="s">
        <v>108</v>
      </c>
      <c r="E576" s="27" t="s">
        <v>335</v>
      </c>
      <c r="F576" s="27"/>
      <c r="G576" s="30">
        <f t="shared" si="130"/>
        <v>304</v>
      </c>
      <c r="H576" s="30">
        <f t="shared" si="130"/>
        <v>0</v>
      </c>
      <c r="I576" s="30">
        <f t="shared" si="130"/>
        <v>0</v>
      </c>
    </row>
    <row r="577" spans="1:11" ht="31.5">
      <c r="A577" s="26" t="s">
        <v>336</v>
      </c>
      <c r="B577" s="56"/>
      <c r="C577" s="27" t="s">
        <v>108</v>
      </c>
      <c r="D577" s="27" t="s">
        <v>108</v>
      </c>
      <c r="E577" s="27" t="s">
        <v>337</v>
      </c>
      <c r="F577" s="27"/>
      <c r="G577" s="30">
        <f>SUM(G578:G579)</f>
        <v>304</v>
      </c>
      <c r="H577" s="30">
        <f>SUM(H578:H579)</f>
        <v>0</v>
      </c>
      <c r="I577" s="30">
        <f>SUM(I578:I579)</f>
        <v>0</v>
      </c>
    </row>
    <row r="578" spans="1:11" ht="47.25">
      <c r="A578" s="26" t="s">
        <v>46</v>
      </c>
      <c r="B578" s="56"/>
      <c r="C578" s="27" t="s">
        <v>108</v>
      </c>
      <c r="D578" s="27" t="s">
        <v>108</v>
      </c>
      <c r="E578" s="27" t="s">
        <v>337</v>
      </c>
      <c r="F578" s="27" t="s">
        <v>84</v>
      </c>
      <c r="G578" s="30">
        <v>230.3</v>
      </c>
      <c r="H578" s="30"/>
      <c r="I578" s="30"/>
    </row>
    <row r="579" spans="1:11" ht="31.5">
      <c r="A579" s="26" t="s">
        <v>47</v>
      </c>
      <c r="B579" s="27"/>
      <c r="C579" s="27" t="s">
        <v>108</v>
      </c>
      <c r="D579" s="27" t="s">
        <v>108</v>
      </c>
      <c r="E579" s="27" t="s">
        <v>337</v>
      </c>
      <c r="F579" s="46">
        <v>200</v>
      </c>
      <c r="G579" s="30">
        <v>73.7</v>
      </c>
      <c r="H579" s="30"/>
      <c r="I579" s="30"/>
    </row>
    <row r="580" spans="1:11">
      <c r="A580" s="26" t="s">
        <v>25</v>
      </c>
      <c r="B580" s="35"/>
      <c r="C580" s="35" t="s">
        <v>26</v>
      </c>
      <c r="D580" s="35" t="s">
        <v>27</v>
      </c>
      <c r="E580" s="56"/>
      <c r="F580" s="56"/>
      <c r="G580" s="32">
        <f>G581+G588+G608+G743+G708</f>
        <v>1193655</v>
      </c>
      <c r="H580" s="32">
        <f>H581+H588+H608+H743+H708</f>
        <v>1239392.3999999999</v>
      </c>
      <c r="I580" s="32">
        <f>I581+I588+I608+I743+I708</f>
        <v>1296399.7999999998</v>
      </c>
      <c r="J580" s="31">
        <v>1167457.7000000002</v>
      </c>
      <c r="K580" s="53">
        <f>SUM(J580-G562)</f>
        <v>-26564.899999999907</v>
      </c>
    </row>
    <row r="581" spans="1:11">
      <c r="A581" s="26" t="s">
        <v>28</v>
      </c>
      <c r="B581" s="35"/>
      <c r="C581" s="35" t="s">
        <v>26</v>
      </c>
      <c r="D581" s="35" t="s">
        <v>29</v>
      </c>
      <c r="E581" s="56"/>
      <c r="F581" s="56"/>
      <c r="G581" s="32">
        <f t="shared" ref="G581:I583" si="131">G582</f>
        <v>12652</v>
      </c>
      <c r="H581" s="32">
        <f t="shared" si="131"/>
        <v>9102.7000000000007</v>
      </c>
      <c r="I581" s="32">
        <f t="shared" si="131"/>
        <v>12652</v>
      </c>
      <c r="J581" s="31">
        <v>1194407.1000000001</v>
      </c>
      <c r="K581" s="53">
        <f>SUM(J581-H562)</f>
        <v>-44985.299999999814</v>
      </c>
    </row>
    <row r="582" spans="1:11" ht="31.5">
      <c r="A582" s="26" t="s">
        <v>631</v>
      </c>
      <c r="B582" s="35"/>
      <c r="C582" s="35" t="s">
        <v>26</v>
      </c>
      <c r="D582" s="35" t="s">
        <v>29</v>
      </c>
      <c r="E582" s="56" t="s">
        <v>14</v>
      </c>
      <c r="F582" s="56"/>
      <c r="G582" s="32">
        <f t="shared" si="131"/>
        <v>12652</v>
      </c>
      <c r="H582" s="32">
        <f t="shared" si="131"/>
        <v>9102.7000000000007</v>
      </c>
      <c r="I582" s="32">
        <f t="shared" si="131"/>
        <v>12652</v>
      </c>
      <c r="J582" s="31">
        <v>1222609.3</v>
      </c>
      <c r="K582" s="53">
        <f>SUM(J582-I562)</f>
        <v>-73790.499999999767</v>
      </c>
    </row>
    <row r="583" spans="1:11" ht="31.5">
      <c r="A583" s="26" t="s">
        <v>77</v>
      </c>
      <c r="B583" s="35"/>
      <c r="C583" s="35" t="s">
        <v>26</v>
      </c>
      <c r="D583" s="35" t="s">
        <v>29</v>
      </c>
      <c r="E583" s="56" t="s">
        <v>15</v>
      </c>
      <c r="F583" s="56"/>
      <c r="G583" s="32">
        <f t="shared" si="131"/>
        <v>12652</v>
      </c>
      <c r="H583" s="32">
        <f t="shared" si="131"/>
        <v>9102.7000000000007</v>
      </c>
      <c r="I583" s="32">
        <f t="shared" si="131"/>
        <v>12652</v>
      </c>
    </row>
    <row r="584" spans="1:11">
      <c r="A584" s="26" t="s">
        <v>30</v>
      </c>
      <c r="B584" s="35"/>
      <c r="C584" s="35" t="s">
        <v>26</v>
      </c>
      <c r="D584" s="35" t="s">
        <v>29</v>
      </c>
      <c r="E584" s="56" t="s">
        <v>31</v>
      </c>
      <c r="F584" s="56"/>
      <c r="G584" s="32">
        <f>SUM(G585)</f>
        <v>12652</v>
      </c>
      <c r="H584" s="32">
        <f>SUM(H585)</f>
        <v>9102.7000000000007</v>
      </c>
      <c r="I584" s="32">
        <f>SUM(I585)</f>
        <v>12652</v>
      </c>
    </row>
    <row r="585" spans="1:11">
      <c r="A585" s="26" t="s">
        <v>33</v>
      </c>
      <c r="B585" s="35"/>
      <c r="C585" s="35" t="s">
        <v>26</v>
      </c>
      <c r="D585" s="35" t="s">
        <v>29</v>
      </c>
      <c r="E585" s="56" t="s">
        <v>34</v>
      </c>
      <c r="F585" s="56"/>
      <c r="G585" s="32">
        <f t="shared" ref="G585:I586" si="132">G586</f>
        <v>12652</v>
      </c>
      <c r="H585" s="32">
        <f t="shared" si="132"/>
        <v>9102.7000000000007</v>
      </c>
      <c r="I585" s="32">
        <f t="shared" si="132"/>
        <v>12652</v>
      </c>
    </row>
    <row r="586" spans="1:11" ht="31.5">
      <c r="A586" s="26" t="s">
        <v>35</v>
      </c>
      <c r="B586" s="35"/>
      <c r="C586" s="35" t="s">
        <v>26</v>
      </c>
      <c r="D586" s="35" t="s">
        <v>29</v>
      </c>
      <c r="E586" s="56" t="s">
        <v>36</v>
      </c>
      <c r="F586" s="56"/>
      <c r="G586" s="32">
        <f t="shared" si="132"/>
        <v>12652</v>
      </c>
      <c r="H586" s="32">
        <f t="shared" si="132"/>
        <v>9102.7000000000007</v>
      </c>
      <c r="I586" s="32">
        <f t="shared" si="132"/>
        <v>12652</v>
      </c>
    </row>
    <row r="587" spans="1:11">
      <c r="A587" s="26" t="s">
        <v>37</v>
      </c>
      <c r="B587" s="35"/>
      <c r="C587" s="35" t="s">
        <v>26</v>
      </c>
      <c r="D587" s="35" t="s">
        <v>29</v>
      </c>
      <c r="E587" s="56" t="s">
        <v>36</v>
      </c>
      <c r="F587" s="56">
        <v>300</v>
      </c>
      <c r="G587" s="32">
        <v>12652</v>
      </c>
      <c r="H587" s="32">
        <v>9102.7000000000007</v>
      </c>
      <c r="I587" s="32">
        <v>12652</v>
      </c>
    </row>
    <row r="588" spans="1:11">
      <c r="A588" s="26" t="s">
        <v>38</v>
      </c>
      <c r="B588" s="35"/>
      <c r="C588" s="35" t="s">
        <v>26</v>
      </c>
      <c r="D588" s="35" t="s">
        <v>39</v>
      </c>
      <c r="E588" s="56"/>
      <c r="F588" s="56"/>
      <c r="G588" s="32">
        <f>G596+G589</f>
        <v>84575.9</v>
      </c>
      <c r="H588" s="32">
        <f>H596+H589</f>
        <v>84395.900000000009</v>
      </c>
      <c r="I588" s="32">
        <f>I596+I589</f>
        <v>84518.700000000012</v>
      </c>
    </row>
    <row r="589" spans="1:11" ht="31.5">
      <c r="A589" s="26" t="s">
        <v>488</v>
      </c>
      <c r="B589" s="35"/>
      <c r="C589" s="35" t="s">
        <v>26</v>
      </c>
      <c r="D589" s="35" t="s">
        <v>39</v>
      </c>
      <c r="E589" s="35" t="s">
        <v>350</v>
      </c>
      <c r="F589" s="56"/>
      <c r="G589" s="32">
        <f>G590</f>
        <v>81662.899999999994</v>
      </c>
      <c r="H589" s="32">
        <f>H590</f>
        <v>81485.900000000009</v>
      </c>
      <c r="I589" s="32">
        <f>I590</f>
        <v>81608.700000000012</v>
      </c>
    </row>
    <row r="590" spans="1:11" ht="30" customHeight="1">
      <c r="A590" s="26" t="s">
        <v>356</v>
      </c>
      <c r="B590" s="35"/>
      <c r="C590" s="35" t="s">
        <v>26</v>
      </c>
      <c r="D590" s="35" t="s">
        <v>39</v>
      </c>
      <c r="E590" s="35" t="s">
        <v>357</v>
      </c>
      <c r="F590" s="56"/>
      <c r="G590" s="32">
        <f>SUM(G591)</f>
        <v>81662.899999999994</v>
      </c>
      <c r="H590" s="32">
        <f>SUM(H591)</f>
        <v>81485.900000000009</v>
      </c>
      <c r="I590" s="32">
        <f>SUM(I591)</f>
        <v>81608.700000000012</v>
      </c>
    </row>
    <row r="591" spans="1:11" ht="27" customHeight="1">
      <c r="A591" s="26" t="s">
        <v>358</v>
      </c>
      <c r="B591" s="35"/>
      <c r="C591" s="35" t="s">
        <v>26</v>
      </c>
      <c r="D591" s="35" t="s">
        <v>39</v>
      </c>
      <c r="E591" s="35" t="s">
        <v>536</v>
      </c>
      <c r="F591" s="56"/>
      <c r="G591" s="32">
        <f>G592+G593+G595+G594</f>
        <v>81662.899999999994</v>
      </c>
      <c r="H591" s="32">
        <f>H592+H593+H595+H594</f>
        <v>81485.900000000009</v>
      </c>
      <c r="I591" s="32">
        <f>I592+I593+I595+I594</f>
        <v>81608.700000000012</v>
      </c>
    </row>
    <row r="592" spans="1:11" ht="47.25">
      <c r="A592" s="26" t="s">
        <v>46</v>
      </c>
      <c r="B592" s="35"/>
      <c r="C592" s="35" t="s">
        <v>26</v>
      </c>
      <c r="D592" s="35" t="s">
        <v>39</v>
      </c>
      <c r="E592" s="35" t="s">
        <v>536</v>
      </c>
      <c r="F592" s="56">
        <v>100</v>
      </c>
      <c r="G592" s="32">
        <v>71280.2</v>
      </c>
      <c r="H592" s="32">
        <v>71272.800000000003</v>
      </c>
      <c r="I592" s="32">
        <v>71272.800000000003</v>
      </c>
    </row>
    <row r="593" spans="1:9" ht="31.5">
      <c r="A593" s="26" t="s">
        <v>47</v>
      </c>
      <c r="B593" s="35"/>
      <c r="C593" s="35" t="s">
        <v>26</v>
      </c>
      <c r="D593" s="35" t="s">
        <v>39</v>
      </c>
      <c r="E593" s="35" t="s">
        <v>536</v>
      </c>
      <c r="F593" s="56">
        <v>200</v>
      </c>
      <c r="G593" s="32">
        <v>10072.799999999999</v>
      </c>
      <c r="H593" s="32">
        <v>9993.1</v>
      </c>
      <c r="I593" s="32">
        <v>10121.1</v>
      </c>
    </row>
    <row r="594" spans="1:9" ht="23.25" hidden="1" customHeight="1">
      <c r="A594" s="26" t="s">
        <v>37</v>
      </c>
      <c r="B594" s="35"/>
      <c r="C594" s="35" t="s">
        <v>26</v>
      </c>
      <c r="D594" s="35" t="s">
        <v>39</v>
      </c>
      <c r="E594" s="35" t="s">
        <v>536</v>
      </c>
      <c r="F594" s="56">
        <v>300</v>
      </c>
      <c r="G594" s="32"/>
      <c r="H594" s="32"/>
      <c r="I594" s="32"/>
    </row>
    <row r="595" spans="1:9">
      <c r="A595" s="26" t="s">
        <v>20</v>
      </c>
      <c r="B595" s="35"/>
      <c r="C595" s="35" t="s">
        <v>26</v>
      </c>
      <c r="D595" s="35" t="s">
        <v>39</v>
      </c>
      <c r="E595" s="35" t="s">
        <v>536</v>
      </c>
      <c r="F595" s="56">
        <v>800</v>
      </c>
      <c r="G595" s="32">
        <v>309.89999999999998</v>
      </c>
      <c r="H595" s="32">
        <v>220</v>
      </c>
      <c r="I595" s="32">
        <v>214.8</v>
      </c>
    </row>
    <row r="596" spans="1:9" ht="31.5">
      <c r="A596" s="26" t="s">
        <v>631</v>
      </c>
      <c r="B596" s="35"/>
      <c r="C596" s="35" t="s">
        <v>26</v>
      </c>
      <c r="D596" s="35" t="s">
        <v>39</v>
      </c>
      <c r="E596" s="56" t="s">
        <v>14</v>
      </c>
      <c r="F596" s="56"/>
      <c r="G596" s="32">
        <f>G597+G604</f>
        <v>2913</v>
      </c>
      <c r="H596" s="32">
        <f>H597+H604</f>
        <v>2910</v>
      </c>
      <c r="I596" s="32">
        <f>I597+I604</f>
        <v>2910</v>
      </c>
    </row>
    <row r="597" spans="1:9" ht="31.5">
      <c r="A597" s="26" t="s">
        <v>77</v>
      </c>
      <c r="B597" s="35"/>
      <c r="C597" s="35" t="s">
        <v>26</v>
      </c>
      <c r="D597" s="35" t="s">
        <v>39</v>
      </c>
      <c r="E597" s="56" t="s">
        <v>15</v>
      </c>
      <c r="F597" s="56"/>
      <c r="G597" s="32">
        <f>G598</f>
        <v>2913</v>
      </c>
      <c r="H597" s="32">
        <f>H598</f>
        <v>2910</v>
      </c>
      <c r="I597" s="32">
        <f>I598</f>
        <v>2910</v>
      </c>
    </row>
    <row r="598" spans="1:9" ht="31.5">
      <c r="A598" s="26" t="s">
        <v>40</v>
      </c>
      <c r="B598" s="35"/>
      <c r="C598" s="35" t="s">
        <v>26</v>
      </c>
      <c r="D598" s="35" t="s">
        <v>39</v>
      </c>
      <c r="E598" s="56" t="s">
        <v>41</v>
      </c>
      <c r="F598" s="56"/>
      <c r="G598" s="32">
        <f>SUM(G599)</f>
        <v>2913</v>
      </c>
      <c r="H598" s="32">
        <f>SUM(H599)</f>
        <v>2910</v>
      </c>
      <c r="I598" s="32">
        <f>SUM(I599)</f>
        <v>2910</v>
      </c>
    </row>
    <row r="599" spans="1:9">
      <c r="A599" s="26" t="s">
        <v>42</v>
      </c>
      <c r="B599" s="35"/>
      <c r="C599" s="35" t="s">
        <v>26</v>
      </c>
      <c r="D599" s="35" t="s">
        <v>39</v>
      </c>
      <c r="E599" s="56" t="s">
        <v>43</v>
      </c>
      <c r="F599" s="56"/>
      <c r="G599" s="32">
        <f>G600</f>
        <v>2913</v>
      </c>
      <c r="H599" s="32">
        <f>H600</f>
        <v>2910</v>
      </c>
      <c r="I599" s="32">
        <f>I600</f>
        <v>2910</v>
      </c>
    </row>
    <row r="600" spans="1:9" ht="31.5">
      <c r="A600" s="26" t="s">
        <v>44</v>
      </c>
      <c r="B600" s="35"/>
      <c r="C600" s="35" t="s">
        <v>26</v>
      </c>
      <c r="D600" s="35" t="s">
        <v>39</v>
      </c>
      <c r="E600" s="56" t="s">
        <v>45</v>
      </c>
      <c r="F600" s="56"/>
      <c r="G600" s="32">
        <f>G601+G602+G603</f>
        <v>2913</v>
      </c>
      <c r="H600" s="32">
        <f t="shared" ref="H600:I600" si="133">H601+H602+H603</f>
        <v>2910</v>
      </c>
      <c r="I600" s="32">
        <f t="shared" si="133"/>
        <v>2910</v>
      </c>
    </row>
    <row r="601" spans="1:9" ht="47.25">
      <c r="A601" s="26" t="s">
        <v>46</v>
      </c>
      <c r="B601" s="35"/>
      <c r="C601" s="35" t="s">
        <v>26</v>
      </c>
      <c r="D601" s="35" t="s">
        <v>39</v>
      </c>
      <c r="E601" s="56" t="s">
        <v>45</v>
      </c>
      <c r="F601" s="56">
        <v>100</v>
      </c>
      <c r="G601" s="32">
        <v>1616.1</v>
      </c>
      <c r="H601" s="32">
        <v>1616.1</v>
      </c>
      <c r="I601" s="32">
        <v>1616.1</v>
      </c>
    </row>
    <row r="602" spans="1:9" ht="27.75" customHeight="1">
      <c r="A602" s="26" t="s">
        <v>47</v>
      </c>
      <c r="B602" s="35"/>
      <c r="C602" s="35" t="s">
        <v>26</v>
      </c>
      <c r="D602" s="35" t="s">
        <v>39</v>
      </c>
      <c r="E602" s="56" t="s">
        <v>45</v>
      </c>
      <c r="F602" s="56">
        <v>200</v>
      </c>
      <c r="G602" s="32">
        <v>1293.9000000000001</v>
      </c>
      <c r="H602" s="32">
        <v>1293.9000000000001</v>
      </c>
      <c r="I602" s="32">
        <v>1293.9000000000001</v>
      </c>
    </row>
    <row r="603" spans="1:9">
      <c r="A603" s="115" t="s">
        <v>20</v>
      </c>
      <c r="B603" s="116"/>
      <c r="C603" s="116" t="s">
        <v>26</v>
      </c>
      <c r="D603" s="116" t="s">
        <v>39</v>
      </c>
      <c r="E603" s="56" t="s">
        <v>45</v>
      </c>
      <c r="F603" s="56">
        <v>800</v>
      </c>
      <c r="G603" s="32">
        <v>3</v>
      </c>
      <c r="H603" s="32"/>
      <c r="I603" s="32"/>
    </row>
    <row r="604" spans="1:9" hidden="1">
      <c r="A604" s="26" t="s">
        <v>79</v>
      </c>
      <c r="B604" s="66"/>
      <c r="C604" s="35" t="s">
        <v>26</v>
      </c>
      <c r="D604" s="35" t="s">
        <v>39</v>
      </c>
      <c r="E604" s="56" t="s">
        <v>63</v>
      </c>
      <c r="F604" s="56"/>
      <c r="G604" s="32">
        <f t="shared" ref="G604:I606" si="134">G605</f>
        <v>0</v>
      </c>
      <c r="H604" s="32">
        <f t="shared" si="134"/>
        <v>0</v>
      </c>
      <c r="I604" s="32">
        <f t="shared" si="134"/>
        <v>0</v>
      </c>
    </row>
    <row r="605" spans="1:9" hidden="1">
      <c r="A605" s="26" t="s">
        <v>30</v>
      </c>
      <c r="B605" s="66"/>
      <c r="C605" s="35" t="s">
        <v>26</v>
      </c>
      <c r="D605" s="35" t="s">
        <v>39</v>
      </c>
      <c r="E605" s="56" t="s">
        <v>410</v>
      </c>
      <c r="F605" s="56"/>
      <c r="G605" s="32">
        <f t="shared" si="134"/>
        <v>0</v>
      </c>
      <c r="H605" s="32">
        <f t="shared" si="134"/>
        <v>0</v>
      </c>
      <c r="I605" s="32">
        <f t="shared" si="134"/>
        <v>0</v>
      </c>
    </row>
    <row r="606" spans="1:9" hidden="1">
      <c r="A606" s="26" t="s">
        <v>32</v>
      </c>
      <c r="B606" s="66"/>
      <c r="C606" s="35" t="s">
        <v>26</v>
      </c>
      <c r="D606" s="35" t="s">
        <v>39</v>
      </c>
      <c r="E606" s="56" t="s">
        <v>411</v>
      </c>
      <c r="F606" s="56"/>
      <c r="G606" s="32">
        <f t="shared" si="134"/>
        <v>0</v>
      </c>
      <c r="H606" s="32">
        <f t="shared" si="134"/>
        <v>0</v>
      </c>
      <c r="I606" s="32">
        <f t="shared" si="134"/>
        <v>0</v>
      </c>
    </row>
    <row r="607" spans="1:9" ht="31.5" hidden="1">
      <c r="A607" s="26" t="s">
        <v>47</v>
      </c>
      <c r="B607" s="66"/>
      <c r="C607" s="35" t="s">
        <v>26</v>
      </c>
      <c r="D607" s="35" t="s">
        <v>39</v>
      </c>
      <c r="E607" s="56" t="s">
        <v>411</v>
      </c>
      <c r="F607" s="56">
        <v>200</v>
      </c>
      <c r="G607" s="32"/>
      <c r="H607" s="32"/>
      <c r="I607" s="32"/>
    </row>
    <row r="608" spans="1:9">
      <c r="A608" s="26" t="s">
        <v>48</v>
      </c>
      <c r="B608" s="35"/>
      <c r="C608" s="35" t="s">
        <v>26</v>
      </c>
      <c r="D608" s="35" t="s">
        <v>49</v>
      </c>
      <c r="E608" s="56"/>
      <c r="F608" s="56"/>
      <c r="G608" s="32">
        <f>G664+G693+G609+G697+G702</f>
        <v>796323.4</v>
      </c>
      <c r="H608" s="32">
        <f>H664+H693+H609+H697+H702</f>
        <v>841214.5</v>
      </c>
      <c r="I608" s="32">
        <f>I664+I693+I609+I697+I702</f>
        <v>889072.59999999986</v>
      </c>
    </row>
    <row r="609" spans="1:9" ht="31.5">
      <c r="A609" s="26" t="s">
        <v>488</v>
      </c>
      <c r="B609" s="35"/>
      <c r="C609" s="35" t="s">
        <v>26</v>
      </c>
      <c r="D609" s="35" t="s">
        <v>49</v>
      </c>
      <c r="E609" s="35" t="s">
        <v>350</v>
      </c>
      <c r="F609" s="56"/>
      <c r="G609" s="32">
        <f>SUM(G610+G614)</f>
        <v>783798.1</v>
      </c>
      <c r="H609" s="32">
        <f>SUM(H610+H614)</f>
        <v>830223.2</v>
      </c>
      <c r="I609" s="32">
        <f>SUM(I610+I614)</f>
        <v>881231.49999999988</v>
      </c>
    </row>
    <row r="610" spans="1:9">
      <c r="A610" s="26" t="s">
        <v>359</v>
      </c>
      <c r="B610" s="35"/>
      <c r="C610" s="35" t="s">
        <v>26</v>
      </c>
      <c r="D610" s="35" t="s">
        <v>49</v>
      </c>
      <c r="E610" s="35" t="s">
        <v>351</v>
      </c>
      <c r="F610" s="56"/>
      <c r="G610" s="32">
        <f>SUM(G611)</f>
        <v>85653.8</v>
      </c>
      <c r="H610" s="32">
        <f t="shared" ref="H610:I610" si="135">SUM(H611)</f>
        <v>88810.5</v>
      </c>
      <c r="I610" s="32">
        <f t="shared" si="135"/>
        <v>92640</v>
      </c>
    </row>
    <row r="611" spans="1:9" ht="110.25">
      <c r="A611" s="26" t="s">
        <v>360</v>
      </c>
      <c r="B611" s="35"/>
      <c r="C611" s="35" t="s">
        <v>26</v>
      </c>
      <c r="D611" s="35" t="s">
        <v>49</v>
      </c>
      <c r="E611" s="35" t="s">
        <v>537</v>
      </c>
      <c r="F611" s="56"/>
      <c r="G611" s="32">
        <f>G612+G613</f>
        <v>85653.8</v>
      </c>
      <c r="H611" s="32">
        <f>H612+H613</f>
        <v>88810.5</v>
      </c>
      <c r="I611" s="32">
        <f>I612+I613</f>
        <v>92640</v>
      </c>
    </row>
    <row r="612" spans="1:9" ht="31.5">
      <c r="A612" s="26" t="s">
        <v>47</v>
      </c>
      <c r="B612" s="35"/>
      <c r="C612" s="35" t="s">
        <v>26</v>
      </c>
      <c r="D612" s="35" t="s">
        <v>49</v>
      </c>
      <c r="E612" s="35" t="s">
        <v>537</v>
      </c>
      <c r="F612" s="56">
        <v>200</v>
      </c>
      <c r="G612" s="32">
        <v>34</v>
      </c>
      <c r="H612" s="32">
        <v>35.5</v>
      </c>
      <c r="I612" s="32">
        <v>36.799999999999997</v>
      </c>
    </row>
    <row r="613" spans="1:9">
      <c r="A613" s="26" t="s">
        <v>37</v>
      </c>
      <c r="B613" s="35"/>
      <c r="C613" s="35" t="s">
        <v>26</v>
      </c>
      <c r="D613" s="35" t="s">
        <v>49</v>
      </c>
      <c r="E613" s="35" t="s">
        <v>537</v>
      </c>
      <c r="F613" s="56">
        <v>300</v>
      </c>
      <c r="G613" s="32">
        <v>85619.8</v>
      </c>
      <c r="H613" s="32">
        <v>88775</v>
      </c>
      <c r="I613" s="32">
        <v>92603.199999999997</v>
      </c>
    </row>
    <row r="614" spans="1:9" ht="31.5">
      <c r="A614" s="26" t="s">
        <v>361</v>
      </c>
      <c r="B614" s="35"/>
      <c r="C614" s="35" t="s">
        <v>26</v>
      </c>
      <c r="D614" s="35" t="s">
        <v>49</v>
      </c>
      <c r="E614" s="35" t="s">
        <v>362</v>
      </c>
      <c r="F614" s="56"/>
      <c r="G614" s="32">
        <f>SUM(G615+G618+G621+G624+G627+G630+G633+G649+G652+G655+G658+G636+G639+G642+G645+G661)</f>
        <v>698144.29999999993</v>
      </c>
      <c r="H614" s="32">
        <f t="shared" ref="H614:I614" si="136">SUM(H615+H618+H621+H624+H627+H630+H633+H649+H652+H655+H658+H636+H639+H642+H645+H661)</f>
        <v>741412.7</v>
      </c>
      <c r="I614" s="32">
        <f t="shared" si="136"/>
        <v>788591.49999999988</v>
      </c>
    </row>
    <row r="615" spans="1:9" ht="47.25">
      <c r="A615" s="26" t="s">
        <v>572</v>
      </c>
      <c r="B615" s="35"/>
      <c r="C615" s="35" t="s">
        <v>26</v>
      </c>
      <c r="D615" s="35" t="s">
        <v>49</v>
      </c>
      <c r="E615" s="35" t="s">
        <v>538</v>
      </c>
      <c r="F615" s="56"/>
      <c r="G615" s="32">
        <f>G616+G617</f>
        <v>188856.3</v>
      </c>
      <c r="H615" s="32">
        <f>H616+H617</f>
        <v>198490.6</v>
      </c>
      <c r="I615" s="32">
        <f>I616+I617</f>
        <v>206430.19999999998</v>
      </c>
    </row>
    <row r="616" spans="1:9" ht="31.5">
      <c r="A616" s="26" t="s">
        <v>47</v>
      </c>
      <c r="B616" s="35"/>
      <c r="C616" s="35" t="s">
        <v>26</v>
      </c>
      <c r="D616" s="35" t="s">
        <v>49</v>
      </c>
      <c r="E616" s="35" t="s">
        <v>538</v>
      </c>
      <c r="F616" s="56">
        <v>200</v>
      </c>
      <c r="G616" s="32">
        <v>2843.3</v>
      </c>
      <c r="H616" s="32">
        <v>2957.1</v>
      </c>
      <c r="I616" s="32">
        <v>3075.4</v>
      </c>
    </row>
    <row r="617" spans="1:9">
      <c r="A617" s="26" t="s">
        <v>37</v>
      </c>
      <c r="B617" s="35"/>
      <c r="C617" s="35" t="s">
        <v>26</v>
      </c>
      <c r="D617" s="35" t="s">
        <v>49</v>
      </c>
      <c r="E617" s="35" t="s">
        <v>538</v>
      </c>
      <c r="F617" s="56">
        <v>300</v>
      </c>
      <c r="G617" s="32">
        <v>186013</v>
      </c>
      <c r="H617" s="32">
        <v>195533.5</v>
      </c>
      <c r="I617" s="32">
        <v>203354.8</v>
      </c>
    </row>
    <row r="618" spans="1:9" ht="47.25">
      <c r="A618" s="26" t="s">
        <v>363</v>
      </c>
      <c r="B618" s="35"/>
      <c r="C618" s="35" t="s">
        <v>26</v>
      </c>
      <c r="D618" s="35" t="s">
        <v>49</v>
      </c>
      <c r="E618" s="35" t="s">
        <v>539</v>
      </c>
      <c r="F618" s="35"/>
      <c r="G618" s="32">
        <f>G619+G620</f>
        <v>9753.2999999999993</v>
      </c>
      <c r="H618" s="32">
        <f>H619+H620</f>
        <v>10124.9</v>
      </c>
      <c r="I618" s="32">
        <f>I619+I620</f>
        <v>10511.4</v>
      </c>
    </row>
    <row r="619" spans="1:9" ht="31.5">
      <c r="A619" s="26" t="s">
        <v>47</v>
      </c>
      <c r="B619" s="35"/>
      <c r="C619" s="35" t="s">
        <v>26</v>
      </c>
      <c r="D619" s="35" t="s">
        <v>49</v>
      </c>
      <c r="E619" s="35" t="s">
        <v>539</v>
      </c>
      <c r="F619" s="35" t="s">
        <v>86</v>
      </c>
      <c r="G619" s="32">
        <v>145.30000000000001</v>
      </c>
      <c r="H619" s="32">
        <v>150.9</v>
      </c>
      <c r="I619" s="32">
        <v>156.5</v>
      </c>
    </row>
    <row r="620" spans="1:9">
      <c r="A620" s="26" t="s">
        <v>37</v>
      </c>
      <c r="B620" s="35"/>
      <c r="C620" s="35" t="s">
        <v>26</v>
      </c>
      <c r="D620" s="35" t="s">
        <v>49</v>
      </c>
      <c r="E620" s="35" t="s">
        <v>539</v>
      </c>
      <c r="F620" s="35" t="s">
        <v>94</v>
      </c>
      <c r="G620" s="32">
        <v>9608</v>
      </c>
      <c r="H620" s="32">
        <v>9974</v>
      </c>
      <c r="I620" s="32">
        <v>10354.9</v>
      </c>
    </row>
    <row r="621" spans="1:9" ht="31.5">
      <c r="A621" s="26" t="s">
        <v>364</v>
      </c>
      <c r="B621" s="35"/>
      <c r="C621" s="35" t="s">
        <v>26</v>
      </c>
      <c r="D621" s="35" t="s">
        <v>49</v>
      </c>
      <c r="E621" s="35" t="s">
        <v>540</v>
      </c>
      <c r="F621" s="35"/>
      <c r="G621" s="32">
        <f>G622+G623</f>
        <v>129767.1</v>
      </c>
      <c r="H621" s="32">
        <f>H622+H623</f>
        <v>134957.79999999999</v>
      </c>
      <c r="I621" s="32">
        <f>I622+I623</f>
        <v>140356.1</v>
      </c>
    </row>
    <row r="622" spans="1:9" ht="31.5">
      <c r="A622" s="26" t="s">
        <v>47</v>
      </c>
      <c r="B622" s="35"/>
      <c r="C622" s="35" t="s">
        <v>26</v>
      </c>
      <c r="D622" s="35" t="s">
        <v>49</v>
      </c>
      <c r="E622" s="35" t="s">
        <v>540</v>
      </c>
      <c r="F622" s="35" t="s">
        <v>86</v>
      </c>
      <c r="G622" s="32">
        <v>1930.6</v>
      </c>
      <c r="H622" s="32">
        <v>2007.8</v>
      </c>
      <c r="I622" s="32">
        <v>2088.1999999999998</v>
      </c>
    </row>
    <row r="623" spans="1:9">
      <c r="A623" s="26" t="s">
        <v>37</v>
      </c>
      <c r="B623" s="35"/>
      <c r="C623" s="35" t="s">
        <v>26</v>
      </c>
      <c r="D623" s="35" t="s">
        <v>49</v>
      </c>
      <c r="E623" s="35" t="s">
        <v>540</v>
      </c>
      <c r="F623" s="35" t="s">
        <v>94</v>
      </c>
      <c r="G623" s="32">
        <v>127836.5</v>
      </c>
      <c r="H623" s="32">
        <v>132950</v>
      </c>
      <c r="I623" s="32">
        <v>138267.9</v>
      </c>
    </row>
    <row r="624" spans="1:9" ht="47.25">
      <c r="A624" s="26" t="s">
        <v>365</v>
      </c>
      <c r="B624" s="35"/>
      <c r="C624" s="35" t="s">
        <v>26</v>
      </c>
      <c r="D624" s="35" t="s">
        <v>49</v>
      </c>
      <c r="E624" s="35" t="s">
        <v>541</v>
      </c>
      <c r="F624" s="35"/>
      <c r="G624" s="32">
        <f>G625+G626</f>
        <v>353.79999999999995</v>
      </c>
      <c r="H624" s="32">
        <f>H625+H626</f>
        <v>367.90000000000003</v>
      </c>
      <c r="I624" s="32">
        <f>I625+I626</f>
        <v>382.6</v>
      </c>
    </row>
    <row r="625" spans="1:9" ht="31.5">
      <c r="A625" s="26" t="s">
        <v>47</v>
      </c>
      <c r="B625" s="35"/>
      <c r="C625" s="35" t="s">
        <v>26</v>
      </c>
      <c r="D625" s="35" t="s">
        <v>49</v>
      </c>
      <c r="E625" s="35" t="s">
        <v>541</v>
      </c>
      <c r="F625" s="35" t="s">
        <v>86</v>
      </c>
      <c r="G625" s="32">
        <v>5.4</v>
      </c>
      <c r="H625" s="32">
        <v>5.6</v>
      </c>
      <c r="I625" s="32">
        <v>5.8</v>
      </c>
    </row>
    <row r="626" spans="1:9">
      <c r="A626" s="26" t="s">
        <v>37</v>
      </c>
      <c r="B626" s="35"/>
      <c r="C626" s="35" t="s">
        <v>26</v>
      </c>
      <c r="D626" s="35" t="s">
        <v>49</v>
      </c>
      <c r="E626" s="35" t="s">
        <v>541</v>
      </c>
      <c r="F626" s="35" t="s">
        <v>94</v>
      </c>
      <c r="G626" s="32">
        <v>348.4</v>
      </c>
      <c r="H626" s="32">
        <v>362.3</v>
      </c>
      <c r="I626" s="32">
        <v>376.8</v>
      </c>
    </row>
    <row r="627" spans="1:9" ht="47.25">
      <c r="A627" s="26" t="s">
        <v>366</v>
      </c>
      <c r="B627" s="35"/>
      <c r="C627" s="35" t="s">
        <v>26</v>
      </c>
      <c r="D627" s="35" t="s">
        <v>49</v>
      </c>
      <c r="E627" s="35" t="s">
        <v>542</v>
      </c>
      <c r="F627" s="35"/>
      <c r="G627" s="32">
        <f>G628+G629</f>
        <v>19.8</v>
      </c>
      <c r="H627" s="32">
        <f>H628+H629</f>
        <v>19.8</v>
      </c>
      <c r="I627" s="32">
        <f>I628+I629</f>
        <v>19.8</v>
      </c>
    </row>
    <row r="628" spans="1:9" ht="31.5">
      <c r="A628" s="26" t="s">
        <v>47</v>
      </c>
      <c r="B628" s="35"/>
      <c r="C628" s="35" t="s">
        <v>26</v>
      </c>
      <c r="D628" s="35" t="s">
        <v>49</v>
      </c>
      <c r="E628" s="35" t="s">
        <v>542</v>
      </c>
      <c r="F628" s="35" t="s">
        <v>86</v>
      </c>
      <c r="G628" s="32">
        <v>0.3</v>
      </c>
      <c r="H628" s="32">
        <v>0.3</v>
      </c>
      <c r="I628" s="32">
        <v>0.3</v>
      </c>
    </row>
    <row r="629" spans="1:9">
      <c r="A629" s="26" t="s">
        <v>37</v>
      </c>
      <c r="B629" s="35"/>
      <c r="C629" s="35" t="s">
        <v>26</v>
      </c>
      <c r="D629" s="35" t="s">
        <v>49</v>
      </c>
      <c r="E629" s="35" t="s">
        <v>542</v>
      </c>
      <c r="F629" s="35" t="s">
        <v>94</v>
      </c>
      <c r="G629" s="32">
        <v>19.5</v>
      </c>
      <c r="H629" s="32">
        <v>19.5</v>
      </c>
      <c r="I629" s="32">
        <v>19.5</v>
      </c>
    </row>
    <row r="630" spans="1:9" ht="63">
      <c r="A630" s="26" t="s">
        <v>367</v>
      </c>
      <c r="B630" s="35"/>
      <c r="C630" s="35" t="s">
        <v>26</v>
      </c>
      <c r="D630" s="35" t="s">
        <v>49</v>
      </c>
      <c r="E630" s="35" t="s">
        <v>543</v>
      </c>
      <c r="F630" s="35"/>
      <c r="G630" s="32">
        <f>G631+G632</f>
        <v>7592.6</v>
      </c>
      <c r="H630" s="32">
        <f>H631+H632</f>
        <v>10094.5</v>
      </c>
      <c r="I630" s="32">
        <f>I631+I632</f>
        <v>11569.1</v>
      </c>
    </row>
    <row r="631" spans="1:9" ht="31.5">
      <c r="A631" s="26" t="s">
        <v>47</v>
      </c>
      <c r="B631" s="35"/>
      <c r="C631" s="35" t="s">
        <v>26</v>
      </c>
      <c r="D631" s="35" t="s">
        <v>49</v>
      </c>
      <c r="E631" s="35" t="s">
        <v>543</v>
      </c>
      <c r="F631" s="35" t="s">
        <v>86</v>
      </c>
      <c r="G631" s="32">
        <v>742</v>
      </c>
      <c r="H631" s="32">
        <v>776.5</v>
      </c>
      <c r="I631" s="32">
        <v>819.7</v>
      </c>
    </row>
    <row r="632" spans="1:9">
      <c r="A632" s="26" t="s">
        <v>37</v>
      </c>
      <c r="B632" s="35"/>
      <c r="C632" s="35" t="s">
        <v>26</v>
      </c>
      <c r="D632" s="35" t="s">
        <v>49</v>
      </c>
      <c r="E632" s="35" t="s">
        <v>543</v>
      </c>
      <c r="F632" s="35" t="s">
        <v>94</v>
      </c>
      <c r="G632" s="32">
        <v>6850.6</v>
      </c>
      <c r="H632" s="32">
        <v>9318</v>
      </c>
      <c r="I632" s="32">
        <v>10749.4</v>
      </c>
    </row>
    <row r="633" spans="1:9" ht="31.5">
      <c r="A633" s="26" t="s">
        <v>368</v>
      </c>
      <c r="B633" s="35"/>
      <c r="C633" s="35" t="s">
        <v>26</v>
      </c>
      <c r="D633" s="35" t="s">
        <v>49</v>
      </c>
      <c r="E633" s="35" t="s">
        <v>544</v>
      </c>
      <c r="F633" s="35"/>
      <c r="G633" s="32">
        <f>G634+G635</f>
        <v>210865.59999999998</v>
      </c>
      <c r="H633" s="32">
        <f>H634+H635</f>
        <v>237424</v>
      </c>
      <c r="I633" s="32">
        <f>I634+I635</f>
        <v>268529.2</v>
      </c>
    </row>
    <row r="634" spans="1:9" ht="31.5">
      <c r="A634" s="26" t="s">
        <v>47</v>
      </c>
      <c r="B634" s="35"/>
      <c r="C634" s="35" t="s">
        <v>26</v>
      </c>
      <c r="D634" s="35" t="s">
        <v>49</v>
      </c>
      <c r="E634" s="35" t="s">
        <v>544</v>
      </c>
      <c r="F634" s="35" t="s">
        <v>86</v>
      </c>
      <c r="G634" s="32">
        <v>3139.3</v>
      </c>
      <c r="H634" s="32">
        <v>3534.7</v>
      </c>
      <c r="I634" s="32">
        <v>3997.8</v>
      </c>
    </row>
    <row r="635" spans="1:9">
      <c r="A635" s="26" t="s">
        <v>37</v>
      </c>
      <c r="B635" s="35"/>
      <c r="C635" s="35" t="s">
        <v>26</v>
      </c>
      <c r="D635" s="35" t="s">
        <v>49</v>
      </c>
      <c r="E635" s="35" t="s">
        <v>544</v>
      </c>
      <c r="F635" s="35" t="s">
        <v>94</v>
      </c>
      <c r="G635" s="32">
        <v>207726.3</v>
      </c>
      <c r="H635" s="32">
        <v>233889.3</v>
      </c>
      <c r="I635" s="32">
        <v>264531.40000000002</v>
      </c>
    </row>
    <row r="636" spans="1:9" ht="47.25">
      <c r="A636" s="26" t="s">
        <v>373</v>
      </c>
      <c r="B636" s="35"/>
      <c r="C636" s="35" t="s">
        <v>26</v>
      </c>
      <c r="D636" s="35" t="s">
        <v>49</v>
      </c>
      <c r="E636" s="35" t="s">
        <v>545</v>
      </c>
      <c r="F636" s="35"/>
      <c r="G636" s="32">
        <f>G637+G638</f>
        <v>3589.7999999999997</v>
      </c>
      <c r="H636" s="32">
        <f>H637+H638</f>
        <v>3733.4</v>
      </c>
      <c r="I636" s="32">
        <f>I637+I638</f>
        <v>3882.7000000000003</v>
      </c>
    </row>
    <row r="637" spans="1:9" ht="31.5">
      <c r="A637" s="26" t="s">
        <v>47</v>
      </c>
      <c r="B637" s="35"/>
      <c r="C637" s="35" t="s">
        <v>26</v>
      </c>
      <c r="D637" s="35" t="s">
        <v>49</v>
      </c>
      <c r="E637" s="35" t="s">
        <v>545</v>
      </c>
      <c r="F637" s="35" t="s">
        <v>86</v>
      </c>
      <c r="G637" s="32">
        <v>52.2</v>
      </c>
      <c r="H637" s="32">
        <v>54.3</v>
      </c>
      <c r="I637" s="32">
        <v>56.3</v>
      </c>
    </row>
    <row r="638" spans="1:9">
      <c r="A638" s="26" t="s">
        <v>37</v>
      </c>
      <c r="B638" s="35"/>
      <c r="C638" s="35" t="s">
        <v>26</v>
      </c>
      <c r="D638" s="35" t="s">
        <v>49</v>
      </c>
      <c r="E638" s="35" t="s">
        <v>545</v>
      </c>
      <c r="F638" s="35" t="s">
        <v>94</v>
      </c>
      <c r="G638" s="32">
        <v>3537.6</v>
      </c>
      <c r="H638" s="32">
        <v>3679.1</v>
      </c>
      <c r="I638" s="32">
        <v>3826.4</v>
      </c>
    </row>
    <row r="639" spans="1:9" ht="63">
      <c r="A639" s="26" t="s">
        <v>374</v>
      </c>
      <c r="B639" s="35"/>
      <c r="C639" s="35" t="s">
        <v>26</v>
      </c>
      <c r="D639" s="35" t="s">
        <v>49</v>
      </c>
      <c r="E639" s="35" t="s">
        <v>546</v>
      </c>
      <c r="F639" s="35"/>
      <c r="G639" s="32">
        <f>G640+G641</f>
        <v>1916.5</v>
      </c>
      <c r="H639" s="32">
        <f>H640+H641</f>
        <v>1993.2</v>
      </c>
      <c r="I639" s="32">
        <f>I640+I641</f>
        <v>2072.9</v>
      </c>
    </row>
    <row r="640" spans="1:9" ht="31.5">
      <c r="A640" s="26" t="s">
        <v>47</v>
      </c>
      <c r="B640" s="35"/>
      <c r="C640" s="35" t="s">
        <v>26</v>
      </c>
      <c r="D640" s="35" t="s">
        <v>49</v>
      </c>
      <c r="E640" s="35" t="s">
        <v>546</v>
      </c>
      <c r="F640" s="35" t="s">
        <v>86</v>
      </c>
      <c r="G640" s="32">
        <v>33.9</v>
      </c>
      <c r="H640" s="32">
        <v>35.200000000000003</v>
      </c>
      <c r="I640" s="32">
        <v>36.700000000000003</v>
      </c>
    </row>
    <row r="641" spans="1:9">
      <c r="A641" s="26" t="s">
        <v>37</v>
      </c>
      <c r="B641" s="35"/>
      <c r="C641" s="35" t="s">
        <v>26</v>
      </c>
      <c r="D641" s="35" t="s">
        <v>49</v>
      </c>
      <c r="E641" s="35" t="s">
        <v>546</v>
      </c>
      <c r="F641" s="35" t="s">
        <v>94</v>
      </c>
      <c r="G641" s="32">
        <v>1882.6</v>
      </c>
      <c r="H641" s="32">
        <v>1958</v>
      </c>
      <c r="I641" s="32">
        <v>2036.2</v>
      </c>
    </row>
    <row r="642" spans="1:9">
      <c r="A642" s="26" t="s">
        <v>375</v>
      </c>
      <c r="B642" s="35"/>
      <c r="C642" s="35" t="s">
        <v>26</v>
      </c>
      <c r="D642" s="35" t="s">
        <v>49</v>
      </c>
      <c r="E642" s="35" t="s">
        <v>547</v>
      </c>
      <c r="F642" s="35"/>
      <c r="G642" s="32">
        <f>G643+G644</f>
        <v>1.4000000000000001</v>
      </c>
      <c r="H642" s="32">
        <f>H643+H644</f>
        <v>1.4000000000000001</v>
      </c>
      <c r="I642" s="32">
        <f>I643+I644</f>
        <v>1.4000000000000001</v>
      </c>
    </row>
    <row r="643" spans="1:9" ht="31.5">
      <c r="A643" s="26" t="s">
        <v>47</v>
      </c>
      <c r="B643" s="35"/>
      <c r="C643" s="35" t="s">
        <v>26</v>
      </c>
      <c r="D643" s="35" t="s">
        <v>49</v>
      </c>
      <c r="E643" s="35" t="s">
        <v>547</v>
      </c>
      <c r="F643" s="35" t="s">
        <v>86</v>
      </c>
      <c r="G643" s="32">
        <v>0.1</v>
      </c>
      <c r="H643" s="32">
        <v>0.1</v>
      </c>
      <c r="I643" s="32">
        <v>0.1</v>
      </c>
    </row>
    <row r="644" spans="1:9">
      <c r="A644" s="26" t="s">
        <v>37</v>
      </c>
      <c r="B644" s="35"/>
      <c r="C644" s="35" t="s">
        <v>26</v>
      </c>
      <c r="D644" s="35" t="s">
        <v>49</v>
      </c>
      <c r="E644" s="35" t="s">
        <v>547</v>
      </c>
      <c r="F644" s="35" t="s">
        <v>94</v>
      </c>
      <c r="G644" s="32">
        <v>1.3</v>
      </c>
      <c r="H644" s="32">
        <v>1.3</v>
      </c>
      <c r="I644" s="32">
        <v>1.3</v>
      </c>
    </row>
    <row r="645" spans="1:9" ht="78.75">
      <c r="A645" s="26" t="s">
        <v>965</v>
      </c>
      <c r="B645" s="35"/>
      <c r="C645" s="35" t="s">
        <v>26</v>
      </c>
      <c r="D645" s="35" t="s">
        <v>49</v>
      </c>
      <c r="E645" s="35" t="s">
        <v>548</v>
      </c>
      <c r="F645" s="35"/>
      <c r="G645" s="32">
        <f>G646+G647</f>
        <v>9287.5</v>
      </c>
      <c r="H645" s="32">
        <f>H646+H647</f>
        <v>9287.5</v>
      </c>
      <c r="I645" s="32">
        <f>I646+I647</f>
        <v>9287.5</v>
      </c>
    </row>
    <row r="646" spans="1:9" ht="31.5">
      <c r="A646" s="26" t="s">
        <v>47</v>
      </c>
      <c r="B646" s="35"/>
      <c r="C646" s="35" t="s">
        <v>26</v>
      </c>
      <c r="D646" s="35" t="s">
        <v>49</v>
      </c>
      <c r="E646" s="35" t="s">
        <v>548</v>
      </c>
      <c r="F646" s="35" t="s">
        <v>86</v>
      </c>
      <c r="G646" s="32">
        <v>106.2</v>
      </c>
      <c r="H646" s="32">
        <v>106.2</v>
      </c>
      <c r="I646" s="32">
        <v>106.2</v>
      </c>
    </row>
    <row r="647" spans="1:9">
      <c r="A647" s="26" t="s">
        <v>37</v>
      </c>
      <c r="B647" s="35"/>
      <c r="C647" s="35" t="s">
        <v>26</v>
      </c>
      <c r="D647" s="35" t="s">
        <v>49</v>
      </c>
      <c r="E647" s="35" t="s">
        <v>548</v>
      </c>
      <c r="F647" s="35" t="s">
        <v>94</v>
      </c>
      <c r="G647" s="32">
        <v>9181.2999999999993</v>
      </c>
      <c r="H647" s="32">
        <v>9181.2999999999993</v>
      </c>
      <c r="I647" s="32">
        <v>9181.2999999999993</v>
      </c>
    </row>
    <row r="648" spans="1:9" hidden="1">
      <c r="A648" s="26" t="s">
        <v>37</v>
      </c>
      <c r="B648" s="35"/>
      <c r="C648" s="35" t="s">
        <v>26</v>
      </c>
      <c r="D648" s="35" t="s">
        <v>49</v>
      </c>
      <c r="E648" s="35" t="s">
        <v>940</v>
      </c>
      <c r="F648" s="35" t="s">
        <v>94</v>
      </c>
      <c r="G648" s="32"/>
      <c r="H648" s="32"/>
      <c r="I648" s="32"/>
    </row>
    <row r="649" spans="1:9" ht="47.25">
      <c r="A649" s="26" t="s">
        <v>369</v>
      </c>
      <c r="B649" s="35"/>
      <c r="C649" s="35" t="s">
        <v>26</v>
      </c>
      <c r="D649" s="35" t="s">
        <v>49</v>
      </c>
      <c r="E649" s="35" t="s">
        <v>549</v>
      </c>
      <c r="F649" s="35"/>
      <c r="G649" s="32">
        <f>G650+G651</f>
        <v>1880.9</v>
      </c>
      <c r="H649" s="32">
        <f>H650+H651</f>
        <v>1880.9</v>
      </c>
      <c r="I649" s="32">
        <f>I650+I651</f>
        <v>1880.9</v>
      </c>
    </row>
    <row r="650" spans="1:9" ht="31.5">
      <c r="A650" s="26" t="s">
        <v>47</v>
      </c>
      <c r="B650" s="35"/>
      <c r="C650" s="35" t="s">
        <v>26</v>
      </c>
      <c r="D650" s="35" t="s">
        <v>49</v>
      </c>
      <c r="E650" s="35" t="s">
        <v>549</v>
      </c>
      <c r="F650" s="35" t="s">
        <v>86</v>
      </c>
      <c r="G650" s="32">
        <v>27.9</v>
      </c>
      <c r="H650" s="32">
        <v>27.9</v>
      </c>
      <c r="I650" s="32">
        <v>27.9</v>
      </c>
    </row>
    <row r="651" spans="1:9">
      <c r="A651" s="26" t="s">
        <v>37</v>
      </c>
      <c r="B651" s="35"/>
      <c r="C651" s="35" t="s">
        <v>26</v>
      </c>
      <c r="D651" s="35" t="s">
        <v>49</v>
      </c>
      <c r="E651" s="35" t="s">
        <v>549</v>
      </c>
      <c r="F651" s="35" t="s">
        <v>94</v>
      </c>
      <c r="G651" s="32">
        <v>1853</v>
      </c>
      <c r="H651" s="32">
        <v>1853</v>
      </c>
      <c r="I651" s="32">
        <v>1853</v>
      </c>
    </row>
    <row r="652" spans="1:9" ht="47.25">
      <c r="A652" s="26" t="s">
        <v>370</v>
      </c>
      <c r="B652" s="35"/>
      <c r="C652" s="35" t="s">
        <v>26</v>
      </c>
      <c r="D652" s="35" t="s">
        <v>49</v>
      </c>
      <c r="E652" s="35" t="s">
        <v>550</v>
      </c>
      <c r="F652" s="35"/>
      <c r="G652" s="32">
        <f>G653+G654</f>
        <v>15668.5</v>
      </c>
      <c r="H652" s="32">
        <f>H653+H654</f>
        <v>15771.7</v>
      </c>
      <c r="I652" s="32">
        <f>I653+I654</f>
        <v>16402.599999999999</v>
      </c>
    </row>
    <row r="653" spans="1:9" ht="31.5">
      <c r="A653" s="26" t="s">
        <v>47</v>
      </c>
      <c r="B653" s="35"/>
      <c r="C653" s="35" t="s">
        <v>26</v>
      </c>
      <c r="D653" s="35" t="s">
        <v>49</v>
      </c>
      <c r="E653" s="35" t="s">
        <v>550</v>
      </c>
      <c r="F653" s="35" t="s">
        <v>86</v>
      </c>
      <c r="G653" s="32">
        <v>232</v>
      </c>
      <c r="H653" s="32">
        <v>239.7</v>
      </c>
      <c r="I653" s="32">
        <v>249.3</v>
      </c>
    </row>
    <row r="654" spans="1:9">
      <c r="A654" s="26" t="s">
        <v>37</v>
      </c>
      <c r="B654" s="35"/>
      <c r="C654" s="35" t="s">
        <v>26</v>
      </c>
      <c r="D654" s="35" t="s">
        <v>49</v>
      </c>
      <c r="E654" s="35" t="s">
        <v>550</v>
      </c>
      <c r="F654" s="35" t="s">
        <v>94</v>
      </c>
      <c r="G654" s="32">
        <v>15436.5</v>
      </c>
      <c r="H654" s="32">
        <v>15532</v>
      </c>
      <c r="I654" s="32">
        <v>16153.3</v>
      </c>
    </row>
    <row r="655" spans="1:9" ht="31.5">
      <c r="A655" s="26" t="s">
        <v>371</v>
      </c>
      <c r="B655" s="35"/>
      <c r="C655" s="35" t="s">
        <v>26</v>
      </c>
      <c r="D655" s="35" t="s">
        <v>49</v>
      </c>
      <c r="E655" s="35" t="s">
        <v>551</v>
      </c>
      <c r="F655" s="35"/>
      <c r="G655" s="32">
        <f>G656+G657</f>
        <v>100748.09999999999</v>
      </c>
      <c r="H655" s="32">
        <f>H656+H657</f>
        <v>100744.3</v>
      </c>
      <c r="I655" s="32">
        <f>I656+I657</f>
        <v>100744.3</v>
      </c>
    </row>
    <row r="656" spans="1:9" ht="31.5">
      <c r="A656" s="26" t="s">
        <v>47</v>
      </c>
      <c r="B656" s="35"/>
      <c r="C656" s="35" t="s">
        <v>26</v>
      </c>
      <c r="D656" s="35" t="s">
        <v>49</v>
      </c>
      <c r="E656" s="35" t="s">
        <v>551</v>
      </c>
      <c r="F656" s="35" t="s">
        <v>86</v>
      </c>
      <c r="G656" s="32">
        <v>2043.2</v>
      </c>
      <c r="H656" s="32">
        <v>2069.1</v>
      </c>
      <c r="I656" s="32">
        <v>2069.1</v>
      </c>
    </row>
    <row r="657" spans="1:9">
      <c r="A657" s="26" t="s">
        <v>37</v>
      </c>
      <c r="B657" s="35"/>
      <c r="C657" s="35" t="s">
        <v>26</v>
      </c>
      <c r="D657" s="35" t="s">
        <v>49</v>
      </c>
      <c r="E657" s="35" t="s">
        <v>551</v>
      </c>
      <c r="F657" s="35" t="s">
        <v>94</v>
      </c>
      <c r="G657" s="32">
        <v>98704.9</v>
      </c>
      <c r="H657" s="32">
        <v>98675.199999999997</v>
      </c>
      <c r="I657" s="32">
        <v>98675.199999999997</v>
      </c>
    </row>
    <row r="658" spans="1:9" ht="94.5">
      <c r="A658" s="26" t="s">
        <v>372</v>
      </c>
      <c r="B658" s="35"/>
      <c r="C658" s="35" t="s">
        <v>26</v>
      </c>
      <c r="D658" s="35" t="s">
        <v>49</v>
      </c>
      <c r="E658" s="35" t="s">
        <v>552</v>
      </c>
      <c r="F658" s="35"/>
      <c r="G658" s="32">
        <f>G659+G660</f>
        <v>72.599999999999994</v>
      </c>
      <c r="H658" s="32">
        <f>H659+H660</f>
        <v>72.599999999999994</v>
      </c>
      <c r="I658" s="32">
        <f>I659+I660</f>
        <v>72.599999999999994</v>
      </c>
    </row>
    <row r="659" spans="1:9" ht="31.5">
      <c r="A659" s="26" t="s">
        <v>47</v>
      </c>
      <c r="B659" s="35"/>
      <c r="C659" s="35" t="s">
        <v>26</v>
      </c>
      <c r="D659" s="35" t="s">
        <v>49</v>
      </c>
      <c r="E659" s="35" t="s">
        <v>552</v>
      </c>
      <c r="F659" s="35" t="s">
        <v>86</v>
      </c>
      <c r="G659" s="32">
        <v>1.1000000000000001</v>
      </c>
      <c r="H659" s="32">
        <v>1.1000000000000001</v>
      </c>
      <c r="I659" s="32">
        <v>1.1000000000000001</v>
      </c>
    </row>
    <row r="660" spans="1:9">
      <c r="A660" s="26" t="s">
        <v>37</v>
      </c>
      <c r="B660" s="35"/>
      <c r="C660" s="35" t="s">
        <v>26</v>
      </c>
      <c r="D660" s="35" t="s">
        <v>49</v>
      </c>
      <c r="E660" s="35" t="s">
        <v>552</v>
      </c>
      <c r="F660" s="35" t="s">
        <v>94</v>
      </c>
      <c r="G660" s="32">
        <v>71.5</v>
      </c>
      <c r="H660" s="32">
        <v>71.5</v>
      </c>
      <c r="I660" s="32">
        <v>71.5</v>
      </c>
    </row>
    <row r="661" spans="1:9" ht="31.5">
      <c r="A661" s="26" t="s">
        <v>522</v>
      </c>
      <c r="B661" s="35"/>
      <c r="C661" s="35" t="s">
        <v>26</v>
      </c>
      <c r="D661" s="35" t="s">
        <v>49</v>
      </c>
      <c r="E661" s="35" t="s">
        <v>553</v>
      </c>
      <c r="F661" s="35"/>
      <c r="G661" s="32">
        <f>SUM(G662:G663)</f>
        <v>17770.5</v>
      </c>
      <c r="H661" s="32">
        <f>SUM(H662:H663)</f>
        <v>16448.2</v>
      </c>
      <c r="I661" s="32">
        <f>SUM(I662:I663)</f>
        <v>16448.2</v>
      </c>
    </row>
    <row r="662" spans="1:9" ht="31.5" hidden="1">
      <c r="A662" s="26" t="s">
        <v>47</v>
      </c>
      <c r="B662" s="35"/>
      <c r="C662" s="35" t="s">
        <v>26</v>
      </c>
      <c r="D662" s="35" t="s">
        <v>49</v>
      </c>
      <c r="E662" s="35" t="s">
        <v>425</v>
      </c>
      <c r="F662" s="35" t="s">
        <v>86</v>
      </c>
      <c r="G662" s="32"/>
      <c r="H662" s="32"/>
      <c r="I662" s="32"/>
    </row>
    <row r="663" spans="1:9">
      <c r="A663" s="26" t="s">
        <v>37</v>
      </c>
      <c r="B663" s="35"/>
      <c r="C663" s="35" t="s">
        <v>26</v>
      </c>
      <c r="D663" s="35" t="s">
        <v>49</v>
      </c>
      <c r="E663" s="35" t="s">
        <v>553</v>
      </c>
      <c r="F663" s="35" t="s">
        <v>94</v>
      </c>
      <c r="G663" s="32">
        <v>17770.5</v>
      </c>
      <c r="H663" s="32">
        <v>16448.2</v>
      </c>
      <c r="I663" s="32">
        <v>16448.2</v>
      </c>
    </row>
    <row r="664" spans="1:9" ht="31.5">
      <c r="A664" s="26" t="s">
        <v>631</v>
      </c>
      <c r="B664" s="35"/>
      <c r="C664" s="35" t="s">
        <v>26</v>
      </c>
      <c r="D664" s="35" t="s">
        <v>49</v>
      </c>
      <c r="E664" s="56" t="s">
        <v>14</v>
      </c>
      <c r="F664" s="56"/>
      <c r="G664" s="32">
        <f>G665+G680+G685</f>
        <v>5397.5</v>
      </c>
      <c r="H664" s="32">
        <f>H665+H680+H685</f>
        <v>5593.3</v>
      </c>
      <c r="I664" s="32">
        <f>I665+I680+I685</f>
        <v>5749.9</v>
      </c>
    </row>
    <row r="665" spans="1:9" ht="31.5">
      <c r="A665" s="26" t="s">
        <v>77</v>
      </c>
      <c r="B665" s="35"/>
      <c r="C665" s="35" t="s">
        <v>26</v>
      </c>
      <c r="D665" s="35" t="s">
        <v>49</v>
      </c>
      <c r="E665" s="56" t="s">
        <v>15</v>
      </c>
      <c r="F665" s="56"/>
      <c r="G665" s="32">
        <f>G666</f>
        <v>4971.2</v>
      </c>
      <c r="H665" s="32">
        <f>H666</f>
        <v>5242.8</v>
      </c>
      <c r="I665" s="32">
        <f>I666</f>
        <v>5399.4</v>
      </c>
    </row>
    <row r="666" spans="1:9">
      <c r="A666" s="26" t="s">
        <v>30</v>
      </c>
      <c r="B666" s="35"/>
      <c r="C666" s="35" t="s">
        <v>26</v>
      </c>
      <c r="D666" s="35" t="s">
        <v>49</v>
      </c>
      <c r="E666" s="56" t="s">
        <v>31</v>
      </c>
      <c r="F666" s="56"/>
      <c r="G666" s="32">
        <f>SUM(G667+G676)</f>
        <v>4971.2</v>
      </c>
      <c r="H666" s="32">
        <f>SUM(H667+H676)</f>
        <v>5242.8</v>
      </c>
      <c r="I666" s="32">
        <f>SUM(I667+I676)</f>
        <v>5399.4</v>
      </c>
    </row>
    <row r="667" spans="1:9" ht="18.75" customHeight="1">
      <c r="A667" s="26" t="s">
        <v>50</v>
      </c>
      <c r="B667" s="35"/>
      <c r="C667" s="35" t="s">
        <v>26</v>
      </c>
      <c r="D667" s="35" t="s">
        <v>49</v>
      </c>
      <c r="E667" s="56" t="s">
        <v>51</v>
      </c>
      <c r="F667" s="56"/>
      <c r="G667" s="32">
        <f>G668+G670+G672+G674</f>
        <v>3953.3</v>
      </c>
      <c r="H667" s="32">
        <f t="shared" ref="H667:I667" si="137">H668+H670+H672+H674</f>
        <v>3807.5</v>
      </c>
      <c r="I667" s="32">
        <f t="shared" si="137"/>
        <v>3964.1</v>
      </c>
    </row>
    <row r="668" spans="1:9">
      <c r="A668" s="26" t="s">
        <v>52</v>
      </c>
      <c r="B668" s="35"/>
      <c r="C668" s="35" t="s">
        <v>26</v>
      </c>
      <c r="D668" s="35" t="s">
        <v>49</v>
      </c>
      <c r="E668" s="56" t="s">
        <v>53</v>
      </c>
      <c r="F668" s="56"/>
      <c r="G668" s="32">
        <f>G669</f>
        <v>1200</v>
      </c>
      <c r="H668" s="32">
        <f>H669</f>
        <v>1203.9000000000001</v>
      </c>
      <c r="I668" s="32">
        <f>I669</f>
        <v>1288.8</v>
      </c>
    </row>
    <row r="669" spans="1:9">
      <c r="A669" s="26" t="s">
        <v>37</v>
      </c>
      <c r="B669" s="35"/>
      <c r="C669" s="35" t="s">
        <v>26</v>
      </c>
      <c r="D669" s="35" t="s">
        <v>49</v>
      </c>
      <c r="E669" s="56" t="s">
        <v>53</v>
      </c>
      <c r="F669" s="56">
        <v>300</v>
      </c>
      <c r="G669" s="32">
        <v>1200</v>
      </c>
      <c r="H669" s="32">
        <v>1203.9000000000001</v>
      </c>
      <c r="I669" s="32">
        <v>1288.8</v>
      </c>
    </row>
    <row r="670" spans="1:9" ht="31.5">
      <c r="A670" s="26" t="s">
        <v>54</v>
      </c>
      <c r="B670" s="35"/>
      <c r="C670" s="35" t="s">
        <v>26</v>
      </c>
      <c r="D670" s="35" t="s">
        <v>49</v>
      </c>
      <c r="E670" s="56" t="s">
        <v>55</v>
      </c>
      <c r="F670" s="56"/>
      <c r="G670" s="32">
        <f>G671</f>
        <v>1943.3</v>
      </c>
      <c r="H670" s="32">
        <f>H671</f>
        <v>1793.6</v>
      </c>
      <c r="I670" s="32">
        <f>I671</f>
        <v>1865.3</v>
      </c>
    </row>
    <row r="671" spans="1:9">
      <c r="A671" s="26" t="s">
        <v>37</v>
      </c>
      <c r="B671" s="35"/>
      <c r="C671" s="35" t="s">
        <v>26</v>
      </c>
      <c r="D671" s="35" t="s">
        <v>49</v>
      </c>
      <c r="E671" s="56" t="s">
        <v>55</v>
      </c>
      <c r="F671" s="56">
        <v>300</v>
      </c>
      <c r="G671" s="32">
        <v>1943.3</v>
      </c>
      <c r="H671" s="32">
        <v>1793.6</v>
      </c>
      <c r="I671" s="32">
        <v>1865.3</v>
      </c>
    </row>
    <row r="672" spans="1:9" ht="29.25" customHeight="1">
      <c r="A672" s="26" t="s">
        <v>451</v>
      </c>
      <c r="B672" s="27"/>
      <c r="C672" s="35" t="s">
        <v>26</v>
      </c>
      <c r="D672" s="35" t="s">
        <v>49</v>
      </c>
      <c r="E672" s="27" t="s">
        <v>452</v>
      </c>
      <c r="F672" s="27"/>
      <c r="G672" s="30">
        <f>SUM(G673)</f>
        <v>810</v>
      </c>
      <c r="H672" s="30">
        <f>SUM(H673)</f>
        <v>810</v>
      </c>
      <c r="I672" s="30">
        <f>SUM(I673)</f>
        <v>810</v>
      </c>
    </row>
    <row r="673" spans="1:9" ht="15" customHeight="1">
      <c r="A673" s="26" t="s">
        <v>37</v>
      </c>
      <c r="B673" s="27"/>
      <c r="C673" s="35" t="s">
        <v>26</v>
      </c>
      <c r="D673" s="35" t="s">
        <v>49</v>
      </c>
      <c r="E673" s="27" t="s">
        <v>452</v>
      </c>
      <c r="F673" s="27" t="s">
        <v>94</v>
      </c>
      <c r="G673" s="30">
        <v>810</v>
      </c>
      <c r="H673" s="30">
        <v>810</v>
      </c>
      <c r="I673" s="30">
        <v>810</v>
      </c>
    </row>
    <row r="674" spans="1:9" ht="15" customHeight="1">
      <c r="A674" s="26" t="s">
        <v>879</v>
      </c>
      <c r="B674" s="27"/>
      <c r="C674" s="35" t="s">
        <v>26</v>
      </c>
      <c r="D674" s="35" t="s">
        <v>49</v>
      </c>
      <c r="E674" s="27" t="s">
        <v>878</v>
      </c>
      <c r="F674" s="27"/>
      <c r="G674" s="30">
        <f>SUM(G675)</f>
        <v>0</v>
      </c>
      <c r="H674" s="30"/>
      <c r="I674" s="30"/>
    </row>
    <row r="675" spans="1:9" ht="15" customHeight="1">
      <c r="A675" s="26" t="s">
        <v>37</v>
      </c>
      <c r="B675" s="27"/>
      <c r="C675" s="35" t="s">
        <v>26</v>
      </c>
      <c r="D675" s="35" t="s">
        <v>49</v>
      </c>
      <c r="E675" s="27" t="s">
        <v>878</v>
      </c>
      <c r="F675" s="27" t="s">
        <v>94</v>
      </c>
      <c r="G675" s="30"/>
      <c r="H675" s="30"/>
      <c r="I675" s="30"/>
    </row>
    <row r="676" spans="1:9">
      <c r="A676" s="26" t="s">
        <v>56</v>
      </c>
      <c r="B676" s="35"/>
      <c r="C676" s="35" t="s">
        <v>26</v>
      </c>
      <c r="D676" s="35" t="s">
        <v>49</v>
      </c>
      <c r="E676" s="56" t="s">
        <v>57</v>
      </c>
      <c r="F676" s="56"/>
      <c r="G676" s="32">
        <f>G677</f>
        <v>1017.9</v>
      </c>
      <c r="H676" s="32">
        <f>H677</f>
        <v>1435.3</v>
      </c>
      <c r="I676" s="32">
        <f>I677</f>
        <v>1435.3</v>
      </c>
    </row>
    <row r="677" spans="1:9">
      <c r="A677" s="26" t="s">
        <v>58</v>
      </c>
      <c r="B677" s="35"/>
      <c r="C677" s="35" t="s">
        <v>26</v>
      </c>
      <c r="D677" s="35" t="s">
        <v>49</v>
      </c>
      <c r="E677" s="56" t="s">
        <v>59</v>
      </c>
      <c r="F677" s="56"/>
      <c r="G677" s="32">
        <f>G678+G679</f>
        <v>1017.9</v>
      </c>
      <c r="H677" s="32">
        <f>H678+H679</f>
        <v>1435.3</v>
      </c>
      <c r="I677" s="32">
        <f>I678+I679</f>
        <v>1435.3</v>
      </c>
    </row>
    <row r="678" spans="1:9" ht="31.5">
      <c r="A678" s="26" t="s">
        <v>47</v>
      </c>
      <c r="B678" s="35"/>
      <c r="C678" s="35" t="s">
        <v>26</v>
      </c>
      <c r="D678" s="35" t="s">
        <v>49</v>
      </c>
      <c r="E678" s="56" t="s">
        <v>59</v>
      </c>
      <c r="F678" s="56">
        <v>200</v>
      </c>
      <c r="G678" s="32">
        <v>427.9</v>
      </c>
      <c r="H678" s="32">
        <v>845.3</v>
      </c>
      <c r="I678" s="32">
        <v>845.3</v>
      </c>
    </row>
    <row r="679" spans="1:9">
      <c r="A679" s="26" t="s">
        <v>37</v>
      </c>
      <c r="B679" s="35"/>
      <c r="C679" s="35" t="s">
        <v>26</v>
      </c>
      <c r="D679" s="35" t="s">
        <v>49</v>
      </c>
      <c r="E679" s="56" t="s">
        <v>59</v>
      </c>
      <c r="F679" s="56">
        <v>300</v>
      </c>
      <c r="G679" s="32">
        <v>590</v>
      </c>
      <c r="H679" s="32">
        <v>590</v>
      </c>
      <c r="I679" s="32">
        <v>590</v>
      </c>
    </row>
    <row r="680" spans="1:9">
      <c r="A680" s="26" t="s">
        <v>78</v>
      </c>
      <c r="B680" s="35"/>
      <c r="C680" s="35" t="s">
        <v>26</v>
      </c>
      <c r="D680" s="35" t="s">
        <v>49</v>
      </c>
      <c r="E680" s="56" t="s">
        <v>60</v>
      </c>
      <c r="F680" s="56"/>
      <c r="G680" s="32">
        <f t="shared" ref="G680:I681" si="138">G681</f>
        <v>378.5</v>
      </c>
      <c r="H680" s="32">
        <f t="shared" si="138"/>
        <v>328.5</v>
      </c>
      <c r="I680" s="32">
        <f t="shared" si="138"/>
        <v>328.5</v>
      </c>
    </row>
    <row r="681" spans="1:9" ht="13.5" customHeight="1">
      <c r="A681" s="26" t="s">
        <v>30</v>
      </c>
      <c r="B681" s="35"/>
      <c r="C681" s="35" t="s">
        <v>26</v>
      </c>
      <c r="D681" s="35" t="s">
        <v>49</v>
      </c>
      <c r="E681" s="56" t="s">
        <v>61</v>
      </c>
      <c r="F681" s="56"/>
      <c r="G681" s="32">
        <f t="shared" si="138"/>
        <v>378.5</v>
      </c>
      <c r="H681" s="32">
        <f t="shared" si="138"/>
        <v>328.5</v>
      </c>
      <c r="I681" s="32">
        <f t="shared" si="138"/>
        <v>328.5</v>
      </c>
    </row>
    <row r="682" spans="1:9">
      <c r="A682" s="26" t="s">
        <v>32</v>
      </c>
      <c r="B682" s="35"/>
      <c r="C682" s="35" t="s">
        <v>26</v>
      </c>
      <c r="D682" s="35" t="s">
        <v>49</v>
      </c>
      <c r="E682" s="56" t="s">
        <v>62</v>
      </c>
      <c r="F682" s="56"/>
      <c r="G682" s="32">
        <f>G683+G684</f>
        <v>378.5</v>
      </c>
      <c r="H682" s="32">
        <f>H683+H684</f>
        <v>328.5</v>
      </c>
      <c r="I682" s="32">
        <f>I683+I684</f>
        <v>328.5</v>
      </c>
    </row>
    <row r="683" spans="1:9" ht="31.5">
      <c r="A683" s="26" t="s">
        <v>47</v>
      </c>
      <c r="B683" s="35"/>
      <c r="C683" s="35" t="s">
        <v>26</v>
      </c>
      <c r="D683" s="35" t="s">
        <v>49</v>
      </c>
      <c r="E683" s="56" t="s">
        <v>62</v>
      </c>
      <c r="F683" s="56">
        <v>200</v>
      </c>
      <c r="G683" s="32">
        <v>378.5</v>
      </c>
      <c r="H683" s="32">
        <v>328.5</v>
      </c>
      <c r="I683" s="32">
        <v>328.5</v>
      </c>
    </row>
    <row r="684" spans="1:9" hidden="1">
      <c r="A684" s="26" t="s">
        <v>37</v>
      </c>
      <c r="B684" s="35"/>
      <c r="C684" s="35" t="s">
        <v>26</v>
      </c>
      <c r="D684" s="35" t="s">
        <v>49</v>
      </c>
      <c r="E684" s="56" t="s">
        <v>62</v>
      </c>
      <c r="F684" s="56">
        <v>300</v>
      </c>
      <c r="G684" s="32"/>
      <c r="H684" s="32"/>
      <c r="I684" s="32"/>
    </row>
    <row r="685" spans="1:9">
      <c r="A685" s="26" t="s">
        <v>79</v>
      </c>
      <c r="B685" s="35"/>
      <c r="C685" s="35" t="s">
        <v>26</v>
      </c>
      <c r="D685" s="35" t="s">
        <v>49</v>
      </c>
      <c r="E685" s="56" t="s">
        <v>63</v>
      </c>
      <c r="F685" s="56"/>
      <c r="G685" s="32">
        <f>G689+G686</f>
        <v>47.8</v>
      </c>
      <c r="H685" s="32">
        <f>H689+H686</f>
        <v>22</v>
      </c>
      <c r="I685" s="32">
        <f>I689+I686</f>
        <v>22</v>
      </c>
    </row>
    <row r="686" spans="1:9">
      <c r="A686" s="26" t="s">
        <v>30</v>
      </c>
      <c r="B686" s="35"/>
      <c r="C686" s="35" t="s">
        <v>26</v>
      </c>
      <c r="D686" s="35" t="s">
        <v>49</v>
      </c>
      <c r="E686" s="56" t="s">
        <v>410</v>
      </c>
      <c r="F686" s="56"/>
      <c r="G686" s="32">
        <f>G687</f>
        <v>47.8</v>
      </c>
      <c r="H686" s="32">
        <f>H687</f>
        <v>22</v>
      </c>
      <c r="I686" s="32">
        <f>I687</f>
        <v>22</v>
      </c>
    </row>
    <row r="687" spans="1:9">
      <c r="A687" s="26" t="s">
        <v>32</v>
      </c>
      <c r="B687" s="35"/>
      <c r="C687" s="35" t="s">
        <v>26</v>
      </c>
      <c r="D687" s="35" t="s">
        <v>49</v>
      </c>
      <c r="E687" s="56" t="s">
        <v>411</v>
      </c>
      <c r="F687" s="56"/>
      <c r="G687" s="32">
        <f>SUM(G688)</f>
        <v>47.8</v>
      </c>
      <c r="H687" s="32">
        <f>SUM(H688)</f>
        <v>22</v>
      </c>
      <c r="I687" s="32">
        <f>SUM(I688)</f>
        <v>22</v>
      </c>
    </row>
    <row r="688" spans="1:9" ht="31.5">
      <c r="A688" s="26" t="s">
        <v>47</v>
      </c>
      <c r="B688" s="35"/>
      <c r="C688" s="35" t="s">
        <v>26</v>
      </c>
      <c r="D688" s="35" t="s">
        <v>49</v>
      </c>
      <c r="E688" s="56" t="s">
        <v>411</v>
      </c>
      <c r="F688" s="56">
        <v>200</v>
      </c>
      <c r="G688" s="32">
        <v>47.8</v>
      </c>
      <c r="H688" s="32">
        <v>22</v>
      </c>
      <c r="I688" s="32">
        <v>22</v>
      </c>
    </row>
    <row r="689" spans="1:9" ht="31.5" hidden="1">
      <c r="A689" s="26" t="s">
        <v>64</v>
      </c>
      <c r="B689" s="35"/>
      <c r="C689" s="35" t="s">
        <v>26</v>
      </c>
      <c r="D689" s="35" t="s">
        <v>49</v>
      </c>
      <c r="E689" s="56" t="s">
        <v>65</v>
      </c>
      <c r="F689" s="56"/>
      <c r="G689" s="32">
        <f>G690</f>
        <v>0</v>
      </c>
      <c r="H689" s="32">
        <f>H690</f>
        <v>0</v>
      </c>
      <c r="I689" s="32">
        <f>I690</f>
        <v>0</v>
      </c>
    </row>
    <row r="690" spans="1:9" hidden="1">
      <c r="A690" s="26" t="s">
        <v>32</v>
      </c>
      <c r="B690" s="35"/>
      <c r="C690" s="35" t="s">
        <v>26</v>
      </c>
      <c r="D690" s="35" t="s">
        <v>49</v>
      </c>
      <c r="E690" s="56" t="s">
        <v>66</v>
      </c>
      <c r="F690" s="56"/>
      <c r="G690" s="32">
        <f>SUM(G691:G692)</f>
        <v>0</v>
      </c>
      <c r="H690" s="32">
        <f>SUM(H691:H692)</f>
        <v>0</v>
      </c>
      <c r="I690" s="32">
        <f>SUM(I691:I692)</f>
        <v>0</v>
      </c>
    </row>
    <row r="691" spans="1:9" ht="31.5" hidden="1">
      <c r="A691" s="26" t="s">
        <v>47</v>
      </c>
      <c r="B691" s="35"/>
      <c r="C691" s="35" t="s">
        <v>26</v>
      </c>
      <c r="D691" s="35" t="s">
        <v>49</v>
      </c>
      <c r="E691" s="56" t="s">
        <v>66</v>
      </c>
      <c r="F691" s="56">
        <v>200</v>
      </c>
      <c r="G691" s="32"/>
      <c r="H691" s="32"/>
      <c r="I691" s="32"/>
    </row>
    <row r="692" spans="1:9" ht="31.5" hidden="1">
      <c r="A692" s="26" t="s">
        <v>67</v>
      </c>
      <c r="B692" s="35"/>
      <c r="C692" s="35" t="s">
        <v>26</v>
      </c>
      <c r="D692" s="35" t="s">
        <v>49</v>
      </c>
      <c r="E692" s="56" t="s">
        <v>66</v>
      </c>
      <c r="F692" s="56">
        <v>600</v>
      </c>
      <c r="G692" s="32"/>
      <c r="H692" s="32"/>
      <c r="I692" s="32"/>
    </row>
    <row r="693" spans="1:9" ht="47.25">
      <c r="A693" s="26" t="s">
        <v>634</v>
      </c>
      <c r="B693" s="35"/>
      <c r="C693" s="35" t="s">
        <v>26</v>
      </c>
      <c r="D693" s="35" t="s">
        <v>49</v>
      </c>
      <c r="E693" s="56" t="s">
        <v>68</v>
      </c>
      <c r="F693" s="56"/>
      <c r="G693" s="32">
        <f>G694</f>
        <v>3578.4</v>
      </c>
      <c r="H693" s="32">
        <f>H694</f>
        <v>3850</v>
      </c>
      <c r="I693" s="32">
        <f>I694</f>
        <v>300.7</v>
      </c>
    </row>
    <row r="694" spans="1:9">
      <c r="A694" s="26" t="s">
        <v>30</v>
      </c>
      <c r="B694" s="35"/>
      <c r="C694" s="35" t="s">
        <v>26</v>
      </c>
      <c r="D694" s="35" t="s">
        <v>49</v>
      </c>
      <c r="E694" s="56" t="s">
        <v>69</v>
      </c>
      <c r="F694" s="56"/>
      <c r="G694" s="32">
        <f>SUM(G695)</f>
        <v>3578.4</v>
      </c>
      <c r="H694" s="32">
        <f>SUM(H695)</f>
        <v>3850</v>
      </c>
      <c r="I694" s="32">
        <f>SUM(I695)</f>
        <v>300.7</v>
      </c>
    </row>
    <row r="695" spans="1:9" ht="31.5">
      <c r="A695" s="26" t="s">
        <v>70</v>
      </c>
      <c r="B695" s="35"/>
      <c r="C695" s="35" t="s">
        <v>26</v>
      </c>
      <c r="D695" s="35" t="s">
        <v>49</v>
      </c>
      <c r="E695" s="56" t="s">
        <v>71</v>
      </c>
      <c r="F695" s="56"/>
      <c r="G695" s="32">
        <f>G696</f>
        <v>3578.4</v>
      </c>
      <c r="H695" s="32">
        <f>H696</f>
        <v>3850</v>
      </c>
      <c r="I695" s="32">
        <f>I696</f>
        <v>300.7</v>
      </c>
    </row>
    <row r="696" spans="1:9" ht="31.5">
      <c r="A696" s="26" t="s">
        <v>47</v>
      </c>
      <c r="B696" s="35"/>
      <c r="C696" s="35" t="s">
        <v>26</v>
      </c>
      <c r="D696" s="35" t="s">
        <v>49</v>
      </c>
      <c r="E696" s="56" t="s">
        <v>71</v>
      </c>
      <c r="F696" s="56">
        <v>200</v>
      </c>
      <c r="G696" s="32">
        <v>3578.4</v>
      </c>
      <c r="H696" s="32">
        <v>3850</v>
      </c>
      <c r="I696" s="32">
        <v>300.7</v>
      </c>
    </row>
    <row r="697" spans="1:9" ht="31.5">
      <c r="A697" s="26" t="s">
        <v>630</v>
      </c>
      <c r="B697" s="35"/>
      <c r="C697" s="35" t="s">
        <v>26</v>
      </c>
      <c r="D697" s="35" t="s">
        <v>49</v>
      </c>
      <c r="E697" s="56" t="s">
        <v>426</v>
      </c>
      <c r="F697" s="56"/>
      <c r="G697" s="32">
        <f t="shared" ref="G697:I700" si="139">SUM(G698)</f>
        <v>800</v>
      </c>
      <c r="H697" s="32">
        <f t="shared" si="139"/>
        <v>500</v>
      </c>
      <c r="I697" s="32">
        <f t="shared" si="139"/>
        <v>500</v>
      </c>
    </row>
    <row r="698" spans="1:9">
      <c r="A698" s="26" t="s">
        <v>30</v>
      </c>
      <c r="B698" s="35"/>
      <c r="C698" s="35" t="s">
        <v>26</v>
      </c>
      <c r="D698" s="35" t="s">
        <v>49</v>
      </c>
      <c r="E698" s="56" t="s">
        <v>427</v>
      </c>
      <c r="F698" s="56"/>
      <c r="G698" s="32">
        <f t="shared" si="139"/>
        <v>800</v>
      </c>
      <c r="H698" s="32">
        <f t="shared" si="139"/>
        <v>500</v>
      </c>
      <c r="I698" s="32">
        <f t="shared" si="139"/>
        <v>500</v>
      </c>
    </row>
    <row r="699" spans="1:9">
      <c r="A699" s="26" t="s">
        <v>50</v>
      </c>
      <c r="B699" s="35"/>
      <c r="C699" s="35" t="s">
        <v>26</v>
      </c>
      <c r="D699" s="35" t="s">
        <v>49</v>
      </c>
      <c r="E699" s="56" t="s">
        <v>428</v>
      </c>
      <c r="F699" s="56"/>
      <c r="G699" s="32">
        <f t="shared" si="139"/>
        <v>800</v>
      </c>
      <c r="H699" s="32">
        <f t="shared" si="139"/>
        <v>500</v>
      </c>
      <c r="I699" s="32">
        <f t="shared" si="139"/>
        <v>500</v>
      </c>
    </row>
    <row r="700" spans="1:9" ht="87" customHeight="1">
      <c r="A700" s="26" t="s">
        <v>450</v>
      </c>
      <c r="B700" s="35"/>
      <c r="C700" s="35" t="s">
        <v>26</v>
      </c>
      <c r="D700" s="35" t="s">
        <v>49</v>
      </c>
      <c r="E700" s="56" t="s">
        <v>429</v>
      </c>
      <c r="F700" s="56"/>
      <c r="G700" s="32">
        <f t="shared" si="139"/>
        <v>800</v>
      </c>
      <c r="H700" s="32">
        <f t="shared" si="139"/>
        <v>500</v>
      </c>
      <c r="I700" s="32">
        <f t="shared" si="139"/>
        <v>500</v>
      </c>
    </row>
    <row r="701" spans="1:9">
      <c r="A701" s="26" t="s">
        <v>37</v>
      </c>
      <c r="B701" s="35"/>
      <c r="C701" s="35" t="s">
        <v>26</v>
      </c>
      <c r="D701" s="35" t="s">
        <v>49</v>
      </c>
      <c r="E701" s="56" t="s">
        <v>429</v>
      </c>
      <c r="F701" s="56">
        <v>300</v>
      </c>
      <c r="G701" s="32">
        <f>500+300</f>
        <v>800</v>
      </c>
      <c r="H701" s="32">
        <v>500</v>
      </c>
      <c r="I701" s="32">
        <v>500</v>
      </c>
    </row>
    <row r="702" spans="1:9" ht="31.5">
      <c r="A702" s="26" t="s">
        <v>789</v>
      </c>
      <c r="B702" s="65"/>
      <c r="C702" s="67" t="s">
        <v>26</v>
      </c>
      <c r="D702" s="67" t="s">
        <v>49</v>
      </c>
      <c r="E702" s="68" t="s">
        <v>489</v>
      </c>
      <c r="F702" s="68"/>
      <c r="G702" s="69">
        <f t="shared" ref="G702:I704" si="140">G703</f>
        <v>2749.3999999999996</v>
      </c>
      <c r="H702" s="69">
        <f t="shared" si="140"/>
        <v>1048</v>
      </c>
      <c r="I702" s="69">
        <f t="shared" si="140"/>
        <v>1290.5</v>
      </c>
    </row>
    <row r="703" spans="1:9" ht="31.5">
      <c r="A703" s="26" t="s">
        <v>64</v>
      </c>
      <c r="B703" s="65"/>
      <c r="C703" s="67" t="s">
        <v>26</v>
      </c>
      <c r="D703" s="67" t="s">
        <v>49</v>
      </c>
      <c r="E703" s="68" t="s">
        <v>490</v>
      </c>
      <c r="F703" s="68"/>
      <c r="G703" s="69">
        <f>G704+G706</f>
        <v>2749.3999999999996</v>
      </c>
      <c r="H703" s="69">
        <f t="shared" ref="H703:I703" si="141">H704+H706</f>
        <v>1048</v>
      </c>
      <c r="I703" s="69">
        <f t="shared" si="141"/>
        <v>1290.5</v>
      </c>
    </row>
    <row r="704" spans="1:9">
      <c r="A704" s="26" t="s">
        <v>32</v>
      </c>
      <c r="B704" s="65"/>
      <c r="C704" s="67" t="s">
        <v>26</v>
      </c>
      <c r="D704" s="67" t="s">
        <v>49</v>
      </c>
      <c r="E704" s="68" t="s">
        <v>491</v>
      </c>
      <c r="F704" s="68"/>
      <c r="G704" s="69">
        <f t="shared" si="140"/>
        <v>1046.3</v>
      </c>
      <c r="H704" s="69">
        <f t="shared" si="140"/>
        <v>1048</v>
      </c>
      <c r="I704" s="69">
        <f t="shared" si="140"/>
        <v>1290.5</v>
      </c>
    </row>
    <row r="705" spans="1:9" ht="31.5">
      <c r="A705" s="26" t="s">
        <v>222</v>
      </c>
      <c r="B705" s="65"/>
      <c r="C705" s="67" t="s">
        <v>26</v>
      </c>
      <c r="D705" s="67" t="s">
        <v>49</v>
      </c>
      <c r="E705" s="68" t="s">
        <v>491</v>
      </c>
      <c r="F705" s="68">
        <v>600</v>
      </c>
      <c r="G705" s="69">
        <v>1046.3</v>
      </c>
      <c r="H705" s="69">
        <v>1048</v>
      </c>
      <c r="I705" s="69">
        <v>1290.5</v>
      </c>
    </row>
    <row r="706" spans="1:9" ht="31.5">
      <c r="A706" s="123" t="s">
        <v>1036</v>
      </c>
      <c r="B706" s="65"/>
      <c r="C706" s="67" t="s">
        <v>26</v>
      </c>
      <c r="D706" s="67" t="s">
        <v>49</v>
      </c>
      <c r="E706" s="68" t="s">
        <v>1037</v>
      </c>
      <c r="F706" s="68"/>
      <c r="G706" s="69">
        <f>SUM(G707)</f>
        <v>1703.1</v>
      </c>
      <c r="H706" s="69">
        <f t="shared" ref="H706:I706" si="142">SUM(H707)</f>
        <v>0</v>
      </c>
      <c r="I706" s="69">
        <f t="shared" si="142"/>
        <v>0</v>
      </c>
    </row>
    <row r="707" spans="1:9" ht="31.5">
      <c r="A707" s="123" t="s">
        <v>222</v>
      </c>
      <c r="B707" s="65"/>
      <c r="C707" s="67" t="s">
        <v>26</v>
      </c>
      <c r="D707" s="67" t="s">
        <v>49</v>
      </c>
      <c r="E707" s="68" t="s">
        <v>1037</v>
      </c>
      <c r="F707" s="68">
        <v>600</v>
      </c>
      <c r="G707" s="69">
        <v>1703.1</v>
      </c>
      <c r="H707" s="69"/>
      <c r="I707" s="69"/>
    </row>
    <row r="708" spans="1:9">
      <c r="A708" s="26" t="s">
        <v>180</v>
      </c>
      <c r="B708" s="35"/>
      <c r="C708" s="35" t="s">
        <v>26</v>
      </c>
      <c r="D708" s="35" t="s">
        <v>11</v>
      </c>
      <c r="E708" s="56"/>
      <c r="F708" s="56"/>
      <c r="G708" s="32">
        <f>G709+G729+G735</f>
        <v>262557.3</v>
      </c>
      <c r="H708" s="32">
        <f t="shared" ref="H708:I708" si="143">H709+H729+H735</f>
        <v>267325.10000000003</v>
      </c>
      <c r="I708" s="32">
        <f t="shared" si="143"/>
        <v>272351.40000000002</v>
      </c>
    </row>
    <row r="709" spans="1:9" ht="36.75" customHeight="1">
      <c r="A709" s="26" t="s">
        <v>488</v>
      </c>
      <c r="B709" s="35"/>
      <c r="C709" s="35" t="s">
        <v>26</v>
      </c>
      <c r="D709" s="35" t="s">
        <v>11</v>
      </c>
      <c r="E709" s="35" t="s">
        <v>350</v>
      </c>
      <c r="F709" s="56"/>
      <c r="G709" s="32">
        <f>G710</f>
        <v>262557.3</v>
      </c>
      <c r="H709" s="32">
        <f>H710</f>
        <v>267325.10000000003</v>
      </c>
      <c r="I709" s="32">
        <f>I710</f>
        <v>272351.40000000002</v>
      </c>
    </row>
    <row r="710" spans="1:9">
      <c r="A710" s="26" t="s">
        <v>359</v>
      </c>
      <c r="B710" s="35"/>
      <c r="C710" s="35" t="s">
        <v>26</v>
      </c>
      <c r="D710" s="35" t="s">
        <v>11</v>
      </c>
      <c r="E710" s="35" t="s">
        <v>351</v>
      </c>
      <c r="F710" s="56"/>
      <c r="G710" s="32">
        <f>SUM(G711+G719+G725+G716+G722)</f>
        <v>262557.3</v>
      </c>
      <c r="H710" s="32">
        <f>SUM(H711+H719+H725+H716+H722)</f>
        <v>267325.10000000003</v>
      </c>
      <c r="I710" s="32">
        <f>SUM(I711+I719+I725+I716+I722)</f>
        <v>272351.40000000002</v>
      </c>
    </row>
    <row r="711" spans="1:9" ht="47.25">
      <c r="A711" s="26" t="s">
        <v>376</v>
      </c>
      <c r="B711" s="35"/>
      <c r="C711" s="35" t="s">
        <v>26</v>
      </c>
      <c r="D711" s="35" t="s">
        <v>11</v>
      </c>
      <c r="E711" s="56" t="s">
        <v>554</v>
      </c>
      <c r="F711" s="56"/>
      <c r="G711" s="32">
        <f>G712+G713+G715+G714</f>
        <v>74044</v>
      </c>
      <c r="H711" s="32">
        <f>H712+H713+H715+H714</f>
        <v>74143.200000000012</v>
      </c>
      <c r="I711" s="32">
        <f>I712+I713+I715+I714</f>
        <v>74547</v>
      </c>
    </row>
    <row r="712" spans="1:9" ht="47.25">
      <c r="A712" s="26" t="s">
        <v>46</v>
      </c>
      <c r="B712" s="35"/>
      <c r="C712" s="35" t="s">
        <v>26</v>
      </c>
      <c r="D712" s="35" t="s">
        <v>11</v>
      </c>
      <c r="E712" s="56" t="s">
        <v>554</v>
      </c>
      <c r="F712" s="56">
        <v>100</v>
      </c>
      <c r="G712" s="32">
        <v>53910.3</v>
      </c>
      <c r="H712" s="32">
        <v>53847.3</v>
      </c>
      <c r="I712" s="32">
        <v>53847.3</v>
      </c>
    </row>
    <row r="713" spans="1:9" ht="31.5">
      <c r="A713" s="26" t="s">
        <v>47</v>
      </c>
      <c r="B713" s="35"/>
      <c r="C713" s="35" t="s">
        <v>26</v>
      </c>
      <c r="D713" s="35" t="s">
        <v>11</v>
      </c>
      <c r="E713" s="56" t="s">
        <v>554</v>
      </c>
      <c r="F713" s="56">
        <v>200</v>
      </c>
      <c r="G713" s="32">
        <v>19460.2</v>
      </c>
      <c r="H713" s="32">
        <v>19582.900000000001</v>
      </c>
      <c r="I713" s="32">
        <v>19988.7</v>
      </c>
    </row>
    <row r="714" spans="1:9">
      <c r="A714" s="26" t="s">
        <v>37</v>
      </c>
      <c r="B714" s="35"/>
      <c r="C714" s="35" t="s">
        <v>26</v>
      </c>
      <c r="D714" s="35" t="s">
        <v>11</v>
      </c>
      <c r="E714" s="56" t="s">
        <v>554</v>
      </c>
      <c r="F714" s="56">
        <v>300</v>
      </c>
      <c r="G714" s="32">
        <v>199.5</v>
      </c>
      <c r="H714" s="32">
        <v>54.1</v>
      </c>
      <c r="I714" s="32">
        <v>54.1</v>
      </c>
    </row>
    <row r="715" spans="1:9" ht="12.75" customHeight="1">
      <c r="A715" s="26" t="s">
        <v>20</v>
      </c>
      <c r="B715" s="35"/>
      <c r="C715" s="35" t="s">
        <v>26</v>
      </c>
      <c r="D715" s="35" t="s">
        <v>11</v>
      </c>
      <c r="E715" s="56" t="s">
        <v>554</v>
      </c>
      <c r="F715" s="56">
        <v>800</v>
      </c>
      <c r="G715" s="32">
        <v>474</v>
      </c>
      <c r="H715" s="32">
        <v>658.9</v>
      </c>
      <c r="I715" s="32">
        <v>656.9</v>
      </c>
    </row>
    <row r="716" spans="1:9" ht="78.75">
      <c r="A716" s="26" t="s">
        <v>379</v>
      </c>
      <c r="B716" s="35"/>
      <c r="C716" s="35" t="s">
        <v>26</v>
      </c>
      <c r="D716" s="35" t="s">
        <v>11</v>
      </c>
      <c r="E716" s="56" t="s">
        <v>555</v>
      </c>
      <c r="F716" s="56"/>
      <c r="G716" s="32">
        <f>G717+G718</f>
        <v>102478</v>
      </c>
      <c r="H716" s="32">
        <f>H717+H718</f>
        <v>103869.3</v>
      </c>
      <c r="I716" s="32">
        <f>I717+I718</f>
        <v>105083.40000000001</v>
      </c>
    </row>
    <row r="717" spans="1:9" ht="31.5">
      <c r="A717" s="26" t="s">
        <v>47</v>
      </c>
      <c r="B717" s="35"/>
      <c r="C717" s="35" t="s">
        <v>26</v>
      </c>
      <c r="D717" s="35" t="s">
        <v>11</v>
      </c>
      <c r="E717" s="56" t="s">
        <v>555</v>
      </c>
      <c r="F717" s="56">
        <v>200</v>
      </c>
      <c r="G717" s="32">
        <v>1514.1</v>
      </c>
      <c r="H717" s="32">
        <v>1534.7</v>
      </c>
      <c r="I717" s="32">
        <v>1552.6</v>
      </c>
    </row>
    <row r="718" spans="1:9">
      <c r="A718" s="26" t="s">
        <v>37</v>
      </c>
      <c r="B718" s="35"/>
      <c r="C718" s="35" t="s">
        <v>26</v>
      </c>
      <c r="D718" s="35" t="s">
        <v>11</v>
      </c>
      <c r="E718" s="56" t="s">
        <v>555</v>
      </c>
      <c r="F718" s="56">
        <v>300</v>
      </c>
      <c r="G718" s="32">
        <v>100963.9</v>
      </c>
      <c r="H718" s="32">
        <v>102334.6</v>
      </c>
      <c r="I718" s="32">
        <v>103530.8</v>
      </c>
    </row>
    <row r="719" spans="1:9" ht="31.5">
      <c r="A719" s="26" t="s">
        <v>377</v>
      </c>
      <c r="B719" s="35"/>
      <c r="C719" s="35" t="s">
        <v>26</v>
      </c>
      <c r="D719" s="35" t="s">
        <v>11</v>
      </c>
      <c r="E719" s="56" t="s">
        <v>556</v>
      </c>
      <c r="F719" s="56"/>
      <c r="G719" s="32">
        <f>G720+G721</f>
        <v>58082.8</v>
      </c>
      <c r="H719" s="32">
        <f>H720+H721</f>
        <v>60406.1</v>
      </c>
      <c r="I719" s="32">
        <f>I720+I721</f>
        <v>62822.3</v>
      </c>
    </row>
    <row r="720" spans="1:9" ht="31.5">
      <c r="A720" s="26" t="s">
        <v>47</v>
      </c>
      <c r="B720" s="35"/>
      <c r="C720" s="35" t="s">
        <v>26</v>
      </c>
      <c r="D720" s="35" t="s">
        <v>11</v>
      </c>
      <c r="E720" s="56" t="s">
        <v>556</v>
      </c>
      <c r="F720" s="56">
        <v>200</v>
      </c>
      <c r="G720" s="32">
        <v>862.9</v>
      </c>
      <c r="H720" s="32">
        <v>897.5</v>
      </c>
      <c r="I720" s="32">
        <v>933.3</v>
      </c>
    </row>
    <row r="721" spans="1:9">
      <c r="A721" s="26" t="s">
        <v>37</v>
      </c>
      <c r="B721" s="35"/>
      <c r="C721" s="35" t="s">
        <v>26</v>
      </c>
      <c r="D721" s="35" t="s">
        <v>11</v>
      </c>
      <c r="E721" s="56" t="s">
        <v>556</v>
      </c>
      <c r="F721" s="56">
        <v>300</v>
      </c>
      <c r="G721" s="32">
        <v>57219.9</v>
      </c>
      <c r="H721" s="32">
        <v>59508.6</v>
      </c>
      <c r="I721" s="32">
        <v>61889</v>
      </c>
    </row>
    <row r="722" spans="1:9" ht="63">
      <c r="A722" s="26" t="s">
        <v>380</v>
      </c>
      <c r="B722" s="35"/>
      <c r="C722" s="35" t="s">
        <v>26</v>
      </c>
      <c r="D722" s="35" t="s">
        <v>11</v>
      </c>
      <c r="E722" s="56" t="s">
        <v>557</v>
      </c>
      <c r="F722" s="56"/>
      <c r="G722" s="32">
        <f>G723+G724</f>
        <v>23851</v>
      </c>
      <c r="H722" s="32">
        <f>H723+H724</f>
        <v>24805</v>
      </c>
      <c r="I722" s="32">
        <f>I723+I724</f>
        <v>25797.200000000001</v>
      </c>
    </row>
    <row r="723" spans="1:9" ht="31.5">
      <c r="A723" s="26" t="s">
        <v>47</v>
      </c>
      <c r="B723" s="35"/>
      <c r="C723" s="35" t="s">
        <v>26</v>
      </c>
      <c r="D723" s="35" t="s">
        <v>11</v>
      </c>
      <c r="E723" s="56" t="s">
        <v>557</v>
      </c>
      <c r="F723" s="56">
        <v>200</v>
      </c>
      <c r="G723" s="32">
        <v>355.1</v>
      </c>
      <c r="H723" s="32">
        <v>369.2</v>
      </c>
      <c r="I723" s="32">
        <v>384</v>
      </c>
    </row>
    <row r="724" spans="1:9">
      <c r="A724" s="26" t="s">
        <v>37</v>
      </c>
      <c r="B724" s="35"/>
      <c r="C724" s="35" t="s">
        <v>26</v>
      </c>
      <c r="D724" s="35" t="s">
        <v>11</v>
      </c>
      <c r="E724" s="56" t="s">
        <v>557</v>
      </c>
      <c r="F724" s="56">
        <v>300</v>
      </c>
      <c r="G724" s="32">
        <v>23495.9</v>
      </c>
      <c r="H724" s="32">
        <v>24435.8</v>
      </c>
      <c r="I724" s="32">
        <v>25413.200000000001</v>
      </c>
    </row>
    <row r="725" spans="1:9">
      <c r="A725" s="26" t="s">
        <v>829</v>
      </c>
      <c r="B725" s="35"/>
      <c r="C725" s="35" t="s">
        <v>26</v>
      </c>
      <c r="D725" s="35" t="s">
        <v>11</v>
      </c>
      <c r="E725" s="56" t="s">
        <v>563</v>
      </c>
      <c r="F725" s="56"/>
      <c r="G725" s="32">
        <f>SUM(G726)</f>
        <v>4101.5</v>
      </c>
      <c r="H725" s="32">
        <f>SUM(H726)</f>
        <v>4101.5</v>
      </c>
      <c r="I725" s="32">
        <f>SUM(I726)</f>
        <v>4101.5</v>
      </c>
    </row>
    <row r="726" spans="1:9" ht="47.25">
      <c r="A726" s="26" t="s">
        <v>378</v>
      </c>
      <c r="B726" s="35"/>
      <c r="C726" s="35" t="s">
        <v>26</v>
      </c>
      <c r="D726" s="35" t="s">
        <v>11</v>
      </c>
      <c r="E726" s="56" t="s">
        <v>564</v>
      </c>
      <c r="F726" s="56"/>
      <c r="G726" s="32">
        <f>SUM(G727:G728)</f>
        <v>4101.5</v>
      </c>
      <c r="H726" s="32">
        <f>SUM(H727:H728)</f>
        <v>4101.5</v>
      </c>
      <c r="I726" s="32">
        <f>SUM(I727:I728)</f>
        <v>4101.5</v>
      </c>
    </row>
    <row r="727" spans="1:9" ht="31.5">
      <c r="A727" s="26" t="s">
        <v>47</v>
      </c>
      <c r="B727" s="35"/>
      <c r="C727" s="35" t="s">
        <v>26</v>
      </c>
      <c r="D727" s="35" t="s">
        <v>11</v>
      </c>
      <c r="E727" s="56" t="s">
        <v>564</v>
      </c>
      <c r="F727" s="56">
        <v>200</v>
      </c>
      <c r="G727" s="32">
        <v>61.5</v>
      </c>
      <c r="H727" s="32">
        <v>61.5</v>
      </c>
      <c r="I727" s="32">
        <v>61.5</v>
      </c>
    </row>
    <row r="728" spans="1:9">
      <c r="A728" s="26" t="s">
        <v>37</v>
      </c>
      <c r="B728" s="35"/>
      <c r="C728" s="35" t="s">
        <v>26</v>
      </c>
      <c r="D728" s="35" t="s">
        <v>11</v>
      </c>
      <c r="E728" s="56" t="s">
        <v>564</v>
      </c>
      <c r="F728" s="56">
        <v>300</v>
      </c>
      <c r="G728" s="32">
        <v>4040</v>
      </c>
      <c r="H728" s="32">
        <v>4040</v>
      </c>
      <c r="I728" s="32">
        <v>4040</v>
      </c>
    </row>
    <row r="729" spans="1:9" ht="31.5" hidden="1">
      <c r="A729" s="26" t="s">
        <v>631</v>
      </c>
      <c r="B729" s="35"/>
      <c r="C729" s="35" t="s">
        <v>26</v>
      </c>
      <c r="D729" s="35" t="s">
        <v>11</v>
      </c>
      <c r="E729" s="56" t="s">
        <v>14</v>
      </c>
      <c r="F729" s="56"/>
      <c r="G729" s="32">
        <f>SUM(G730)</f>
        <v>0</v>
      </c>
      <c r="H729" s="32">
        <f>SUM(H730)</f>
        <v>0</v>
      </c>
      <c r="I729" s="32">
        <f>SUM(I730)</f>
        <v>0</v>
      </c>
    </row>
    <row r="730" spans="1:9" ht="31.5" hidden="1">
      <c r="A730" s="26" t="s">
        <v>77</v>
      </c>
      <c r="B730" s="66"/>
      <c r="C730" s="35" t="s">
        <v>26</v>
      </c>
      <c r="D730" s="35" t="s">
        <v>11</v>
      </c>
      <c r="E730" s="56" t="s">
        <v>15</v>
      </c>
      <c r="F730" s="56"/>
      <c r="G730" s="32">
        <f t="shared" ref="G730:I731" si="144">G731</f>
        <v>0</v>
      </c>
      <c r="H730" s="32">
        <f t="shared" si="144"/>
        <v>0</v>
      </c>
      <c r="I730" s="32">
        <f t="shared" si="144"/>
        <v>0</v>
      </c>
    </row>
    <row r="731" spans="1:9" ht="31.5" hidden="1">
      <c r="A731" s="26" t="s">
        <v>40</v>
      </c>
      <c r="B731" s="66"/>
      <c r="C731" s="35" t="s">
        <v>26</v>
      </c>
      <c r="D731" s="35" t="s">
        <v>11</v>
      </c>
      <c r="E731" s="56" t="s">
        <v>41</v>
      </c>
      <c r="F731" s="56"/>
      <c r="G731" s="32">
        <f t="shared" si="144"/>
        <v>0</v>
      </c>
      <c r="H731" s="32">
        <f t="shared" si="144"/>
        <v>0</v>
      </c>
      <c r="I731" s="32">
        <f t="shared" si="144"/>
        <v>0</v>
      </c>
    </row>
    <row r="732" spans="1:9" hidden="1">
      <c r="A732" s="26" t="s">
        <v>581</v>
      </c>
      <c r="B732" s="66"/>
      <c r="C732" s="35" t="s">
        <v>26</v>
      </c>
      <c r="D732" s="35" t="s">
        <v>11</v>
      </c>
      <c r="E732" s="56" t="s">
        <v>580</v>
      </c>
      <c r="F732" s="56"/>
      <c r="G732" s="32">
        <f t="shared" ref="G732:I733" si="145">SUM(G733)</f>
        <v>0</v>
      </c>
      <c r="H732" s="32">
        <f t="shared" si="145"/>
        <v>0</v>
      </c>
      <c r="I732" s="32">
        <f t="shared" si="145"/>
        <v>0</v>
      </c>
    </row>
    <row r="733" spans="1:9" ht="47.25" hidden="1">
      <c r="A733" s="26" t="s">
        <v>589</v>
      </c>
      <c r="B733" s="66"/>
      <c r="C733" s="35" t="s">
        <v>26</v>
      </c>
      <c r="D733" s="35" t="s">
        <v>11</v>
      </c>
      <c r="E733" s="56" t="s">
        <v>588</v>
      </c>
      <c r="F733" s="56"/>
      <c r="G733" s="32">
        <f t="shared" si="145"/>
        <v>0</v>
      </c>
      <c r="H733" s="32">
        <f t="shared" si="145"/>
        <v>0</v>
      </c>
      <c r="I733" s="32">
        <f t="shared" si="145"/>
        <v>0</v>
      </c>
    </row>
    <row r="734" spans="1:9" ht="31.5" hidden="1">
      <c r="A734" s="26" t="s">
        <v>47</v>
      </c>
      <c r="B734" s="66"/>
      <c r="C734" s="35" t="s">
        <v>26</v>
      </c>
      <c r="D734" s="35" t="s">
        <v>11</v>
      </c>
      <c r="E734" s="56" t="s">
        <v>588</v>
      </c>
      <c r="F734" s="56">
        <v>200</v>
      </c>
      <c r="G734" s="32"/>
      <c r="H734" s="32"/>
      <c r="I734" s="32"/>
    </row>
    <row r="735" spans="1:9" hidden="1">
      <c r="A735" s="26" t="s">
        <v>521</v>
      </c>
      <c r="B735" s="66"/>
      <c r="C735" s="35" t="s">
        <v>26</v>
      </c>
      <c r="D735" s="35" t="s">
        <v>11</v>
      </c>
      <c r="E735" s="56" t="s">
        <v>187</v>
      </c>
      <c r="F735" s="56"/>
      <c r="G735" s="32">
        <f>SUM(G736+G738)+G740</f>
        <v>0</v>
      </c>
      <c r="H735" s="32">
        <f t="shared" ref="H735:I735" si="146">SUM(H736+H738)+H740</f>
        <v>0</v>
      </c>
      <c r="I735" s="32">
        <f t="shared" si="146"/>
        <v>0</v>
      </c>
    </row>
    <row r="736" spans="1:9" ht="47.25" hidden="1">
      <c r="A736" s="26" t="s">
        <v>840</v>
      </c>
      <c r="B736" s="66"/>
      <c r="C736" s="35" t="s">
        <v>26</v>
      </c>
      <c r="D736" s="35" t="s">
        <v>11</v>
      </c>
      <c r="E736" s="56" t="s">
        <v>843</v>
      </c>
      <c r="F736" s="56"/>
      <c r="G736" s="32">
        <f>SUM(G737)</f>
        <v>0</v>
      </c>
      <c r="H736" s="32">
        <f t="shared" ref="H736:I736" si="147">SUM(H737)</f>
        <v>0</v>
      </c>
      <c r="I736" s="32">
        <f t="shared" si="147"/>
        <v>0</v>
      </c>
    </row>
    <row r="737" spans="1:9" ht="47.25" hidden="1">
      <c r="A737" s="26" t="s">
        <v>46</v>
      </c>
      <c r="B737" s="66"/>
      <c r="C737" s="35" t="s">
        <v>26</v>
      </c>
      <c r="D737" s="35" t="s">
        <v>11</v>
      </c>
      <c r="E737" s="56" t="s">
        <v>843</v>
      </c>
      <c r="F737" s="56">
        <v>100</v>
      </c>
      <c r="G737" s="32"/>
      <c r="H737" s="32"/>
      <c r="I737" s="32"/>
    </row>
    <row r="738" spans="1:9" ht="78.75" hidden="1">
      <c r="A738" s="26" t="s">
        <v>875</v>
      </c>
      <c r="B738" s="66"/>
      <c r="C738" s="35" t="s">
        <v>26</v>
      </c>
      <c r="D738" s="35" t="s">
        <v>11</v>
      </c>
      <c r="E738" s="56" t="s">
        <v>844</v>
      </c>
      <c r="F738" s="56"/>
      <c r="G738" s="32">
        <f>SUM(G739)</f>
        <v>0</v>
      </c>
      <c r="H738" s="32">
        <f t="shared" ref="H738:I738" si="148">SUM(H739)</f>
        <v>0</v>
      </c>
      <c r="I738" s="32">
        <f t="shared" si="148"/>
        <v>0</v>
      </c>
    </row>
    <row r="739" spans="1:9" ht="47.25" hidden="1">
      <c r="A739" s="26" t="s">
        <v>46</v>
      </c>
      <c r="B739" s="66"/>
      <c r="C739" s="35" t="s">
        <v>26</v>
      </c>
      <c r="D739" s="35" t="s">
        <v>11</v>
      </c>
      <c r="E739" s="56" t="s">
        <v>844</v>
      </c>
      <c r="F739" s="56">
        <v>100</v>
      </c>
      <c r="G739" s="32"/>
      <c r="H739" s="32"/>
      <c r="I739" s="32"/>
    </row>
    <row r="740" spans="1:9" ht="31.5" hidden="1">
      <c r="A740" s="26" t="s">
        <v>40</v>
      </c>
      <c r="B740" s="66"/>
      <c r="C740" s="35" t="s">
        <v>26</v>
      </c>
      <c r="D740" s="35" t="s">
        <v>11</v>
      </c>
      <c r="E740" s="56" t="s">
        <v>446</v>
      </c>
      <c r="F740" s="56"/>
      <c r="G740" s="32">
        <f>SUM(G741)</f>
        <v>0</v>
      </c>
      <c r="H740" s="32">
        <f t="shared" ref="H740:I741" si="149">SUM(H741)</f>
        <v>0</v>
      </c>
      <c r="I740" s="32">
        <f t="shared" si="149"/>
        <v>0</v>
      </c>
    </row>
    <row r="741" spans="1:9" ht="78.75" hidden="1">
      <c r="A741" s="26" t="s">
        <v>842</v>
      </c>
      <c r="B741" s="66"/>
      <c r="C741" s="35" t="s">
        <v>26</v>
      </c>
      <c r="D741" s="35" t="s">
        <v>11</v>
      </c>
      <c r="E741" s="56" t="s">
        <v>841</v>
      </c>
      <c r="F741" s="56"/>
      <c r="G741" s="32">
        <f>SUM(G742)</f>
        <v>0</v>
      </c>
      <c r="H741" s="32">
        <f t="shared" si="149"/>
        <v>0</v>
      </c>
      <c r="I741" s="32">
        <f t="shared" si="149"/>
        <v>0</v>
      </c>
    </row>
    <row r="742" spans="1:9" ht="47.25" hidden="1">
      <c r="A742" s="26" t="s">
        <v>46</v>
      </c>
      <c r="B742" s="66"/>
      <c r="C742" s="35" t="s">
        <v>26</v>
      </c>
      <c r="D742" s="35" t="s">
        <v>11</v>
      </c>
      <c r="E742" s="56" t="s">
        <v>841</v>
      </c>
      <c r="F742" s="56">
        <v>100</v>
      </c>
      <c r="G742" s="32"/>
      <c r="H742" s="32"/>
      <c r="I742" s="32"/>
    </row>
    <row r="743" spans="1:9">
      <c r="A743" s="26" t="s">
        <v>72</v>
      </c>
      <c r="B743" s="35"/>
      <c r="C743" s="35" t="s">
        <v>26</v>
      </c>
      <c r="D743" s="35" t="s">
        <v>73</v>
      </c>
      <c r="E743" s="56"/>
      <c r="F743" s="56"/>
      <c r="G743" s="32">
        <f>G761+G744+G779</f>
        <v>37546.400000000001</v>
      </c>
      <c r="H743" s="32">
        <f t="shared" ref="H743:I743" si="150">H761+H744+H779</f>
        <v>37354.199999999997</v>
      </c>
      <c r="I743" s="32">
        <f t="shared" si="150"/>
        <v>37805.1</v>
      </c>
    </row>
    <row r="744" spans="1:9" ht="31.5">
      <c r="A744" s="26" t="s">
        <v>488</v>
      </c>
      <c r="B744" s="35"/>
      <c r="C744" s="35" t="s">
        <v>26</v>
      </c>
      <c r="D744" s="35" t="s">
        <v>73</v>
      </c>
      <c r="E744" s="35" t="s">
        <v>350</v>
      </c>
      <c r="F744" s="56"/>
      <c r="G744" s="32">
        <f>G745+G749+G756</f>
        <v>29845.1</v>
      </c>
      <c r="H744" s="32">
        <f>H745+H749+H756</f>
        <v>29845.1</v>
      </c>
      <c r="I744" s="32">
        <f>I745+I749+I756</f>
        <v>29845.1</v>
      </c>
    </row>
    <row r="745" spans="1:9">
      <c r="A745" s="26" t="s">
        <v>359</v>
      </c>
      <c r="B745" s="35"/>
      <c r="C745" s="35" t="s">
        <v>26</v>
      </c>
      <c r="D745" s="35" t="s">
        <v>73</v>
      </c>
      <c r="E745" s="35" t="s">
        <v>351</v>
      </c>
      <c r="F745" s="56"/>
      <c r="G745" s="32">
        <f>SUM(G746)</f>
        <v>6102.0999999999995</v>
      </c>
      <c r="H745" s="32">
        <f>SUM(H746)</f>
        <v>6102.0999999999995</v>
      </c>
      <c r="I745" s="32">
        <f>SUM(I746)</f>
        <v>6102.0999999999995</v>
      </c>
    </row>
    <row r="746" spans="1:9">
      <c r="A746" s="26" t="s">
        <v>381</v>
      </c>
      <c r="B746" s="35"/>
      <c r="C746" s="35" t="s">
        <v>26</v>
      </c>
      <c r="D746" s="35" t="s">
        <v>73</v>
      </c>
      <c r="E746" s="56" t="s">
        <v>558</v>
      </c>
      <c r="F746" s="56"/>
      <c r="G746" s="32">
        <f>G747+G748</f>
        <v>6102.0999999999995</v>
      </c>
      <c r="H746" s="32">
        <f>H747+H748</f>
        <v>6102.0999999999995</v>
      </c>
      <c r="I746" s="32">
        <f>I747+I748</f>
        <v>6102.0999999999995</v>
      </c>
    </row>
    <row r="747" spans="1:9" ht="47.25">
      <c r="A747" s="26" t="s">
        <v>46</v>
      </c>
      <c r="B747" s="35"/>
      <c r="C747" s="35" t="s">
        <v>26</v>
      </c>
      <c r="D747" s="35" t="s">
        <v>73</v>
      </c>
      <c r="E747" s="56" t="s">
        <v>558</v>
      </c>
      <c r="F747" s="56">
        <v>100</v>
      </c>
      <c r="G747" s="32">
        <v>5522.7</v>
      </c>
      <c r="H747" s="32">
        <v>5522.7</v>
      </c>
      <c r="I747" s="32">
        <v>5522.7</v>
      </c>
    </row>
    <row r="748" spans="1:9" ht="31.5">
      <c r="A748" s="26" t="s">
        <v>47</v>
      </c>
      <c r="B748" s="35"/>
      <c r="C748" s="35" t="s">
        <v>26</v>
      </c>
      <c r="D748" s="35" t="s">
        <v>73</v>
      </c>
      <c r="E748" s="56" t="s">
        <v>558</v>
      </c>
      <c r="F748" s="56">
        <v>200</v>
      </c>
      <c r="G748" s="32">
        <v>579.4</v>
      </c>
      <c r="H748" s="32">
        <v>579.4</v>
      </c>
      <c r="I748" s="32">
        <v>579.4</v>
      </c>
    </row>
    <row r="749" spans="1:9" ht="31.5">
      <c r="A749" s="26" t="s">
        <v>361</v>
      </c>
      <c r="B749" s="35"/>
      <c r="C749" s="35" t="s">
        <v>26</v>
      </c>
      <c r="D749" s="35" t="s">
        <v>73</v>
      </c>
      <c r="E749" s="56" t="s">
        <v>362</v>
      </c>
      <c r="F749" s="56"/>
      <c r="G749" s="32">
        <f>SUM(G752)+G750</f>
        <v>4660</v>
      </c>
      <c r="H749" s="32">
        <f t="shared" ref="H749:I749" si="151">SUM(H752)+H750</f>
        <v>4660</v>
      </c>
      <c r="I749" s="32">
        <f t="shared" si="151"/>
        <v>4660</v>
      </c>
    </row>
    <row r="750" spans="1:9" ht="63">
      <c r="A750" s="34" t="s">
        <v>973</v>
      </c>
      <c r="B750" s="35"/>
      <c r="C750" s="35" t="s">
        <v>26</v>
      </c>
      <c r="D750" s="35" t="s">
        <v>73</v>
      </c>
      <c r="E750" s="35" t="s">
        <v>940</v>
      </c>
      <c r="F750" s="35"/>
      <c r="G750" s="32">
        <f>G751</f>
        <v>4.9000000000000004</v>
      </c>
      <c r="H750" s="32">
        <f t="shared" ref="H750:I750" si="152">H751</f>
        <v>4.9000000000000004</v>
      </c>
      <c r="I750" s="32">
        <f t="shared" si="152"/>
        <v>4.9000000000000004</v>
      </c>
    </row>
    <row r="751" spans="1:9" ht="31.5">
      <c r="A751" s="26" t="s">
        <v>47</v>
      </c>
      <c r="B751" s="35"/>
      <c r="C751" s="35" t="s">
        <v>26</v>
      </c>
      <c r="D751" s="35" t="s">
        <v>73</v>
      </c>
      <c r="E751" s="35" t="s">
        <v>940</v>
      </c>
      <c r="F751" s="35" t="s">
        <v>86</v>
      </c>
      <c r="G751" s="32">
        <v>4.9000000000000004</v>
      </c>
      <c r="H751" s="32">
        <v>4.9000000000000004</v>
      </c>
      <c r="I751" s="32">
        <v>4.9000000000000004</v>
      </c>
    </row>
    <row r="752" spans="1:9" ht="47.25">
      <c r="A752" s="26" t="s">
        <v>561</v>
      </c>
      <c r="B752" s="35"/>
      <c r="C752" s="35" t="s">
        <v>26</v>
      </c>
      <c r="D752" s="35" t="s">
        <v>73</v>
      </c>
      <c r="E752" s="56" t="s">
        <v>560</v>
      </c>
      <c r="F752" s="56"/>
      <c r="G752" s="32">
        <f t="shared" ref="G752:I752" si="153">SUM(G753)</f>
        <v>4655.1000000000004</v>
      </c>
      <c r="H752" s="32">
        <f t="shared" si="153"/>
        <v>4655.1000000000004</v>
      </c>
      <c r="I752" s="32">
        <f t="shared" si="153"/>
        <v>4655.1000000000004</v>
      </c>
    </row>
    <row r="753" spans="1:9" ht="31.5">
      <c r="A753" s="26" t="s">
        <v>382</v>
      </c>
      <c r="B753" s="35"/>
      <c r="C753" s="35" t="s">
        <v>26</v>
      </c>
      <c r="D753" s="35" t="s">
        <v>73</v>
      </c>
      <c r="E753" s="56" t="s">
        <v>559</v>
      </c>
      <c r="F753" s="56"/>
      <c r="G753" s="32">
        <f>G754+G755</f>
        <v>4655.1000000000004</v>
      </c>
      <c r="H753" s="32">
        <f>H754+H755</f>
        <v>4655.1000000000004</v>
      </c>
      <c r="I753" s="32">
        <f>I754+I755</f>
        <v>4655.1000000000004</v>
      </c>
    </row>
    <row r="754" spans="1:9" ht="47.25">
      <c r="A754" s="26" t="s">
        <v>46</v>
      </c>
      <c r="B754" s="35"/>
      <c r="C754" s="35" t="s">
        <v>26</v>
      </c>
      <c r="D754" s="35" t="s">
        <v>73</v>
      </c>
      <c r="E754" s="56" t="s">
        <v>559</v>
      </c>
      <c r="F754" s="56">
        <v>100</v>
      </c>
      <c r="G754" s="32">
        <v>4020.3</v>
      </c>
      <c r="H754" s="32">
        <v>4020.3</v>
      </c>
      <c r="I754" s="32">
        <v>4020.3</v>
      </c>
    </row>
    <row r="755" spans="1:9" ht="31.5">
      <c r="A755" s="26" t="s">
        <v>47</v>
      </c>
      <c r="B755" s="35"/>
      <c r="C755" s="35" t="s">
        <v>26</v>
      </c>
      <c r="D755" s="35" t="s">
        <v>73</v>
      </c>
      <c r="E755" s="56" t="s">
        <v>559</v>
      </c>
      <c r="F755" s="56">
        <v>200</v>
      </c>
      <c r="G755" s="32">
        <v>634.79999999999995</v>
      </c>
      <c r="H755" s="32">
        <v>634.79999999999995</v>
      </c>
      <c r="I755" s="32">
        <v>634.79999999999995</v>
      </c>
    </row>
    <row r="756" spans="1:9" ht="31.5">
      <c r="A756" s="26" t="s">
        <v>356</v>
      </c>
      <c r="B756" s="35"/>
      <c r="C756" s="35" t="s">
        <v>26</v>
      </c>
      <c r="D756" s="35" t="s">
        <v>73</v>
      </c>
      <c r="E756" s="35" t="s">
        <v>357</v>
      </c>
      <c r="F756" s="56"/>
      <c r="G756" s="32">
        <f>SUM(G757)</f>
        <v>19083</v>
      </c>
      <c r="H756" s="32">
        <f>SUM(H757)</f>
        <v>19083</v>
      </c>
      <c r="I756" s="32">
        <f>SUM(I757)</f>
        <v>19083</v>
      </c>
    </row>
    <row r="757" spans="1:9" ht="31.5">
      <c r="A757" s="26" t="s">
        <v>384</v>
      </c>
      <c r="B757" s="35"/>
      <c r="C757" s="35" t="s">
        <v>26</v>
      </c>
      <c r="D757" s="35" t="s">
        <v>73</v>
      </c>
      <c r="E757" s="56" t="s">
        <v>562</v>
      </c>
      <c r="F757" s="56"/>
      <c r="G757" s="32">
        <f>G758+G759+G760</f>
        <v>19083</v>
      </c>
      <c r="H757" s="32">
        <f>H758+H759+H760</f>
        <v>19083</v>
      </c>
      <c r="I757" s="32">
        <f>I758+I759+I760</f>
        <v>19083</v>
      </c>
    </row>
    <row r="758" spans="1:9" ht="47.25">
      <c r="A758" s="26" t="s">
        <v>46</v>
      </c>
      <c r="B758" s="35"/>
      <c r="C758" s="35" t="s">
        <v>26</v>
      </c>
      <c r="D758" s="35" t="s">
        <v>73</v>
      </c>
      <c r="E758" s="56" t="s">
        <v>562</v>
      </c>
      <c r="F758" s="56">
        <v>100</v>
      </c>
      <c r="G758" s="32">
        <v>19083</v>
      </c>
      <c r="H758" s="32">
        <v>19083</v>
      </c>
      <c r="I758" s="32">
        <v>19083</v>
      </c>
    </row>
    <row r="759" spans="1:9" ht="31.5" hidden="1">
      <c r="A759" s="26" t="s">
        <v>47</v>
      </c>
      <c r="B759" s="35"/>
      <c r="C759" s="35" t="s">
        <v>26</v>
      </c>
      <c r="D759" s="35" t="s">
        <v>73</v>
      </c>
      <c r="E759" s="56" t="s">
        <v>385</v>
      </c>
      <c r="F759" s="56">
        <v>200</v>
      </c>
      <c r="G759" s="32"/>
      <c r="H759" s="32"/>
      <c r="I759" s="32"/>
    </row>
    <row r="760" spans="1:9" hidden="1">
      <c r="A760" s="26" t="s">
        <v>20</v>
      </c>
      <c r="B760" s="35"/>
      <c r="C760" s="35" t="s">
        <v>26</v>
      </c>
      <c r="D760" s="35" t="s">
        <v>73</v>
      </c>
      <c r="E760" s="56" t="s">
        <v>385</v>
      </c>
      <c r="F760" s="56">
        <v>800</v>
      </c>
      <c r="G760" s="32"/>
      <c r="H760" s="32"/>
      <c r="I760" s="32"/>
    </row>
    <row r="761" spans="1:9" ht="31.5">
      <c r="A761" s="26" t="s">
        <v>631</v>
      </c>
      <c r="B761" s="35"/>
      <c r="C761" s="35" t="s">
        <v>26</v>
      </c>
      <c r="D761" s="35" t="s">
        <v>73</v>
      </c>
      <c r="E761" s="56" t="s">
        <v>14</v>
      </c>
      <c r="F761" s="56"/>
      <c r="G761" s="32">
        <f>G768+G762</f>
        <v>7628.5</v>
      </c>
      <c r="H761" s="32">
        <f>H768+H762</f>
        <v>7509.1</v>
      </c>
      <c r="I761" s="32">
        <f>I768+I762</f>
        <v>7960.0000000000009</v>
      </c>
    </row>
    <row r="762" spans="1:9">
      <c r="A762" s="26" t="s">
        <v>79</v>
      </c>
      <c r="B762" s="46"/>
      <c r="C762" s="35" t="s">
        <v>26</v>
      </c>
      <c r="D762" s="35" t="s">
        <v>73</v>
      </c>
      <c r="E762" s="56" t="s">
        <v>63</v>
      </c>
      <c r="F762" s="56"/>
      <c r="G762" s="32">
        <f>SUM(G763)</f>
        <v>128</v>
      </c>
      <c r="H762" s="32">
        <f t="shared" ref="H762:I762" si="154">SUM(H763)</f>
        <v>0</v>
      </c>
      <c r="I762" s="32">
        <f t="shared" si="154"/>
        <v>450</v>
      </c>
    </row>
    <row r="763" spans="1:9">
      <c r="A763" s="26" t="s">
        <v>30</v>
      </c>
      <c r="B763" s="46"/>
      <c r="C763" s="35" t="s">
        <v>26</v>
      </c>
      <c r="D763" s="35" t="s">
        <v>73</v>
      </c>
      <c r="E763" s="56" t="s">
        <v>410</v>
      </c>
      <c r="F763" s="56"/>
      <c r="G763" s="32">
        <f>SUM(G764+G766)</f>
        <v>128</v>
      </c>
      <c r="H763" s="32">
        <f t="shared" ref="H763:I763" si="155">SUM(H764+H766)</f>
        <v>0</v>
      </c>
      <c r="I763" s="32">
        <f t="shared" si="155"/>
        <v>450</v>
      </c>
    </row>
    <row r="764" spans="1:9" ht="31.5">
      <c r="A764" s="26" t="s">
        <v>943</v>
      </c>
      <c r="B764" s="46"/>
      <c r="C764" s="35" t="s">
        <v>26</v>
      </c>
      <c r="D764" s="35" t="s">
        <v>73</v>
      </c>
      <c r="E764" s="56" t="s">
        <v>695</v>
      </c>
      <c r="F764" s="56"/>
      <c r="G764" s="32">
        <f t="shared" ref="G764:H764" si="156">SUM(G765)</f>
        <v>128</v>
      </c>
      <c r="H764" s="32">
        <f t="shared" si="156"/>
        <v>0</v>
      </c>
      <c r="I764" s="32">
        <f>SUM(I765)</f>
        <v>350</v>
      </c>
    </row>
    <row r="765" spans="1:9" ht="31.5">
      <c r="A765" s="26" t="s">
        <v>47</v>
      </c>
      <c r="B765" s="46"/>
      <c r="C765" s="35" t="s">
        <v>26</v>
      </c>
      <c r="D765" s="35" t="s">
        <v>73</v>
      </c>
      <c r="E765" s="56" t="s">
        <v>695</v>
      </c>
      <c r="F765" s="56">
        <v>200</v>
      </c>
      <c r="G765" s="32">
        <v>128</v>
      </c>
      <c r="H765" s="32"/>
      <c r="I765" s="32">
        <v>350</v>
      </c>
    </row>
    <row r="766" spans="1:9" ht="47.25">
      <c r="A766" s="26" t="s">
        <v>942</v>
      </c>
      <c r="B766" s="35"/>
      <c r="C766" s="35" t="s">
        <v>26</v>
      </c>
      <c r="D766" s="35" t="s">
        <v>73</v>
      </c>
      <c r="E766" s="56" t="s">
        <v>941</v>
      </c>
      <c r="F766" s="56"/>
      <c r="G766" s="32"/>
      <c r="H766" s="32">
        <f t="shared" ref="H766:I766" si="157">SUM(H767)</f>
        <v>0</v>
      </c>
      <c r="I766" s="32">
        <f t="shared" si="157"/>
        <v>100</v>
      </c>
    </row>
    <row r="767" spans="1:9" ht="31.5">
      <c r="A767" s="26" t="s">
        <v>47</v>
      </c>
      <c r="B767" s="35"/>
      <c r="C767" s="35" t="s">
        <v>26</v>
      </c>
      <c r="D767" s="35" t="s">
        <v>73</v>
      </c>
      <c r="E767" s="56" t="s">
        <v>941</v>
      </c>
      <c r="F767" s="56">
        <v>200</v>
      </c>
      <c r="G767" s="32"/>
      <c r="H767" s="32"/>
      <c r="I767" s="32">
        <v>100</v>
      </c>
    </row>
    <row r="768" spans="1:9" ht="31.5">
      <c r="A768" s="26" t="s">
        <v>635</v>
      </c>
      <c r="B768" s="35"/>
      <c r="C768" s="35" t="s">
        <v>26</v>
      </c>
      <c r="D768" s="35" t="s">
        <v>73</v>
      </c>
      <c r="E768" s="56" t="s">
        <v>74</v>
      </c>
      <c r="F768" s="56"/>
      <c r="G768" s="32">
        <f>SUM(G769+G772+G774+G776)</f>
        <v>7500.5</v>
      </c>
      <c r="H768" s="32">
        <f t="shared" ref="H768:I768" si="158">SUM(H769+H772+H774+H776)</f>
        <v>7509.1</v>
      </c>
      <c r="I768" s="32">
        <f t="shared" si="158"/>
        <v>7510.0000000000009</v>
      </c>
    </row>
    <row r="769" spans="1:11">
      <c r="A769" s="26" t="s">
        <v>75</v>
      </c>
      <c r="B769" s="35"/>
      <c r="C769" s="35" t="s">
        <v>26</v>
      </c>
      <c r="D769" s="35" t="s">
        <v>73</v>
      </c>
      <c r="E769" s="56" t="s">
        <v>76</v>
      </c>
      <c r="F769" s="56"/>
      <c r="G769" s="32">
        <f>G770+G771</f>
        <v>4772.3</v>
      </c>
      <c r="H769" s="32">
        <f>H770+H771</f>
        <v>4772.3</v>
      </c>
      <c r="I769" s="32">
        <f>I770+I771</f>
        <v>4772.3</v>
      </c>
    </row>
    <row r="770" spans="1:11" ht="47.25">
      <c r="A770" s="26" t="s">
        <v>46</v>
      </c>
      <c r="B770" s="35"/>
      <c r="C770" s="35" t="s">
        <v>26</v>
      </c>
      <c r="D770" s="35" t="s">
        <v>73</v>
      </c>
      <c r="E770" s="56" t="s">
        <v>76</v>
      </c>
      <c r="F770" s="56">
        <v>100</v>
      </c>
      <c r="G770" s="32">
        <v>4765.3</v>
      </c>
      <c r="H770" s="32">
        <v>4765.3</v>
      </c>
      <c r="I770" s="32">
        <v>4765.3</v>
      </c>
    </row>
    <row r="771" spans="1:11" ht="31.5">
      <c r="A771" s="26" t="s">
        <v>47</v>
      </c>
      <c r="B771" s="35"/>
      <c r="C771" s="35" t="s">
        <v>26</v>
      </c>
      <c r="D771" s="35" t="s">
        <v>73</v>
      </c>
      <c r="E771" s="56" t="s">
        <v>76</v>
      </c>
      <c r="F771" s="56">
        <v>200</v>
      </c>
      <c r="G771" s="32">
        <v>7</v>
      </c>
      <c r="H771" s="32">
        <v>7</v>
      </c>
      <c r="I771" s="32">
        <v>7</v>
      </c>
    </row>
    <row r="772" spans="1:11">
      <c r="A772" s="26" t="s">
        <v>90</v>
      </c>
      <c r="B772" s="65"/>
      <c r="C772" s="67" t="s">
        <v>26</v>
      </c>
      <c r="D772" s="67" t="s">
        <v>73</v>
      </c>
      <c r="E772" s="68" t="s">
        <v>492</v>
      </c>
      <c r="F772" s="68"/>
      <c r="G772" s="69">
        <f>G773</f>
        <v>535</v>
      </c>
      <c r="H772" s="69">
        <f>H773</f>
        <v>535</v>
      </c>
      <c r="I772" s="69">
        <f>I773</f>
        <v>535</v>
      </c>
    </row>
    <row r="773" spans="1:11" ht="31.5">
      <c r="A773" s="26" t="s">
        <v>47</v>
      </c>
      <c r="B773" s="65"/>
      <c r="C773" s="67" t="s">
        <v>26</v>
      </c>
      <c r="D773" s="67" t="s">
        <v>73</v>
      </c>
      <c r="E773" s="68" t="s">
        <v>492</v>
      </c>
      <c r="F773" s="68">
        <v>200</v>
      </c>
      <c r="G773" s="69">
        <v>535</v>
      </c>
      <c r="H773" s="69">
        <v>535</v>
      </c>
      <c r="I773" s="69">
        <v>535</v>
      </c>
    </row>
    <row r="774" spans="1:11" ht="31.5">
      <c r="A774" s="26" t="s">
        <v>92</v>
      </c>
      <c r="B774" s="65"/>
      <c r="C774" s="67" t="s">
        <v>26</v>
      </c>
      <c r="D774" s="67" t="s">
        <v>73</v>
      </c>
      <c r="E774" s="68" t="s">
        <v>493</v>
      </c>
      <c r="F774" s="68"/>
      <c r="G774" s="69">
        <f>G775</f>
        <v>913.5</v>
      </c>
      <c r="H774" s="69">
        <f>H775</f>
        <v>843.2</v>
      </c>
      <c r="I774" s="69">
        <f>I775</f>
        <v>844.1</v>
      </c>
    </row>
    <row r="775" spans="1:11" ht="31.5">
      <c r="A775" s="26" t="s">
        <v>47</v>
      </c>
      <c r="B775" s="65"/>
      <c r="C775" s="67" t="s">
        <v>26</v>
      </c>
      <c r="D775" s="67" t="s">
        <v>73</v>
      </c>
      <c r="E775" s="68" t="s">
        <v>493</v>
      </c>
      <c r="F775" s="68">
        <v>200</v>
      </c>
      <c r="G775" s="69">
        <v>913.5</v>
      </c>
      <c r="H775" s="69">
        <v>843.2</v>
      </c>
      <c r="I775" s="69">
        <v>844.1</v>
      </c>
    </row>
    <row r="776" spans="1:11" ht="31.5">
      <c r="A776" s="26" t="s">
        <v>93</v>
      </c>
      <c r="B776" s="65"/>
      <c r="C776" s="67" t="s">
        <v>26</v>
      </c>
      <c r="D776" s="67" t="s">
        <v>73</v>
      </c>
      <c r="E776" s="68" t="s">
        <v>494</v>
      </c>
      <c r="F776" s="68"/>
      <c r="G776" s="69">
        <f>G777+G778</f>
        <v>1279.7</v>
      </c>
      <c r="H776" s="69">
        <f>H777+H778</f>
        <v>1358.6</v>
      </c>
      <c r="I776" s="69">
        <f>I777+I778</f>
        <v>1358.6000000000001</v>
      </c>
    </row>
    <row r="777" spans="1:11" ht="31.5">
      <c r="A777" s="26" t="s">
        <v>47</v>
      </c>
      <c r="B777" s="65"/>
      <c r="C777" s="67" t="s">
        <v>26</v>
      </c>
      <c r="D777" s="67" t="s">
        <v>73</v>
      </c>
      <c r="E777" s="68" t="s">
        <v>494</v>
      </c>
      <c r="F777" s="68">
        <v>200</v>
      </c>
      <c r="G777" s="69">
        <v>1167.4000000000001</v>
      </c>
      <c r="H777" s="69">
        <v>1239.3</v>
      </c>
      <c r="I777" s="69">
        <v>1240.2</v>
      </c>
    </row>
    <row r="778" spans="1:11">
      <c r="A778" s="26" t="s">
        <v>20</v>
      </c>
      <c r="B778" s="65"/>
      <c r="C778" s="67" t="s">
        <v>26</v>
      </c>
      <c r="D778" s="67" t="s">
        <v>73</v>
      </c>
      <c r="E778" s="68" t="s">
        <v>494</v>
      </c>
      <c r="F778" s="68">
        <v>800</v>
      </c>
      <c r="G778" s="69">
        <v>112.3</v>
      </c>
      <c r="H778" s="69">
        <v>119.3</v>
      </c>
      <c r="I778" s="69">
        <v>118.4</v>
      </c>
    </row>
    <row r="779" spans="1:11" ht="31.5">
      <c r="A779" s="26" t="s">
        <v>670</v>
      </c>
      <c r="B779" s="65"/>
      <c r="C779" s="67" t="s">
        <v>26</v>
      </c>
      <c r="D779" s="67" t="s">
        <v>73</v>
      </c>
      <c r="E779" s="68" t="s">
        <v>668</v>
      </c>
      <c r="F779" s="68"/>
      <c r="G779" s="69">
        <f>SUM(G780)</f>
        <v>72.8</v>
      </c>
      <c r="H779" s="69">
        <f t="shared" ref="H779:I781" si="159">SUM(H780)</f>
        <v>0</v>
      </c>
      <c r="I779" s="69">
        <f t="shared" si="159"/>
        <v>0</v>
      </c>
    </row>
    <row r="780" spans="1:11">
      <c r="A780" s="123" t="s">
        <v>1039</v>
      </c>
      <c r="B780" s="65"/>
      <c r="C780" s="67" t="s">
        <v>26</v>
      </c>
      <c r="D780" s="67" t="s">
        <v>73</v>
      </c>
      <c r="E780" s="68" t="s">
        <v>1038</v>
      </c>
      <c r="F780" s="68"/>
      <c r="G780" s="69">
        <f>SUM(G781)</f>
        <v>72.8</v>
      </c>
      <c r="H780" s="69">
        <f t="shared" si="159"/>
        <v>0</v>
      </c>
      <c r="I780" s="69">
        <f t="shared" si="159"/>
        <v>0</v>
      </c>
    </row>
    <row r="781" spans="1:11">
      <c r="A781" s="123" t="s">
        <v>1040</v>
      </c>
      <c r="B781" s="65"/>
      <c r="C781" s="67" t="s">
        <v>26</v>
      </c>
      <c r="D781" s="67" t="s">
        <v>73</v>
      </c>
      <c r="E781" s="68" t="s">
        <v>1041</v>
      </c>
      <c r="F781" s="68"/>
      <c r="G781" s="69">
        <f>SUM(G782)</f>
        <v>72.8</v>
      </c>
      <c r="H781" s="69">
        <f t="shared" si="159"/>
        <v>0</v>
      </c>
      <c r="I781" s="69">
        <f t="shared" si="159"/>
        <v>0</v>
      </c>
    </row>
    <row r="782" spans="1:11" ht="31.5">
      <c r="A782" s="123" t="s">
        <v>47</v>
      </c>
      <c r="B782" s="65"/>
      <c r="C782" s="67" t="s">
        <v>26</v>
      </c>
      <c r="D782" s="67" t="s">
        <v>73</v>
      </c>
      <c r="E782" s="68" t="s">
        <v>1041</v>
      </c>
      <c r="F782" s="68">
        <v>200</v>
      </c>
      <c r="G782" s="69">
        <v>72.8</v>
      </c>
      <c r="H782" s="69"/>
      <c r="I782" s="69"/>
    </row>
    <row r="783" spans="1:11" ht="31.5">
      <c r="A783" s="70" t="s">
        <v>512</v>
      </c>
      <c r="B783" s="48" t="s">
        <v>246</v>
      </c>
      <c r="C783" s="49"/>
      <c r="D783" s="49"/>
      <c r="E783" s="49"/>
      <c r="F783" s="49"/>
      <c r="G783" s="50">
        <f>G798+G784+G791</f>
        <v>194826.7</v>
      </c>
      <c r="H783" s="50">
        <f>H798+H784+H791</f>
        <v>164542.30000000005</v>
      </c>
      <c r="I783" s="50">
        <f>I798+I784+I791</f>
        <v>175414.7</v>
      </c>
      <c r="J783" s="31">
        <v>289969.69999999995</v>
      </c>
      <c r="K783" s="53">
        <f>SUM(J783-G783)</f>
        <v>95142.999999999942</v>
      </c>
    </row>
    <row r="784" spans="1:11">
      <c r="A784" s="26" t="s">
        <v>107</v>
      </c>
      <c r="B784" s="27"/>
      <c r="C784" s="27" t="s">
        <v>108</v>
      </c>
      <c r="D784" s="27"/>
      <c r="E784" s="27"/>
      <c r="F784" s="27"/>
      <c r="G784" s="30">
        <f t="shared" ref="G784:I789" si="160">SUM(G785)</f>
        <v>225</v>
      </c>
      <c r="H784" s="30">
        <f t="shared" si="160"/>
        <v>0</v>
      </c>
      <c r="I784" s="30">
        <f t="shared" si="160"/>
        <v>0</v>
      </c>
    </row>
    <row r="785" spans="1:11">
      <c r="A785" s="26" t="s">
        <v>329</v>
      </c>
      <c r="B785" s="27"/>
      <c r="C785" s="27" t="s">
        <v>108</v>
      </c>
      <c r="D785" s="27" t="s">
        <v>108</v>
      </c>
      <c r="E785" s="56"/>
      <c r="F785" s="56"/>
      <c r="G785" s="30">
        <f t="shared" si="160"/>
        <v>225</v>
      </c>
      <c r="H785" s="30">
        <f t="shared" si="160"/>
        <v>0</v>
      </c>
      <c r="I785" s="30">
        <f t="shared" si="160"/>
        <v>0</v>
      </c>
    </row>
    <row r="786" spans="1:11" ht="31.5">
      <c r="A786" s="26" t="s">
        <v>633</v>
      </c>
      <c r="B786" s="35"/>
      <c r="C786" s="35" t="s">
        <v>108</v>
      </c>
      <c r="D786" s="35" t="s">
        <v>108</v>
      </c>
      <c r="E786" s="56" t="s">
        <v>314</v>
      </c>
      <c r="F786" s="56"/>
      <c r="G786" s="30">
        <f t="shared" si="160"/>
        <v>225</v>
      </c>
      <c r="H786" s="30">
        <f t="shared" si="160"/>
        <v>0</v>
      </c>
      <c r="I786" s="30">
        <f t="shared" si="160"/>
        <v>0</v>
      </c>
    </row>
    <row r="787" spans="1:11" ht="31.5">
      <c r="A787" s="26" t="s">
        <v>506</v>
      </c>
      <c r="B787" s="27"/>
      <c r="C787" s="27" t="s">
        <v>108</v>
      </c>
      <c r="D787" s="27" t="s">
        <v>108</v>
      </c>
      <c r="E787" s="27" t="s">
        <v>334</v>
      </c>
      <c r="F787" s="27"/>
      <c r="G787" s="30">
        <f t="shared" si="160"/>
        <v>225</v>
      </c>
      <c r="H787" s="30">
        <f t="shared" si="160"/>
        <v>0</v>
      </c>
      <c r="I787" s="30">
        <f t="shared" si="160"/>
        <v>0</v>
      </c>
    </row>
    <row r="788" spans="1:11">
      <c r="A788" s="26" t="s">
        <v>30</v>
      </c>
      <c r="B788" s="27"/>
      <c r="C788" s="27" t="s">
        <v>108</v>
      </c>
      <c r="D788" s="27" t="s">
        <v>108</v>
      </c>
      <c r="E788" s="27" t="s">
        <v>335</v>
      </c>
      <c r="F788" s="27"/>
      <c r="G788" s="30">
        <f t="shared" si="160"/>
        <v>225</v>
      </c>
      <c r="H788" s="30">
        <f t="shared" si="160"/>
        <v>0</v>
      </c>
      <c r="I788" s="30">
        <f t="shared" si="160"/>
        <v>0</v>
      </c>
    </row>
    <row r="789" spans="1:11" ht="30.75" customHeight="1">
      <c r="A789" s="26" t="s">
        <v>336</v>
      </c>
      <c r="B789" s="56"/>
      <c r="C789" s="27" t="s">
        <v>108</v>
      </c>
      <c r="D789" s="27" t="s">
        <v>108</v>
      </c>
      <c r="E789" s="27" t="s">
        <v>337</v>
      </c>
      <c r="F789" s="27"/>
      <c r="G789" s="30">
        <f t="shared" si="160"/>
        <v>225</v>
      </c>
      <c r="H789" s="30">
        <f t="shared" si="160"/>
        <v>0</v>
      </c>
      <c r="I789" s="30">
        <f t="shared" si="160"/>
        <v>0</v>
      </c>
    </row>
    <row r="790" spans="1:11" ht="31.5">
      <c r="A790" s="26" t="s">
        <v>222</v>
      </c>
      <c r="B790" s="27"/>
      <c r="C790" s="27" t="s">
        <v>108</v>
      </c>
      <c r="D790" s="27" t="s">
        <v>108</v>
      </c>
      <c r="E790" s="27" t="s">
        <v>337</v>
      </c>
      <c r="F790" s="46">
        <v>600</v>
      </c>
      <c r="G790" s="30">
        <v>225</v>
      </c>
      <c r="H790" s="30"/>
      <c r="I790" s="30"/>
    </row>
    <row r="791" spans="1:11">
      <c r="A791" s="26" t="s">
        <v>25</v>
      </c>
      <c r="B791" s="35"/>
      <c r="C791" s="35" t="s">
        <v>26</v>
      </c>
      <c r="D791" s="35" t="s">
        <v>27</v>
      </c>
      <c r="E791" s="56"/>
      <c r="F791" s="56"/>
      <c r="G791" s="32">
        <f t="shared" ref="G791:I796" si="161">SUM(G792)</f>
        <v>300</v>
      </c>
      <c r="H791" s="32">
        <f t="shared" si="161"/>
        <v>300</v>
      </c>
      <c r="I791" s="32">
        <f t="shared" si="161"/>
        <v>300</v>
      </c>
    </row>
    <row r="792" spans="1:11">
      <c r="A792" s="26" t="s">
        <v>48</v>
      </c>
      <c r="B792" s="66"/>
      <c r="C792" s="35" t="s">
        <v>26</v>
      </c>
      <c r="D792" s="35" t="s">
        <v>49</v>
      </c>
      <c r="E792" s="35"/>
      <c r="F792" s="56"/>
      <c r="G792" s="71">
        <f t="shared" si="161"/>
        <v>300</v>
      </c>
      <c r="H792" s="71">
        <f t="shared" si="161"/>
        <v>300</v>
      </c>
      <c r="I792" s="71">
        <f t="shared" si="161"/>
        <v>300</v>
      </c>
    </row>
    <row r="793" spans="1:11" ht="31.5">
      <c r="A793" s="26" t="s">
        <v>789</v>
      </c>
      <c r="B793" s="66"/>
      <c r="C793" s="35" t="s">
        <v>26</v>
      </c>
      <c r="D793" s="35" t="s">
        <v>49</v>
      </c>
      <c r="E793" s="35" t="s">
        <v>489</v>
      </c>
      <c r="F793" s="56"/>
      <c r="G793" s="71">
        <f t="shared" si="161"/>
        <v>300</v>
      </c>
      <c r="H793" s="71">
        <f t="shared" si="161"/>
        <v>300</v>
      </c>
      <c r="I793" s="71">
        <f t="shared" si="161"/>
        <v>300</v>
      </c>
    </row>
    <row r="794" spans="1:11" ht="31.5">
      <c r="A794" s="26" t="s">
        <v>64</v>
      </c>
      <c r="B794" s="66"/>
      <c r="C794" s="35" t="s">
        <v>26</v>
      </c>
      <c r="D794" s="35" t="s">
        <v>49</v>
      </c>
      <c r="E794" s="35" t="s">
        <v>490</v>
      </c>
      <c r="F794" s="56"/>
      <c r="G794" s="71">
        <f t="shared" si="161"/>
        <v>300</v>
      </c>
      <c r="H794" s="71">
        <f t="shared" si="161"/>
        <v>300</v>
      </c>
      <c r="I794" s="71">
        <f t="shared" si="161"/>
        <v>300</v>
      </c>
    </row>
    <row r="795" spans="1:11">
      <c r="A795" s="26" t="s">
        <v>32</v>
      </c>
      <c r="B795" s="66"/>
      <c r="C795" s="35" t="s">
        <v>26</v>
      </c>
      <c r="D795" s="35" t="s">
        <v>49</v>
      </c>
      <c r="E795" s="35" t="s">
        <v>491</v>
      </c>
      <c r="F795" s="56"/>
      <c r="G795" s="71">
        <f t="shared" si="161"/>
        <v>300</v>
      </c>
      <c r="H795" s="71">
        <f t="shared" si="161"/>
        <v>300</v>
      </c>
      <c r="I795" s="71">
        <f t="shared" si="161"/>
        <v>300</v>
      </c>
    </row>
    <row r="796" spans="1:11" ht="31.5">
      <c r="A796" s="26" t="s">
        <v>222</v>
      </c>
      <c r="B796" s="66"/>
      <c r="C796" s="35" t="s">
        <v>26</v>
      </c>
      <c r="D796" s="35" t="s">
        <v>49</v>
      </c>
      <c r="E796" s="35" t="s">
        <v>491</v>
      </c>
      <c r="F796" s="56"/>
      <c r="G796" s="71">
        <f t="shared" si="161"/>
        <v>300</v>
      </c>
      <c r="H796" s="71">
        <f t="shared" si="161"/>
        <v>300</v>
      </c>
      <c r="I796" s="71">
        <f t="shared" si="161"/>
        <v>300</v>
      </c>
    </row>
    <row r="797" spans="1:11" ht="31.5">
      <c r="A797" s="26" t="s">
        <v>116</v>
      </c>
      <c r="B797" s="66"/>
      <c r="C797" s="35" t="s">
        <v>26</v>
      </c>
      <c r="D797" s="35" t="s">
        <v>49</v>
      </c>
      <c r="E797" s="35" t="s">
        <v>491</v>
      </c>
      <c r="F797" s="56">
        <v>600</v>
      </c>
      <c r="G797" s="71">
        <v>300</v>
      </c>
      <c r="H797" s="71">
        <v>300</v>
      </c>
      <c r="I797" s="71">
        <v>300</v>
      </c>
    </row>
    <row r="798" spans="1:11">
      <c r="A798" s="26" t="s">
        <v>247</v>
      </c>
      <c r="B798" s="27"/>
      <c r="C798" s="27" t="s">
        <v>165</v>
      </c>
      <c r="D798" s="27"/>
      <c r="E798" s="27"/>
      <c r="F798" s="27"/>
      <c r="G798" s="30">
        <f>G799+G837+G879+G889</f>
        <v>194301.7</v>
      </c>
      <c r="H798" s="30">
        <f>H799+H837+H879+H889</f>
        <v>164242.30000000005</v>
      </c>
      <c r="I798" s="30">
        <f>I799+I837+I879+I889</f>
        <v>175114.7</v>
      </c>
      <c r="J798" s="31">
        <v>164245.5</v>
      </c>
      <c r="K798" s="53">
        <f>SUM(J798-H783)</f>
        <v>-296.80000000004657</v>
      </c>
    </row>
    <row r="799" spans="1:11">
      <c r="A799" s="26" t="s">
        <v>248</v>
      </c>
      <c r="B799" s="27"/>
      <c r="C799" s="27" t="s">
        <v>165</v>
      </c>
      <c r="D799" s="27" t="s">
        <v>29</v>
      </c>
      <c r="E799" s="27"/>
      <c r="F799" s="27"/>
      <c r="G799" s="30">
        <f>+G800</f>
        <v>171487.30000000002</v>
      </c>
      <c r="H799" s="30">
        <f>+H800</f>
        <v>141187.60000000003</v>
      </c>
      <c r="I799" s="30">
        <f>+I800</f>
        <v>152187.70000000001</v>
      </c>
      <c r="J799" s="31">
        <v>165077.5</v>
      </c>
      <c r="K799" s="53">
        <f>SUM(J799-I783)</f>
        <v>-10337.200000000012</v>
      </c>
    </row>
    <row r="800" spans="1:11" ht="31.5">
      <c r="A800" s="26" t="s">
        <v>632</v>
      </c>
      <c r="B800" s="27"/>
      <c r="C800" s="27" t="s">
        <v>165</v>
      </c>
      <c r="D800" s="27" t="s">
        <v>29</v>
      </c>
      <c r="E800" s="27" t="s">
        <v>250</v>
      </c>
      <c r="F800" s="27"/>
      <c r="G800" s="30">
        <f>SUM(G801+G823)</f>
        <v>171487.30000000002</v>
      </c>
      <c r="H800" s="30">
        <f t="shared" ref="H800:I800" si="162">SUM(H801+H823)</f>
        <v>141187.60000000003</v>
      </c>
      <c r="I800" s="30">
        <f t="shared" si="162"/>
        <v>152187.70000000001</v>
      </c>
    </row>
    <row r="801" spans="1:9" ht="78.75">
      <c r="A801" s="26" t="s">
        <v>756</v>
      </c>
      <c r="B801" s="27"/>
      <c r="C801" s="27" t="s">
        <v>165</v>
      </c>
      <c r="D801" s="27" t="s">
        <v>29</v>
      </c>
      <c r="E801" s="46" t="s">
        <v>254</v>
      </c>
      <c r="F801" s="27"/>
      <c r="G801" s="30">
        <f>SUM(G802+G808+G811+G818)</f>
        <v>169789.40000000002</v>
      </c>
      <c r="H801" s="30">
        <f t="shared" ref="H801:I801" si="163">SUM(H802+H808+H811+H818)</f>
        <v>140831.90000000002</v>
      </c>
      <c r="I801" s="30">
        <f t="shared" si="163"/>
        <v>151832</v>
      </c>
    </row>
    <row r="802" spans="1:9">
      <c r="A802" s="26" t="s">
        <v>30</v>
      </c>
      <c r="B802" s="27"/>
      <c r="C802" s="27" t="s">
        <v>165</v>
      </c>
      <c r="D802" s="27" t="s">
        <v>29</v>
      </c>
      <c r="E802" s="27" t="s">
        <v>757</v>
      </c>
      <c r="F802" s="27"/>
      <c r="G802" s="30">
        <f>SUM(G803)</f>
        <v>6151.2</v>
      </c>
      <c r="H802" s="30">
        <f>SUM(H803)</f>
        <v>5000</v>
      </c>
      <c r="I802" s="30">
        <f>SUM(I803)</f>
        <v>6000</v>
      </c>
    </row>
    <row r="803" spans="1:9">
      <c r="A803" s="26" t="s">
        <v>252</v>
      </c>
      <c r="B803" s="27"/>
      <c r="C803" s="27" t="s">
        <v>165</v>
      </c>
      <c r="D803" s="27" t="s">
        <v>29</v>
      </c>
      <c r="E803" s="27" t="s">
        <v>758</v>
      </c>
      <c r="F803" s="27"/>
      <c r="G803" s="30">
        <f>SUM(G804+G805+G806+G807)</f>
        <v>6151.2</v>
      </c>
      <c r="H803" s="30">
        <f t="shared" ref="H803:I803" si="164">SUM(H804+H805+H806+H807)</f>
        <v>5000</v>
      </c>
      <c r="I803" s="30">
        <f t="shared" si="164"/>
        <v>6000</v>
      </c>
    </row>
    <row r="804" spans="1:9" ht="47.25">
      <c r="A804" s="26" t="s">
        <v>46</v>
      </c>
      <c r="B804" s="27"/>
      <c r="C804" s="27" t="s">
        <v>165</v>
      </c>
      <c r="D804" s="27" t="s">
        <v>29</v>
      </c>
      <c r="E804" s="27" t="s">
        <v>758</v>
      </c>
      <c r="F804" s="27" t="s">
        <v>84</v>
      </c>
      <c r="G804" s="30">
        <v>2576</v>
      </c>
      <c r="H804" s="30">
        <v>3000</v>
      </c>
      <c r="I804" s="30">
        <v>3500</v>
      </c>
    </row>
    <row r="805" spans="1:9" ht="31.5">
      <c r="A805" s="26" t="s">
        <v>47</v>
      </c>
      <c r="B805" s="27"/>
      <c r="C805" s="27" t="s">
        <v>165</v>
      </c>
      <c r="D805" s="27" t="s">
        <v>29</v>
      </c>
      <c r="E805" s="27" t="s">
        <v>758</v>
      </c>
      <c r="F805" s="27" t="s">
        <v>86</v>
      </c>
      <c r="G805" s="30">
        <v>3362.2</v>
      </c>
      <c r="H805" s="30">
        <v>1810</v>
      </c>
      <c r="I805" s="30">
        <v>2300</v>
      </c>
    </row>
    <row r="806" spans="1:9">
      <c r="A806" s="26" t="s">
        <v>37</v>
      </c>
      <c r="B806" s="27"/>
      <c r="C806" s="27" t="s">
        <v>165</v>
      </c>
      <c r="D806" s="27" t="s">
        <v>29</v>
      </c>
      <c r="E806" s="27" t="s">
        <v>758</v>
      </c>
      <c r="F806" s="27" t="s">
        <v>94</v>
      </c>
      <c r="G806" s="30">
        <v>213</v>
      </c>
      <c r="H806" s="30">
        <v>190</v>
      </c>
      <c r="I806" s="30">
        <v>200</v>
      </c>
    </row>
    <row r="807" spans="1:9" ht="31.5" hidden="1">
      <c r="A807" s="26" t="s">
        <v>222</v>
      </c>
      <c r="B807" s="27"/>
      <c r="C807" s="27" t="s">
        <v>165</v>
      </c>
      <c r="D807" s="27" t="s">
        <v>29</v>
      </c>
      <c r="E807" s="27" t="s">
        <v>758</v>
      </c>
      <c r="F807" s="27" t="s">
        <v>117</v>
      </c>
      <c r="G807" s="30"/>
      <c r="H807" s="30"/>
      <c r="I807" s="30"/>
    </row>
    <row r="808" spans="1:9" ht="31.5">
      <c r="A808" s="26" t="s">
        <v>253</v>
      </c>
      <c r="B808" s="27"/>
      <c r="C808" s="27" t="s">
        <v>165</v>
      </c>
      <c r="D808" s="27" t="s">
        <v>29</v>
      </c>
      <c r="E808" s="46" t="s">
        <v>304</v>
      </c>
      <c r="F808" s="27"/>
      <c r="G808" s="30">
        <f t="shared" ref="G808:I809" si="165">G809</f>
        <v>154269.5</v>
      </c>
      <c r="H808" s="30">
        <f t="shared" si="165"/>
        <v>128707.20000000001</v>
      </c>
      <c r="I808" s="30">
        <f t="shared" si="165"/>
        <v>128707.29999999999</v>
      </c>
    </row>
    <row r="809" spans="1:9">
      <c r="A809" s="26" t="s">
        <v>252</v>
      </c>
      <c r="B809" s="27"/>
      <c r="C809" s="27" t="s">
        <v>165</v>
      </c>
      <c r="D809" s="27" t="s">
        <v>29</v>
      </c>
      <c r="E809" s="46" t="s">
        <v>305</v>
      </c>
      <c r="F809" s="27"/>
      <c r="G809" s="30">
        <f t="shared" si="165"/>
        <v>154269.5</v>
      </c>
      <c r="H809" s="30">
        <f t="shared" si="165"/>
        <v>128707.20000000001</v>
      </c>
      <c r="I809" s="30">
        <f t="shared" si="165"/>
        <v>128707.29999999999</v>
      </c>
    </row>
    <row r="810" spans="1:9" ht="31.5">
      <c r="A810" s="26" t="s">
        <v>222</v>
      </c>
      <c r="B810" s="27"/>
      <c r="C810" s="27" t="s">
        <v>165</v>
      </c>
      <c r="D810" s="27" t="s">
        <v>29</v>
      </c>
      <c r="E810" s="46" t="s">
        <v>305</v>
      </c>
      <c r="F810" s="27" t="s">
        <v>117</v>
      </c>
      <c r="G810" s="30">
        <v>154269.5</v>
      </c>
      <c r="H810" s="30">
        <v>128707.20000000001</v>
      </c>
      <c r="I810" s="30">
        <v>128707.29999999999</v>
      </c>
    </row>
    <row r="811" spans="1:9">
      <c r="A811" s="26" t="s">
        <v>146</v>
      </c>
      <c r="B811" s="27"/>
      <c r="C811" s="27" t="s">
        <v>165</v>
      </c>
      <c r="D811" s="27" t="s">
        <v>29</v>
      </c>
      <c r="E811" s="46" t="s">
        <v>453</v>
      </c>
      <c r="F811" s="27"/>
      <c r="G811" s="30">
        <f>G815+G812</f>
        <v>1804.6</v>
      </c>
      <c r="H811" s="30">
        <f>H815+H812</f>
        <v>3</v>
      </c>
      <c r="I811" s="30">
        <f>I815+I812</f>
        <v>10003</v>
      </c>
    </row>
    <row r="812" spans="1:9" ht="31.5">
      <c r="A812" s="26" t="s">
        <v>256</v>
      </c>
      <c r="B812" s="27"/>
      <c r="C812" s="27" t="s">
        <v>165</v>
      </c>
      <c r="D812" s="27" t="s">
        <v>29</v>
      </c>
      <c r="E812" s="46" t="s">
        <v>454</v>
      </c>
      <c r="F812" s="27"/>
      <c r="G812" s="30">
        <f t="shared" ref="G812:I813" si="166">G813</f>
        <v>1311.5</v>
      </c>
      <c r="H812" s="30">
        <f t="shared" si="166"/>
        <v>3</v>
      </c>
      <c r="I812" s="30">
        <f t="shared" si="166"/>
        <v>8503</v>
      </c>
    </row>
    <row r="813" spans="1:9">
      <c r="A813" s="26" t="s">
        <v>252</v>
      </c>
      <c r="B813" s="27"/>
      <c r="C813" s="27" t="s">
        <v>165</v>
      </c>
      <c r="D813" s="27" t="s">
        <v>29</v>
      </c>
      <c r="E813" s="46" t="s">
        <v>455</v>
      </c>
      <c r="F813" s="27"/>
      <c r="G813" s="30">
        <f t="shared" si="166"/>
        <v>1311.5</v>
      </c>
      <c r="H813" s="30">
        <f t="shared" si="166"/>
        <v>3</v>
      </c>
      <c r="I813" s="30">
        <f t="shared" si="166"/>
        <v>8503</v>
      </c>
    </row>
    <row r="814" spans="1:9" ht="31.5">
      <c r="A814" s="26" t="s">
        <v>67</v>
      </c>
      <c r="B814" s="27"/>
      <c r="C814" s="27" t="s">
        <v>165</v>
      </c>
      <c r="D814" s="27" t="s">
        <v>29</v>
      </c>
      <c r="E814" s="46" t="s">
        <v>455</v>
      </c>
      <c r="F814" s="27" t="s">
        <v>117</v>
      </c>
      <c r="G814" s="30">
        <v>1311.5</v>
      </c>
      <c r="H814" s="30">
        <v>3</v>
      </c>
      <c r="I814" s="30">
        <v>8503</v>
      </c>
    </row>
    <row r="815" spans="1:9">
      <c r="A815" s="26" t="s">
        <v>257</v>
      </c>
      <c r="B815" s="27"/>
      <c r="C815" s="27" t="s">
        <v>165</v>
      </c>
      <c r="D815" s="27" t="s">
        <v>29</v>
      </c>
      <c r="E815" s="27" t="s">
        <v>473</v>
      </c>
      <c r="F815" s="27"/>
      <c r="G815" s="30">
        <f t="shared" ref="G815:I816" si="167">G816</f>
        <v>493.1</v>
      </c>
      <c r="H815" s="30">
        <f t="shared" si="167"/>
        <v>0</v>
      </c>
      <c r="I815" s="30">
        <f t="shared" si="167"/>
        <v>1500</v>
      </c>
    </row>
    <row r="816" spans="1:9">
      <c r="A816" s="26" t="s">
        <v>252</v>
      </c>
      <c r="B816" s="27"/>
      <c r="C816" s="27" t="s">
        <v>165</v>
      </c>
      <c r="D816" s="27" t="s">
        <v>29</v>
      </c>
      <c r="E816" s="27" t="s">
        <v>474</v>
      </c>
      <c r="F816" s="27"/>
      <c r="G816" s="30">
        <f t="shared" si="167"/>
        <v>493.1</v>
      </c>
      <c r="H816" s="30">
        <f t="shared" si="167"/>
        <v>0</v>
      </c>
      <c r="I816" s="30">
        <f t="shared" si="167"/>
        <v>1500</v>
      </c>
    </row>
    <row r="817" spans="1:9" ht="31.5">
      <c r="A817" s="26" t="s">
        <v>67</v>
      </c>
      <c r="B817" s="27"/>
      <c r="C817" s="27" t="s">
        <v>165</v>
      </c>
      <c r="D817" s="27" t="s">
        <v>29</v>
      </c>
      <c r="E817" s="27" t="s">
        <v>474</v>
      </c>
      <c r="F817" s="27" t="s">
        <v>117</v>
      </c>
      <c r="G817" s="30">
        <v>493.1</v>
      </c>
      <c r="H817" s="30"/>
      <c r="I817" s="30">
        <v>1500</v>
      </c>
    </row>
    <row r="818" spans="1:9" ht="31.5">
      <c r="A818" s="26" t="s">
        <v>40</v>
      </c>
      <c r="B818" s="27"/>
      <c r="C818" s="27" t="s">
        <v>165</v>
      </c>
      <c r="D818" s="27" t="s">
        <v>29</v>
      </c>
      <c r="E818" s="27" t="s">
        <v>759</v>
      </c>
      <c r="F818" s="27"/>
      <c r="G818" s="72">
        <f>G819</f>
        <v>7564.1</v>
      </c>
      <c r="H818" s="30">
        <f>H819</f>
        <v>7121.7000000000007</v>
      </c>
      <c r="I818" s="30">
        <f>I819</f>
        <v>7121.7000000000007</v>
      </c>
    </row>
    <row r="819" spans="1:9">
      <c r="A819" s="26" t="s">
        <v>252</v>
      </c>
      <c r="B819" s="27"/>
      <c r="C819" s="27" t="s">
        <v>165</v>
      </c>
      <c r="D819" s="27" t="s">
        <v>29</v>
      </c>
      <c r="E819" s="27" t="s">
        <v>760</v>
      </c>
      <c r="F819" s="27"/>
      <c r="G819" s="30">
        <f>SUM(G820:G822)</f>
        <v>7564.1</v>
      </c>
      <c r="H819" s="30">
        <f t="shared" ref="H819:I819" si="168">SUM(H820:H822)</f>
        <v>7121.7000000000007</v>
      </c>
      <c r="I819" s="30">
        <f t="shared" si="168"/>
        <v>7121.7000000000007</v>
      </c>
    </row>
    <row r="820" spans="1:9" ht="47.25">
      <c r="A820" s="26" t="s">
        <v>46</v>
      </c>
      <c r="B820" s="27"/>
      <c r="C820" s="27" t="s">
        <v>165</v>
      </c>
      <c r="D820" s="27" t="s">
        <v>29</v>
      </c>
      <c r="E820" s="27" t="s">
        <v>760</v>
      </c>
      <c r="F820" s="27" t="s">
        <v>84</v>
      </c>
      <c r="G820" s="30">
        <v>6593.6</v>
      </c>
      <c r="H820" s="30">
        <v>6179.6</v>
      </c>
      <c r="I820" s="30">
        <v>6179.6</v>
      </c>
    </row>
    <row r="821" spans="1:9" ht="31.5">
      <c r="A821" s="26" t="s">
        <v>47</v>
      </c>
      <c r="B821" s="27"/>
      <c r="C821" s="27" t="s">
        <v>165</v>
      </c>
      <c r="D821" s="27" t="s">
        <v>29</v>
      </c>
      <c r="E821" s="27" t="s">
        <v>760</v>
      </c>
      <c r="F821" s="27" t="s">
        <v>86</v>
      </c>
      <c r="G821" s="30">
        <v>859</v>
      </c>
      <c r="H821" s="30">
        <v>762</v>
      </c>
      <c r="I821" s="30">
        <v>762</v>
      </c>
    </row>
    <row r="822" spans="1:9">
      <c r="A822" s="26" t="s">
        <v>20</v>
      </c>
      <c r="B822" s="27"/>
      <c r="C822" s="27" t="s">
        <v>165</v>
      </c>
      <c r="D822" s="27" t="s">
        <v>29</v>
      </c>
      <c r="E822" s="27" t="s">
        <v>760</v>
      </c>
      <c r="F822" s="27" t="s">
        <v>91</v>
      </c>
      <c r="G822" s="30">
        <v>111.5</v>
      </c>
      <c r="H822" s="30">
        <v>180.1</v>
      </c>
      <c r="I822" s="30">
        <v>180.1</v>
      </c>
    </row>
    <row r="823" spans="1:9" ht="31.5">
      <c r="A823" s="26" t="s">
        <v>259</v>
      </c>
      <c r="B823" s="27"/>
      <c r="C823" s="27" t="s">
        <v>165</v>
      </c>
      <c r="D823" s="27" t="s">
        <v>29</v>
      </c>
      <c r="E823" s="27" t="s">
        <v>258</v>
      </c>
      <c r="F823" s="27"/>
      <c r="G823" s="30">
        <f>SUM(G827)+G824</f>
        <v>1697.8999999999999</v>
      </c>
      <c r="H823" s="30">
        <f t="shared" ref="H823:I823" si="169">SUM(H827)+H824</f>
        <v>355.7</v>
      </c>
      <c r="I823" s="30">
        <f t="shared" si="169"/>
        <v>355.7</v>
      </c>
    </row>
    <row r="824" spans="1:9">
      <c r="A824" s="26" t="s">
        <v>30</v>
      </c>
      <c r="B824" s="27"/>
      <c r="C824" s="27" t="s">
        <v>165</v>
      </c>
      <c r="D824" s="27" t="s">
        <v>29</v>
      </c>
      <c r="E824" s="27" t="s">
        <v>761</v>
      </c>
      <c r="F824" s="27"/>
      <c r="G824" s="30">
        <f t="shared" ref="G824:I825" si="170">G825</f>
        <v>240.1</v>
      </c>
      <c r="H824" s="30">
        <f t="shared" si="170"/>
        <v>0</v>
      </c>
      <c r="I824" s="30">
        <f t="shared" si="170"/>
        <v>0</v>
      </c>
    </row>
    <row r="825" spans="1:9">
      <c r="A825" s="26" t="s">
        <v>252</v>
      </c>
      <c r="B825" s="27"/>
      <c r="C825" s="27" t="s">
        <v>165</v>
      </c>
      <c r="D825" s="27" t="s">
        <v>29</v>
      </c>
      <c r="E825" s="27" t="s">
        <v>762</v>
      </c>
      <c r="F825" s="27"/>
      <c r="G825" s="30">
        <f t="shared" si="170"/>
        <v>240.1</v>
      </c>
      <c r="H825" s="30">
        <f t="shared" si="170"/>
        <v>0</v>
      </c>
      <c r="I825" s="30">
        <f t="shared" si="170"/>
        <v>0</v>
      </c>
    </row>
    <row r="826" spans="1:9" ht="31.5">
      <c r="A826" s="26" t="s">
        <v>47</v>
      </c>
      <c r="B826" s="27"/>
      <c r="C826" s="27" t="s">
        <v>165</v>
      </c>
      <c r="D826" s="27" t="s">
        <v>29</v>
      </c>
      <c r="E826" s="27" t="s">
        <v>762</v>
      </c>
      <c r="F826" s="27" t="s">
        <v>86</v>
      </c>
      <c r="G826" s="30">
        <v>240.1</v>
      </c>
      <c r="H826" s="30">
        <v>0</v>
      </c>
      <c r="I826" s="30">
        <v>0</v>
      </c>
    </row>
    <row r="827" spans="1:9">
      <c r="A827" s="26" t="s">
        <v>146</v>
      </c>
      <c r="B827" s="27"/>
      <c r="C827" s="27" t="s">
        <v>165</v>
      </c>
      <c r="D827" s="27" t="s">
        <v>29</v>
      </c>
      <c r="E827" s="27" t="s">
        <v>306</v>
      </c>
      <c r="F827" s="27"/>
      <c r="G827" s="30">
        <f>G828+G831+G834</f>
        <v>1457.8</v>
      </c>
      <c r="H827" s="30">
        <f>H828+H831+H834</f>
        <v>355.7</v>
      </c>
      <c r="I827" s="30">
        <f>I828+I831+I834</f>
        <v>355.7</v>
      </c>
    </row>
    <row r="828" spans="1:9">
      <c r="A828" s="26" t="s">
        <v>255</v>
      </c>
      <c r="B828" s="27"/>
      <c r="C828" s="27" t="s">
        <v>165</v>
      </c>
      <c r="D828" s="27" t="s">
        <v>29</v>
      </c>
      <c r="E828" s="27" t="s">
        <v>307</v>
      </c>
      <c r="F828" s="27"/>
      <c r="G828" s="30">
        <f t="shared" ref="G828:I829" si="171">G829</f>
        <v>700</v>
      </c>
      <c r="H828" s="30">
        <f t="shared" si="171"/>
        <v>0</v>
      </c>
      <c r="I828" s="30">
        <f t="shared" si="171"/>
        <v>0</v>
      </c>
    </row>
    <row r="829" spans="1:9">
      <c r="A829" s="26" t="s">
        <v>252</v>
      </c>
      <c r="B829" s="27"/>
      <c r="C829" s="27" t="s">
        <v>165</v>
      </c>
      <c r="D829" s="27" t="s">
        <v>29</v>
      </c>
      <c r="E829" s="27" t="s">
        <v>308</v>
      </c>
      <c r="F829" s="27"/>
      <c r="G829" s="30">
        <f t="shared" si="171"/>
        <v>700</v>
      </c>
      <c r="H829" s="30">
        <f t="shared" si="171"/>
        <v>0</v>
      </c>
      <c r="I829" s="30">
        <f t="shared" si="171"/>
        <v>0</v>
      </c>
    </row>
    <row r="830" spans="1:9" ht="31.5">
      <c r="A830" s="26" t="s">
        <v>222</v>
      </c>
      <c r="B830" s="27"/>
      <c r="C830" s="27" t="s">
        <v>165</v>
      </c>
      <c r="D830" s="27" t="s">
        <v>29</v>
      </c>
      <c r="E830" s="27" t="s">
        <v>308</v>
      </c>
      <c r="F830" s="27" t="s">
        <v>117</v>
      </c>
      <c r="G830" s="30">
        <v>700</v>
      </c>
      <c r="H830" s="30"/>
      <c r="I830" s="30"/>
    </row>
    <row r="831" spans="1:9" ht="31.5">
      <c r="A831" s="26" t="s">
        <v>256</v>
      </c>
      <c r="B831" s="27"/>
      <c r="C831" s="27" t="s">
        <v>165</v>
      </c>
      <c r="D831" s="27" t="s">
        <v>29</v>
      </c>
      <c r="E831" s="27" t="s">
        <v>309</v>
      </c>
      <c r="F831" s="27"/>
      <c r="G831" s="30">
        <f t="shared" ref="G831:I832" si="172">G832</f>
        <v>95</v>
      </c>
      <c r="H831" s="30">
        <f t="shared" si="172"/>
        <v>0</v>
      </c>
      <c r="I831" s="30">
        <f t="shared" si="172"/>
        <v>0</v>
      </c>
    </row>
    <row r="832" spans="1:9">
      <c r="A832" s="26" t="s">
        <v>252</v>
      </c>
      <c r="B832" s="27"/>
      <c r="C832" s="27" t="s">
        <v>165</v>
      </c>
      <c r="D832" s="27" t="s">
        <v>29</v>
      </c>
      <c r="E832" s="27" t="s">
        <v>310</v>
      </c>
      <c r="F832" s="27"/>
      <c r="G832" s="30">
        <f t="shared" si="172"/>
        <v>95</v>
      </c>
      <c r="H832" s="30">
        <f t="shared" si="172"/>
        <v>0</v>
      </c>
      <c r="I832" s="30">
        <f t="shared" si="172"/>
        <v>0</v>
      </c>
    </row>
    <row r="833" spans="1:9" ht="31.5">
      <c r="A833" s="26" t="s">
        <v>222</v>
      </c>
      <c r="B833" s="27"/>
      <c r="C833" s="27" t="s">
        <v>165</v>
      </c>
      <c r="D833" s="27" t="s">
        <v>29</v>
      </c>
      <c r="E833" s="27" t="s">
        <v>310</v>
      </c>
      <c r="F833" s="27" t="s">
        <v>117</v>
      </c>
      <c r="G833" s="30">
        <v>95</v>
      </c>
      <c r="H833" s="30"/>
      <c r="I833" s="30"/>
    </row>
    <row r="834" spans="1:9">
      <c r="A834" s="26" t="s">
        <v>257</v>
      </c>
      <c r="B834" s="27"/>
      <c r="C834" s="27" t="s">
        <v>165</v>
      </c>
      <c r="D834" s="27" t="s">
        <v>29</v>
      </c>
      <c r="E834" s="27" t="s">
        <v>311</v>
      </c>
      <c r="F834" s="27"/>
      <c r="G834" s="30">
        <f t="shared" ref="G834:I835" si="173">G835</f>
        <v>662.8</v>
      </c>
      <c r="H834" s="30">
        <f t="shared" si="173"/>
        <v>355.7</v>
      </c>
      <c r="I834" s="30">
        <f t="shared" si="173"/>
        <v>355.7</v>
      </c>
    </row>
    <row r="835" spans="1:9">
      <c r="A835" s="26" t="s">
        <v>252</v>
      </c>
      <c r="B835" s="27"/>
      <c r="C835" s="27" t="s">
        <v>165</v>
      </c>
      <c r="D835" s="27" t="s">
        <v>29</v>
      </c>
      <c r="E835" s="27" t="s">
        <v>312</v>
      </c>
      <c r="F835" s="27"/>
      <c r="G835" s="30">
        <f t="shared" si="173"/>
        <v>662.8</v>
      </c>
      <c r="H835" s="30">
        <f t="shared" si="173"/>
        <v>355.7</v>
      </c>
      <c r="I835" s="30">
        <f t="shared" si="173"/>
        <v>355.7</v>
      </c>
    </row>
    <row r="836" spans="1:9" ht="31.5">
      <c r="A836" s="26" t="s">
        <v>222</v>
      </c>
      <c r="B836" s="27"/>
      <c r="C836" s="27" t="s">
        <v>165</v>
      </c>
      <c r="D836" s="27" t="s">
        <v>29</v>
      </c>
      <c r="E836" s="27" t="s">
        <v>312</v>
      </c>
      <c r="F836" s="27" t="s">
        <v>117</v>
      </c>
      <c r="G836" s="30">
        <v>662.8</v>
      </c>
      <c r="H836" s="30">
        <v>355.7</v>
      </c>
      <c r="I836" s="30">
        <v>355.7</v>
      </c>
    </row>
    <row r="837" spans="1:9">
      <c r="A837" s="26" t="s">
        <v>182</v>
      </c>
      <c r="B837" s="27"/>
      <c r="C837" s="27" t="s">
        <v>165</v>
      </c>
      <c r="D837" s="27" t="s">
        <v>39</v>
      </c>
      <c r="E837" s="27"/>
      <c r="F837" s="27"/>
      <c r="G837" s="30">
        <f>G838</f>
        <v>9377.2999999999993</v>
      </c>
      <c r="H837" s="30">
        <f t="shared" ref="H837:I837" si="174">H838</f>
        <v>4876.6999999999989</v>
      </c>
      <c r="I837" s="30">
        <f t="shared" si="174"/>
        <v>4877.4999999999991</v>
      </c>
    </row>
    <row r="838" spans="1:9" ht="31.5">
      <c r="A838" s="26" t="s">
        <v>632</v>
      </c>
      <c r="B838" s="27"/>
      <c r="C838" s="27" t="s">
        <v>165</v>
      </c>
      <c r="D838" s="27" t="s">
        <v>39</v>
      </c>
      <c r="E838" s="27" t="s">
        <v>250</v>
      </c>
      <c r="F838" s="27"/>
      <c r="G838" s="30">
        <f>SUM(G839)+G853</f>
        <v>9377.2999999999993</v>
      </c>
      <c r="H838" s="30">
        <f>SUM(H839)+H853</f>
        <v>4876.6999999999989</v>
      </c>
      <c r="I838" s="30">
        <f>SUM(I839)+I853</f>
        <v>4877.4999999999991</v>
      </c>
    </row>
    <row r="839" spans="1:9" ht="78.75">
      <c r="A839" s="26" t="s">
        <v>756</v>
      </c>
      <c r="B839" s="27"/>
      <c r="C839" s="27" t="s">
        <v>165</v>
      </c>
      <c r="D839" s="27" t="s">
        <v>39</v>
      </c>
      <c r="E839" s="27" t="s">
        <v>254</v>
      </c>
      <c r="F839" s="27"/>
      <c r="G839" s="30">
        <f>G840</f>
        <v>4186.4000000000005</v>
      </c>
      <c r="H839" s="30">
        <f t="shared" ref="H839:I839" si="175">H840</f>
        <v>4876.6999999999989</v>
      </c>
      <c r="I839" s="30">
        <f t="shared" si="175"/>
        <v>4877.4999999999991</v>
      </c>
    </row>
    <row r="840" spans="1:9">
      <c r="A840" s="26" t="s">
        <v>30</v>
      </c>
      <c r="B840" s="27"/>
      <c r="C840" s="27" t="s">
        <v>165</v>
      </c>
      <c r="D840" s="27" t="s">
        <v>39</v>
      </c>
      <c r="E840" s="27" t="s">
        <v>757</v>
      </c>
      <c r="F840" s="27"/>
      <c r="G840" s="30">
        <f>SUM(G841+G843+G845+G847+G849+G851)</f>
        <v>4186.4000000000005</v>
      </c>
      <c r="H840" s="30">
        <f t="shared" ref="H840:I840" si="176">SUM(H841+H843+H845+H847+H849+H851)</f>
        <v>4876.6999999999989</v>
      </c>
      <c r="I840" s="30">
        <f t="shared" si="176"/>
        <v>4877.4999999999991</v>
      </c>
    </row>
    <row r="841" spans="1:9" ht="31.5">
      <c r="A841" s="26" t="s">
        <v>772</v>
      </c>
      <c r="B841" s="27"/>
      <c r="C841" s="27" t="s">
        <v>165</v>
      </c>
      <c r="D841" s="27" t="s">
        <v>39</v>
      </c>
      <c r="E841" s="27" t="s">
        <v>932</v>
      </c>
      <c r="F841" s="27"/>
      <c r="G841" s="30">
        <f>G842</f>
        <v>1117.0999999999999</v>
      </c>
      <c r="H841" s="30">
        <f>H842</f>
        <v>1638.6</v>
      </c>
      <c r="I841" s="30">
        <f>I842</f>
        <v>1638.6</v>
      </c>
    </row>
    <row r="842" spans="1:9" ht="31.5">
      <c r="A842" s="26" t="s">
        <v>222</v>
      </c>
      <c r="B842" s="27"/>
      <c r="C842" s="27" t="s">
        <v>165</v>
      </c>
      <c r="D842" s="27" t="s">
        <v>39</v>
      </c>
      <c r="E842" s="27" t="s">
        <v>932</v>
      </c>
      <c r="F842" s="27" t="s">
        <v>117</v>
      </c>
      <c r="G842" s="30">
        <v>1117.0999999999999</v>
      </c>
      <c r="H842" s="30">
        <v>1638.6</v>
      </c>
      <c r="I842" s="30">
        <v>1638.6</v>
      </c>
    </row>
    <row r="843" spans="1:9" ht="31.5">
      <c r="A843" s="26" t="s">
        <v>933</v>
      </c>
      <c r="B843" s="27"/>
      <c r="C843" s="27" t="s">
        <v>165</v>
      </c>
      <c r="D843" s="27" t="s">
        <v>39</v>
      </c>
      <c r="E843" s="27" t="s">
        <v>764</v>
      </c>
      <c r="F843" s="27"/>
      <c r="G843" s="30">
        <f>SUM(G844)</f>
        <v>1586.5</v>
      </c>
      <c r="H843" s="30">
        <f t="shared" ref="H843:I843" si="177">SUM(H844)</f>
        <v>1586.5</v>
      </c>
      <c r="I843" s="30">
        <f t="shared" si="177"/>
        <v>1586.5</v>
      </c>
    </row>
    <row r="844" spans="1:9" ht="31.5">
      <c r="A844" s="26" t="s">
        <v>222</v>
      </c>
      <c r="B844" s="27"/>
      <c r="C844" s="27" t="s">
        <v>165</v>
      </c>
      <c r="D844" s="27" t="s">
        <v>39</v>
      </c>
      <c r="E844" s="27" t="s">
        <v>764</v>
      </c>
      <c r="F844" s="27" t="s">
        <v>117</v>
      </c>
      <c r="G844" s="30">
        <v>1586.5</v>
      </c>
      <c r="H844" s="30">
        <v>1586.5</v>
      </c>
      <c r="I844" s="30">
        <v>1586.5</v>
      </c>
    </row>
    <row r="845" spans="1:9" ht="78.75">
      <c r="A845" s="26" t="s">
        <v>565</v>
      </c>
      <c r="B845" s="27"/>
      <c r="C845" s="27" t="s">
        <v>165</v>
      </c>
      <c r="D845" s="27" t="s">
        <v>39</v>
      </c>
      <c r="E845" s="27" t="s">
        <v>765</v>
      </c>
      <c r="F845" s="27"/>
      <c r="G845" s="30">
        <f>SUM(G846)</f>
        <v>529.20000000000005</v>
      </c>
      <c r="H845" s="30">
        <f t="shared" ref="H845:I845" si="178">SUM(H846)</f>
        <v>528.79999999999995</v>
      </c>
      <c r="I845" s="30">
        <f t="shared" si="178"/>
        <v>528.79999999999995</v>
      </c>
    </row>
    <row r="846" spans="1:9" ht="31.5">
      <c r="A846" s="26" t="s">
        <v>47</v>
      </c>
      <c r="B846" s="27"/>
      <c r="C846" s="27" t="s">
        <v>165</v>
      </c>
      <c r="D846" s="27" t="s">
        <v>39</v>
      </c>
      <c r="E846" s="27" t="s">
        <v>765</v>
      </c>
      <c r="F846" s="27" t="s">
        <v>86</v>
      </c>
      <c r="G846" s="30">
        <v>529.20000000000005</v>
      </c>
      <c r="H846" s="30">
        <v>528.79999999999995</v>
      </c>
      <c r="I846" s="30">
        <v>528.79999999999995</v>
      </c>
    </row>
    <row r="847" spans="1:9" ht="31.5">
      <c r="A847" s="26" t="s">
        <v>934</v>
      </c>
      <c r="B847" s="27"/>
      <c r="C847" s="27" t="s">
        <v>165</v>
      </c>
      <c r="D847" s="27" t="s">
        <v>39</v>
      </c>
      <c r="E847" s="27" t="s">
        <v>935</v>
      </c>
      <c r="F847" s="27"/>
      <c r="G847" s="30">
        <f>SUM(G848)</f>
        <v>0</v>
      </c>
      <c r="H847" s="30">
        <f t="shared" ref="H847:I847" si="179">SUM(H848)</f>
        <v>170.2</v>
      </c>
      <c r="I847" s="30">
        <f t="shared" si="179"/>
        <v>170.2</v>
      </c>
    </row>
    <row r="848" spans="1:9" ht="31.5">
      <c r="A848" s="26" t="s">
        <v>47</v>
      </c>
      <c r="B848" s="27"/>
      <c r="C848" s="27" t="s">
        <v>165</v>
      </c>
      <c r="D848" s="27" t="s">
        <v>39</v>
      </c>
      <c r="E848" s="27" t="s">
        <v>935</v>
      </c>
      <c r="F848" s="27" t="s">
        <v>86</v>
      </c>
      <c r="G848" s="30">
        <v>0</v>
      </c>
      <c r="H848" s="73">
        <v>170.2</v>
      </c>
      <c r="I848" s="73">
        <v>170.2</v>
      </c>
    </row>
    <row r="849" spans="1:9" ht="31.5">
      <c r="A849" s="26" t="s">
        <v>954</v>
      </c>
      <c r="B849" s="27"/>
      <c r="C849" s="27" t="s">
        <v>165</v>
      </c>
      <c r="D849" s="27" t="s">
        <v>39</v>
      </c>
      <c r="E849" s="27" t="s">
        <v>939</v>
      </c>
      <c r="F849" s="27"/>
      <c r="G849" s="30">
        <f>SUM(G850)</f>
        <v>528.4</v>
      </c>
      <c r="H849" s="30">
        <f>SUM(H850)</f>
        <v>527.70000000000005</v>
      </c>
      <c r="I849" s="30">
        <f>SUM(I850)</f>
        <v>528.5</v>
      </c>
    </row>
    <row r="850" spans="1:9" ht="31.5">
      <c r="A850" s="26" t="s">
        <v>47</v>
      </c>
      <c r="B850" s="27"/>
      <c r="C850" s="27" t="s">
        <v>165</v>
      </c>
      <c r="D850" s="27" t="s">
        <v>39</v>
      </c>
      <c r="E850" s="27" t="s">
        <v>939</v>
      </c>
      <c r="F850" s="27" t="s">
        <v>86</v>
      </c>
      <c r="G850" s="30">
        <v>528.4</v>
      </c>
      <c r="H850" s="30">
        <v>527.70000000000005</v>
      </c>
      <c r="I850" s="30">
        <v>528.5</v>
      </c>
    </row>
    <row r="851" spans="1:9" ht="31.5">
      <c r="A851" s="26" t="s">
        <v>953</v>
      </c>
      <c r="B851" s="27"/>
      <c r="C851" s="27" t="s">
        <v>165</v>
      </c>
      <c r="D851" s="27" t="s">
        <v>39</v>
      </c>
      <c r="E851" s="27" t="s">
        <v>955</v>
      </c>
      <c r="F851" s="27"/>
      <c r="G851" s="30">
        <f>G852</f>
        <v>425.2</v>
      </c>
      <c r="H851" s="30">
        <f>H852</f>
        <v>424.9</v>
      </c>
      <c r="I851" s="30">
        <f>I852</f>
        <v>424.9</v>
      </c>
    </row>
    <row r="852" spans="1:9" ht="31.5">
      <c r="A852" s="26" t="s">
        <v>47</v>
      </c>
      <c r="B852" s="27"/>
      <c r="C852" s="27" t="s">
        <v>165</v>
      </c>
      <c r="D852" s="27" t="s">
        <v>39</v>
      </c>
      <c r="E852" s="27" t="s">
        <v>955</v>
      </c>
      <c r="F852" s="27" t="s">
        <v>86</v>
      </c>
      <c r="G852" s="30">
        <v>425.2</v>
      </c>
      <c r="H852" s="30">
        <v>424.9</v>
      </c>
      <c r="I852" s="30">
        <v>424.9</v>
      </c>
    </row>
    <row r="853" spans="1:9" ht="31.5">
      <c r="A853" s="26" t="s">
        <v>766</v>
      </c>
      <c r="B853" s="27"/>
      <c r="C853" s="27" t="s">
        <v>165</v>
      </c>
      <c r="D853" s="27" t="s">
        <v>39</v>
      </c>
      <c r="E853" s="27" t="s">
        <v>258</v>
      </c>
      <c r="F853" s="27"/>
      <c r="G853" s="30">
        <f>G876+G854</f>
        <v>5190.8999999999996</v>
      </c>
      <c r="H853" s="30">
        <f>H876+H854</f>
        <v>0</v>
      </c>
      <c r="I853" s="30">
        <f>I876+I854</f>
        <v>0</v>
      </c>
    </row>
    <row r="854" spans="1:9">
      <c r="A854" s="26" t="s">
        <v>30</v>
      </c>
      <c r="B854" s="27"/>
      <c r="C854" s="27" t="s">
        <v>165</v>
      </c>
      <c r="D854" s="27" t="s">
        <v>39</v>
      </c>
      <c r="E854" s="27" t="s">
        <v>761</v>
      </c>
      <c r="F854" s="27"/>
      <c r="G854" s="30">
        <f>SUM(G860+G865+G867+G870+G872+G874)+G855</f>
        <v>5190.8999999999996</v>
      </c>
      <c r="H854" s="30">
        <f t="shared" ref="H854:I854" si="180">SUM(H860+H865+H867+H870+H872+H874)+H855</f>
        <v>0</v>
      </c>
      <c r="I854" s="30">
        <f t="shared" si="180"/>
        <v>0</v>
      </c>
    </row>
    <row r="855" spans="1:9">
      <c r="A855" s="3" t="s">
        <v>983</v>
      </c>
      <c r="B855" s="27"/>
      <c r="C855" s="27" t="s">
        <v>165</v>
      </c>
      <c r="D855" s="27" t="s">
        <v>39</v>
      </c>
      <c r="E855" s="27" t="s">
        <v>984</v>
      </c>
      <c r="F855" s="27"/>
      <c r="G855" s="30">
        <f>SUM(G856+G858)</f>
        <v>5190.8999999999996</v>
      </c>
      <c r="H855" s="30">
        <f t="shared" ref="H855:I855" si="181">SUM(H856+H858)</f>
        <v>0</v>
      </c>
      <c r="I855" s="30">
        <f t="shared" si="181"/>
        <v>0</v>
      </c>
    </row>
    <row r="856" spans="1:9" ht="31.5">
      <c r="A856" s="108" t="s">
        <v>987</v>
      </c>
      <c r="B856" s="27"/>
      <c r="C856" s="27" t="s">
        <v>165</v>
      </c>
      <c r="D856" s="27" t="s">
        <v>39</v>
      </c>
      <c r="E856" s="27" t="s">
        <v>985</v>
      </c>
      <c r="F856" s="27"/>
      <c r="G856" s="30">
        <f>SUM(G857)</f>
        <v>2590.9</v>
      </c>
      <c r="H856" s="30">
        <f t="shared" ref="H856:I856" si="182">SUM(H857)</f>
        <v>0</v>
      </c>
      <c r="I856" s="30">
        <f t="shared" si="182"/>
        <v>0</v>
      </c>
    </row>
    <row r="857" spans="1:9" ht="31.5">
      <c r="A857" s="108" t="s">
        <v>222</v>
      </c>
      <c r="B857" s="27"/>
      <c r="C857" s="27" t="s">
        <v>165</v>
      </c>
      <c r="D857" s="27" t="s">
        <v>39</v>
      </c>
      <c r="E857" s="27" t="s">
        <v>985</v>
      </c>
      <c r="F857" s="27" t="s">
        <v>117</v>
      </c>
      <c r="G857" s="30">
        <v>2590.9</v>
      </c>
      <c r="H857" s="30"/>
      <c r="I857" s="30"/>
    </row>
    <row r="858" spans="1:9" ht="31.5">
      <c r="A858" s="108" t="s">
        <v>988</v>
      </c>
      <c r="B858" s="27"/>
      <c r="C858" s="27" t="s">
        <v>165</v>
      </c>
      <c r="D858" s="27" t="s">
        <v>39</v>
      </c>
      <c r="E858" s="27" t="s">
        <v>986</v>
      </c>
      <c r="F858" s="27"/>
      <c r="G858" s="30">
        <f>SUM(G859)</f>
        <v>2600</v>
      </c>
      <c r="H858" s="30">
        <f t="shared" ref="H858:I858" si="183">SUM(H859)</f>
        <v>0</v>
      </c>
      <c r="I858" s="30">
        <f t="shared" si="183"/>
        <v>0</v>
      </c>
    </row>
    <row r="859" spans="1:9" ht="31.5">
      <c r="A859" s="108" t="s">
        <v>222</v>
      </c>
      <c r="B859" s="27"/>
      <c r="C859" s="27" t="s">
        <v>165</v>
      </c>
      <c r="D859" s="27" t="s">
        <v>39</v>
      </c>
      <c r="E859" s="27" t="s">
        <v>986</v>
      </c>
      <c r="F859" s="27" t="s">
        <v>117</v>
      </c>
      <c r="G859" s="30">
        <v>2600</v>
      </c>
      <c r="H859" s="30"/>
      <c r="I859" s="30"/>
    </row>
    <row r="860" spans="1:9" ht="47.25" hidden="1">
      <c r="A860" s="74" t="s">
        <v>763</v>
      </c>
      <c r="B860" s="27"/>
      <c r="C860" s="27" t="s">
        <v>165</v>
      </c>
      <c r="D860" s="27" t="s">
        <v>39</v>
      </c>
      <c r="E860" s="27" t="s">
        <v>767</v>
      </c>
      <c r="F860" s="27"/>
      <c r="G860" s="30">
        <f>SUM(G861+G863)</f>
        <v>0</v>
      </c>
      <c r="H860" s="30">
        <f t="shared" ref="H860:I860" si="184">SUM(H861+H863)</f>
        <v>0</v>
      </c>
      <c r="I860" s="30">
        <f t="shared" si="184"/>
        <v>0</v>
      </c>
    </row>
    <row r="861" spans="1:9" ht="47.25" hidden="1">
      <c r="A861" s="26" t="s">
        <v>768</v>
      </c>
      <c r="B861" s="27"/>
      <c r="C861" s="27" t="s">
        <v>165</v>
      </c>
      <c r="D861" s="27" t="s">
        <v>39</v>
      </c>
      <c r="E861" s="27" t="s">
        <v>769</v>
      </c>
      <c r="F861" s="27"/>
      <c r="G861" s="30">
        <f>SUM(G862)</f>
        <v>0</v>
      </c>
      <c r="H861" s="30">
        <f t="shared" ref="H861:I861" si="185">SUM(H862)</f>
        <v>0</v>
      </c>
      <c r="I861" s="30">
        <f t="shared" si="185"/>
        <v>0</v>
      </c>
    </row>
    <row r="862" spans="1:9" ht="31.5" hidden="1">
      <c r="A862" s="26" t="s">
        <v>222</v>
      </c>
      <c r="B862" s="27"/>
      <c r="C862" s="27" t="s">
        <v>165</v>
      </c>
      <c r="D862" s="27" t="s">
        <v>39</v>
      </c>
      <c r="E862" s="27" t="s">
        <v>769</v>
      </c>
      <c r="F862" s="27" t="s">
        <v>117</v>
      </c>
      <c r="G862" s="30"/>
      <c r="H862" s="30"/>
      <c r="I862" s="30"/>
    </row>
    <row r="863" spans="1:9" ht="31.5" hidden="1">
      <c r="A863" s="26" t="s">
        <v>772</v>
      </c>
      <c r="B863" s="27"/>
      <c r="C863" s="27" t="s">
        <v>165</v>
      </c>
      <c r="D863" s="27" t="s">
        <v>39</v>
      </c>
      <c r="E863" s="27" t="s">
        <v>782</v>
      </c>
      <c r="F863" s="27"/>
      <c r="G863" s="30">
        <f>SUM(G864)</f>
        <v>0</v>
      </c>
      <c r="H863" s="30">
        <f t="shared" ref="H863:I863" si="186">SUM(H864)</f>
        <v>0</v>
      </c>
      <c r="I863" s="30">
        <f t="shared" si="186"/>
        <v>0</v>
      </c>
    </row>
    <row r="864" spans="1:9" ht="31.5" hidden="1">
      <c r="A864" s="26" t="s">
        <v>47</v>
      </c>
      <c r="B864" s="27"/>
      <c r="C864" s="27" t="s">
        <v>165</v>
      </c>
      <c r="D864" s="27" t="s">
        <v>39</v>
      </c>
      <c r="E864" s="27" t="s">
        <v>782</v>
      </c>
      <c r="F864" s="27" t="s">
        <v>86</v>
      </c>
      <c r="G864" s="30"/>
      <c r="H864" s="30"/>
      <c r="I864" s="30"/>
    </row>
    <row r="865" spans="1:9" hidden="1">
      <c r="A865" s="26" t="s">
        <v>252</v>
      </c>
      <c r="B865" s="75"/>
      <c r="C865" s="27" t="s">
        <v>165</v>
      </c>
      <c r="D865" s="27" t="s">
        <v>39</v>
      </c>
      <c r="E865" s="27" t="s">
        <v>762</v>
      </c>
      <c r="F865" s="27"/>
      <c r="G865" s="30">
        <f>SUM(G866)</f>
        <v>0</v>
      </c>
      <c r="H865" s="30">
        <f t="shared" ref="H865:I865" si="187">SUM(H866)</f>
        <v>0</v>
      </c>
      <c r="I865" s="30">
        <f t="shared" si="187"/>
        <v>0</v>
      </c>
    </row>
    <row r="866" spans="1:9" ht="31.5" hidden="1">
      <c r="A866" s="26" t="s">
        <v>47</v>
      </c>
      <c r="B866" s="75"/>
      <c r="C866" s="27" t="s">
        <v>165</v>
      </c>
      <c r="D866" s="27" t="s">
        <v>39</v>
      </c>
      <c r="E866" s="27" t="s">
        <v>762</v>
      </c>
      <c r="F866" s="27" t="s">
        <v>86</v>
      </c>
      <c r="G866" s="30"/>
      <c r="H866" s="30"/>
      <c r="I866" s="30"/>
    </row>
    <row r="867" spans="1:9" ht="47.25" hidden="1">
      <c r="A867" s="26" t="s">
        <v>774</v>
      </c>
      <c r="B867" s="27"/>
      <c r="C867" s="27" t="s">
        <v>165</v>
      </c>
      <c r="D867" s="27" t="s">
        <v>39</v>
      </c>
      <c r="E867" s="27" t="s">
        <v>783</v>
      </c>
      <c r="F867" s="27"/>
      <c r="G867" s="30">
        <f>G868+G869</f>
        <v>0</v>
      </c>
      <c r="H867" s="30">
        <f t="shared" ref="H867:I867" si="188">H868+H869</f>
        <v>0</v>
      </c>
      <c r="I867" s="30">
        <f t="shared" si="188"/>
        <v>0</v>
      </c>
    </row>
    <row r="868" spans="1:9" ht="31.5" hidden="1">
      <c r="A868" s="26" t="s">
        <v>47</v>
      </c>
      <c r="B868" s="27"/>
      <c r="C868" s="27" t="s">
        <v>165</v>
      </c>
      <c r="D868" s="27" t="s">
        <v>39</v>
      </c>
      <c r="E868" s="27" t="s">
        <v>783</v>
      </c>
      <c r="F868" s="27" t="s">
        <v>86</v>
      </c>
      <c r="G868" s="30"/>
      <c r="H868" s="30"/>
      <c r="I868" s="30"/>
    </row>
    <row r="869" spans="1:9" ht="31.5" hidden="1">
      <c r="A869" s="26" t="s">
        <v>222</v>
      </c>
      <c r="B869" s="27"/>
      <c r="C869" s="27" t="s">
        <v>165</v>
      </c>
      <c r="D869" s="27" t="s">
        <v>39</v>
      </c>
      <c r="E869" s="27" t="s">
        <v>783</v>
      </c>
      <c r="F869" s="27" t="s">
        <v>117</v>
      </c>
      <c r="G869" s="30"/>
      <c r="H869" s="30"/>
      <c r="I869" s="30"/>
    </row>
    <row r="870" spans="1:9" ht="47.25" hidden="1">
      <c r="A870" s="26" t="s">
        <v>823</v>
      </c>
      <c r="B870" s="27"/>
      <c r="C870" s="27" t="s">
        <v>165</v>
      </c>
      <c r="D870" s="27" t="s">
        <v>39</v>
      </c>
      <c r="E870" s="27" t="s">
        <v>822</v>
      </c>
      <c r="F870" s="27"/>
      <c r="G870" s="30">
        <f>SUM(G871)</f>
        <v>0</v>
      </c>
      <c r="H870" s="30"/>
      <c r="I870" s="30"/>
    </row>
    <row r="871" spans="1:9" ht="31.5" hidden="1">
      <c r="A871" s="26" t="s">
        <v>47</v>
      </c>
      <c r="B871" s="27"/>
      <c r="C871" s="27" t="s">
        <v>165</v>
      </c>
      <c r="D871" s="27" t="s">
        <v>39</v>
      </c>
      <c r="E871" s="27" t="s">
        <v>822</v>
      </c>
      <c r="F871" s="27" t="s">
        <v>86</v>
      </c>
      <c r="G871" s="30"/>
      <c r="H871" s="30"/>
      <c r="I871" s="30"/>
    </row>
    <row r="872" spans="1:9" ht="47.25" hidden="1">
      <c r="A872" s="26" t="s">
        <v>770</v>
      </c>
      <c r="B872" s="75"/>
      <c r="C872" s="27" t="s">
        <v>165</v>
      </c>
      <c r="D872" s="27" t="s">
        <v>39</v>
      </c>
      <c r="E872" s="76" t="s">
        <v>771</v>
      </c>
      <c r="F872" s="27"/>
      <c r="G872" s="30">
        <f>SUM(G873)</f>
        <v>0</v>
      </c>
      <c r="H872" s="30">
        <f t="shared" ref="H872:I872" si="189">SUM(H873)</f>
        <v>0</v>
      </c>
      <c r="I872" s="30">
        <f t="shared" si="189"/>
        <v>0</v>
      </c>
    </row>
    <row r="873" spans="1:9" ht="31.5" hidden="1">
      <c r="A873" s="26" t="s">
        <v>222</v>
      </c>
      <c r="B873" s="75"/>
      <c r="C873" s="27" t="s">
        <v>165</v>
      </c>
      <c r="D873" s="27" t="s">
        <v>39</v>
      </c>
      <c r="E873" s="76" t="s">
        <v>771</v>
      </c>
      <c r="F873" s="27" t="s">
        <v>117</v>
      </c>
      <c r="G873" s="30"/>
      <c r="H873" s="30"/>
      <c r="I873" s="30"/>
    </row>
    <row r="874" spans="1:9" ht="31.5" hidden="1">
      <c r="A874" s="26" t="s">
        <v>773</v>
      </c>
      <c r="B874" s="75"/>
      <c r="C874" s="27" t="s">
        <v>165</v>
      </c>
      <c r="D874" s="27" t="s">
        <v>39</v>
      </c>
      <c r="E874" s="76" t="s">
        <v>784</v>
      </c>
      <c r="F874" s="27"/>
      <c r="G874" s="30">
        <f t="shared" ref="G874:I874" si="190">G875</f>
        <v>0</v>
      </c>
      <c r="H874" s="30">
        <f t="shared" si="190"/>
        <v>0</v>
      </c>
      <c r="I874" s="30">
        <f t="shared" si="190"/>
        <v>0</v>
      </c>
    </row>
    <row r="875" spans="1:9" ht="31.5" hidden="1">
      <c r="A875" s="26" t="s">
        <v>222</v>
      </c>
      <c r="B875" s="75"/>
      <c r="C875" s="27" t="s">
        <v>165</v>
      </c>
      <c r="D875" s="27" t="s">
        <v>39</v>
      </c>
      <c r="E875" s="76" t="s">
        <v>784</v>
      </c>
      <c r="F875" s="27" t="s">
        <v>86</v>
      </c>
      <c r="G875" s="30"/>
      <c r="H875" s="30"/>
      <c r="I875" s="30"/>
    </row>
    <row r="876" spans="1:9" hidden="1">
      <c r="A876" s="26" t="s">
        <v>828</v>
      </c>
      <c r="B876" s="75"/>
      <c r="C876" s="27" t="s">
        <v>165</v>
      </c>
      <c r="D876" s="27" t="s">
        <v>39</v>
      </c>
      <c r="E876" s="76" t="s">
        <v>775</v>
      </c>
      <c r="F876" s="27"/>
      <c r="G876" s="30">
        <f>G877</f>
        <v>0</v>
      </c>
      <c r="H876" s="30">
        <f t="shared" ref="H876:I876" si="191">H877</f>
        <v>0</v>
      </c>
      <c r="I876" s="30">
        <f t="shared" si="191"/>
        <v>0</v>
      </c>
    </row>
    <row r="877" spans="1:9" ht="31.5" hidden="1">
      <c r="A877" s="26" t="s">
        <v>499</v>
      </c>
      <c r="B877" s="75"/>
      <c r="C877" s="27" t="s">
        <v>165</v>
      </c>
      <c r="D877" s="27" t="s">
        <v>39</v>
      </c>
      <c r="E877" s="76" t="s">
        <v>776</v>
      </c>
      <c r="F877" s="27"/>
      <c r="G877" s="30">
        <f t="shared" ref="G877:I877" si="192">G878</f>
        <v>0</v>
      </c>
      <c r="H877" s="30">
        <f t="shared" si="192"/>
        <v>0</v>
      </c>
      <c r="I877" s="30">
        <f t="shared" si="192"/>
        <v>0</v>
      </c>
    </row>
    <row r="878" spans="1:9" ht="31.5" hidden="1">
      <c r="A878" s="26" t="s">
        <v>222</v>
      </c>
      <c r="B878" s="75"/>
      <c r="C878" s="27" t="s">
        <v>165</v>
      </c>
      <c r="D878" s="27" t="s">
        <v>39</v>
      </c>
      <c r="E878" s="76" t="s">
        <v>776</v>
      </c>
      <c r="F878" s="27" t="s">
        <v>86</v>
      </c>
      <c r="G878" s="30"/>
      <c r="H878" s="30"/>
      <c r="I878" s="30"/>
    </row>
    <row r="879" spans="1:9">
      <c r="A879" s="26" t="s">
        <v>183</v>
      </c>
      <c r="B879" s="27"/>
      <c r="C879" s="27" t="s">
        <v>165</v>
      </c>
      <c r="D879" s="27" t="s">
        <v>49</v>
      </c>
      <c r="E879" s="27"/>
      <c r="F879" s="27"/>
      <c r="G879" s="30">
        <f>SUM(G880)</f>
        <v>5784.4</v>
      </c>
      <c r="H879" s="30">
        <f t="shared" ref="H879:I879" si="193">SUM(H880)</f>
        <v>10562</v>
      </c>
      <c r="I879" s="30">
        <f t="shared" si="193"/>
        <v>10433.5</v>
      </c>
    </row>
    <row r="880" spans="1:9" ht="31.5">
      <c r="A880" s="26" t="s">
        <v>777</v>
      </c>
      <c r="B880" s="27"/>
      <c r="C880" s="27" t="s">
        <v>165</v>
      </c>
      <c r="D880" s="27" t="s">
        <v>49</v>
      </c>
      <c r="E880" s="27" t="s">
        <v>250</v>
      </c>
      <c r="F880" s="27"/>
      <c r="G880" s="30">
        <f>G881</f>
        <v>5784.4</v>
      </c>
      <c r="H880" s="30">
        <f t="shared" ref="H880:I880" si="194">H881</f>
        <v>10562</v>
      </c>
      <c r="I880" s="30">
        <f t="shared" si="194"/>
        <v>10433.5</v>
      </c>
    </row>
    <row r="881" spans="1:9" ht="78.75">
      <c r="A881" s="26" t="s">
        <v>756</v>
      </c>
      <c r="B881" s="27"/>
      <c r="C881" s="27" t="s">
        <v>165</v>
      </c>
      <c r="D881" s="27" t="s">
        <v>49</v>
      </c>
      <c r="E881" s="27" t="s">
        <v>254</v>
      </c>
      <c r="F881" s="27"/>
      <c r="G881" s="30">
        <f>G882+G885</f>
        <v>5784.4</v>
      </c>
      <c r="H881" s="30">
        <f>H882+H885</f>
        <v>10562</v>
      </c>
      <c r="I881" s="30">
        <f>I882+I885</f>
        <v>10433.5</v>
      </c>
    </row>
    <row r="882" spans="1:9">
      <c r="A882" s="26" t="s">
        <v>30</v>
      </c>
      <c r="B882" s="27"/>
      <c r="C882" s="27" t="s">
        <v>165</v>
      </c>
      <c r="D882" s="27" t="s">
        <v>49</v>
      </c>
      <c r="E882" s="27" t="s">
        <v>757</v>
      </c>
      <c r="F882" s="27"/>
      <c r="G882" s="30">
        <f>SUM(G883)</f>
        <v>3429.2</v>
      </c>
      <c r="H882" s="30">
        <f t="shared" ref="H882:I882" si="195">SUM(H883)</f>
        <v>7945.9</v>
      </c>
      <c r="I882" s="30">
        <f t="shared" si="195"/>
        <v>7945.9</v>
      </c>
    </row>
    <row r="883" spans="1:9" ht="31.5">
      <c r="A883" s="26" t="s">
        <v>936</v>
      </c>
      <c r="B883" s="75"/>
      <c r="C883" s="27" t="s">
        <v>165</v>
      </c>
      <c r="D883" s="27" t="s">
        <v>49</v>
      </c>
      <c r="E883" s="76" t="s">
        <v>778</v>
      </c>
      <c r="F883" s="27"/>
      <c r="G883" s="30">
        <f>SUM(G884)</f>
        <v>3429.2</v>
      </c>
      <c r="H883" s="30">
        <f>SUM(H884)</f>
        <v>7945.9</v>
      </c>
      <c r="I883" s="30">
        <f>SUM(I884)</f>
        <v>7945.9</v>
      </c>
    </row>
    <row r="884" spans="1:9" ht="31.5">
      <c r="A884" s="26" t="s">
        <v>222</v>
      </c>
      <c r="B884" s="75"/>
      <c r="C884" s="27" t="s">
        <v>165</v>
      </c>
      <c r="D884" s="27" t="s">
        <v>49</v>
      </c>
      <c r="E884" s="76" t="s">
        <v>778</v>
      </c>
      <c r="F884" s="27" t="s">
        <v>117</v>
      </c>
      <c r="G884" s="30">
        <v>3429.2</v>
      </c>
      <c r="H884" s="30">
        <v>7945.9</v>
      </c>
      <c r="I884" s="30">
        <v>7945.9</v>
      </c>
    </row>
    <row r="885" spans="1:9">
      <c r="A885" s="26" t="s">
        <v>830</v>
      </c>
      <c r="B885" s="75"/>
      <c r="C885" s="27" t="s">
        <v>165</v>
      </c>
      <c r="D885" s="27" t="s">
        <v>49</v>
      </c>
      <c r="E885" s="76" t="s">
        <v>779</v>
      </c>
      <c r="F885" s="27"/>
      <c r="G885" s="30">
        <f>G886</f>
        <v>2355.1999999999998</v>
      </c>
      <c r="H885" s="30">
        <f t="shared" ref="H885:I885" si="196">H886</f>
        <v>2616.1</v>
      </c>
      <c r="I885" s="30">
        <f t="shared" si="196"/>
        <v>2487.6</v>
      </c>
    </row>
    <row r="886" spans="1:9" ht="31.5">
      <c r="A886" s="61" t="s">
        <v>780</v>
      </c>
      <c r="B886" s="75"/>
      <c r="C886" s="27" t="s">
        <v>165</v>
      </c>
      <c r="D886" s="27" t="s">
        <v>49</v>
      </c>
      <c r="E886" s="76" t="s">
        <v>781</v>
      </c>
      <c r="F886" s="27"/>
      <c r="G886" s="30">
        <f>SUM(G887:G888)</f>
        <v>2355.1999999999998</v>
      </c>
      <c r="H886" s="30">
        <f t="shared" ref="H886:I886" si="197">SUM(H887:H888)</f>
        <v>2616.1</v>
      </c>
      <c r="I886" s="30">
        <f t="shared" si="197"/>
        <v>2487.6</v>
      </c>
    </row>
    <row r="887" spans="1:9" ht="31.5">
      <c r="A887" s="26" t="s">
        <v>222</v>
      </c>
      <c r="B887" s="75"/>
      <c r="C887" s="27" t="s">
        <v>165</v>
      </c>
      <c r="D887" s="27" t="s">
        <v>49</v>
      </c>
      <c r="E887" s="76" t="s">
        <v>781</v>
      </c>
      <c r="F887" s="27" t="s">
        <v>117</v>
      </c>
      <c r="G887" s="30">
        <v>1177.5999999999999</v>
      </c>
      <c r="H887" s="30">
        <v>2616.1</v>
      </c>
      <c r="I887" s="30">
        <v>2487.6</v>
      </c>
    </row>
    <row r="888" spans="1:9">
      <c r="A888" s="26" t="s">
        <v>20</v>
      </c>
      <c r="B888" s="75"/>
      <c r="C888" s="27" t="s">
        <v>165</v>
      </c>
      <c r="D888" s="27" t="s">
        <v>49</v>
      </c>
      <c r="E888" s="76" t="s">
        <v>781</v>
      </c>
      <c r="F888" s="27" t="s">
        <v>91</v>
      </c>
      <c r="G888" s="30">
        <v>1177.5999999999999</v>
      </c>
      <c r="H888" s="30"/>
      <c r="I888" s="30"/>
    </row>
    <row r="889" spans="1:9">
      <c r="A889" s="26" t="s">
        <v>184</v>
      </c>
      <c r="B889" s="75"/>
      <c r="C889" s="27" t="s">
        <v>165</v>
      </c>
      <c r="D889" s="27" t="s">
        <v>164</v>
      </c>
      <c r="E889" s="76"/>
      <c r="F889" s="27"/>
      <c r="G889" s="30">
        <f>SUM(G890)</f>
        <v>7652.6999999999989</v>
      </c>
      <c r="H889" s="30">
        <f>SUM(H890)</f>
        <v>7615.9999999999991</v>
      </c>
      <c r="I889" s="30">
        <f>SUM(I890)</f>
        <v>7615.9999999999991</v>
      </c>
    </row>
    <row r="890" spans="1:9" ht="31.5">
      <c r="A890" s="26" t="s">
        <v>632</v>
      </c>
      <c r="B890" s="75"/>
      <c r="C890" s="27" t="s">
        <v>165</v>
      </c>
      <c r="D890" s="27" t="s">
        <v>164</v>
      </c>
      <c r="E890" s="76" t="s">
        <v>250</v>
      </c>
      <c r="F890" s="27"/>
      <c r="G890" s="30">
        <f>SUM(G891)</f>
        <v>7652.6999999999989</v>
      </c>
      <c r="H890" s="30">
        <f t="shared" ref="H890:I890" si="198">SUM(H891)</f>
        <v>7615.9999999999991</v>
      </c>
      <c r="I890" s="30">
        <f t="shared" si="198"/>
        <v>7615.9999999999991</v>
      </c>
    </row>
    <row r="891" spans="1:9" ht="31.5">
      <c r="A891" s="26" t="s">
        <v>303</v>
      </c>
      <c r="B891" s="75"/>
      <c r="C891" s="27" t="s">
        <v>165</v>
      </c>
      <c r="D891" s="27" t="s">
        <v>164</v>
      </c>
      <c r="E891" s="76" t="s">
        <v>251</v>
      </c>
      <c r="F891" s="27"/>
      <c r="G891" s="30">
        <f>SUM(G892+G895+G898+G900)</f>
        <v>7652.6999999999989</v>
      </c>
      <c r="H891" s="30">
        <f>SUM(H892+H895+H898+H900)</f>
        <v>7615.9999999999991</v>
      </c>
      <c r="I891" s="30">
        <f>SUM(I892+I895+I898+I900)</f>
        <v>7615.9999999999991</v>
      </c>
    </row>
    <row r="892" spans="1:9">
      <c r="A892" s="26" t="s">
        <v>75</v>
      </c>
      <c r="B892" s="75"/>
      <c r="C892" s="27" t="s">
        <v>165</v>
      </c>
      <c r="D892" s="27" t="s">
        <v>164</v>
      </c>
      <c r="E892" s="76" t="s">
        <v>495</v>
      </c>
      <c r="F892" s="27"/>
      <c r="G892" s="30">
        <f>SUM(G893:G894)</f>
        <v>6053.4</v>
      </c>
      <c r="H892" s="30">
        <f>SUM(H893:H894)</f>
        <v>6047.9</v>
      </c>
      <c r="I892" s="30">
        <f>SUM(I893:I894)</f>
        <v>6047.9</v>
      </c>
    </row>
    <row r="893" spans="1:9" ht="47.25">
      <c r="A893" s="26" t="s">
        <v>46</v>
      </c>
      <c r="B893" s="75"/>
      <c r="C893" s="27" t="s">
        <v>165</v>
      </c>
      <c r="D893" s="27" t="s">
        <v>164</v>
      </c>
      <c r="E893" s="76" t="s">
        <v>495</v>
      </c>
      <c r="F893" s="27">
        <v>100</v>
      </c>
      <c r="G893" s="30">
        <v>6053.2</v>
      </c>
      <c r="H893" s="30">
        <v>6047.7</v>
      </c>
      <c r="I893" s="30">
        <v>6047.7</v>
      </c>
    </row>
    <row r="894" spans="1:9" ht="31.5">
      <c r="A894" s="26" t="s">
        <v>47</v>
      </c>
      <c r="B894" s="75"/>
      <c r="C894" s="27" t="s">
        <v>165</v>
      </c>
      <c r="D894" s="27" t="s">
        <v>164</v>
      </c>
      <c r="E894" s="76" t="s">
        <v>495</v>
      </c>
      <c r="F894" s="27">
        <v>200</v>
      </c>
      <c r="G894" s="30">
        <v>0.2</v>
      </c>
      <c r="H894" s="30">
        <v>0.2</v>
      </c>
      <c r="I894" s="30">
        <v>0.2</v>
      </c>
    </row>
    <row r="895" spans="1:9">
      <c r="A895" s="26" t="s">
        <v>90</v>
      </c>
      <c r="B895" s="75"/>
      <c r="C895" s="27" t="s">
        <v>165</v>
      </c>
      <c r="D895" s="27" t="s">
        <v>164</v>
      </c>
      <c r="E895" s="76" t="s">
        <v>496</v>
      </c>
      <c r="F895" s="27"/>
      <c r="G895" s="30">
        <f>SUM(G896:G897)</f>
        <v>251.2</v>
      </c>
      <c r="H895" s="30">
        <f>SUM(H896:H897)</f>
        <v>251.2</v>
      </c>
      <c r="I895" s="30">
        <f>SUM(I896:I897)</f>
        <v>251.2</v>
      </c>
    </row>
    <row r="896" spans="1:9" ht="31.5">
      <c r="A896" s="26" t="s">
        <v>47</v>
      </c>
      <c r="B896" s="75"/>
      <c r="C896" s="27" t="s">
        <v>165</v>
      </c>
      <c r="D896" s="27" t="s">
        <v>164</v>
      </c>
      <c r="E896" s="76" t="s">
        <v>496</v>
      </c>
      <c r="F896" s="27">
        <v>200</v>
      </c>
      <c r="G896" s="30">
        <v>243.2</v>
      </c>
      <c r="H896" s="30">
        <v>243.2</v>
      </c>
      <c r="I896" s="30">
        <v>243.2</v>
      </c>
    </row>
    <row r="897" spans="1:11">
      <c r="A897" s="26" t="s">
        <v>20</v>
      </c>
      <c r="B897" s="75"/>
      <c r="C897" s="27" t="s">
        <v>165</v>
      </c>
      <c r="D897" s="27" t="s">
        <v>164</v>
      </c>
      <c r="E897" s="76" t="s">
        <v>496</v>
      </c>
      <c r="F897" s="27">
        <v>800</v>
      </c>
      <c r="G897" s="30">
        <v>8</v>
      </c>
      <c r="H897" s="30">
        <v>8</v>
      </c>
      <c r="I897" s="30">
        <v>8</v>
      </c>
    </row>
    <row r="898" spans="1:11" ht="31.5">
      <c r="A898" s="26" t="s">
        <v>92</v>
      </c>
      <c r="B898" s="75"/>
      <c r="C898" s="27" t="s">
        <v>165</v>
      </c>
      <c r="D898" s="27" t="s">
        <v>164</v>
      </c>
      <c r="E898" s="76" t="s">
        <v>497</v>
      </c>
      <c r="F898" s="27"/>
      <c r="G898" s="30">
        <f>SUM(G899)</f>
        <v>377.9</v>
      </c>
      <c r="H898" s="30">
        <f>SUM(H899)</f>
        <v>377.9</v>
      </c>
      <c r="I898" s="30">
        <f>SUM(I899)</f>
        <v>377.9</v>
      </c>
    </row>
    <row r="899" spans="1:11" ht="31.5">
      <c r="A899" s="26" t="s">
        <v>47</v>
      </c>
      <c r="B899" s="75"/>
      <c r="C899" s="27" t="s">
        <v>165</v>
      </c>
      <c r="D899" s="27" t="s">
        <v>164</v>
      </c>
      <c r="E899" s="76" t="s">
        <v>497</v>
      </c>
      <c r="F899" s="27">
        <v>200</v>
      </c>
      <c r="G899" s="30">
        <v>377.9</v>
      </c>
      <c r="H899" s="30">
        <v>377.9</v>
      </c>
      <c r="I899" s="30">
        <v>377.9</v>
      </c>
    </row>
    <row r="900" spans="1:11" ht="31.5">
      <c r="A900" s="26" t="s">
        <v>93</v>
      </c>
      <c r="B900" s="75"/>
      <c r="C900" s="27" t="s">
        <v>165</v>
      </c>
      <c r="D900" s="27" t="s">
        <v>164</v>
      </c>
      <c r="E900" s="76" t="s">
        <v>498</v>
      </c>
      <c r="F900" s="27"/>
      <c r="G900" s="30">
        <f>SUM(G901:G902)</f>
        <v>970.2</v>
      </c>
      <c r="H900" s="30">
        <f>SUM(H901:H902)</f>
        <v>939</v>
      </c>
      <c r="I900" s="30">
        <f>SUM(I901:I902)</f>
        <v>939</v>
      </c>
    </row>
    <row r="901" spans="1:11" ht="31.5">
      <c r="A901" s="26" t="s">
        <v>47</v>
      </c>
      <c r="B901" s="75"/>
      <c r="C901" s="27" t="s">
        <v>165</v>
      </c>
      <c r="D901" s="27" t="s">
        <v>164</v>
      </c>
      <c r="E901" s="76" t="s">
        <v>498</v>
      </c>
      <c r="F901" s="27">
        <v>200</v>
      </c>
      <c r="G901" s="30">
        <v>937</v>
      </c>
      <c r="H901" s="30">
        <v>905.8</v>
      </c>
      <c r="I901" s="30">
        <v>905.8</v>
      </c>
    </row>
    <row r="902" spans="1:11">
      <c r="A902" s="26" t="s">
        <v>20</v>
      </c>
      <c r="B902" s="75"/>
      <c r="C902" s="27" t="s">
        <v>165</v>
      </c>
      <c r="D902" s="27" t="s">
        <v>164</v>
      </c>
      <c r="E902" s="76" t="s">
        <v>498</v>
      </c>
      <c r="F902" s="27">
        <v>800</v>
      </c>
      <c r="G902" s="30">
        <v>33.200000000000003</v>
      </c>
      <c r="H902" s="30">
        <v>33.200000000000003</v>
      </c>
      <c r="I902" s="30">
        <v>33.200000000000003</v>
      </c>
    </row>
    <row r="903" spans="1:11">
      <c r="A903" s="47" t="s">
        <v>511</v>
      </c>
      <c r="B903" s="48" t="s">
        <v>313</v>
      </c>
      <c r="C903" s="49"/>
      <c r="D903" s="49"/>
      <c r="E903" s="48"/>
      <c r="F903" s="49"/>
      <c r="G903" s="50">
        <f>SUM(G904+G1175)+G1208</f>
        <v>2660040.1000000006</v>
      </c>
      <c r="H903" s="50">
        <f>SUM(H904+H1175)+H1208</f>
        <v>2615056.4</v>
      </c>
      <c r="I903" s="50">
        <f>SUM(I904+I1175)+I1208</f>
        <v>2642424.2999999998</v>
      </c>
      <c r="J903" s="31">
        <v>2434941.2000000002</v>
      </c>
      <c r="K903" s="53">
        <f>SUM(J903-G903)</f>
        <v>-225098.90000000037</v>
      </c>
    </row>
    <row r="904" spans="1:11">
      <c r="A904" s="26" t="s">
        <v>107</v>
      </c>
      <c r="B904" s="27"/>
      <c r="C904" s="27" t="s">
        <v>108</v>
      </c>
      <c r="D904" s="27"/>
      <c r="E904" s="27"/>
      <c r="F904" s="27"/>
      <c r="G904" s="30">
        <f>SUM(G905+G969+G1062+G1095+G1135)+G1087</f>
        <v>2571206.2000000002</v>
      </c>
      <c r="H904" s="30">
        <f>SUM(H905+H969+H1062+H1095+H1135)+H1087</f>
        <v>2526427.9</v>
      </c>
      <c r="I904" s="30">
        <f>SUM(I905+I969+I1062+I1095+I1135)+I1087</f>
        <v>2553549.0999999996</v>
      </c>
      <c r="J904" s="31">
        <v>2382684.2999999998</v>
      </c>
      <c r="K904" s="53">
        <f>SUM(J904-H903)</f>
        <v>-232372.10000000009</v>
      </c>
    </row>
    <row r="905" spans="1:11">
      <c r="A905" s="26" t="s">
        <v>174</v>
      </c>
      <c r="B905" s="27"/>
      <c r="C905" s="27" t="s">
        <v>108</v>
      </c>
      <c r="D905" s="27" t="s">
        <v>29</v>
      </c>
      <c r="E905" s="27"/>
      <c r="F905" s="27"/>
      <c r="G905" s="30">
        <f>SUM(G906)+G964</f>
        <v>916159.20000000007</v>
      </c>
      <c r="H905" s="30">
        <f>SUM(H906)+H964</f>
        <v>899885.4</v>
      </c>
      <c r="I905" s="30">
        <f>SUM(I906)+I964</f>
        <v>912804.1</v>
      </c>
      <c r="J905" s="31">
        <v>2386758.7999999998</v>
      </c>
      <c r="K905" s="53">
        <f>SUM(J905-I903)</f>
        <v>-255665.5</v>
      </c>
    </row>
    <row r="906" spans="1:11" ht="32.25" customHeight="1">
      <c r="A906" s="26" t="s">
        <v>633</v>
      </c>
      <c r="B906" s="27"/>
      <c r="C906" s="27" t="s">
        <v>108</v>
      </c>
      <c r="D906" s="27" t="s">
        <v>29</v>
      </c>
      <c r="E906" s="56" t="s">
        <v>314</v>
      </c>
      <c r="F906" s="27"/>
      <c r="G906" s="30">
        <f>SUM(G907+G954)</f>
        <v>916129.20000000007</v>
      </c>
      <c r="H906" s="30">
        <f t="shared" ref="H906:I906" si="199">SUM(H907+H954)</f>
        <v>899885.4</v>
      </c>
      <c r="I906" s="30">
        <f t="shared" si="199"/>
        <v>912804.1</v>
      </c>
    </row>
    <row r="907" spans="1:11" ht="32.25" customHeight="1">
      <c r="A907" s="26" t="s">
        <v>815</v>
      </c>
      <c r="B907" s="27"/>
      <c r="C907" s="27" t="s">
        <v>108</v>
      </c>
      <c r="D907" s="27" t="s">
        <v>29</v>
      </c>
      <c r="E907" s="56" t="s">
        <v>696</v>
      </c>
      <c r="F907" s="27"/>
      <c r="G907" s="30">
        <f>SUM(G908+G918+G923+G930)</f>
        <v>907421.9</v>
      </c>
      <c r="H907" s="30">
        <f t="shared" ref="H907:I907" si="200">SUM(H908+H918+H923+H930)</f>
        <v>893974.5</v>
      </c>
      <c r="I907" s="30">
        <f t="shared" si="200"/>
        <v>903023.2</v>
      </c>
    </row>
    <row r="908" spans="1:11">
      <c r="A908" s="26" t="s">
        <v>30</v>
      </c>
      <c r="B908" s="27"/>
      <c r="C908" s="27" t="s">
        <v>108</v>
      </c>
      <c r="D908" s="27" t="s">
        <v>29</v>
      </c>
      <c r="E908" s="56" t="s">
        <v>697</v>
      </c>
      <c r="F908" s="27"/>
      <c r="G908" s="30">
        <f>SUM(G909)+G913+G916</f>
        <v>5116.6000000000004</v>
      </c>
      <c r="H908" s="30">
        <f t="shared" ref="H908:I908" si="201">SUM(H909)+H913+H916</f>
        <v>0</v>
      </c>
      <c r="I908" s="30">
        <f t="shared" si="201"/>
        <v>0</v>
      </c>
    </row>
    <row r="909" spans="1:11">
      <c r="A909" s="26" t="s">
        <v>318</v>
      </c>
      <c r="B909" s="27"/>
      <c r="C909" s="27" t="s">
        <v>108</v>
      </c>
      <c r="D909" s="27" t="s">
        <v>29</v>
      </c>
      <c r="E909" s="56" t="s">
        <v>698</v>
      </c>
      <c r="F909" s="27"/>
      <c r="G909" s="30">
        <f>SUM(G910:G912)</f>
        <v>5116.6000000000004</v>
      </c>
      <c r="H909" s="30">
        <f>SUM(H910:H912)</f>
        <v>0</v>
      </c>
      <c r="I909" s="30">
        <f>SUM(I910:I912)</f>
        <v>0</v>
      </c>
    </row>
    <row r="910" spans="1:11" ht="31.5">
      <c r="A910" s="26" t="s">
        <v>47</v>
      </c>
      <c r="B910" s="27"/>
      <c r="C910" s="27" t="s">
        <v>108</v>
      </c>
      <c r="D910" s="27" t="s">
        <v>29</v>
      </c>
      <c r="E910" s="56" t="s">
        <v>698</v>
      </c>
      <c r="F910" s="27" t="s">
        <v>86</v>
      </c>
      <c r="G910" s="30">
        <v>2394.5</v>
      </c>
      <c r="H910" s="30"/>
      <c r="I910" s="30"/>
    </row>
    <row r="911" spans="1:11">
      <c r="A911" s="26" t="s">
        <v>37</v>
      </c>
      <c r="B911" s="27"/>
      <c r="C911" s="27" t="s">
        <v>108</v>
      </c>
      <c r="D911" s="27" t="s">
        <v>29</v>
      </c>
      <c r="E911" s="56" t="s">
        <v>698</v>
      </c>
      <c r="F911" s="27" t="s">
        <v>94</v>
      </c>
      <c r="G911" s="30">
        <v>40.1</v>
      </c>
      <c r="H911" s="30"/>
      <c r="I911" s="30"/>
    </row>
    <row r="912" spans="1:11" ht="31.5">
      <c r="A912" s="26" t="s">
        <v>222</v>
      </c>
      <c r="B912" s="27"/>
      <c r="C912" s="27" t="s">
        <v>108</v>
      </c>
      <c r="D912" s="27" t="s">
        <v>29</v>
      </c>
      <c r="E912" s="56" t="s">
        <v>698</v>
      </c>
      <c r="F912" s="27" t="s">
        <v>117</v>
      </c>
      <c r="G912" s="30">
        <v>2682</v>
      </c>
      <c r="H912" s="30"/>
      <c r="I912" s="30"/>
    </row>
    <row r="913" spans="1:12" ht="89.25" hidden="1" customHeight="1">
      <c r="A913" s="26" t="s">
        <v>479</v>
      </c>
      <c r="B913" s="27"/>
      <c r="C913" s="27" t="s">
        <v>108</v>
      </c>
      <c r="D913" s="27" t="s">
        <v>29</v>
      </c>
      <c r="E913" s="77" t="s">
        <v>699</v>
      </c>
      <c r="F913" s="27"/>
      <c r="G913" s="30">
        <f>G914+G915</f>
        <v>0</v>
      </c>
      <c r="H913" s="30">
        <f>H914+H915</f>
        <v>0</v>
      </c>
      <c r="I913" s="30">
        <f>I914+I915</f>
        <v>0</v>
      </c>
    </row>
    <row r="914" spans="1:12" ht="31.5" hidden="1">
      <c r="A914" s="26" t="s">
        <v>47</v>
      </c>
      <c r="B914" s="27"/>
      <c r="C914" s="27" t="s">
        <v>108</v>
      </c>
      <c r="D914" s="27" t="s">
        <v>29</v>
      </c>
      <c r="E914" s="77" t="s">
        <v>699</v>
      </c>
      <c r="F914" s="27" t="s">
        <v>86</v>
      </c>
      <c r="G914" s="30"/>
      <c r="H914" s="30"/>
      <c r="I914" s="30"/>
    </row>
    <row r="915" spans="1:12" ht="31.5" hidden="1">
      <c r="A915" s="26" t="s">
        <v>222</v>
      </c>
      <c r="B915" s="27"/>
      <c r="C915" s="27" t="s">
        <v>108</v>
      </c>
      <c r="D915" s="27" t="s">
        <v>29</v>
      </c>
      <c r="E915" s="77" t="s">
        <v>699</v>
      </c>
      <c r="F915" s="27" t="s">
        <v>117</v>
      </c>
      <c r="G915" s="30"/>
      <c r="H915" s="30"/>
      <c r="I915" s="30"/>
    </row>
    <row r="916" spans="1:12" ht="31.5" hidden="1">
      <c r="A916" s="26" t="s">
        <v>862</v>
      </c>
      <c r="B916" s="27"/>
      <c r="C916" s="27" t="s">
        <v>108</v>
      </c>
      <c r="D916" s="27" t="s">
        <v>29</v>
      </c>
      <c r="E916" s="77" t="s">
        <v>861</v>
      </c>
      <c r="F916" s="27"/>
      <c r="G916" s="30">
        <f>SUM(G917)</f>
        <v>0</v>
      </c>
      <c r="H916" s="30">
        <f t="shared" ref="H916:I916" si="202">SUM(H917)</f>
        <v>0</v>
      </c>
      <c r="I916" s="30">
        <f t="shared" si="202"/>
        <v>0</v>
      </c>
    </row>
    <row r="917" spans="1:12" ht="31.5" hidden="1">
      <c r="A917" s="26" t="s">
        <v>47</v>
      </c>
      <c r="B917" s="27"/>
      <c r="C917" s="27" t="s">
        <v>108</v>
      </c>
      <c r="D917" s="27" t="s">
        <v>29</v>
      </c>
      <c r="E917" s="77" t="s">
        <v>861</v>
      </c>
      <c r="F917" s="27" t="s">
        <v>86</v>
      </c>
      <c r="G917" s="30"/>
      <c r="H917" s="30"/>
      <c r="I917" s="30"/>
    </row>
    <row r="918" spans="1:12" ht="47.25">
      <c r="A918" s="26" t="s">
        <v>23</v>
      </c>
      <c r="B918" s="27"/>
      <c r="C918" s="27" t="s">
        <v>108</v>
      </c>
      <c r="D918" s="27" t="s">
        <v>29</v>
      </c>
      <c r="E918" s="29" t="s">
        <v>700</v>
      </c>
      <c r="F918" s="46"/>
      <c r="G918" s="30">
        <f>SUM(G919)+G921</f>
        <v>801236.10000000009</v>
      </c>
      <c r="H918" s="30">
        <f>SUM(H919)+H921</f>
        <v>798222.1</v>
      </c>
      <c r="I918" s="30">
        <f>SUM(I919)+I921</f>
        <v>802872.7</v>
      </c>
    </row>
    <row r="919" spans="1:12" ht="47.25">
      <c r="A919" s="26" t="s">
        <v>387</v>
      </c>
      <c r="B919" s="27"/>
      <c r="C919" s="27" t="s">
        <v>108</v>
      </c>
      <c r="D919" s="27" t="s">
        <v>29</v>
      </c>
      <c r="E919" s="29" t="s">
        <v>701</v>
      </c>
      <c r="F919" s="46"/>
      <c r="G919" s="30">
        <f>SUM(G920)</f>
        <v>514293.4</v>
      </c>
      <c r="H919" s="30">
        <f>SUM(H920)</f>
        <v>512995.6</v>
      </c>
      <c r="I919" s="30">
        <f>SUM(I920)</f>
        <v>512559.7</v>
      </c>
    </row>
    <row r="920" spans="1:12" ht="31.5">
      <c r="A920" s="26" t="s">
        <v>222</v>
      </c>
      <c r="B920" s="27"/>
      <c r="C920" s="27" t="s">
        <v>108</v>
      </c>
      <c r="D920" s="27" t="s">
        <v>29</v>
      </c>
      <c r="E920" s="29" t="s">
        <v>701</v>
      </c>
      <c r="F920" s="27" t="s">
        <v>117</v>
      </c>
      <c r="G920" s="30">
        <v>514293.4</v>
      </c>
      <c r="H920" s="30">
        <v>512995.6</v>
      </c>
      <c r="I920" s="30">
        <v>512559.7</v>
      </c>
    </row>
    <row r="921" spans="1:12">
      <c r="A921" s="26" t="s">
        <v>318</v>
      </c>
      <c r="B921" s="27"/>
      <c r="C921" s="27" t="s">
        <v>108</v>
      </c>
      <c r="D921" s="27" t="s">
        <v>29</v>
      </c>
      <c r="E921" s="56" t="s">
        <v>702</v>
      </c>
      <c r="F921" s="27"/>
      <c r="G921" s="30">
        <f>G922</f>
        <v>286942.7</v>
      </c>
      <c r="H921" s="30">
        <f>H922</f>
        <v>285226.5</v>
      </c>
      <c r="I921" s="30">
        <f>I922</f>
        <v>290313</v>
      </c>
    </row>
    <row r="922" spans="1:12" ht="31.5">
      <c r="A922" s="26" t="s">
        <v>222</v>
      </c>
      <c r="B922" s="27"/>
      <c r="C922" s="27" t="s">
        <v>108</v>
      </c>
      <c r="D922" s="27" t="s">
        <v>29</v>
      </c>
      <c r="E922" s="56" t="s">
        <v>702</v>
      </c>
      <c r="F922" s="27" t="s">
        <v>117</v>
      </c>
      <c r="G922" s="30">
        <v>286942.7</v>
      </c>
      <c r="H922" s="30">
        <v>285226.5</v>
      </c>
      <c r="I922" s="30">
        <v>290313</v>
      </c>
    </row>
    <row r="923" spans="1:12">
      <c r="A923" s="26" t="s">
        <v>146</v>
      </c>
      <c r="B923" s="27"/>
      <c r="C923" s="27" t="s">
        <v>108</v>
      </c>
      <c r="D923" s="27" t="s">
        <v>29</v>
      </c>
      <c r="E923" s="56" t="s">
        <v>703</v>
      </c>
      <c r="F923" s="27"/>
      <c r="G923" s="30">
        <f>SUM(G924+G927)</f>
        <v>3436</v>
      </c>
      <c r="H923" s="30">
        <f t="shared" ref="H923:I923" si="203">SUM(H924+H927)</f>
        <v>0</v>
      </c>
      <c r="I923" s="30">
        <f t="shared" si="203"/>
        <v>3503.3</v>
      </c>
    </row>
    <row r="924" spans="1:12" ht="31.5" hidden="1">
      <c r="A924" s="26" t="s">
        <v>256</v>
      </c>
      <c r="B924" s="27"/>
      <c r="C924" s="27" t="s">
        <v>108</v>
      </c>
      <c r="D924" s="27" t="s">
        <v>29</v>
      </c>
      <c r="E924" s="56" t="s">
        <v>863</v>
      </c>
      <c r="F924" s="27"/>
      <c r="G924" s="30">
        <f>SUM(G925)</f>
        <v>0</v>
      </c>
      <c r="H924" s="30">
        <f t="shared" ref="H924:L924" si="204">SUM(H925)</f>
        <v>0</v>
      </c>
      <c r="I924" s="30">
        <f t="shared" si="204"/>
        <v>0</v>
      </c>
      <c r="J924" s="30">
        <f t="shared" si="204"/>
        <v>0</v>
      </c>
      <c r="K924" s="30">
        <f t="shared" si="204"/>
        <v>0</v>
      </c>
      <c r="L924" s="30">
        <f t="shared" si="204"/>
        <v>0</v>
      </c>
    </row>
    <row r="925" spans="1:12" ht="31.5" hidden="1">
      <c r="A925" s="26" t="s">
        <v>862</v>
      </c>
      <c r="B925" s="27"/>
      <c r="C925" s="27" t="s">
        <v>108</v>
      </c>
      <c r="D925" s="27" t="s">
        <v>29</v>
      </c>
      <c r="E925" s="56" t="s">
        <v>864</v>
      </c>
      <c r="F925" s="27"/>
      <c r="G925" s="30">
        <f>SUM(G926)</f>
        <v>0</v>
      </c>
      <c r="H925" s="30">
        <f t="shared" ref="H925:I925" si="205">SUM(H926)</f>
        <v>0</v>
      </c>
      <c r="I925" s="30">
        <f t="shared" si="205"/>
        <v>0</v>
      </c>
    </row>
    <row r="926" spans="1:12" ht="31.5" hidden="1">
      <c r="A926" s="26" t="s">
        <v>222</v>
      </c>
      <c r="B926" s="27"/>
      <c r="C926" s="27" t="s">
        <v>108</v>
      </c>
      <c r="D926" s="27" t="s">
        <v>29</v>
      </c>
      <c r="E926" s="56" t="s">
        <v>864</v>
      </c>
      <c r="F926" s="27" t="s">
        <v>117</v>
      </c>
      <c r="G926" s="30"/>
      <c r="H926" s="30"/>
      <c r="I926" s="30"/>
    </row>
    <row r="927" spans="1:12">
      <c r="A927" s="26" t="s">
        <v>323</v>
      </c>
      <c r="B927" s="27"/>
      <c r="C927" s="27" t="s">
        <v>108</v>
      </c>
      <c r="D927" s="27" t="s">
        <v>29</v>
      </c>
      <c r="E927" s="56" t="s">
        <v>865</v>
      </c>
      <c r="F927" s="27"/>
      <c r="G927" s="30">
        <f>SUM(G928)</f>
        <v>3436</v>
      </c>
      <c r="H927" s="30">
        <f t="shared" ref="H927:I927" si="206">SUM(H928)</f>
        <v>0</v>
      </c>
      <c r="I927" s="30">
        <f t="shared" si="206"/>
        <v>3503.3</v>
      </c>
    </row>
    <row r="928" spans="1:12">
      <c r="A928" s="26" t="s">
        <v>318</v>
      </c>
      <c r="B928" s="27"/>
      <c r="C928" s="27" t="s">
        <v>108</v>
      </c>
      <c r="D928" s="27" t="s">
        <v>29</v>
      </c>
      <c r="E928" s="56" t="s">
        <v>704</v>
      </c>
      <c r="F928" s="27"/>
      <c r="G928" s="30">
        <f t="shared" ref="G928:I928" si="207">SUM(G929)</f>
        <v>3436</v>
      </c>
      <c r="H928" s="30">
        <f t="shared" si="207"/>
        <v>0</v>
      </c>
      <c r="I928" s="30">
        <f t="shared" si="207"/>
        <v>3503.3</v>
      </c>
    </row>
    <row r="929" spans="1:9" ht="31.5">
      <c r="A929" s="26" t="s">
        <v>222</v>
      </c>
      <c r="B929" s="27"/>
      <c r="C929" s="27" t="s">
        <v>108</v>
      </c>
      <c r="D929" s="27" t="s">
        <v>29</v>
      </c>
      <c r="E929" s="56" t="s">
        <v>704</v>
      </c>
      <c r="F929" s="27" t="s">
        <v>117</v>
      </c>
      <c r="G929" s="30">
        <v>3436</v>
      </c>
      <c r="H929" s="30"/>
      <c r="I929" s="30">
        <v>3503.3</v>
      </c>
    </row>
    <row r="930" spans="1:9" ht="31.5">
      <c r="A930" s="26" t="s">
        <v>40</v>
      </c>
      <c r="B930" s="27"/>
      <c r="C930" s="27" t="s">
        <v>108</v>
      </c>
      <c r="D930" s="27" t="s">
        <v>29</v>
      </c>
      <c r="E930" s="29" t="s">
        <v>705</v>
      </c>
      <c r="F930" s="27"/>
      <c r="G930" s="30">
        <f>SUM(G931+G935)</f>
        <v>97633.199999999983</v>
      </c>
      <c r="H930" s="30">
        <f>SUM(H931+H935)</f>
        <v>95752.4</v>
      </c>
      <c r="I930" s="30">
        <f>SUM(I931+I935)</f>
        <v>96647.2</v>
      </c>
    </row>
    <row r="931" spans="1:9" ht="47.25">
      <c r="A931" s="26" t="s">
        <v>387</v>
      </c>
      <c r="B931" s="27"/>
      <c r="C931" s="27" t="s">
        <v>108</v>
      </c>
      <c r="D931" s="27" t="s">
        <v>29</v>
      </c>
      <c r="E931" s="29" t="s">
        <v>706</v>
      </c>
      <c r="F931" s="27"/>
      <c r="G931" s="30">
        <f>SUM(G932:G934)</f>
        <v>52580.299999999996</v>
      </c>
      <c r="H931" s="30">
        <f t="shared" ref="H931:I931" si="208">SUM(H932:H934)</f>
        <v>52580.299999999996</v>
      </c>
      <c r="I931" s="30">
        <f t="shared" si="208"/>
        <v>52580.299999999996</v>
      </c>
    </row>
    <row r="932" spans="1:9" ht="47.25">
      <c r="A932" s="26" t="s">
        <v>46</v>
      </c>
      <c r="B932" s="27"/>
      <c r="C932" s="27" t="s">
        <v>108</v>
      </c>
      <c r="D932" s="27" t="s">
        <v>29</v>
      </c>
      <c r="E932" s="29" t="s">
        <v>706</v>
      </c>
      <c r="F932" s="27" t="s">
        <v>84</v>
      </c>
      <c r="G932" s="30">
        <v>51700.7</v>
      </c>
      <c r="H932" s="30">
        <v>51700.7</v>
      </c>
      <c r="I932" s="30">
        <v>51700.7</v>
      </c>
    </row>
    <row r="933" spans="1:9" ht="31.5">
      <c r="A933" s="26" t="s">
        <v>47</v>
      </c>
      <c r="B933" s="27"/>
      <c r="C933" s="27" t="s">
        <v>108</v>
      </c>
      <c r="D933" s="27" t="s">
        <v>29</v>
      </c>
      <c r="E933" s="29" t="s">
        <v>706</v>
      </c>
      <c r="F933" s="27" t="s">
        <v>86</v>
      </c>
      <c r="G933" s="30">
        <v>879.6</v>
      </c>
      <c r="H933" s="30">
        <v>879.6</v>
      </c>
      <c r="I933" s="30">
        <v>879.6</v>
      </c>
    </row>
    <row r="934" spans="1:9">
      <c r="A934" s="26" t="s">
        <v>37</v>
      </c>
      <c r="B934" s="27"/>
      <c r="C934" s="27" t="s">
        <v>108</v>
      </c>
      <c r="D934" s="27" t="s">
        <v>29</v>
      </c>
      <c r="E934" s="29" t="s">
        <v>706</v>
      </c>
      <c r="F934" s="27" t="s">
        <v>94</v>
      </c>
      <c r="G934" s="30"/>
      <c r="H934" s="30"/>
      <c r="I934" s="30"/>
    </row>
    <row r="935" spans="1:9">
      <c r="A935" s="26" t="s">
        <v>318</v>
      </c>
      <c r="B935" s="56"/>
      <c r="C935" s="27" t="s">
        <v>108</v>
      </c>
      <c r="D935" s="27" t="s">
        <v>29</v>
      </c>
      <c r="E935" s="56" t="s">
        <v>707</v>
      </c>
      <c r="F935" s="27"/>
      <c r="G935" s="30">
        <f>G936+G937+G938</f>
        <v>45052.899999999994</v>
      </c>
      <c r="H935" s="30">
        <f>H936+H937+H938</f>
        <v>43172.100000000006</v>
      </c>
      <c r="I935" s="30">
        <f>I936+I937+I938</f>
        <v>44066.9</v>
      </c>
    </row>
    <row r="936" spans="1:9" ht="47.25">
      <c r="A936" s="3" t="s">
        <v>46</v>
      </c>
      <c r="B936" s="27"/>
      <c r="C936" s="27" t="s">
        <v>108</v>
      </c>
      <c r="D936" s="27" t="s">
        <v>29</v>
      </c>
      <c r="E936" s="56" t="s">
        <v>707</v>
      </c>
      <c r="F936" s="27" t="s">
        <v>84</v>
      </c>
      <c r="G936" s="30">
        <v>19059.7</v>
      </c>
      <c r="H936" s="30">
        <v>18808.599999999999</v>
      </c>
      <c r="I936" s="30">
        <v>18808.599999999999</v>
      </c>
    </row>
    <row r="937" spans="1:9" ht="31.5">
      <c r="A937" s="26" t="s">
        <v>47</v>
      </c>
      <c r="B937" s="27"/>
      <c r="C937" s="27" t="s">
        <v>108</v>
      </c>
      <c r="D937" s="27" t="s">
        <v>29</v>
      </c>
      <c r="E937" s="56" t="s">
        <v>707</v>
      </c>
      <c r="F937" s="27" t="s">
        <v>86</v>
      </c>
      <c r="G937" s="30">
        <v>25195</v>
      </c>
      <c r="H937" s="30">
        <v>23339.200000000001</v>
      </c>
      <c r="I937" s="30">
        <v>24234</v>
      </c>
    </row>
    <row r="938" spans="1:9">
      <c r="A938" s="26" t="s">
        <v>20</v>
      </c>
      <c r="B938" s="27"/>
      <c r="C938" s="27" t="s">
        <v>108</v>
      </c>
      <c r="D938" s="27" t="s">
        <v>29</v>
      </c>
      <c r="E938" s="56" t="s">
        <v>707</v>
      </c>
      <c r="F938" s="27" t="s">
        <v>91</v>
      </c>
      <c r="G938" s="30">
        <v>798.2</v>
      </c>
      <c r="H938" s="30">
        <v>1024.3</v>
      </c>
      <c r="I938" s="30">
        <v>1024.3</v>
      </c>
    </row>
    <row r="939" spans="1:9" ht="78.75" hidden="1">
      <c r="A939" s="26" t="s">
        <v>477</v>
      </c>
      <c r="B939" s="27"/>
      <c r="C939" s="27" t="s">
        <v>108</v>
      </c>
      <c r="D939" s="27" t="s">
        <v>29</v>
      </c>
      <c r="E939" s="29" t="s">
        <v>478</v>
      </c>
      <c r="F939" s="27"/>
      <c r="G939" s="30">
        <f>G941+G940</f>
        <v>0</v>
      </c>
      <c r="H939" s="30">
        <f>H941+H940</f>
        <v>0</v>
      </c>
      <c r="I939" s="30">
        <f>I941+I940</f>
        <v>0</v>
      </c>
    </row>
    <row r="940" spans="1:9" ht="31.5" hidden="1">
      <c r="A940" s="26" t="s">
        <v>47</v>
      </c>
      <c r="B940" s="27"/>
      <c r="C940" s="27" t="s">
        <v>108</v>
      </c>
      <c r="D940" s="27" t="s">
        <v>29</v>
      </c>
      <c r="E940" s="29" t="s">
        <v>478</v>
      </c>
      <c r="F940" s="27" t="s">
        <v>86</v>
      </c>
      <c r="G940" s="30"/>
      <c r="H940" s="30"/>
      <c r="I940" s="30"/>
    </row>
    <row r="941" spans="1:9" ht="31.5" hidden="1">
      <c r="A941" s="26" t="s">
        <v>67</v>
      </c>
      <c r="B941" s="27"/>
      <c r="C941" s="27" t="s">
        <v>108</v>
      </c>
      <c r="D941" s="27" t="s">
        <v>29</v>
      </c>
      <c r="E941" s="29" t="s">
        <v>478</v>
      </c>
      <c r="F941" s="27" t="s">
        <v>117</v>
      </c>
      <c r="G941" s="30"/>
      <c r="H941" s="30"/>
      <c r="I941" s="30"/>
    </row>
    <row r="942" spans="1:9" ht="31.5" hidden="1">
      <c r="A942" s="26" t="s">
        <v>315</v>
      </c>
      <c r="B942" s="27"/>
      <c r="C942" s="27" t="s">
        <v>108</v>
      </c>
      <c r="D942" s="27" t="s">
        <v>29</v>
      </c>
      <c r="E942" s="56" t="s">
        <v>316</v>
      </c>
      <c r="F942" s="27"/>
      <c r="G942" s="30">
        <f>G943</f>
        <v>0</v>
      </c>
      <c r="H942" s="30">
        <f>H943</f>
        <v>0</v>
      </c>
      <c r="I942" s="30">
        <f>I943</f>
        <v>0</v>
      </c>
    </row>
    <row r="943" spans="1:9" hidden="1">
      <c r="A943" s="26" t="s">
        <v>37</v>
      </c>
      <c r="B943" s="27"/>
      <c r="C943" s="27" t="s">
        <v>108</v>
      </c>
      <c r="D943" s="27" t="s">
        <v>29</v>
      </c>
      <c r="E943" s="56" t="s">
        <v>316</v>
      </c>
      <c r="F943" s="27" t="s">
        <v>94</v>
      </c>
      <c r="G943" s="30"/>
      <c r="H943" s="30"/>
      <c r="I943" s="30"/>
    </row>
    <row r="944" spans="1:9" ht="94.5" hidden="1">
      <c r="A944" s="26" t="s">
        <v>510</v>
      </c>
      <c r="B944" s="27"/>
      <c r="C944" s="27" t="s">
        <v>108</v>
      </c>
      <c r="D944" s="27" t="s">
        <v>29</v>
      </c>
      <c r="E944" s="46" t="s">
        <v>317</v>
      </c>
      <c r="F944" s="27"/>
      <c r="G944" s="30">
        <f>G945</f>
        <v>0</v>
      </c>
      <c r="H944" s="30">
        <f>H945</f>
        <v>0</v>
      </c>
      <c r="I944" s="30">
        <f>I945</f>
        <v>0</v>
      </c>
    </row>
    <row r="945" spans="1:9" ht="31.5" hidden="1">
      <c r="A945" s="26" t="s">
        <v>67</v>
      </c>
      <c r="B945" s="27"/>
      <c r="C945" s="27" t="s">
        <v>108</v>
      </c>
      <c r="D945" s="27" t="s">
        <v>29</v>
      </c>
      <c r="E945" s="46" t="s">
        <v>317</v>
      </c>
      <c r="F945" s="27" t="s">
        <v>117</v>
      </c>
      <c r="G945" s="30"/>
      <c r="H945" s="30"/>
      <c r="I945" s="30"/>
    </row>
    <row r="946" spans="1:9" hidden="1">
      <c r="A946" s="26" t="s">
        <v>146</v>
      </c>
      <c r="B946" s="27"/>
      <c r="C946" s="27" t="s">
        <v>108</v>
      </c>
      <c r="D946" s="27" t="s">
        <v>29</v>
      </c>
      <c r="E946" s="56" t="s">
        <v>344</v>
      </c>
      <c r="F946" s="27"/>
      <c r="G946" s="30">
        <f>SUM(G947)</f>
        <v>0</v>
      </c>
      <c r="H946" s="30">
        <f>SUM(H947)</f>
        <v>0</v>
      </c>
      <c r="I946" s="30">
        <f>SUM(I947)</f>
        <v>0</v>
      </c>
    </row>
    <row r="947" spans="1:9" hidden="1">
      <c r="A947" s="26" t="s">
        <v>318</v>
      </c>
      <c r="B947" s="27"/>
      <c r="C947" s="27" t="s">
        <v>108</v>
      </c>
      <c r="D947" s="27" t="s">
        <v>29</v>
      </c>
      <c r="E947" s="56" t="s">
        <v>430</v>
      </c>
      <c r="F947" s="27"/>
      <c r="G947" s="30">
        <f>SUM(G948+G950+G952)</f>
        <v>0</v>
      </c>
      <c r="H947" s="30">
        <f>SUM(H948+H950+H952)</f>
        <v>0</v>
      </c>
      <c r="I947" s="30">
        <f>SUM(I948+I950+I952)</f>
        <v>0</v>
      </c>
    </row>
    <row r="948" spans="1:9" ht="31.5" hidden="1">
      <c r="A948" s="26" t="s">
        <v>319</v>
      </c>
      <c r="B948" s="27"/>
      <c r="C948" s="27" t="s">
        <v>108</v>
      </c>
      <c r="D948" s="27" t="s">
        <v>29</v>
      </c>
      <c r="E948" s="56" t="s">
        <v>320</v>
      </c>
      <c r="F948" s="27"/>
      <c r="G948" s="30">
        <f>G949</f>
        <v>0</v>
      </c>
      <c r="H948" s="30">
        <f>H949</f>
        <v>0</v>
      </c>
      <c r="I948" s="30">
        <f>I949</f>
        <v>0</v>
      </c>
    </row>
    <row r="949" spans="1:9" ht="31.5" hidden="1">
      <c r="A949" s="26" t="s">
        <v>67</v>
      </c>
      <c r="B949" s="27"/>
      <c r="C949" s="27" t="s">
        <v>108</v>
      </c>
      <c r="D949" s="27" t="s">
        <v>29</v>
      </c>
      <c r="E949" s="56" t="s">
        <v>320</v>
      </c>
      <c r="F949" s="27" t="s">
        <v>117</v>
      </c>
      <c r="G949" s="30"/>
      <c r="H949" s="30"/>
      <c r="I949" s="30"/>
    </row>
    <row r="950" spans="1:9" ht="31.5" hidden="1">
      <c r="A950" s="26" t="s">
        <v>321</v>
      </c>
      <c r="B950" s="27"/>
      <c r="C950" s="27" t="s">
        <v>108</v>
      </c>
      <c r="D950" s="27" t="s">
        <v>29</v>
      </c>
      <c r="E950" s="56" t="s">
        <v>322</v>
      </c>
      <c r="F950" s="27"/>
      <c r="G950" s="30">
        <f>G951</f>
        <v>0</v>
      </c>
      <c r="H950" s="30">
        <f>H951</f>
        <v>0</v>
      </c>
      <c r="I950" s="30">
        <f>I951</f>
        <v>0</v>
      </c>
    </row>
    <row r="951" spans="1:9" ht="31.5" hidden="1">
      <c r="A951" s="26" t="s">
        <v>67</v>
      </c>
      <c r="B951" s="27"/>
      <c r="C951" s="27" t="s">
        <v>108</v>
      </c>
      <c r="D951" s="27" t="s">
        <v>29</v>
      </c>
      <c r="E951" s="56" t="s">
        <v>322</v>
      </c>
      <c r="F951" s="27" t="s">
        <v>117</v>
      </c>
      <c r="G951" s="30"/>
      <c r="H951" s="30"/>
      <c r="I951" s="30"/>
    </row>
    <row r="952" spans="1:9" hidden="1">
      <c r="A952" s="26" t="s">
        <v>323</v>
      </c>
      <c r="B952" s="27"/>
      <c r="C952" s="27" t="s">
        <v>108</v>
      </c>
      <c r="D952" s="27" t="s">
        <v>29</v>
      </c>
      <c r="E952" s="56" t="s">
        <v>324</v>
      </c>
      <c r="F952" s="27"/>
      <c r="G952" s="30">
        <f>G953</f>
        <v>0</v>
      </c>
      <c r="H952" s="30">
        <f>H953</f>
        <v>0</v>
      </c>
      <c r="I952" s="30">
        <f>I953</f>
        <v>0</v>
      </c>
    </row>
    <row r="953" spans="1:9" ht="31.5" hidden="1">
      <c r="A953" s="26" t="s">
        <v>67</v>
      </c>
      <c r="B953" s="27"/>
      <c r="C953" s="27" t="s">
        <v>108</v>
      </c>
      <c r="D953" s="27" t="s">
        <v>29</v>
      </c>
      <c r="E953" s="56" t="s">
        <v>324</v>
      </c>
      <c r="F953" s="27" t="s">
        <v>117</v>
      </c>
      <c r="G953" s="30"/>
      <c r="H953" s="30"/>
      <c r="I953" s="30"/>
    </row>
    <row r="954" spans="1:9" ht="47.25">
      <c r="A954" s="26" t="s">
        <v>636</v>
      </c>
      <c r="B954" s="27"/>
      <c r="C954" s="27" t="s">
        <v>108</v>
      </c>
      <c r="D954" s="27" t="s">
        <v>29</v>
      </c>
      <c r="E954" s="56" t="s">
        <v>325</v>
      </c>
      <c r="F954" s="27"/>
      <c r="G954" s="30">
        <f>G955+G960</f>
        <v>8707.2999999999993</v>
      </c>
      <c r="H954" s="30">
        <f t="shared" ref="H954:I954" si="209">H955+H960</f>
        <v>5910.9</v>
      </c>
      <c r="I954" s="30">
        <f t="shared" si="209"/>
        <v>9780.9</v>
      </c>
    </row>
    <row r="955" spans="1:9">
      <c r="A955" s="26" t="s">
        <v>30</v>
      </c>
      <c r="B955" s="27"/>
      <c r="C955" s="27" t="s">
        <v>108</v>
      </c>
      <c r="D955" s="27" t="s">
        <v>29</v>
      </c>
      <c r="E955" s="56" t="s">
        <v>326</v>
      </c>
      <c r="F955" s="27"/>
      <c r="G955" s="30">
        <f>SUM(G956:G958)</f>
        <v>8707.2999999999993</v>
      </c>
      <c r="H955" s="30">
        <f t="shared" ref="H955:I955" si="210">SUM(H956:H958)</f>
        <v>1750</v>
      </c>
      <c r="I955" s="30">
        <f t="shared" si="210"/>
        <v>3520</v>
      </c>
    </row>
    <row r="956" spans="1:9" ht="31.5">
      <c r="A956" s="26" t="s">
        <v>47</v>
      </c>
      <c r="B956" s="27"/>
      <c r="C956" s="27" t="s">
        <v>108</v>
      </c>
      <c r="D956" s="27" t="s">
        <v>29</v>
      </c>
      <c r="E956" s="56" t="s">
        <v>326</v>
      </c>
      <c r="F956" s="27" t="s">
        <v>86</v>
      </c>
      <c r="G956" s="30">
        <v>835.9</v>
      </c>
      <c r="H956" s="30">
        <v>0</v>
      </c>
      <c r="I956" s="30">
        <v>0</v>
      </c>
    </row>
    <row r="957" spans="1:9" ht="31.5">
      <c r="A957" s="26" t="s">
        <v>67</v>
      </c>
      <c r="B957" s="27"/>
      <c r="C957" s="27" t="s">
        <v>108</v>
      </c>
      <c r="D957" s="27" t="s">
        <v>29</v>
      </c>
      <c r="E957" s="56" t="s">
        <v>326</v>
      </c>
      <c r="F957" s="27" t="s">
        <v>117</v>
      </c>
      <c r="G957" s="30">
        <v>7871.4</v>
      </c>
      <c r="H957" s="30">
        <v>0</v>
      </c>
      <c r="I957" s="30">
        <v>3520</v>
      </c>
    </row>
    <row r="958" spans="1:9" ht="31.5">
      <c r="A958" s="26" t="s">
        <v>716</v>
      </c>
      <c r="B958" s="27"/>
      <c r="C958" s="27" t="s">
        <v>108</v>
      </c>
      <c r="D958" s="27" t="s">
        <v>29</v>
      </c>
      <c r="E958" s="56" t="s">
        <v>721</v>
      </c>
      <c r="F958" s="27"/>
      <c r="G958" s="30">
        <f>G959</f>
        <v>0</v>
      </c>
      <c r="H958" s="30">
        <f>H959</f>
        <v>1750</v>
      </c>
      <c r="I958" s="30">
        <f>I959</f>
        <v>0</v>
      </c>
    </row>
    <row r="959" spans="1:9" ht="31.5">
      <c r="A959" s="26" t="s">
        <v>47</v>
      </c>
      <c r="B959" s="27"/>
      <c r="C959" s="27" t="s">
        <v>108</v>
      </c>
      <c r="D959" s="27" t="s">
        <v>29</v>
      </c>
      <c r="E959" s="56" t="s">
        <v>721</v>
      </c>
      <c r="F959" s="27" t="s">
        <v>86</v>
      </c>
      <c r="G959" s="30"/>
      <c r="H959" s="30">
        <v>1750</v>
      </c>
      <c r="I959" s="30"/>
    </row>
    <row r="960" spans="1:9">
      <c r="A960" s="26" t="s">
        <v>146</v>
      </c>
      <c r="B960" s="27"/>
      <c r="C960" s="27" t="s">
        <v>108</v>
      </c>
      <c r="D960" s="27" t="s">
        <v>29</v>
      </c>
      <c r="E960" s="46" t="s">
        <v>715</v>
      </c>
      <c r="F960" s="46"/>
      <c r="G960" s="30">
        <f>G961</f>
        <v>0</v>
      </c>
      <c r="H960" s="30">
        <f t="shared" ref="H960:I962" si="211">H961</f>
        <v>4160.8999999999996</v>
      </c>
      <c r="I960" s="30">
        <f t="shared" si="211"/>
        <v>6260.9</v>
      </c>
    </row>
    <row r="961" spans="1:9" ht="31.5">
      <c r="A961" s="26" t="s">
        <v>717</v>
      </c>
      <c r="B961" s="27"/>
      <c r="C961" s="27" t="s">
        <v>108</v>
      </c>
      <c r="D961" s="27" t="s">
        <v>29</v>
      </c>
      <c r="E961" s="56" t="s">
        <v>742</v>
      </c>
      <c r="F961" s="27"/>
      <c r="G961" s="30">
        <f>G962</f>
        <v>0</v>
      </c>
      <c r="H961" s="30">
        <f>H962</f>
        <v>4160.8999999999996</v>
      </c>
      <c r="I961" s="30">
        <f>I962</f>
        <v>6260.9</v>
      </c>
    </row>
    <row r="962" spans="1:9" ht="31.5">
      <c r="A962" s="26" t="s">
        <v>716</v>
      </c>
      <c r="B962" s="27"/>
      <c r="C962" s="27" t="s">
        <v>108</v>
      </c>
      <c r="D962" s="27" t="s">
        <v>29</v>
      </c>
      <c r="E962" s="56" t="s">
        <v>718</v>
      </c>
      <c r="F962" s="27"/>
      <c r="G962" s="30">
        <f>G963</f>
        <v>0</v>
      </c>
      <c r="H962" s="30">
        <f t="shared" si="211"/>
        <v>4160.8999999999996</v>
      </c>
      <c r="I962" s="30">
        <f t="shared" si="211"/>
        <v>6260.9</v>
      </c>
    </row>
    <row r="963" spans="1:9" ht="31.5">
      <c r="A963" s="26" t="s">
        <v>222</v>
      </c>
      <c r="B963" s="27"/>
      <c r="C963" s="27" t="s">
        <v>108</v>
      </c>
      <c r="D963" s="27" t="s">
        <v>29</v>
      </c>
      <c r="E963" s="56" t="s">
        <v>718</v>
      </c>
      <c r="F963" s="27" t="s">
        <v>117</v>
      </c>
      <c r="G963" s="30"/>
      <c r="H963" s="30">
        <v>4160.8999999999996</v>
      </c>
      <c r="I963" s="30">
        <v>6260.9</v>
      </c>
    </row>
    <row r="964" spans="1:9" ht="31.5">
      <c r="A964" s="26" t="s">
        <v>719</v>
      </c>
      <c r="B964" s="27"/>
      <c r="C964" s="27" t="s">
        <v>108</v>
      </c>
      <c r="D964" s="27" t="s">
        <v>29</v>
      </c>
      <c r="E964" s="56" t="s">
        <v>14</v>
      </c>
      <c r="F964" s="27"/>
      <c r="G964" s="30">
        <f>G965</f>
        <v>30</v>
      </c>
      <c r="H964" s="30">
        <f t="shared" ref="H964:I967" si="212">H965</f>
        <v>0</v>
      </c>
      <c r="I964" s="30">
        <f t="shared" si="212"/>
        <v>0</v>
      </c>
    </row>
    <row r="965" spans="1:9">
      <c r="A965" s="26" t="s">
        <v>720</v>
      </c>
      <c r="B965" s="27"/>
      <c r="C965" s="27" t="s">
        <v>108</v>
      </c>
      <c r="D965" s="27" t="s">
        <v>29</v>
      </c>
      <c r="E965" s="56" t="s">
        <v>63</v>
      </c>
      <c r="F965" s="27"/>
      <c r="G965" s="30">
        <f>G966</f>
        <v>30</v>
      </c>
      <c r="H965" s="30">
        <f t="shared" si="212"/>
        <v>0</v>
      </c>
      <c r="I965" s="30">
        <f t="shared" si="212"/>
        <v>0</v>
      </c>
    </row>
    <row r="966" spans="1:9">
      <c r="A966" s="26" t="s">
        <v>30</v>
      </c>
      <c r="B966" s="27"/>
      <c r="C966" s="27" t="s">
        <v>108</v>
      </c>
      <c r="D966" s="27" t="s">
        <v>29</v>
      </c>
      <c r="E966" s="46" t="s">
        <v>410</v>
      </c>
      <c r="F966" s="46"/>
      <c r="G966" s="30">
        <f>G967</f>
        <v>30</v>
      </c>
      <c r="H966" s="30">
        <f t="shared" si="212"/>
        <v>0</v>
      </c>
      <c r="I966" s="30">
        <f t="shared" si="212"/>
        <v>0</v>
      </c>
    </row>
    <row r="967" spans="1:9">
      <c r="A967" s="26" t="s">
        <v>32</v>
      </c>
      <c r="B967" s="27"/>
      <c r="C967" s="27" t="s">
        <v>108</v>
      </c>
      <c r="D967" s="27" t="s">
        <v>29</v>
      </c>
      <c r="E967" s="56" t="s">
        <v>411</v>
      </c>
      <c r="F967" s="27"/>
      <c r="G967" s="30">
        <f>G968</f>
        <v>30</v>
      </c>
      <c r="H967" s="30">
        <f t="shared" si="212"/>
        <v>0</v>
      </c>
      <c r="I967" s="30">
        <f t="shared" si="212"/>
        <v>0</v>
      </c>
    </row>
    <row r="968" spans="1:9" ht="31.5">
      <c r="A968" s="26" t="s">
        <v>47</v>
      </c>
      <c r="B968" s="27"/>
      <c r="C968" s="27" t="s">
        <v>108</v>
      </c>
      <c r="D968" s="27" t="s">
        <v>29</v>
      </c>
      <c r="E968" s="56" t="s">
        <v>411</v>
      </c>
      <c r="F968" s="27" t="s">
        <v>86</v>
      </c>
      <c r="G968" s="30">
        <v>30</v>
      </c>
      <c r="H968" s="30">
        <v>0</v>
      </c>
      <c r="I968" s="30">
        <v>0</v>
      </c>
    </row>
    <row r="969" spans="1:9">
      <c r="A969" s="26" t="s">
        <v>175</v>
      </c>
      <c r="B969" s="27"/>
      <c r="C969" s="27" t="s">
        <v>108</v>
      </c>
      <c r="D969" s="27" t="s">
        <v>39</v>
      </c>
      <c r="E969" s="46"/>
      <c r="F969" s="27"/>
      <c r="G969" s="30">
        <f>SUM(G970+G980)+G1059</f>
        <v>1444545.5</v>
      </c>
      <c r="H969" s="30">
        <f>SUM(H970+H980)+H1059</f>
        <v>1433085</v>
      </c>
      <c r="I969" s="30">
        <f>SUM(I970+I980)+I1059</f>
        <v>1446182.5999999996</v>
      </c>
    </row>
    <row r="970" spans="1:9" ht="47.25">
      <c r="A970" s="57" t="s">
        <v>637</v>
      </c>
      <c r="B970" s="78"/>
      <c r="C970" s="78" t="s">
        <v>108</v>
      </c>
      <c r="D970" s="78" t="s">
        <v>39</v>
      </c>
      <c r="E970" s="79" t="s">
        <v>471</v>
      </c>
      <c r="F970" s="78"/>
      <c r="G970" s="80">
        <f>G977+G971</f>
        <v>0</v>
      </c>
      <c r="H970" s="80">
        <f>H977+H971</f>
        <v>10400.4</v>
      </c>
      <c r="I970" s="80">
        <f>I977+I971</f>
        <v>10400.4</v>
      </c>
    </row>
    <row r="971" spans="1:9">
      <c r="A971" s="26" t="s">
        <v>30</v>
      </c>
      <c r="B971" s="78"/>
      <c r="C971" s="78" t="s">
        <v>108</v>
      </c>
      <c r="D971" s="78" t="s">
        <v>39</v>
      </c>
      <c r="E971" s="79" t="s">
        <v>568</v>
      </c>
      <c r="F971" s="78"/>
      <c r="G971" s="80">
        <f>G974+G972</f>
        <v>0</v>
      </c>
      <c r="H971" s="80">
        <f t="shared" ref="H971:I971" si="213">H974+H972</f>
        <v>10400.4</v>
      </c>
      <c r="I971" s="80">
        <f t="shared" si="213"/>
        <v>5200.2</v>
      </c>
    </row>
    <row r="972" spans="1:9" hidden="1">
      <c r="A972" s="26" t="s">
        <v>327</v>
      </c>
      <c r="B972" s="78"/>
      <c r="C972" s="78" t="s">
        <v>108</v>
      </c>
      <c r="D972" s="78" t="s">
        <v>39</v>
      </c>
      <c r="E972" s="79" t="s">
        <v>866</v>
      </c>
      <c r="F972" s="78"/>
      <c r="G972" s="80">
        <f>SUM(G973)</f>
        <v>0</v>
      </c>
      <c r="H972" s="80">
        <f t="shared" ref="H972:I972" si="214">SUM(H973)</f>
        <v>0</v>
      </c>
      <c r="I972" s="80">
        <f t="shared" si="214"/>
        <v>0</v>
      </c>
    </row>
    <row r="973" spans="1:9" ht="31.5" hidden="1">
      <c r="A973" s="26" t="s">
        <v>47</v>
      </c>
      <c r="B973" s="78"/>
      <c r="C973" s="78" t="s">
        <v>108</v>
      </c>
      <c r="D973" s="78" t="s">
        <v>39</v>
      </c>
      <c r="E973" s="79" t="s">
        <v>866</v>
      </c>
      <c r="F973" s="78" t="s">
        <v>86</v>
      </c>
      <c r="G973" s="80"/>
      <c r="H973" s="80"/>
      <c r="I973" s="80"/>
    </row>
    <row r="974" spans="1:9" ht="31.5">
      <c r="A974" s="57" t="s">
        <v>723</v>
      </c>
      <c r="B974" s="78"/>
      <c r="C974" s="78" t="s">
        <v>108</v>
      </c>
      <c r="D974" s="78" t="s">
        <v>39</v>
      </c>
      <c r="E974" s="79" t="s">
        <v>722</v>
      </c>
      <c r="F974" s="78"/>
      <c r="G974" s="80">
        <f t="shared" ref="G974:I974" si="215">G975</f>
        <v>0</v>
      </c>
      <c r="H974" s="80">
        <f t="shared" si="215"/>
        <v>10400.4</v>
      </c>
      <c r="I974" s="80">
        <f t="shared" si="215"/>
        <v>5200.2</v>
      </c>
    </row>
    <row r="975" spans="1:9" ht="31.5">
      <c r="A975" s="26" t="s">
        <v>47</v>
      </c>
      <c r="B975" s="78"/>
      <c r="C975" s="78" t="s">
        <v>108</v>
      </c>
      <c r="D975" s="78" t="s">
        <v>39</v>
      </c>
      <c r="E975" s="79" t="s">
        <v>722</v>
      </c>
      <c r="F975" s="78" t="s">
        <v>86</v>
      </c>
      <c r="G975" s="80"/>
      <c r="H975" s="80">
        <v>10400.4</v>
      </c>
      <c r="I975" s="80">
        <v>5200.2</v>
      </c>
    </row>
    <row r="976" spans="1:9">
      <c r="A976" s="57" t="s">
        <v>146</v>
      </c>
      <c r="B976" s="78"/>
      <c r="C976" s="78" t="s">
        <v>108</v>
      </c>
      <c r="D976" s="78" t="s">
        <v>39</v>
      </c>
      <c r="E976" s="79" t="s">
        <v>502</v>
      </c>
      <c r="F976" s="78"/>
      <c r="G976" s="80">
        <f>SUM(G977)</f>
        <v>0</v>
      </c>
      <c r="H976" s="80">
        <f>SUM(H977)</f>
        <v>0</v>
      </c>
      <c r="I976" s="80">
        <f>SUM(I977)</f>
        <v>5200.2</v>
      </c>
    </row>
    <row r="977" spans="1:12" ht="31.5">
      <c r="A977" s="26" t="s">
        <v>717</v>
      </c>
      <c r="B977" s="27"/>
      <c r="C977" s="27" t="s">
        <v>108</v>
      </c>
      <c r="D977" s="78" t="s">
        <v>39</v>
      </c>
      <c r="E977" s="56" t="s">
        <v>725</v>
      </c>
      <c r="F977" s="78"/>
      <c r="G977" s="80">
        <f>G978</f>
        <v>0</v>
      </c>
      <c r="H977" s="80">
        <f t="shared" ref="H977:I977" si="216">H978</f>
        <v>0</v>
      </c>
      <c r="I977" s="80">
        <f t="shared" si="216"/>
        <v>5200.2</v>
      </c>
    </row>
    <row r="978" spans="1:12" ht="31.5">
      <c r="A978" s="57" t="s">
        <v>723</v>
      </c>
      <c r="B978" s="27"/>
      <c r="C978" s="27" t="s">
        <v>108</v>
      </c>
      <c r="D978" s="78" t="s">
        <v>39</v>
      </c>
      <c r="E978" s="56" t="s">
        <v>724</v>
      </c>
      <c r="F978" s="78"/>
      <c r="G978" s="80">
        <f>G979</f>
        <v>0</v>
      </c>
      <c r="H978" s="80">
        <f>H979</f>
        <v>0</v>
      </c>
      <c r="I978" s="80">
        <f>I979</f>
        <v>5200.2</v>
      </c>
    </row>
    <row r="979" spans="1:12" ht="30.75" customHeight="1">
      <c r="A979" s="26" t="s">
        <v>222</v>
      </c>
      <c r="B979" s="27"/>
      <c r="C979" s="27" t="s">
        <v>108</v>
      </c>
      <c r="D979" s="78" t="s">
        <v>39</v>
      </c>
      <c r="E979" s="56" t="s">
        <v>724</v>
      </c>
      <c r="F979" s="78" t="s">
        <v>117</v>
      </c>
      <c r="G979" s="80"/>
      <c r="H979" s="80"/>
      <c r="I979" s="80">
        <v>5200.2</v>
      </c>
    </row>
    <row r="980" spans="1:12" ht="31.5" customHeight="1">
      <c r="A980" s="26" t="s">
        <v>633</v>
      </c>
      <c r="B980" s="27"/>
      <c r="C980" s="27" t="s">
        <v>108</v>
      </c>
      <c r="D980" s="27" t="s">
        <v>39</v>
      </c>
      <c r="E980" s="56" t="s">
        <v>314</v>
      </c>
      <c r="F980" s="27"/>
      <c r="G980" s="30">
        <f>SUM(G981+G1049)</f>
        <v>1444475.5</v>
      </c>
      <c r="H980" s="30">
        <f>SUM(H981+H1049)</f>
        <v>1422614.6</v>
      </c>
      <c r="I980" s="30">
        <f>SUM(I981+I1049)</f>
        <v>1435712.1999999997</v>
      </c>
    </row>
    <row r="981" spans="1:12" ht="31.5" customHeight="1">
      <c r="A981" s="26" t="s">
        <v>726</v>
      </c>
      <c r="B981" s="27"/>
      <c r="C981" s="27" t="s">
        <v>108</v>
      </c>
      <c r="D981" s="27" t="s">
        <v>39</v>
      </c>
      <c r="E981" s="56" t="s">
        <v>696</v>
      </c>
      <c r="F981" s="27"/>
      <c r="G981" s="30">
        <f>SUM(G982)+G1011+G1025+G1040+G1016+G1045</f>
        <v>1422621.1</v>
      </c>
      <c r="H981" s="30">
        <f>SUM(H982)+H1011+H1025+H1040+H1016+H1045</f>
        <v>1421544.1</v>
      </c>
      <c r="I981" s="30">
        <f>SUM(I982)+I1011+I1025+I1040+I1016+I1045</f>
        <v>1423730.7999999998</v>
      </c>
    </row>
    <row r="982" spans="1:12" ht="18.75" customHeight="1">
      <c r="A982" s="26" t="s">
        <v>30</v>
      </c>
      <c r="B982" s="27"/>
      <c r="C982" s="27" t="s">
        <v>108</v>
      </c>
      <c r="D982" s="27" t="s">
        <v>39</v>
      </c>
      <c r="E982" s="46" t="s">
        <v>697</v>
      </c>
      <c r="F982" s="46"/>
      <c r="G982" s="30">
        <f>SUM(G983+G987+G1001+G1006)+G998+G1004+G1009+G995+G993+G990</f>
        <v>213586.8</v>
      </c>
      <c r="H982" s="30">
        <f t="shared" ref="H982:L982" si="217">SUM(H983+H987+H1001+H1006)+H998+H1004+H1009+H995+H993+H990</f>
        <v>212661.90000000002</v>
      </c>
      <c r="I982" s="30">
        <f t="shared" si="217"/>
        <v>208482</v>
      </c>
      <c r="J982" s="30">
        <f t="shared" si="217"/>
        <v>0</v>
      </c>
      <c r="K982" s="30">
        <f t="shared" si="217"/>
        <v>0</v>
      </c>
      <c r="L982" s="30">
        <f t="shared" si="217"/>
        <v>0</v>
      </c>
    </row>
    <row r="983" spans="1:12" ht="14.25" customHeight="1">
      <c r="A983" s="26" t="s">
        <v>327</v>
      </c>
      <c r="B983" s="27"/>
      <c r="C983" s="27" t="s">
        <v>108</v>
      </c>
      <c r="D983" s="27" t="s">
        <v>39</v>
      </c>
      <c r="E983" s="29" t="s">
        <v>712</v>
      </c>
      <c r="F983" s="46"/>
      <c r="G983" s="30">
        <f>SUM(G984:G986)</f>
        <v>6844.5</v>
      </c>
      <c r="H983" s="30">
        <f>SUM(H984:H986)</f>
        <v>2650</v>
      </c>
      <c r="I983" s="30">
        <f>SUM(I984:I986)</f>
        <v>2135</v>
      </c>
    </row>
    <row r="984" spans="1:12" ht="31.5">
      <c r="A984" s="26" t="s">
        <v>47</v>
      </c>
      <c r="B984" s="27"/>
      <c r="C984" s="27" t="s">
        <v>108</v>
      </c>
      <c r="D984" s="27" t="s">
        <v>39</v>
      </c>
      <c r="E984" s="29" t="s">
        <v>712</v>
      </c>
      <c r="F984" s="46">
        <v>200</v>
      </c>
      <c r="G984" s="30">
        <v>4360.2</v>
      </c>
      <c r="H984" s="30">
        <v>2650</v>
      </c>
      <c r="I984" s="30">
        <v>2135</v>
      </c>
    </row>
    <row r="985" spans="1:12">
      <c r="A985" s="26" t="s">
        <v>37</v>
      </c>
      <c r="B985" s="27"/>
      <c r="C985" s="27" t="s">
        <v>108</v>
      </c>
      <c r="D985" s="27" t="s">
        <v>39</v>
      </c>
      <c r="E985" s="29" t="s">
        <v>712</v>
      </c>
      <c r="F985" s="46">
        <v>300</v>
      </c>
      <c r="G985" s="30">
        <v>195</v>
      </c>
      <c r="H985" s="30">
        <v>0</v>
      </c>
      <c r="I985" s="30">
        <v>0</v>
      </c>
    </row>
    <row r="986" spans="1:12" ht="31.5">
      <c r="A986" s="26" t="s">
        <v>222</v>
      </c>
      <c r="B986" s="27"/>
      <c r="C986" s="27" t="s">
        <v>108</v>
      </c>
      <c r="D986" s="27" t="s">
        <v>39</v>
      </c>
      <c r="E986" s="29" t="s">
        <v>712</v>
      </c>
      <c r="F986" s="46">
        <v>600</v>
      </c>
      <c r="G986" s="30">
        <v>2289.3000000000002</v>
      </c>
      <c r="H986" s="30">
        <v>0</v>
      </c>
      <c r="I986" s="30">
        <v>0</v>
      </c>
    </row>
    <row r="987" spans="1:12" ht="47.25">
      <c r="A987" s="26" t="s">
        <v>727</v>
      </c>
      <c r="B987" s="27"/>
      <c r="C987" s="27" t="s">
        <v>108</v>
      </c>
      <c r="D987" s="27" t="s">
        <v>39</v>
      </c>
      <c r="E987" s="46" t="s">
        <v>728</v>
      </c>
      <c r="F987" s="27"/>
      <c r="G987" s="30">
        <f>SUM(G988:G989)</f>
        <v>7732.2000000000007</v>
      </c>
      <c r="H987" s="30">
        <f t="shared" ref="H987:I987" si="218">SUM(H988:H989)</f>
        <v>7732.2000000000007</v>
      </c>
      <c r="I987" s="30">
        <f t="shared" si="218"/>
        <v>7732.2000000000007</v>
      </c>
    </row>
    <row r="988" spans="1:12" ht="31.5">
      <c r="A988" s="26" t="s">
        <v>47</v>
      </c>
      <c r="B988" s="27"/>
      <c r="C988" s="27" t="s">
        <v>108</v>
      </c>
      <c r="D988" s="27" t="s">
        <v>39</v>
      </c>
      <c r="E988" s="46" t="s">
        <v>728</v>
      </c>
      <c r="F988" s="27" t="s">
        <v>86</v>
      </c>
      <c r="G988" s="30">
        <v>3010.6</v>
      </c>
      <c r="H988" s="30">
        <v>3010.6</v>
      </c>
      <c r="I988" s="30">
        <v>3010.6</v>
      </c>
    </row>
    <row r="989" spans="1:12" ht="31.5">
      <c r="A989" s="26" t="s">
        <v>222</v>
      </c>
      <c r="B989" s="27"/>
      <c r="C989" s="27" t="s">
        <v>108</v>
      </c>
      <c r="D989" s="27" t="s">
        <v>39</v>
      </c>
      <c r="E989" s="46" t="s">
        <v>728</v>
      </c>
      <c r="F989" s="27" t="s">
        <v>117</v>
      </c>
      <c r="G989" s="30">
        <v>4721.6000000000004</v>
      </c>
      <c r="H989" s="30">
        <v>4721.6000000000004</v>
      </c>
      <c r="I989" s="30">
        <v>4721.6000000000004</v>
      </c>
    </row>
    <row r="990" spans="1:12">
      <c r="A990" s="123" t="s">
        <v>1043</v>
      </c>
      <c r="B990" s="27"/>
      <c r="C990" s="27" t="s">
        <v>108</v>
      </c>
      <c r="D990" s="27" t="s">
        <v>39</v>
      </c>
      <c r="E990" s="46" t="s">
        <v>1042</v>
      </c>
      <c r="F990" s="27"/>
      <c r="G990" s="30">
        <f>SUM(G991:G992)</f>
        <v>540.09999999999991</v>
      </c>
      <c r="H990" s="30">
        <f t="shared" ref="H990:I990" si="219">SUM(H991:H992)</f>
        <v>0</v>
      </c>
      <c r="I990" s="30">
        <f t="shared" si="219"/>
        <v>0</v>
      </c>
    </row>
    <row r="991" spans="1:12" ht="31.5">
      <c r="A991" s="123" t="s">
        <v>47</v>
      </c>
      <c r="B991" s="27"/>
      <c r="C991" s="27" t="s">
        <v>108</v>
      </c>
      <c r="D991" s="27" t="s">
        <v>39</v>
      </c>
      <c r="E991" s="46" t="s">
        <v>1042</v>
      </c>
      <c r="F991" s="27" t="s">
        <v>86</v>
      </c>
      <c r="G991" s="30">
        <v>357.9</v>
      </c>
      <c r="H991" s="30"/>
      <c r="I991" s="30"/>
    </row>
    <row r="992" spans="1:12" ht="31.5">
      <c r="A992" s="123" t="s">
        <v>222</v>
      </c>
      <c r="B992" s="27"/>
      <c r="C992" s="27" t="s">
        <v>108</v>
      </c>
      <c r="D992" s="27" t="s">
        <v>39</v>
      </c>
      <c r="E992" s="46" t="s">
        <v>1042</v>
      </c>
      <c r="F992" s="27" t="s">
        <v>117</v>
      </c>
      <c r="G992" s="30">
        <v>182.2</v>
      </c>
      <c r="H992" s="30"/>
      <c r="I992" s="30"/>
    </row>
    <row r="993" spans="1:9" ht="31.5">
      <c r="A993" s="26" t="s">
        <v>591</v>
      </c>
      <c r="B993" s="27"/>
      <c r="C993" s="27" t="s">
        <v>108</v>
      </c>
      <c r="D993" s="27" t="s">
        <v>39</v>
      </c>
      <c r="E993" s="46" t="s">
        <v>880</v>
      </c>
      <c r="F993" s="27"/>
      <c r="G993" s="30">
        <f>SUM(G994)</f>
        <v>103.9</v>
      </c>
      <c r="H993" s="30">
        <f t="shared" ref="H993:I993" si="220">SUM(H994)</f>
        <v>0</v>
      </c>
      <c r="I993" s="30">
        <f t="shared" si="220"/>
        <v>0</v>
      </c>
    </row>
    <row r="994" spans="1:9" ht="31.5">
      <c r="A994" s="26" t="s">
        <v>47</v>
      </c>
      <c r="B994" s="27"/>
      <c r="C994" s="27" t="s">
        <v>108</v>
      </c>
      <c r="D994" s="27" t="s">
        <v>39</v>
      </c>
      <c r="E994" s="46" t="s">
        <v>880</v>
      </c>
      <c r="F994" s="27" t="s">
        <v>86</v>
      </c>
      <c r="G994" s="30">
        <v>103.9</v>
      </c>
      <c r="H994" s="30"/>
      <c r="I994" s="30"/>
    </row>
    <row r="995" spans="1:9" ht="78.75">
      <c r="A995" s="26" t="s">
        <v>877</v>
      </c>
      <c r="B995" s="27"/>
      <c r="C995" s="27" t="s">
        <v>108</v>
      </c>
      <c r="D995" s="27" t="s">
        <v>39</v>
      </c>
      <c r="E995" s="46" t="s">
        <v>876</v>
      </c>
      <c r="F995" s="27"/>
      <c r="G995" s="30">
        <f>SUM(G996:G997)</f>
        <v>78428.600000000006</v>
      </c>
      <c r="H995" s="30">
        <f t="shared" ref="H995:I995" si="221">SUM(H996:H997)</f>
        <v>77464.700000000012</v>
      </c>
      <c r="I995" s="30">
        <f t="shared" si="221"/>
        <v>77464.700000000012</v>
      </c>
    </row>
    <row r="996" spans="1:9" ht="47.25">
      <c r="A996" s="3" t="s">
        <v>46</v>
      </c>
      <c r="B996" s="27"/>
      <c r="C996" s="27" t="s">
        <v>108</v>
      </c>
      <c r="D996" s="27" t="s">
        <v>39</v>
      </c>
      <c r="E996" s="46" t="s">
        <v>876</v>
      </c>
      <c r="F996" s="27" t="s">
        <v>84</v>
      </c>
      <c r="G996" s="30">
        <v>30130.7</v>
      </c>
      <c r="H996" s="30">
        <v>30095.4</v>
      </c>
      <c r="I996" s="30">
        <v>30095.4</v>
      </c>
    </row>
    <row r="997" spans="1:9" ht="31.5">
      <c r="A997" s="26" t="s">
        <v>222</v>
      </c>
      <c r="B997" s="27"/>
      <c r="C997" s="27" t="s">
        <v>108</v>
      </c>
      <c r="D997" s="27" t="s">
        <v>39</v>
      </c>
      <c r="E997" s="46" t="s">
        <v>876</v>
      </c>
      <c r="F997" s="27" t="s">
        <v>117</v>
      </c>
      <c r="G997" s="30">
        <v>48297.9</v>
      </c>
      <c r="H997" s="30">
        <v>47369.3</v>
      </c>
      <c r="I997" s="30">
        <v>47369.3</v>
      </c>
    </row>
    <row r="998" spans="1:9" ht="47.25">
      <c r="A998" s="26" t="s">
        <v>867</v>
      </c>
      <c r="B998" s="27"/>
      <c r="C998" s="27" t="s">
        <v>108</v>
      </c>
      <c r="D998" s="27" t="s">
        <v>39</v>
      </c>
      <c r="E998" s="46" t="s">
        <v>944</v>
      </c>
      <c r="F998" s="27"/>
      <c r="G998" s="30">
        <f>SUM(G999:G1000)</f>
        <v>96931.9</v>
      </c>
      <c r="H998" s="30">
        <f t="shared" ref="H998:I998" si="222">SUM(H999:H1000)</f>
        <v>101391.7</v>
      </c>
      <c r="I998" s="30">
        <f t="shared" si="222"/>
        <v>97726.799999999988</v>
      </c>
    </row>
    <row r="999" spans="1:9" ht="31.5">
      <c r="A999" s="26" t="s">
        <v>47</v>
      </c>
      <c r="B999" s="27"/>
      <c r="C999" s="27" t="s">
        <v>108</v>
      </c>
      <c r="D999" s="27" t="s">
        <v>39</v>
      </c>
      <c r="E999" s="46" t="s">
        <v>944</v>
      </c>
      <c r="F999" s="27" t="s">
        <v>86</v>
      </c>
      <c r="G999" s="30">
        <v>31272.899999999998</v>
      </c>
      <c r="H999" s="30">
        <v>32711.8</v>
      </c>
      <c r="I999" s="30">
        <v>31529.399999999998</v>
      </c>
    </row>
    <row r="1000" spans="1:9" ht="31.5">
      <c r="A1000" s="26" t="s">
        <v>222</v>
      </c>
      <c r="B1000" s="27"/>
      <c r="C1000" s="27" t="s">
        <v>108</v>
      </c>
      <c r="D1000" s="27" t="s">
        <v>39</v>
      </c>
      <c r="E1000" s="46" t="s">
        <v>944</v>
      </c>
      <c r="F1000" s="27" t="s">
        <v>117</v>
      </c>
      <c r="G1000" s="30">
        <v>65659</v>
      </c>
      <c r="H1000" s="30">
        <v>68679.899999999994</v>
      </c>
      <c r="I1000" s="30">
        <v>66197.399999999994</v>
      </c>
    </row>
    <row r="1001" spans="1:9" ht="47.25">
      <c r="A1001" s="26" t="s">
        <v>444</v>
      </c>
      <c r="B1001" s="27"/>
      <c r="C1001" s="27" t="s">
        <v>108</v>
      </c>
      <c r="D1001" s="27" t="s">
        <v>39</v>
      </c>
      <c r="E1001" s="29" t="s">
        <v>729</v>
      </c>
      <c r="F1001" s="46"/>
      <c r="G1001" s="30">
        <f>SUM(G1002:G1003)</f>
        <v>7493.4</v>
      </c>
      <c r="H1001" s="30">
        <f>SUM(H1002:H1003)</f>
        <v>8033.5</v>
      </c>
      <c r="I1001" s="30">
        <f>SUM(I1002:I1003)</f>
        <v>8033.5</v>
      </c>
    </row>
    <row r="1002" spans="1:9" ht="31.5">
      <c r="A1002" s="26" t="s">
        <v>47</v>
      </c>
      <c r="B1002" s="27"/>
      <c r="C1002" s="27" t="s">
        <v>108</v>
      </c>
      <c r="D1002" s="27" t="s">
        <v>39</v>
      </c>
      <c r="E1002" s="29" t="s">
        <v>729</v>
      </c>
      <c r="F1002" s="27" t="s">
        <v>86</v>
      </c>
      <c r="G1002" s="30">
        <v>2957.7</v>
      </c>
      <c r="H1002" s="30">
        <v>3497.8</v>
      </c>
      <c r="I1002" s="30">
        <v>3497.8</v>
      </c>
    </row>
    <row r="1003" spans="1:9" ht="31.5">
      <c r="A1003" s="26" t="s">
        <v>222</v>
      </c>
      <c r="B1003" s="27"/>
      <c r="C1003" s="27" t="s">
        <v>108</v>
      </c>
      <c r="D1003" s="27" t="s">
        <v>39</v>
      </c>
      <c r="E1003" s="29" t="s">
        <v>729</v>
      </c>
      <c r="F1003" s="27" t="s">
        <v>117</v>
      </c>
      <c r="G1003" s="30">
        <v>4535.7</v>
      </c>
      <c r="H1003" s="30">
        <v>4535.7</v>
      </c>
      <c r="I1003" s="30">
        <v>4535.7</v>
      </c>
    </row>
    <row r="1004" spans="1:9" ht="47.25" hidden="1">
      <c r="A1004" s="26" t="s">
        <v>869</v>
      </c>
      <c r="B1004" s="27"/>
      <c r="C1004" s="27" t="s">
        <v>108</v>
      </c>
      <c r="D1004" s="27" t="s">
        <v>39</v>
      </c>
      <c r="E1004" s="29" t="s">
        <v>868</v>
      </c>
      <c r="F1004" s="27"/>
      <c r="G1004" s="30">
        <f>SUM(G1005)</f>
        <v>0</v>
      </c>
      <c r="H1004" s="30">
        <f t="shared" ref="H1004:I1004" si="223">SUM(H1005)</f>
        <v>0</v>
      </c>
      <c r="I1004" s="30">
        <f t="shared" si="223"/>
        <v>0</v>
      </c>
    </row>
    <row r="1005" spans="1:9" ht="31.5" hidden="1">
      <c r="A1005" s="26" t="s">
        <v>47</v>
      </c>
      <c r="B1005" s="27"/>
      <c r="C1005" s="27" t="s">
        <v>108</v>
      </c>
      <c r="D1005" s="27" t="s">
        <v>39</v>
      </c>
      <c r="E1005" s="29" t="s">
        <v>868</v>
      </c>
      <c r="F1005" s="27" t="s">
        <v>86</v>
      </c>
      <c r="G1005" s="30"/>
      <c r="H1005" s="30"/>
      <c r="I1005" s="30"/>
    </row>
    <row r="1006" spans="1:9" ht="47.25">
      <c r="A1006" s="26" t="s">
        <v>966</v>
      </c>
      <c r="B1006" s="27"/>
      <c r="C1006" s="27" t="s">
        <v>108</v>
      </c>
      <c r="D1006" s="27" t="s">
        <v>39</v>
      </c>
      <c r="E1006" s="46" t="s">
        <v>730</v>
      </c>
      <c r="F1006" s="27"/>
      <c r="G1006" s="30">
        <f>G1008+G1007</f>
        <v>15512.199999999999</v>
      </c>
      <c r="H1006" s="30">
        <f>H1008+H1007</f>
        <v>15389.8</v>
      </c>
      <c r="I1006" s="30">
        <f>I1008+I1007</f>
        <v>15389.8</v>
      </c>
    </row>
    <row r="1007" spans="1:9" ht="31.5">
      <c r="A1007" s="26" t="s">
        <v>47</v>
      </c>
      <c r="B1007" s="27"/>
      <c r="C1007" s="27" t="s">
        <v>108</v>
      </c>
      <c r="D1007" s="27" t="s">
        <v>39</v>
      </c>
      <c r="E1007" s="46" t="s">
        <v>730</v>
      </c>
      <c r="F1007" s="27" t="s">
        <v>86</v>
      </c>
      <c r="G1007" s="30">
        <v>5083.3999999999996</v>
      </c>
      <c r="H1007" s="30">
        <v>5043.3</v>
      </c>
      <c r="I1007" s="30">
        <v>5043.3</v>
      </c>
    </row>
    <row r="1008" spans="1:9" ht="31.5">
      <c r="A1008" s="26" t="s">
        <v>222</v>
      </c>
      <c r="B1008" s="27"/>
      <c r="C1008" s="27" t="s">
        <v>108</v>
      </c>
      <c r="D1008" s="27" t="s">
        <v>39</v>
      </c>
      <c r="E1008" s="46" t="s">
        <v>730</v>
      </c>
      <c r="F1008" s="27" t="s">
        <v>117</v>
      </c>
      <c r="G1008" s="30">
        <v>10428.799999999999</v>
      </c>
      <c r="H1008" s="30">
        <v>10346.5</v>
      </c>
      <c r="I1008" s="30">
        <v>10346.5</v>
      </c>
    </row>
    <row r="1009" spans="1:9" ht="31.5" hidden="1">
      <c r="A1009" s="26" t="s">
        <v>862</v>
      </c>
      <c r="B1009" s="27"/>
      <c r="C1009" s="27" t="s">
        <v>108</v>
      </c>
      <c r="D1009" s="27" t="s">
        <v>39</v>
      </c>
      <c r="E1009" s="46" t="s">
        <v>861</v>
      </c>
      <c r="F1009" s="27"/>
      <c r="G1009" s="30">
        <f>SUM(G1010)</f>
        <v>0</v>
      </c>
      <c r="H1009" s="30">
        <f t="shared" ref="H1009:I1009" si="224">SUM(H1010)</f>
        <v>0</v>
      </c>
      <c r="I1009" s="30">
        <f t="shared" si="224"/>
        <v>0</v>
      </c>
    </row>
    <row r="1010" spans="1:9" ht="31.5" hidden="1">
      <c r="A1010" s="26" t="s">
        <v>47</v>
      </c>
      <c r="B1010" s="27"/>
      <c r="C1010" s="27" t="s">
        <v>108</v>
      </c>
      <c r="D1010" s="27" t="s">
        <v>39</v>
      </c>
      <c r="E1010" s="46" t="s">
        <v>861</v>
      </c>
      <c r="F1010" s="27" t="s">
        <v>86</v>
      </c>
      <c r="G1010" s="30"/>
      <c r="H1010" s="30"/>
      <c r="I1010" s="30"/>
    </row>
    <row r="1011" spans="1:9" ht="47.25">
      <c r="A1011" s="26" t="s">
        <v>23</v>
      </c>
      <c r="B1011" s="27"/>
      <c r="C1011" s="27" t="s">
        <v>108</v>
      </c>
      <c r="D1011" s="27" t="s">
        <v>39</v>
      </c>
      <c r="E1011" s="29" t="s">
        <v>708</v>
      </c>
      <c r="F1011" s="27"/>
      <c r="G1011" s="30">
        <f>G1012+G1014</f>
        <v>752018.10000000009</v>
      </c>
      <c r="H1011" s="30">
        <f>H1012+H1014</f>
        <v>753543.8</v>
      </c>
      <c r="I1011" s="30">
        <f>I1012+I1014</f>
        <v>757314.5</v>
      </c>
    </row>
    <row r="1012" spans="1:9" ht="63">
      <c r="A1012" s="26" t="s">
        <v>389</v>
      </c>
      <c r="B1012" s="27"/>
      <c r="C1012" s="27" t="s">
        <v>108</v>
      </c>
      <c r="D1012" s="27" t="s">
        <v>39</v>
      </c>
      <c r="E1012" s="77" t="s">
        <v>709</v>
      </c>
      <c r="F1012" s="27"/>
      <c r="G1012" s="30">
        <f>G1013</f>
        <v>568878.80000000005</v>
      </c>
      <c r="H1012" s="30">
        <f>H1013</f>
        <v>568878.80000000005</v>
      </c>
      <c r="I1012" s="30">
        <f>I1013</f>
        <v>568878.80000000005</v>
      </c>
    </row>
    <row r="1013" spans="1:9" ht="31.5">
      <c r="A1013" s="26" t="s">
        <v>116</v>
      </c>
      <c r="B1013" s="27"/>
      <c r="C1013" s="27" t="s">
        <v>108</v>
      </c>
      <c r="D1013" s="27" t="s">
        <v>39</v>
      </c>
      <c r="E1013" s="77" t="s">
        <v>709</v>
      </c>
      <c r="F1013" s="27" t="s">
        <v>117</v>
      </c>
      <c r="G1013" s="30">
        <v>568878.80000000005</v>
      </c>
      <c r="H1013" s="30">
        <v>568878.80000000005</v>
      </c>
      <c r="I1013" s="30">
        <v>568878.80000000005</v>
      </c>
    </row>
    <row r="1014" spans="1:9">
      <c r="A1014" s="26" t="s">
        <v>327</v>
      </c>
      <c r="B1014" s="27"/>
      <c r="C1014" s="27" t="s">
        <v>108</v>
      </c>
      <c r="D1014" s="27" t="s">
        <v>39</v>
      </c>
      <c r="E1014" s="46" t="s">
        <v>710</v>
      </c>
      <c r="F1014" s="27"/>
      <c r="G1014" s="30">
        <f>G1015</f>
        <v>183139.3</v>
      </c>
      <c r="H1014" s="30">
        <f>H1015</f>
        <v>184665</v>
      </c>
      <c r="I1014" s="30">
        <f>I1015</f>
        <v>188435.7</v>
      </c>
    </row>
    <row r="1015" spans="1:9" ht="31.5">
      <c r="A1015" s="26" t="s">
        <v>222</v>
      </c>
      <c r="B1015" s="27"/>
      <c r="C1015" s="27" t="s">
        <v>108</v>
      </c>
      <c r="D1015" s="27" t="s">
        <v>39</v>
      </c>
      <c r="E1015" s="46" t="s">
        <v>710</v>
      </c>
      <c r="F1015" s="27" t="s">
        <v>117</v>
      </c>
      <c r="G1015" s="30">
        <v>183139.3</v>
      </c>
      <c r="H1015" s="30">
        <v>184665</v>
      </c>
      <c r="I1015" s="30">
        <v>188435.7</v>
      </c>
    </row>
    <row r="1016" spans="1:9">
      <c r="A1016" s="26" t="s">
        <v>146</v>
      </c>
      <c r="B1016" s="27"/>
      <c r="C1016" s="27" t="s">
        <v>108</v>
      </c>
      <c r="D1016" s="27" t="s">
        <v>39</v>
      </c>
      <c r="E1016" s="46" t="s">
        <v>703</v>
      </c>
      <c r="F1016" s="27"/>
      <c r="G1016" s="30">
        <f>SUM(G1022)+G1017</f>
        <v>763.2</v>
      </c>
      <c r="H1016" s="30">
        <f>SUM(H1022)</f>
        <v>0</v>
      </c>
      <c r="I1016" s="30">
        <f>SUM(I1022)</f>
        <v>720</v>
      </c>
    </row>
    <row r="1017" spans="1:9" ht="31.5" hidden="1">
      <c r="A1017" s="26" t="s">
        <v>256</v>
      </c>
      <c r="B1017" s="27"/>
      <c r="C1017" s="27" t="s">
        <v>108</v>
      </c>
      <c r="D1017" s="27" t="s">
        <v>39</v>
      </c>
      <c r="E1017" s="46" t="s">
        <v>863</v>
      </c>
      <c r="F1017" s="27"/>
      <c r="G1017" s="30">
        <f>SUM(G1018)+G1020</f>
        <v>0</v>
      </c>
      <c r="H1017" s="30">
        <f t="shared" ref="H1017:I1017" si="225">SUM(H1018)+H1020</f>
        <v>0</v>
      </c>
      <c r="I1017" s="30">
        <f t="shared" si="225"/>
        <v>0</v>
      </c>
    </row>
    <row r="1018" spans="1:9" ht="47.25" hidden="1">
      <c r="A1018" s="26" t="s">
        <v>869</v>
      </c>
      <c r="B1018" s="27"/>
      <c r="C1018" s="27" t="s">
        <v>108</v>
      </c>
      <c r="D1018" s="27" t="s">
        <v>39</v>
      </c>
      <c r="E1018" s="46" t="s">
        <v>870</v>
      </c>
      <c r="F1018" s="27"/>
      <c r="G1018" s="30">
        <f>SUM(G1019)</f>
        <v>0</v>
      </c>
      <c r="H1018" s="30">
        <f t="shared" ref="H1018:I1018" si="226">SUM(H1019)</f>
        <v>0</v>
      </c>
      <c r="I1018" s="30">
        <f t="shared" si="226"/>
        <v>0</v>
      </c>
    </row>
    <row r="1019" spans="1:9" ht="31.5" hidden="1">
      <c r="A1019" s="26" t="s">
        <v>222</v>
      </c>
      <c r="B1019" s="27"/>
      <c r="C1019" s="27" t="s">
        <v>108</v>
      </c>
      <c r="D1019" s="27" t="s">
        <v>39</v>
      </c>
      <c r="E1019" s="46" t="s">
        <v>870</v>
      </c>
      <c r="F1019" s="27" t="s">
        <v>117</v>
      </c>
      <c r="G1019" s="30"/>
      <c r="H1019" s="30"/>
      <c r="I1019" s="30"/>
    </row>
    <row r="1020" spans="1:9" ht="31.5" hidden="1">
      <c r="A1020" s="26" t="s">
        <v>862</v>
      </c>
      <c r="B1020" s="27"/>
      <c r="C1020" s="27" t="s">
        <v>108</v>
      </c>
      <c r="D1020" s="27" t="s">
        <v>39</v>
      </c>
      <c r="E1020" s="46" t="s">
        <v>864</v>
      </c>
      <c r="F1020" s="27"/>
      <c r="G1020" s="30">
        <f>SUM(G1021)</f>
        <v>0</v>
      </c>
      <c r="H1020" s="30">
        <f t="shared" ref="H1020:I1020" si="227">SUM(H1021)</f>
        <v>0</v>
      </c>
      <c r="I1020" s="30">
        <f t="shared" si="227"/>
        <v>0</v>
      </c>
    </row>
    <row r="1021" spans="1:9" ht="31.5" hidden="1">
      <c r="A1021" s="26" t="s">
        <v>222</v>
      </c>
      <c r="B1021" s="27"/>
      <c r="C1021" s="27" t="s">
        <v>108</v>
      </c>
      <c r="D1021" s="27" t="s">
        <v>39</v>
      </c>
      <c r="E1021" s="46" t="s">
        <v>864</v>
      </c>
      <c r="F1021" s="27" t="s">
        <v>117</v>
      </c>
      <c r="G1021" s="30"/>
      <c r="H1021" s="30"/>
      <c r="I1021" s="30"/>
    </row>
    <row r="1022" spans="1:9">
      <c r="A1022" s="26" t="s">
        <v>323</v>
      </c>
      <c r="B1022" s="27"/>
      <c r="C1022" s="27" t="s">
        <v>108</v>
      </c>
      <c r="D1022" s="27" t="s">
        <v>39</v>
      </c>
      <c r="E1022" s="46" t="s">
        <v>865</v>
      </c>
      <c r="F1022" s="27"/>
      <c r="G1022" s="30">
        <f>SUM(G1023)</f>
        <v>763.2</v>
      </c>
      <c r="H1022" s="30">
        <f>SUM(H1023)</f>
        <v>0</v>
      </c>
      <c r="I1022" s="30">
        <f>SUM(I1023)</f>
        <v>720</v>
      </c>
    </row>
    <row r="1023" spans="1:9">
      <c r="A1023" s="26" t="s">
        <v>327</v>
      </c>
      <c r="B1023" s="27"/>
      <c r="C1023" s="27" t="s">
        <v>108</v>
      </c>
      <c r="D1023" s="27" t="s">
        <v>39</v>
      </c>
      <c r="E1023" s="46" t="s">
        <v>737</v>
      </c>
      <c r="F1023" s="27"/>
      <c r="G1023" s="30">
        <f t="shared" ref="G1023:I1023" si="228">SUM(G1024)</f>
        <v>763.2</v>
      </c>
      <c r="H1023" s="30">
        <f t="shared" si="228"/>
        <v>0</v>
      </c>
      <c r="I1023" s="30">
        <f t="shared" si="228"/>
        <v>720</v>
      </c>
    </row>
    <row r="1024" spans="1:9" ht="31.5">
      <c r="A1024" s="26" t="s">
        <v>222</v>
      </c>
      <c r="B1024" s="27"/>
      <c r="C1024" s="27" t="s">
        <v>108</v>
      </c>
      <c r="D1024" s="27" t="s">
        <v>39</v>
      </c>
      <c r="E1024" s="46" t="s">
        <v>737</v>
      </c>
      <c r="F1024" s="27" t="s">
        <v>117</v>
      </c>
      <c r="G1024" s="30">
        <v>763.2</v>
      </c>
      <c r="H1024" s="30"/>
      <c r="I1024" s="30">
        <v>720</v>
      </c>
    </row>
    <row r="1025" spans="1:9" ht="31.5">
      <c r="A1025" s="26" t="s">
        <v>40</v>
      </c>
      <c r="B1025" s="27"/>
      <c r="C1025" s="27" t="s">
        <v>108</v>
      </c>
      <c r="D1025" s="27" t="s">
        <v>39</v>
      </c>
      <c r="E1025" s="29" t="s">
        <v>705</v>
      </c>
      <c r="F1025" s="27"/>
      <c r="G1025" s="30">
        <f>G1026+G1029+G1032+G1036</f>
        <v>454871.10000000003</v>
      </c>
      <c r="H1025" s="30">
        <f>H1026+H1029+H1032+H1036</f>
        <v>452377.80000000005</v>
      </c>
      <c r="I1025" s="30">
        <f>I1026+I1029+I1032+I1036</f>
        <v>455832.4</v>
      </c>
    </row>
    <row r="1026" spans="1:9" ht="78.75">
      <c r="A1026" s="26" t="s">
        <v>388</v>
      </c>
      <c r="B1026" s="27"/>
      <c r="C1026" s="27" t="s">
        <v>108</v>
      </c>
      <c r="D1026" s="27" t="s">
        <v>39</v>
      </c>
      <c r="E1026" s="77" t="s">
        <v>731</v>
      </c>
      <c r="F1026" s="27"/>
      <c r="G1026" s="30">
        <f>G1027+G1028</f>
        <v>40991.4</v>
      </c>
      <c r="H1026" s="30">
        <f>H1027+H1028</f>
        <v>41433.9</v>
      </c>
      <c r="I1026" s="30">
        <f>I1027+I1028</f>
        <v>41433.9</v>
      </c>
    </row>
    <row r="1027" spans="1:9" ht="47.25">
      <c r="A1027" s="3" t="s">
        <v>46</v>
      </c>
      <c r="B1027" s="27"/>
      <c r="C1027" s="27" t="s">
        <v>108</v>
      </c>
      <c r="D1027" s="27" t="s">
        <v>39</v>
      </c>
      <c r="E1027" s="77" t="s">
        <v>731</v>
      </c>
      <c r="F1027" s="27" t="s">
        <v>84</v>
      </c>
      <c r="G1027" s="30">
        <v>38895.1</v>
      </c>
      <c r="H1027" s="30">
        <v>38895.1</v>
      </c>
      <c r="I1027" s="30">
        <v>38895.1</v>
      </c>
    </row>
    <row r="1028" spans="1:9" ht="31.5">
      <c r="A1028" s="26" t="s">
        <v>47</v>
      </c>
      <c r="B1028" s="27"/>
      <c r="C1028" s="27" t="s">
        <v>108</v>
      </c>
      <c r="D1028" s="27" t="s">
        <v>39</v>
      </c>
      <c r="E1028" s="77" t="s">
        <v>731</v>
      </c>
      <c r="F1028" s="27" t="s">
        <v>86</v>
      </c>
      <c r="G1028" s="30">
        <v>2096.3000000000002</v>
      </c>
      <c r="H1028" s="30">
        <v>2538.8000000000002</v>
      </c>
      <c r="I1028" s="30">
        <v>2538.8000000000002</v>
      </c>
    </row>
    <row r="1029" spans="1:9" ht="63">
      <c r="A1029" s="26" t="s">
        <v>389</v>
      </c>
      <c r="B1029" s="27"/>
      <c r="C1029" s="27" t="s">
        <v>108</v>
      </c>
      <c r="D1029" s="27" t="s">
        <v>39</v>
      </c>
      <c r="E1029" s="77" t="s">
        <v>732</v>
      </c>
      <c r="F1029" s="27"/>
      <c r="G1029" s="30">
        <f>G1030+G1031</f>
        <v>275926.8</v>
      </c>
      <c r="H1029" s="30">
        <f>H1030+H1031</f>
        <v>275926.8</v>
      </c>
      <c r="I1029" s="30">
        <f>I1030+I1031</f>
        <v>275926.8</v>
      </c>
    </row>
    <row r="1030" spans="1:9" ht="47.25">
      <c r="A1030" s="26" t="s">
        <v>46</v>
      </c>
      <c r="B1030" s="27"/>
      <c r="C1030" s="27" t="s">
        <v>108</v>
      </c>
      <c r="D1030" s="27" t="s">
        <v>39</v>
      </c>
      <c r="E1030" s="77" t="s">
        <v>732</v>
      </c>
      <c r="F1030" s="27" t="s">
        <v>84</v>
      </c>
      <c r="G1030" s="30">
        <v>272774.09999999998</v>
      </c>
      <c r="H1030" s="30">
        <v>272774.09999999998</v>
      </c>
      <c r="I1030" s="30">
        <v>272774.09999999998</v>
      </c>
    </row>
    <row r="1031" spans="1:9" ht="31.5">
      <c r="A1031" s="26" t="s">
        <v>47</v>
      </c>
      <c r="B1031" s="27"/>
      <c r="C1031" s="27" t="s">
        <v>108</v>
      </c>
      <c r="D1031" s="27" t="s">
        <v>39</v>
      </c>
      <c r="E1031" s="77" t="s">
        <v>732</v>
      </c>
      <c r="F1031" s="27" t="s">
        <v>86</v>
      </c>
      <c r="G1031" s="30">
        <v>3152.7</v>
      </c>
      <c r="H1031" s="30">
        <v>3152.7</v>
      </c>
      <c r="I1031" s="30">
        <v>3152.7</v>
      </c>
    </row>
    <row r="1032" spans="1:9">
      <c r="A1032" s="26" t="s">
        <v>327</v>
      </c>
      <c r="B1032" s="27"/>
      <c r="C1032" s="27" t="s">
        <v>108</v>
      </c>
      <c r="D1032" s="27" t="s">
        <v>39</v>
      </c>
      <c r="E1032" s="56" t="s">
        <v>733</v>
      </c>
      <c r="F1032" s="56"/>
      <c r="G1032" s="30">
        <f>G1033+G1034+G1035</f>
        <v>125821</v>
      </c>
      <c r="H1032" s="30">
        <f>H1033+H1034+H1035</f>
        <v>122945.2</v>
      </c>
      <c r="I1032" s="30">
        <f>I1033+I1034+I1035</f>
        <v>125934.2</v>
      </c>
    </row>
    <row r="1033" spans="1:9" ht="47.25">
      <c r="A1033" s="3" t="s">
        <v>46</v>
      </c>
      <c r="B1033" s="27"/>
      <c r="C1033" s="27" t="s">
        <v>108</v>
      </c>
      <c r="D1033" s="27" t="s">
        <v>39</v>
      </c>
      <c r="E1033" s="56" t="s">
        <v>733</v>
      </c>
      <c r="F1033" s="27" t="s">
        <v>84</v>
      </c>
      <c r="G1033" s="30">
        <v>64819.5</v>
      </c>
      <c r="H1033" s="30">
        <v>65394.8</v>
      </c>
      <c r="I1033" s="30">
        <v>65394.8</v>
      </c>
    </row>
    <row r="1034" spans="1:9" ht="31.5">
      <c r="A1034" s="26" t="s">
        <v>47</v>
      </c>
      <c r="B1034" s="27"/>
      <c r="C1034" s="27" t="s">
        <v>108</v>
      </c>
      <c r="D1034" s="27" t="s">
        <v>39</v>
      </c>
      <c r="E1034" s="56" t="s">
        <v>733</v>
      </c>
      <c r="F1034" s="27" t="s">
        <v>86</v>
      </c>
      <c r="G1034" s="30">
        <v>53102.5</v>
      </c>
      <c r="H1034" s="30">
        <v>46723.6</v>
      </c>
      <c r="I1034" s="30">
        <v>49712.6</v>
      </c>
    </row>
    <row r="1035" spans="1:9">
      <c r="A1035" s="26" t="s">
        <v>20</v>
      </c>
      <c r="B1035" s="27"/>
      <c r="C1035" s="27" t="s">
        <v>108</v>
      </c>
      <c r="D1035" s="27" t="s">
        <v>39</v>
      </c>
      <c r="E1035" s="56" t="s">
        <v>733</v>
      </c>
      <c r="F1035" s="27" t="s">
        <v>91</v>
      </c>
      <c r="G1035" s="30">
        <v>7899</v>
      </c>
      <c r="H1035" s="30">
        <v>10826.8</v>
      </c>
      <c r="I1035" s="30">
        <v>10826.8</v>
      </c>
    </row>
    <row r="1036" spans="1:9" ht="31.5">
      <c r="A1036" s="26" t="s">
        <v>591</v>
      </c>
      <c r="B1036" s="27"/>
      <c r="C1036" s="27" t="s">
        <v>108</v>
      </c>
      <c r="D1036" s="27" t="s">
        <v>39</v>
      </c>
      <c r="E1036" s="46" t="s">
        <v>734</v>
      </c>
      <c r="F1036" s="46"/>
      <c r="G1036" s="30">
        <f>G1037+G1038+G1039</f>
        <v>12131.9</v>
      </c>
      <c r="H1036" s="30">
        <f>H1037+H1038+H1039</f>
        <v>12071.9</v>
      </c>
      <c r="I1036" s="30">
        <f>I1037+I1038+I1039</f>
        <v>12537.5</v>
      </c>
    </row>
    <row r="1037" spans="1:9" ht="47.25">
      <c r="A1037" s="3" t="s">
        <v>46</v>
      </c>
      <c r="B1037" s="27"/>
      <c r="C1037" s="27" t="s">
        <v>108</v>
      </c>
      <c r="D1037" s="27" t="s">
        <v>39</v>
      </c>
      <c r="E1037" s="46" t="s">
        <v>734</v>
      </c>
      <c r="F1037" s="46">
        <v>100</v>
      </c>
      <c r="G1037" s="30">
        <v>6344.5</v>
      </c>
      <c r="H1037" s="30">
        <v>6414.5</v>
      </c>
      <c r="I1037" s="30">
        <v>6414.5</v>
      </c>
    </row>
    <row r="1038" spans="1:9" ht="31.5">
      <c r="A1038" s="26" t="s">
        <v>47</v>
      </c>
      <c r="B1038" s="27"/>
      <c r="C1038" s="27" t="s">
        <v>108</v>
      </c>
      <c r="D1038" s="27" t="s">
        <v>39</v>
      </c>
      <c r="E1038" s="46" t="s">
        <v>734</v>
      </c>
      <c r="F1038" s="46">
        <v>200</v>
      </c>
      <c r="G1038" s="30">
        <v>4802.3999999999996</v>
      </c>
      <c r="H1038" s="30">
        <v>4489.5</v>
      </c>
      <c r="I1038" s="30">
        <v>4955.1000000000004</v>
      </c>
    </row>
    <row r="1039" spans="1:9">
      <c r="A1039" s="26" t="s">
        <v>20</v>
      </c>
      <c r="B1039" s="27"/>
      <c r="C1039" s="27" t="s">
        <v>108</v>
      </c>
      <c r="D1039" s="27" t="s">
        <v>39</v>
      </c>
      <c r="E1039" s="46" t="s">
        <v>734</v>
      </c>
      <c r="F1039" s="46">
        <v>800</v>
      </c>
      <c r="G1039" s="30">
        <v>985</v>
      </c>
      <c r="H1039" s="30">
        <v>1167.9000000000001</v>
      </c>
      <c r="I1039" s="30">
        <v>1167.9000000000001</v>
      </c>
    </row>
    <row r="1040" spans="1:9">
      <c r="A1040" s="81" t="s">
        <v>825</v>
      </c>
      <c r="B1040" s="27"/>
      <c r="C1040" s="27" t="s">
        <v>108</v>
      </c>
      <c r="D1040" s="27" t="s">
        <v>39</v>
      </c>
      <c r="E1040" s="29" t="s">
        <v>735</v>
      </c>
      <c r="F1040" s="27"/>
      <c r="G1040" s="30">
        <f>G1043+G1041</f>
        <v>1381.9</v>
      </c>
      <c r="H1040" s="30">
        <f>H1043+H1041</f>
        <v>2960.6000000000004</v>
      </c>
      <c r="I1040" s="30">
        <f>I1043+I1041</f>
        <v>1381.9</v>
      </c>
    </row>
    <row r="1041" spans="1:9" ht="47.25">
      <c r="A1041" s="26" t="s">
        <v>964</v>
      </c>
      <c r="B1041" s="27"/>
      <c r="C1041" s="27" t="s">
        <v>108</v>
      </c>
      <c r="D1041" s="27" t="s">
        <v>39</v>
      </c>
      <c r="E1041" s="29" t="s">
        <v>805</v>
      </c>
      <c r="F1041" s="27"/>
      <c r="G1041" s="30">
        <f>SUM(G1042)</f>
        <v>0</v>
      </c>
      <c r="H1041" s="30">
        <f t="shared" ref="H1041:I1041" si="229">SUM(H1042)</f>
        <v>1578.7</v>
      </c>
      <c r="I1041" s="30">
        <f t="shared" si="229"/>
        <v>0</v>
      </c>
    </row>
    <row r="1042" spans="1:9" ht="31.5">
      <c r="A1042" s="26" t="s">
        <v>47</v>
      </c>
      <c r="B1042" s="27"/>
      <c r="C1042" s="27" t="s">
        <v>108</v>
      </c>
      <c r="D1042" s="27" t="s">
        <v>39</v>
      </c>
      <c r="E1042" s="29" t="s">
        <v>805</v>
      </c>
      <c r="F1042" s="27" t="s">
        <v>86</v>
      </c>
      <c r="G1042" s="30"/>
      <c r="H1042" s="30">
        <v>1578.7</v>
      </c>
      <c r="I1042" s="30"/>
    </row>
    <row r="1043" spans="1:9" ht="31.5">
      <c r="A1043" s="26" t="s">
        <v>482</v>
      </c>
      <c r="B1043" s="27"/>
      <c r="C1043" s="27" t="s">
        <v>108</v>
      </c>
      <c r="D1043" s="27" t="s">
        <v>39</v>
      </c>
      <c r="E1043" s="29" t="s">
        <v>736</v>
      </c>
      <c r="F1043" s="27"/>
      <c r="G1043" s="30">
        <f t="shared" ref="G1043:I1043" si="230">G1044</f>
        <v>1381.9</v>
      </c>
      <c r="H1043" s="30">
        <f t="shared" si="230"/>
        <v>1381.9</v>
      </c>
      <c r="I1043" s="30">
        <f t="shared" si="230"/>
        <v>1381.9</v>
      </c>
    </row>
    <row r="1044" spans="1:9" ht="31.5">
      <c r="A1044" s="26" t="s">
        <v>222</v>
      </c>
      <c r="B1044" s="27"/>
      <c r="C1044" s="27" t="s">
        <v>108</v>
      </c>
      <c r="D1044" s="27" t="s">
        <v>39</v>
      </c>
      <c r="E1044" s="29" t="s">
        <v>736</v>
      </c>
      <c r="F1044" s="27" t="s">
        <v>117</v>
      </c>
      <c r="G1044" s="30">
        <v>1381.9</v>
      </c>
      <c r="H1044" s="30">
        <v>1381.9</v>
      </c>
      <c r="I1044" s="30">
        <v>1381.9</v>
      </c>
    </row>
    <row r="1045" spans="1:9">
      <c r="A1045" s="26" t="s">
        <v>827</v>
      </c>
      <c r="B1045" s="27"/>
      <c r="C1045" s="27" t="s">
        <v>108</v>
      </c>
      <c r="D1045" s="27" t="s">
        <v>39</v>
      </c>
      <c r="E1045" s="29" t="s">
        <v>806</v>
      </c>
      <c r="F1045" s="27"/>
      <c r="G1045" s="30">
        <f>SUM(G1046)</f>
        <v>0</v>
      </c>
      <c r="H1045" s="30">
        <f t="shared" ref="H1045:I1045" si="231">SUM(H1046)</f>
        <v>0</v>
      </c>
      <c r="I1045" s="30">
        <f t="shared" si="231"/>
        <v>0</v>
      </c>
    </row>
    <row r="1046" spans="1:9" ht="78.75" hidden="1">
      <c r="A1046" s="26" t="s">
        <v>962</v>
      </c>
      <c r="B1046" s="27"/>
      <c r="C1046" s="27" t="s">
        <v>108</v>
      </c>
      <c r="D1046" s="27" t="s">
        <v>39</v>
      </c>
      <c r="E1046" s="29" t="s">
        <v>963</v>
      </c>
      <c r="F1046" s="27"/>
      <c r="G1046" s="30">
        <f>G1048+G1047</f>
        <v>0</v>
      </c>
      <c r="H1046" s="30">
        <f>H1048+H1047</f>
        <v>0</v>
      </c>
      <c r="I1046" s="30">
        <f>I1048+I1047</f>
        <v>0</v>
      </c>
    </row>
    <row r="1047" spans="1:9" ht="31.5" hidden="1">
      <c r="A1047" s="26" t="s">
        <v>47</v>
      </c>
      <c r="B1047" s="27"/>
      <c r="C1047" s="27" t="s">
        <v>108</v>
      </c>
      <c r="D1047" s="27" t="s">
        <v>39</v>
      </c>
      <c r="E1047" s="29" t="s">
        <v>963</v>
      </c>
      <c r="F1047" s="27" t="s">
        <v>86</v>
      </c>
      <c r="G1047" s="30"/>
      <c r="H1047" s="30"/>
      <c r="I1047" s="30">
        <v>0</v>
      </c>
    </row>
    <row r="1048" spans="1:9" ht="31.5" hidden="1">
      <c r="A1048" s="26" t="s">
        <v>222</v>
      </c>
      <c r="B1048" s="27"/>
      <c r="C1048" s="27" t="s">
        <v>108</v>
      </c>
      <c r="D1048" s="27" t="s">
        <v>39</v>
      </c>
      <c r="E1048" s="29" t="s">
        <v>963</v>
      </c>
      <c r="F1048" s="27" t="s">
        <v>117</v>
      </c>
      <c r="G1048" s="30"/>
      <c r="H1048" s="30"/>
      <c r="I1048" s="30">
        <v>0</v>
      </c>
    </row>
    <row r="1049" spans="1:9" ht="47.25">
      <c r="A1049" s="26" t="s">
        <v>636</v>
      </c>
      <c r="B1049" s="27"/>
      <c r="C1049" s="27" t="s">
        <v>108</v>
      </c>
      <c r="D1049" s="27" t="s">
        <v>39</v>
      </c>
      <c r="E1049" s="56" t="s">
        <v>325</v>
      </c>
      <c r="F1049" s="27"/>
      <c r="G1049" s="30">
        <f>G1050+G1055</f>
        <v>21854.400000000001</v>
      </c>
      <c r="H1049" s="30">
        <f t="shared" ref="H1049:I1049" si="232">H1050+H1055</f>
        <v>1070.5</v>
      </c>
      <c r="I1049" s="30">
        <f t="shared" si="232"/>
        <v>11981.4</v>
      </c>
    </row>
    <row r="1050" spans="1:9">
      <c r="A1050" s="26" t="s">
        <v>30</v>
      </c>
      <c r="B1050" s="27"/>
      <c r="C1050" s="27" t="s">
        <v>108</v>
      </c>
      <c r="D1050" s="27" t="s">
        <v>39</v>
      </c>
      <c r="E1050" s="56" t="s">
        <v>326</v>
      </c>
      <c r="F1050" s="27"/>
      <c r="G1050" s="30">
        <f>SUM(G1051:G1053)</f>
        <v>21854.400000000001</v>
      </c>
      <c r="H1050" s="30">
        <f t="shared" ref="H1050:I1050" si="233">SUM(H1051:H1053)</f>
        <v>1070.5</v>
      </c>
      <c r="I1050" s="30">
        <f t="shared" si="233"/>
        <v>11981.4</v>
      </c>
    </row>
    <row r="1051" spans="1:9" ht="31.5">
      <c r="A1051" s="26" t="s">
        <v>47</v>
      </c>
      <c r="B1051" s="27"/>
      <c r="C1051" s="27" t="s">
        <v>108</v>
      </c>
      <c r="D1051" s="27" t="s">
        <v>39</v>
      </c>
      <c r="E1051" s="56" t="s">
        <v>326</v>
      </c>
      <c r="F1051" s="27" t="s">
        <v>86</v>
      </c>
      <c r="G1051" s="30">
        <v>9134.5</v>
      </c>
      <c r="H1051" s="30">
        <v>0</v>
      </c>
      <c r="I1051" s="30">
        <v>8110.9</v>
      </c>
    </row>
    <row r="1052" spans="1:9" ht="31.5">
      <c r="A1052" s="26" t="s">
        <v>222</v>
      </c>
      <c r="B1052" s="27"/>
      <c r="C1052" s="27" t="s">
        <v>108</v>
      </c>
      <c r="D1052" s="27" t="s">
        <v>39</v>
      </c>
      <c r="E1052" s="56" t="s">
        <v>326</v>
      </c>
      <c r="F1052" s="27" t="s">
        <v>117</v>
      </c>
      <c r="G1052" s="30">
        <v>12719.9</v>
      </c>
      <c r="H1052" s="30">
        <v>0</v>
      </c>
      <c r="I1052" s="30">
        <v>2800</v>
      </c>
    </row>
    <row r="1053" spans="1:9" ht="31.5">
      <c r="A1053" s="26" t="s">
        <v>739</v>
      </c>
      <c r="B1053" s="27"/>
      <c r="C1053" s="27" t="s">
        <v>108</v>
      </c>
      <c r="D1053" s="27" t="s">
        <v>39</v>
      </c>
      <c r="E1053" s="56" t="s">
        <v>740</v>
      </c>
      <c r="F1053" s="27"/>
      <c r="G1053" s="30">
        <f>G1054</f>
        <v>0</v>
      </c>
      <c r="H1053" s="30">
        <f>H1054</f>
        <v>1070.5</v>
      </c>
      <c r="I1053" s="30">
        <f>I1054</f>
        <v>1070.5</v>
      </c>
    </row>
    <row r="1054" spans="1:9" ht="31.5">
      <c r="A1054" s="26" t="s">
        <v>47</v>
      </c>
      <c r="B1054" s="27"/>
      <c r="C1054" s="27" t="s">
        <v>108</v>
      </c>
      <c r="D1054" s="27" t="s">
        <v>39</v>
      </c>
      <c r="E1054" s="56" t="s">
        <v>740</v>
      </c>
      <c r="F1054" s="27" t="s">
        <v>86</v>
      </c>
      <c r="G1054" s="30"/>
      <c r="H1054" s="30">
        <v>1070.5</v>
      </c>
      <c r="I1054" s="30">
        <v>1070.5</v>
      </c>
    </row>
    <row r="1055" spans="1:9">
      <c r="A1055" s="57" t="s">
        <v>146</v>
      </c>
      <c r="B1055" s="27"/>
      <c r="C1055" s="27" t="s">
        <v>108</v>
      </c>
      <c r="D1055" s="27" t="s">
        <v>39</v>
      </c>
      <c r="E1055" s="56" t="s">
        <v>715</v>
      </c>
      <c r="F1055" s="27"/>
      <c r="G1055" s="30">
        <f>G1056</f>
        <v>0</v>
      </c>
      <c r="H1055" s="30">
        <f t="shared" ref="H1055:I1055" si="234">H1056</f>
        <v>0</v>
      </c>
      <c r="I1055" s="30">
        <f t="shared" si="234"/>
        <v>0</v>
      </c>
    </row>
    <row r="1056" spans="1:9">
      <c r="A1056" s="26" t="s">
        <v>255</v>
      </c>
      <c r="B1056" s="27"/>
      <c r="C1056" s="27" t="s">
        <v>108</v>
      </c>
      <c r="D1056" s="27" t="s">
        <v>39</v>
      </c>
      <c r="E1056" s="56" t="s">
        <v>743</v>
      </c>
      <c r="F1056" s="27"/>
      <c r="G1056" s="30">
        <f>SUM(G1057)</f>
        <v>0</v>
      </c>
      <c r="H1056" s="30">
        <f t="shared" ref="H1056:I1056" si="235">SUM(H1057)</f>
        <v>0</v>
      </c>
      <c r="I1056" s="30">
        <f t="shared" si="235"/>
        <v>0</v>
      </c>
    </row>
    <row r="1057" spans="1:9" ht="31.5" hidden="1" customHeight="1">
      <c r="A1057" s="26" t="s">
        <v>739</v>
      </c>
      <c r="B1057" s="27"/>
      <c r="C1057" s="27" t="s">
        <v>108</v>
      </c>
      <c r="D1057" s="27" t="s">
        <v>39</v>
      </c>
      <c r="E1057" s="56" t="s">
        <v>741</v>
      </c>
      <c r="F1057" s="27"/>
      <c r="G1057" s="30">
        <f>SUM(G1058)</f>
        <v>0</v>
      </c>
      <c r="H1057" s="30">
        <f t="shared" ref="H1057:I1057" si="236">SUM(H1058)</f>
        <v>0</v>
      </c>
      <c r="I1057" s="30">
        <f t="shared" si="236"/>
        <v>0</v>
      </c>
    </row>
    <row r="1058" spans="1:9" ht="31.5" hidden="1" customHeight="1">
      <c r="A1058" s="26" t="s">
        <v>222</v>
      </c>
      <c r="B1058" s="27"/>
      <c r="C1058" s="27" t="s">
        <v>108</v>
      </c>
      <c r="D1058" s="27" t="s">
        <v>39</v>
      </c>
      <c r="E1058" s="56" t="s">
        <v>741</v>
      </c>
      <c r="F1058" s="27" t="s">
        <v>117</v>
      </c>
      <c r="G1058" s="30"/>
      <c r="H1058" s="30"/>
      <c r="I1058" s="30"/>
    </row>
    <row r="1059" spans="1:9" ht="31.5">
      <c r="A1059" s="26" t="s">
        <v>945</v>
      </c>
      <c r="B1059" s="27"/>
      <c r="C1059" s="27" t="s">
        <v>108</v>
      </c>
      <c r="D1059" s="27" t="s">
        <v>39</v>
      </c>
      <c r="E1059" s="56" t="s">
        <v>946</v>
      </c>
      <c r="F1059" s="27"/>
      <c r="G1059" s="30">
        <f t="shared" ref="G1059:I1060" si="237">G1060</f>
        <v>70</v>
      </c>
      <c r="H1059" s="30">
        <f t="shared" si="237"/>
        <v>70</v>
      </c>
      <c r="I1059" s="30">
        <f t="shared" si="237"/>
        <v>70</v>
      </c>
    </row>
    <row r="1060" spans="1:9">
      <c r="A1060" s="26" t="s">
        <v>30</v>
      </c>
      <c r="B1060" s="27"/>
      <c r="C1060" s="27" t="s">
        <v>108</v>
      </c>
      <c r="D1060" s="27" t="s">
        <v>39</v>
      </c>
      <c r="E1060" s="56" t="s">
        <v>947</v>
      </c>
      <c r="F1060" s="27"/>
      <c r="G1060" s="30">
        <f t="shared" si="237"/>
        <v>70</v>
      </c>
      <c r="H1060" s="30">
        <f t="shared" si="237"/>
        <v>70</v>
      </c>
      <c r="I1060" s="30">
        <f t="shared" si="237"/>
        <v>70</v>
      </c>
    </row>
    <row r="1061" spans="1:9" ht="31.5">
      <c r="A1061" s="26" t="s">
        <v>47</v>
      </c>
      <c r="B1061" s="27"/>
      <c r="C1061" s="27" t="s">
        <v>108</v>
      </c>
      <c r="D1061" s="27" t="s">
        <v>39</v>
      </c>
      <c r="E1061" s="56" t="s">
        <v>947</v>
      </c>
      <c r="F1061" s="27" t="s">
        <v>86</v>
      </c>
      <c r="G1061" s="30">
        <v>70</v>
      </c>
      <c r="H1061" s="30">
        <v>70</v>
      </c>
      <c r="I1061" s="30">
        <v>70</v>
      </c>
    </row>
    <row r="1062" spans="1:9">
      <c r="A1062" s="26" t="s">
        <v>109</v>
      </c>
      <c r="B1062" s="27"/>
      <c r="C1062" s="27" t="s">
        <v>108</v>
      </c>
      <c r="D1062" s="27" t="s">
        <v>49</v>
      </c>
      <c r="E1062" s="27"/>
      <c r="F1062" s="27"/>
      <c r="G1062" s="30">
        <f>G1063</f>
        <v>115848.70000000001</v>
      </c>
      <c r="H1062" s="30">
        <f>H1063</f>
        <v>99124.4</v>
      </c>
      <c r="I1062" s="30">
        <f>I1063</f>
        <v>99112.9</v>
      </c>
    </row>
    <row r="1063" spans="1:9" ht="31.5">
      <c r="A1063" s="26" t="s">
        <v>633</v>
      </c>
      <c r="B1063" s="27"/>
      <c r="C1063" s="27" t="s">
        <v>108</v>
      </c>
      <c r="D1063" s="27" t="s">
        <v>49</v>
      </c>
      <c r="E1063" s="77" t="s">
        <v>314</v>
      </c>
      <c r="F1063" s="27"/>
      <c r="G1063" s="30">
        <f>SUM(G1064)+G1080</f>
        <v>115848.70000000001</v>
      </c>
      <c r="H1063" s="30">
        <f t="shared" ref="H1063:I1063" si="238">SUM(H1064)+H1080</f>
        <v>99124.4</v>
      </c>
      <c r="I1063" s="30">
        <f t="shared" si="238"/>
        <v>99112.9</v>
      </c>
    </row>
    <row r="1064" spans="1:9" ht="31.5">
      <c r="A1064" s="26" t="s">
        <v>726</v>
      </c>
      <c r="B1064" s="27"/>
      <c r="C1064" s="27" t="s">
        <v>108</v>
      </c>
      <c r="D1064" s="27" t="s">
        <v>49</v>
      </c>
      <c r="E1064" s="56" t="s">
        <v>696</v>
      </c>
      <c r="F1064" s="27"/>
      <c r="G1064" s="30">
        <f>SUM(G1065+G1068)+G1077+G1071+G1074</f>
        <v>115518.1</v>
      </c>
      <c r="H1064" s="30">
        <f t="shared" ref="H1064:I1064" si="239">SUM(H1065+H1068)+H1077+H1071+H1074</f>
        <v>99124.4</v>
      </c>
      <c r="I1064" s="30">
        <f t="shared" si="239"/>
        <v>99112.9</v>
      </c>
    </row>
    <row r="1065" spans="1:9">
      <c r="A1065" s="26" t="s">
        <v>30</v>
      </c>
      <c r="B1065" s="27"/>
      <c r="C1065" s="27" t="s">
        <v>108</v>
      </c>
      <c r="D1065" s="27" t="s">
        <v>49</v>
      </c>
      <c r="E1065" s="29" t="s">
        <v>697</v>
      </c>
      <c r="F1065" s="27"/>
      <c r="G1065" s="30">
        <f t="shared" ref="G1065:I1066" si="240">G1066</f>
        <v>5237.1000000000004</v>
      </c>
      <c r="H1065" s="30">
        <f t="shared" si="240"/>
        <v>500</v>
      </c>
      <c r="I1065" s="30">
        <f t="shared" si="240"/>
        <v>0</v>
      </c>
    </row>
    <row r="1066" spans="1:9">
      <c r="A1066" s="26" t="s">
        <v>328</v>
      </c>
      <c r="B1066" s="27"/>
      <c r="C1066" s="27" t="s">
        <v>108</v>
      </c>
      <c r="D1066" s="27" t="s">
        <v>49</v>
      </c>
      <c r="E1066" s="77" t="s">
        <v>713</v>
      </c>
      <c r="F1066" s="27"/>
      <c r="G1066" s="30">
        <f t="shared" si="240"/>
        <v>5237.1000000000004</v>
      </c>
      <c r="H1066" s="30">
        <f t="shared" si="240"/>
        <v>500</v>
      </c>
      <c r="I1066" s="30">
        <f t="shared" si="240"/>
        <v>0</v>
      </c>
    </row>
    <row r="1067" spans="1:9" ht="31.5">
      <c r="A1067" s="26" t="s">
        <v>222</v>
      </c>
      <c r="B1067" s="27"/>
      <c r="C1067" s="27" t="s">
        <v>108</v>
      </c>
      <c r="D1067" s="27" t="s">
        <v>49</v>
      </c>
      <c r="E1067" s="77" t="s">
        <v>713</v>
      </c>
      <c r="F1067" s="27" t="s">
        <v>117</v>
      </c>
      <c r="G1067" s="30">
        <v>5237.1000000000004</v>
      </c>
      <c r="H1067" s="30">
        <v>500</v>
      </c>
      <c r="I1067" s="30"/>
    </row>
    <row r="1068" spans="1:9" ht="47.25">
      <c r="A1068" s="26" t="s">
        <v>23</v>
      </c>
      <c r="B1068" s="27"/>
      <c r="C1068" s="27" t="s">
        <v>108</v>
      </c>
      <c r="D1068" s="27" t="s">
        <v>49</v>
      </c>
      <c r="E1068" s="29" t="s">
        <v>708</v>
      </c>
      <c r="F1068" s="27"/>
      <c r="G1068" s="30">
        <f>SUM(G1069)</f>
        <v>110281</v>
      </c>
      <c r="H1068" s="30">
        <f>SUM(H1069)</f>
        <v>98624.4</v>
      </c>
      <c r="I1068" s="30">
        <f>SUM(I1069)</f>
        <v>99112.9</v>
      </c>
    </row>
    <row r="1069" spans="1:9">
      <c r="A1069" s="26" t="s">
        <v>328</v>
      </c>
      <c r="B1069" s="27"/>
      <c r="C1069" s="27" t="s">
        <v>108</v>
      </c>
      <c r="D1069" s="27" t="s">
        <v>49</v>
      </c>
      <c r="E1069" s="29" t="s">
        <v>711</v>
      </c>
      <c r="F1069" s="27"/>
      <c r="G1069" s="30">
        <f>G1070</f>
        <v>110281</v>
      </c>
      <c r="H1069" s="30">
        <f>H1070</f>
        <v>98624.4</v>
      </c>
      <c r="I1069" s="30">
        <f>I1070</f>
        <v>99112.9</v>
      </c>
    </row>
    <row r="1070" spans="1:9" ht="31.5">
      <c r="A1070" s="26" t="s">
        <v>222</v>
      </c>
      <c r="B1070" s="27"/>
      <c r="C1070" s="27" t="s">
        <v>108</v>
      </c>
      <c r="D1070" s="27" t="s">
        <v>49</v>
      </c>
      <c r="E1070" s="29" t="s">
        <v>711</v>
      </c>
      <c r="F1070" s="27" t="s">
        <v>117</v>
      </c>
      <c r="G1070" s="30">
        <v>110281</v>
      </c>
      <c r="H1070" s="30">
        <v>98624.4</v>
      </c>
      <c r="I1070" s="30">
        <v>99112.9</v>
      </c>
    </row>
    <row r="1071" spans="1:9" ht="31.5" hidden="1">
      <c r="A1071" s="26" t="s">
        <v>256</v>
      </c>
      <c r="B1071" s="27"/>
      <c r="C1071" s="27" t="s">
        <v>108</v>
      </c>
      <c r="D1071" s="27" t="s">
        <v>49</v>
      </c>
      <c r="E1071" s="29" t="s">
        <v>863</v>
      </c>
      <c r="F1071" s="27"/>
      <c r="G1071" s="30">
        <f>SUM(G1072)</f>
        <v>0</v>
      </c>
      <c r="H1071" s="30">
        <f t="shared" ref="H1071:I1071" si="241">SUM(H1072)</f>
        <v>0</v>
      </c>
      <c r="I1071" s="30">
        <f t="shared" si="241"/>
        <v>0</v>
      </c>
    </row>
    <row r="1072" spans="1:9" ht="31.5" hidden="1">
      <c r="A1072" s="26" t="s">
        <v>862</v>
      </c>
      <c r="B1072" s="27"/>
      <c r="C1072" s="27" t="s">
        <v>108</v>
      </c>
      <c r="D1072" s="27" t="s">
        <v>49</v>
      </c>
      <c r="E1072" s="46" t="s">
        <v>864</v>
      </c>
      <c r="F1072" s="27"/>
      <c r="G1072" s="30">
        <f>SUM(G1073)</f>
        <v>0</v>
      </c>
      <c r="H1072" s="30">
        <f t="shared" ref="H1072:I1072" si="242">SUM(H1073)</f>
        <v>0</v>
      </c>
      <c r="I1072" s="30">
        <f t="shared" si="242"/>
        <v>0</v>
      </c>
    </row>
    <row r="1073" spans="1:9" ht="31.5" hidden="1">
      <c r="A1073" s="26" t="s">
        <v>222</v>
      </c>
      <c r="B1073" s="27"/>
      <c r="C1073" s="27" t="s">
        <v>108</v>
      </c>
      <c r="D1073" s="27" t="s">
        <v>49</v>
      </c>
      <c r="E1073" s="46" t="s">
        <v>864</v>
      </c>
      <c r="F1073" s="27" t="s">
        <v>117</v>
      </c>
      <c r="G1073" s="30"/>
      <c r="H1073" s="30"/>
      <c r="I1073" s="30"/>
    </row>
    <row r="1074" spans="1:9" hidden="1">
      <c r="A1074" s="26" t="s">
        <v>323</v>
      </c>
      <c r="B1074" s="27"/>
      <c r="C1074" s="27" t="s">
        <v>108</v>
      </c>
      <c r="D1074" s="27" t="s">
        <v>49</v>
      </c>
      <c r="E1074" s="46" t="s">
        <v>865</v>
      </c>
      <c r="F1074" s="27"/>
      <c r="G1074" s="30">
        <f>SUM(G1075)</f>
        <v>0</v>
      </c>
      <c r="H1074" s="30">
        <v>0</v>
      </c>
      <c r="I1074" s="30">
        <v>0</v>
      </c>
    </row>
    <row r="1075" spans="1:9" hidden="1">
      <c r="A1075" s="26" t="s">
        <v>328</v>
      </c>
      <c r="B1075" s="27"/>
      <c r="C1075" s="27" t="s">
        <v>108</v>
      </c>
      <c r="D1075" s="27" t="s">
        <v>49</v>
      </c>
      <c r="E1075" s="46" t="s">
        <v>881</v>
      </c>
      <c r="F1075" s="27"/>
      <c r="G1075" s="30">
        <f>SUM(G1076)</f>
        <v>0</v>
      </c>
      <c r="H1075" s="30">
        <f t="shared" ref="H1075:I1075" si="243">SUM(H1076)</f>
        <v>0</v>
      </c>
      <c r="I1075" s="30">
        <f t="shared" si="243"/>
        <v>0</v>
      </c>
    </row>
    <row r="1076" spans="1:9" ht="31.5" hidden="1">
      <c r="A1076" s="26" t="s">
        <v>222</v>
      </c>
      <c r="B1076" s="27"/>
      <c r="C1076" s="27" t="s">
        <v>108</v>
      </c>
      <c r="D1076" s="27" t="s">
        <v>49</v>
      </c>
      <c r="E1076" s="46" t="s">
        <v>881</v>
      </c>
      <c r="F1076" s="27" t="s">
        <v>117</v>
      </c>
      <c r="G1076" s="30"/>
      <c r="H1076" s="30"/>
      <c r="I1076" s="30"/>
    </row>
    <row r="1077" spans="1:9" hidden="1">
      <c r="A1077" s="26" t="s">
        <v>826</v>
      </c>
      <c r="B1077" s="27"/>
      <c r="C1077" s="27" t="s">
        <v>108</v>
      </c>
      <c r="D1077" s="27" t="s">
        <v>49</v>
      </c>
      <c r="E1077" s="46" t="s">
        <v>744</v>
      </c>
      <c r="F1077" s="46"/>
      <c r="G1077" s="30">
        <f t="shared" ref="G1077:I1078" si="244">G1078</f>
        <v>0</v>
      </c>
      <c r="H1077" s="30">
        <f t="shared" si="244"/>
        <v>0</v>
      </c>
      <c r="I1077" s="30">
        <f t="shared" si="244"/>
        <v>0</v>
      </c>
    </row>
    <row r="1078" spans="1:9" ht="47.25" hidden="1">
      <c r="A1078" s="26" t="s">
        <v>816</v>
      </c>
      <c r="B1078" s="27"/>
      <c r="C1078" s="27" t="s">
        <v>108</v>
      </c>
      <c r="D1078" s="82" t="s">
        <v>49</v>
      </c>
      <c r="E1078" s="29" t="s">
        <v>745</v>
      </c>
      <c r="F1078" s="27"/>
      <c r="G1078" s="30">
        <f t="shared" si="244"/>
        <v>0</v>
      </c>
      <c r="H1078" s="30">
        <f t="shared" si="244"/>
        <v>0</v>
      </c>
      <c r="I1078" s="30">
        <f t="shared" si="244"/>
        <v>0</v>
      </c>
    </row>
    <row r="1079" spans="1:9" ht="31.5" hidden="1">
      <c r="A1079" s="26" t="s">
        <v>222</v>
      </c>
      <c r="B1079" s="27"/>
      <c r="C1079" s="27" t="s">
        <v>108</v>
      </c>
      <c r="D1079" s="82" t="s">
        <v>49</v>
      </c>
      <c r="E1079" s="29" t="s">
        <v>745</v>
      </c>
      <c r="F1079" s="27" t="s">
        <v>117</v>
      </c>
      <c r="G1079" s="30"/>
      <c r="H1079" s="30"/>
      <c r="I1079" s="30"/>
    </row>
    <row r="1080" spans="1:9" ht="47.25">
      <c r="A1080" s="26" t="s">
        <v>636</v>
      </c>
      <c r="B1080" s="27"/>
      <c r="C1080" s="27" t="s">
        <v>108</v>
      </c>
      <c r="D1080" s="27" t="s">
        <v>49</v>
      </c>
      <c r="E1080" s="56" t="s">
        <v>325</v>
      </c>
      <c r="F1080" s="27"/>
      <c r="G1080" s="30">
        <f>SUM(G1081)+G1083</f>
        <v>330.6</v>
      </c>
      <c r="H1080" s="30">
        <f t="shared" ref="H1080:I1080" si="245">SUM(H1081)+H1083</f>
        <v>0</v>
      </c>
      <c r="I1080" s="30">
        <f t="shared" si="245"/>
        <v>0</v>
      </c>
    </row>
    <row r="1081" spans="1:9">
      <c r="A1081" s="26" t="s">
        <v>30</v>
      </c>
      <c r="B1081" s="27"/>
      <c r="C1081" s="27" t="s">
        <v>108</v>
      </c>
      <c r="D1081" s="27" t="s">
        <v>49</v>
      </c>
      <c r="E1081" s="56" t="s">
        <v>326</v>
      </c>
      <c r="F1081" s="27"/>
      <c r="G1081" s="30">
        <f t="shared" ref="G1081:I1081" si="246">SUM(G1082)</f>
        <v>330.6</v>
      </c>
      <c r="H1081" s="30">
        <f t="shared" si="246"/>
        <v>0</v>
      </c>
      <c r="I1081" s="30">
        <f t="shared" si="246"/>
        <v>0</v>
      </c>
    </row>
    <row r="1082" spans="1:9" ht="31.5">
      <c r="A1082" s="26" t="s">
        <v>222</v>
      </c>
      <c r="B1082" s="27"/>
      <c r="C1082" s="27" t="s">
        <v>108</v>
      </c>
      <c r="D1082" s="27" t="s">
        <v>49</v>
      </c>
      <c r="E1082" s="56" t="s">
        <v>326</v>
      </c>
      <c r="F1082" s="27" t="s">
        <v>117</v>
      </c>
      <c r="G1082" s="30">
        <v>330.6</v>
      </c>
      <c r="H1082" s="30"/>
      <c r="I1082" s="30"/>
    </row>
    <row r="1083" spans="1:9" hidden="1">
      <c r="A1083" s="26" t="s">
        <v>146</v>
      </c>
      <c r="B1083" s="27"/>
      <c r="C1083" s="27" t="s">
        <v>108</v>
      </c>
      <c r="D1083" s="27" t="s">
        <v>49</v>
      </c>
      <c r="E1083" s="46" t="s">
        <v>715</v>
      </c>
      <c r="F1083" s="46"/>
      <c r="G1083" s="30">
        <f>G1085</f>
        <v>0</v>
      </c>
      <c r="H1083" s="30">
        <f>H1085</f>
        <v>0</v>
      </c>
      <c r="I1083" s="30">
        <f>I1085</f>
        <v>0</v>
      </c>
    </row>
    <row r="1084" spans="1:9" ht="31.5" hidden="1">
      <c r="A1084" s="26" t="s">
        <v>717</v>
      </c>
      <c r="B1084" s="27"/>
      <c r="C1084" s="27" t="s">
        <v>108</v>
      </c>
      <c r="D1084" s="27" t="s">
        <v>49</v>
      </c>
      <c r="E1084" s="56" t="s">
        <v>742</v>
      </c>
      <c r="F1084" s="46"/>
      <c r="G1084" s="30">
        <f>SUM(G1085)</f>
        <v>0</v>
      </c>
      <c r="H1084" s="30">
        <f t="shared" ref="H1084:I1085" si="247">SUM(H1085)</f>
        <v>0</v>
      </c>
      <c r="I1084" s="30">
        <f t="shared" si="247"/>
        <v>0</v>
      </c>
    </row>
    <row r="1085" spans="1:9" ht="31.5" hidden="1">
      <c r="A1085" s="57" t="s">
        <v>746</v>
      </c>
      <c r="B1085" s="27"/>
      <c r="C1085" s="27" t="s">
        <v>108</v>
      </c>
      <c r="D1085" s="27" t="s">
        <v>49</v>
      </c>
      <c r="E1085" s="56" t="s">
        <v>747</v>
      </c>
      <c r="F1085" s="78"/>
      <c r="G1085" s="80">
        <f>SUM(G1086)</f>
        <v>0</v>
      </c>
      <c r="H1085" s="80">
        <f t="shared" si="247"/>
        <v>0</v>
      </c>
      <c r="I1085" s="80">
        <f t="shared" si="247"/>
        <v>0</v>
      </c>
    </row>
    <row r="1086" spans="1:9" ht="31.5" hidden="1">
      <c r="A1086" s="26" t="s">
        <v>222</v>
      </c>
      <c r="B1086" s="27"/>
      <c r="C1086" s="27" t="s">
        <v>108</v>
      </c>
      <c r="D1086" s="27" t="s">
        <v>49</v>
      </c>
      <c r="E1086" s="56" t="s">
        <v>747</v>
      </c>
      <c r="F1086" s="78" t="s">
        <v>117</v>
      </c>
      <c r="G1086" s="80"/>
      <c r="H1086" s="80"/>
      <c r="I1086" s="32"/>
    </row>
    <row r="1087" spans="1:9">
      <c r="A1087" s="3" t="s">
        <v>852</v>
      </c>
      <c r="B1087" s="27"/>
      <c r="C1087" s="27" t="s">
        <v>108</v>
      </c>
      <c r="D1087" s="27" t="s">
        <v>164</v>
      </c>
      <c r="E1087" s="56"/>
      <c r="F1087" s="78"/>
      <c r="G1087" s="80">
        <f>SUM(G1088)</f>
        <v>100</v>
      </c>
      <c r="H1087" s="80">
        <f t="shared" ref="H1087:I1090" si="248">SUM(H1088)</f>
        <v>100</v>
      </c>
      <c r="I1087" s="80">
        <f t="shared" si="248"/>
        <v>100</v>
      </c>
    </row>
    <row r="1088" spans="1:9" ht="31.5">
      <c r="A1088" s="26" t="s">
        <v>633</v>
      </c>
      <c r="B1088" s="27"/>
      <c r="C1088" s="27" t="s">
        <v>108</v>
      </c>
      <c r="D1088" s="27" t="s">
        <v>164</v>
      </c>
      <c r="E1088" s="56" t="s">
        <v>314</v>
      </c>
      <c r="F1088" s="78"/>
      <c r="G1088" s="80">
        <f>SUM(G1089)</f>
        <v>100</v>
      </c>
      <c r="H1088" s="80">
        <f t="shared" si="248"/>
        <v>100</v>
      </c>
      <c r="I1088" s="80">
        <f t="shared" si="248"/>
        <v>100</v>
      </c>
    </row>
    <row r="1089" spans="1:9" ht="47.25">
      <c r="A1089" s="26" t="s">
        <v>817</v>
      </c>
      <c r="B1089" s="27"/>
      <c r="C1089" s="27" t="s">
        <v>108</v>
      </c>
      <c r="D1089" s="27" t="s">
        <v>164</v>
      </c>
      <c r="E1089" s="56" t="s">
        <v>341</v>
      </c>
      <c r="F1089" s="78"/>
      <c r="G1089" s="80">
        <f>SUM(G1090)+G1092</f>
        <v>100</v>
      </c>
      <c r="H1089" s="80">
        <f t="shared" ref="H1089:I1089" si="249">SUM(H1090)+H1092</f>
        <v>100</v>
      </c>
      <c r="I1089" s="80">
        <f t="shared" si="249"/>
        <v>100</v>
      </c>
    </row>
    <row r="1090" spans="1:9" ht="31.5">
      <c r="A1090" s="57" t="s">
        <v>514</v>
      </c>
      <c r="B1090" s="27"/>
      <c r="C1090" s="27" t="s">
        <v>108</v>
      </c>
      <c r="D1090" s="27" t="s">
        <v>164</v>
      </c>
      <c r="E1090" s="56" t="s">
        <v>515</v>
      </c>
      <c r="F1090" s="78"/>
      <c r="G1090" s="80">
        <f>SUM(G1091)</f>
        <v>50</v>
      </c>
      <c r="H1090" s="80">
        <f t="shared" si="248"/>
        <v>50</v>
      </c>
      <c r="I1090" s="80">
        <f t="shared" si="248"/>
        <v>50</v>
      </c>
    </row>
    <row r="1091" spans="1:9" ht="31.5">
      <c r="A1091" s="26" t="s">
        <v>47</v>
      </c>
      <c r="B1091" s="27"/>
      <c r="C1091" s="27" t="s">
        <v>108</v>
      </c>
      <c r="D1091" s="27" t="s">
        <v>164</v>
      </c>
      <c r="E1091" s="56" t="s">
        <v>515</v>
      </c>
      <c r="F1091" s="78" t="s">
        <v>86</v>
      </c>
      <c r="G1091" s="80">
        <v>50</v>
      </c>
      <c r="H1091" s="80">
        <v>50</v>
      </c>
      <c r="I1091" s="32">
        <v>50</v>
      </c>
    </row>
    <row r="1092" spans="1:9" ht="31.5">
      <c r="A1092" s="83" t="s">
        <v>40</v>
      </c>
      <c r="B1092" s="27"/>
      <c r="C1092" s="27" t="s">
        <v>108</v>
      </c>
      <c r="D1092" s="27" t="s">
        <v>164</v>
      </c>
      <c r="E1092" s="56" t="s">
        <v>342</v>
      </c>
      <c r="F1092" s="78"/>
      <c r="G1092" s="80">
        <f>SUM(G1093)</f>
        <v>50</v>
      </c>
      <c r="H1092" s="80">
        <f t="shared" ref="H1092:I1093" si="250">SUM(H1093)</f>
        <v>50</v>
      </c>
      <c r="I1092" s="80">
        <f t="shared" si="250"/>
        <v>50</v>
      </c>
    </row>
    <row r="1093" spans="1:9">
      <c r="A1093" s="58" t="s">
        <v>753</v>
      </c>
      <c r="B1093" s="27"/>
      <c r="C1093" s="27" t="s">
        <v>108</v>
      </c>
      <c r="D1093" s="27" t="s">
        <v>164</v>
      </c>
      <c r="E1093" s="56" t="s">
        <v>343</v>
      </c>
      <c r="F1093" s="78"/>
      <c r="G1093" s="80">
        <f>SUM(G1094)</f>
        <v>50</v>
      </c>
      <c r="H1093" s="80">
        <f t="shared" si="250"/>
        <v>50</v>
      </c>
      <c r="I1093" s="80">
        <f t="shared" si="250"/>
        <v>50</v>
      </c>
    </row>
    <row r="1094" spans="1:9" ht="31.5">
      <c r="A1094" s="26" t="s">
        <v>47</v>
      </c>
      <c r="B1094" s="27"/>
      <c r="C1094" s="27" t="s">
        <v>108</v>
      </c>
      <c r="D1094" s="27" t="s">
        <v>164</v>
      </c>
      <c r="E1094" s="56" t="s">
        <v>343</v>
      </c>
      <c r="F1094" s="78" t="s">
        <v>86</v>
      </c>
      <c r="G1094" s="80">
        <v>50</v>
      </c>
      <c r="H1094" s="80">
        <v>50</v>
      </c>
      <c r="I1094" s="32">
        <v>50</v>
      </c>
    </row>
    <row r="1095" spans="1:9">
      <c r="A1095" s="26" t="s">
        <v>329</v>
      </c>
      <c r="B1095" s="27"/>
      <c r="C1095" s="27" t="s">
        <v>108</v>
      </c>
      <c r="D1095" s="27" t="s">
        <v>108</v>
      </c>
      <c r="E1095" s="27"/>
      <c r="F1095" s="27"/>
      <c r="G1095" s="30">
        <f>G1096+G1103+G1106</f>
        <v>30331</v>
      </c>
      <c r="H1095" s="30">
        <f>H1096+H1103+H1106</f>
        <v>31097.7</v>
      </c>
      <c r="I1095" s="30">
        <f>I1096+I1103+I1106</f>
        <v>31097.7</v>
      </c>
    </row>
    <row r="1096" spans="1:9" ht="31.5">
      <c r="A1096" s="26" t="s">
        <v>628</v>
      </c>
      <c r="B1096" s="35"/>
      <c r="C1096" s="35" t="s">
        <v>108</v>
      </c>
      <c r="D1096" s="35" t="s">
        <v>108</v>
      </c>
      <c r="E1096" s="116" t="s">
        <v>217</v>
      </c>
      <c r="F1096" s="35"/>
      <c r="G1096" s="32">
        <f>SUM(G1097+G1100)</f>
        <v>78</v>
      </c>
      <c r="H1096" s="32">
        <f t="shared" ref="H1096:I1096" si="251">SUM(H1097+H1100)</f>
        <v>78</v>
      </c>
      <c r="I1096" s="32">
        <f t="shared" si="251"/>
        <v>78</v>
      </c>
    </row>
    <row r="1097" spans="1:9" ht="31.5">
      <c r="A1097" s="115" t="s">
        <v>1028</v>
      </c>
      <c r="B1097" s="116"/>
      <c r="C1097" s="116" t="s">
        <v>108</v>
      </c>
      <c r="D1097" s="116" t="s">
        <v>108</v>
      </c>
      <c r="E1097" s="116" t="s">
        <v>1026</v>
      </c>
      <c r="F1097" s="116"/>
      <c r="G1097" s="32">
        <f>SUM(G1098)</f>
        <v>48</v>
      </c>
      <c r="H1097" s="32">
        <f t="shared" ref="H1097:I1097" si="252">SUM(H1098)</f>
        <v>48</v>
      </c>
      <c r="I1097" s="32">
        <f t="shared" si="252"/>
        <v>48</v>
      </c>
    </row>
    <row r="1098" spans="1:9">
      <c r="A1098" s="115" t="s">
        <v>30</v>
      </c>
      <c r="B1098" s="116"/>
      <c r="C1098" s="116" t="s">
        <v>108</v>
      </c>
      <c r="D1098" s="116" t="s">
        <v>108</v>
      </c>
      <c r="E1098" s="116" t="s">
        <v>1027</v>
      </c>
      <c r="F1098" s="116"/>
      <c r="G1098" s="32">
        <f>SUM(G1099)</f>
        <v>48</v>
      </c>
      <c r="H1098" s="32">
        <f t="shared" ref="H1098:I1098" si="253">SUM(H1099)</f>
        <v>48</v>
      </c>
      <c r="I1098" s="32">
        <f t="shared" si="253"/>
        <v>48</v>
      </c>
    </row>
    <row r="1099" spans="1:9" ht="31.5">
      <c r="A1099" s="115" t="s">
        <v>47</v>
      </c>
      <c r="B1099" s="116"/>
      <c r="C1099" s="116" t="s">
        <v>108</v>
      </c>
      <c r="D1099" s="116" t="s">
        <v>108</v>
      </c>
      <c r="E1099" s="116" t="s">
        <v>1027</v>
      </c>
      <c r="F1099" s="116" t="s">
        <v>86</v>
      </c>
      <c r="G1099" s="32">
        <v>48</v>
      </c>
      <c r="H1099" s="32">
        <v>48</v>
      </c>
      <c r="I1099" s="32">
        <v>48</v>
      </c>
    </row>
    <row r="1100" spans="1:9" ht="31.5">
      <c r="A1100" s="26" t="s">
        <v>1031</v>
      </c>
      <c r="B1100" s="35"/>
      <c r="C1100" s="35" t="s">
        <v>108</v>
      </c>
      <c r="D1100" s="35" t="s">
        <v>108</v>
      </c>
      <c r="E1100" s="116" t="s">
        <v>1029</v>
      </c>
      <c r="F1100" s="35"/>
      <c r="G1100" s="32">
        <f>SUM(G1101)</f>
        <v>30</v>
      </c>
      <c r="H1100" s="32">
        <f>SUM(H1101)</f>
        <v>30</v>
      </c>
      <c r="I1100" s="32">
        <f>SUM(I1101)</f>
        <v>30</v>
      </c>
    </row>
    <row r="1101" spans="1:9">
      <c r="A1101" s="115" t="s">
        <v>30</v>
      </c>
      <c r="B1101" s="35"/>
      <c r="C1101" s="35" t="s">
        <v>108</v>
      </c>
      <c r="D1101" s="35" t="s">
        <v>108</v>
      </c>
      <c r="E1101" s="116" t="s">
        <v>1030</v>
      </c>
      <c r="F1101" s="35"/>
      <c r="G1101" s="32">
        <f>SUM(G1102)</f>
        <v>30</v>
      </c>
      <c r="H1101" s="32">
        <f t="shared" ref="H1101:I1101" si="254">SUM(H1102)</f>
        <v>30</v>
      </c>
      <c r="I1101" s="32">
        <f t="shared" si="254"/>
        <v>30</v>
      </c>
    </row>
    <row r="1102" spans="1:9" ht="31.5">
      <c r="A1102" s="115" t="s">
        <v>47</v>
      </c>
      <c r="B1102" s="116"/>
      <c r="C1102" s="116" t="s">
        <v>108</v>
      </c>
      <c r="D1102" s="116" t="s">
        <v>108</v>
      </c>
      <c r="E1102" s="116" t="s">
        <v>1030</v>
      </c>
      <c r="F1102" s="116" t="s">
        <v>86</v>
      </c>
      <c r="G1102" s="32">
        <v>30</v>
      </c>
      <c r="H1102" s="32">
        <v>30</v>
      </c>
      <c r="I1102" s="32">
        <v>30</v>
      </c>
    </row>
    <row r="1103" spans="1:9" ht="47.25">
      <c r="A1103" s="26" t="s">
        <v>629</v>
      </c>
      <c r="B1103" s="35"/>
      <c r="C1103" s="35" t="s">
        <v>108</v>
      </c>
      <c r="D1103" s="35" t="s">
        <v>108</v>
      </c>
      <c r="E1103" s="116" t="s">
        <v>330</v>
      </c>
      <c r="F1103" s="35"/>
      <c r="G1103" s="32">
        <f>G1104</f>
        <v>78.5</v>
      </c>
      <c r="H1103" s="32">
        <f>H1104</f>
        <v>78.5</v>
      </c>
      <c r="I1103" s="32">
        <f>I1104</f>
        <v>78.5</v>
      </c>
    </row>
    <row r="1104" spans="1:9">
      <c r="A1104" s="26" t="s">
        <v>30</v>
      </c>
      <c r="B1104" s="35"/>
      <c r="C1104" s="35" t="s">
        <v>108</v>
      </c>
      <c r="D1104" s="35" t="s">
        <v>108</v>
      </c>
      <c r="E1104" s="35" t="s">
        <v>331</v>
      </c>
      <c r="F1104" s="35"/>
      <c r="G1104" s="32">
        <f>SUM(G1105)</f>
        <v>78.5</v>
      </c>
      <c r="H1104" s="32">
        <f>SUM(H1105)</f>
        <v>78.5</v>
      </c>
      <c r="I1104" s="32">
        <f>SUM(I1105)</f>
        <v>78.5</v>
      </c>
    </row>
    <row r="1105" spans="1:9" ht="31.5">
      <c r="A1105" s="26" t="s">
        <v>47</v>
      </c>
      <c r="B1105" s="35"/>
      <c r="C1105" s="35" t="s">
        <v>108</v>
      </c>
      <c r="D1105" s="35" t="s">
        <v>108</v>
      </c>
      <c r="E1105" s="35" t="s">
        <v>331</v>
      </c>
      <c r="F1105" s="35" t="s">
        <v>86</v>
      </c>
      <c r="G1105" s="32">
        <v>78.5</v>
      </c>
      <c r="H1105" s="32">
        <v>78.5</v>
      </c>
      <c r="I1105" s="32">
        <v>78.5</v>
      </c>
    </row>
    <row r="1106" spans="1:9" ht="31.5">
      <c r="A1106" s="26" t="s">
        <v>633</v>
      </c>
      <c r="B1106" s="35"/>
      <c r="C1106" s="35" t="s">
        <v>108</v>
      </c>
      <c r="D1106" s="35" t="s">
        <v>108</v>
      </c>
      <c r="E1106" s="56" t="s">
        <v>314</v>
      </c>
      <c r="F1106" s="35"/>
      <c r="G1106" s="32">
        <f>SUM(G1107+G1116)</f>
        <v>30174.5</v>
      </c>
      <c r="H1106" s="32">
        <f t="shared" ref="H1106:I1106" si="255">SUM(H1107+H1116)</f>
        <v>30941.200000000001</v>
      </c>
      <c r="I1106" s="32">
        <f t="shared" si="255"/>
        <v>30941.200000000001</v>
      </c>
    </row>
    <row r="1107" spans="1:9" ht="31.5">
      <c r="A1107" s="26" t="s">
        <v>726</v>
      </c>
      <c r="B1107" s="35"/>
      <c r="C1107" s="35" t="s">
        <v>108</v>
      </c>
      <c r="D1107" s="35" t="s">
        <v>108</v>
      </c>
      <c r="E1107" s="56" t="s">
        <v>696</v>
      </c>
      <c r="F1107" s="35"/>
      <c r="G1107" s="32">
        <f>SUM(G1108)</f>
        <v>26695.200000000001</v>
      </c>
      <c r="H1107" s="32">
        <f t="shared" ref="H1107:I1107" si="256">SUM(H1108)</f>
        <v>26695.200000000001</v>
      </c>
      <c r="I1107" s="32">
        <f t="shared" si="256"/>
        <v>26695.200000000001</v>
      </c>
    </row>
    <row r="1108" spans="1:9">
      <c r="A1108" s="26" t="s">
        <v>30</v>
      </c>
      <c r="B1108" s="35"/>
      <c r="C1108" s="35" t="s">
        <v>108</v>
      </c>
      <c r="D1108" s="35" t="s">
        <v>108</v>
      </c>
      <c r="E1108" s="56" t="s">
        <v>697</v>
      </c>
      <c r="F1108" s="35"/>
      <c r="G1108" s="32">
        <f>SUM(G1109)+G1112</f>
        <v>26695.200000000001</v>
      </c>
      <c r="H1108" s="32">
        <f t="shared" ref="H1108:I1108" si="257">SUM(H1109)+H1112</f>
        <v>26695.200000000001</v>
      </c>
      <c r="I1108" s="32">
        <f t="shared" si="257"/>
        <v>26695.200000000001</v>
      </c>
    </row>
    <row r="1109" spans="1:9">
      <c r="A1109" s="58" t="s">
        <v>333</v>
      </c>
      <c r="B1109" s="27"/>
      <c r="C1109" s="27" t="s">
        <v>108</v>
      </c>
      <c r="D1109" s="27" t="s">
        <v>108</v>
      </c>
      <c r="E1109" s="27" t="s">
        <v>749</v>
      </c>
      <c r="F1109" s="35"/>
      <c r="G1109" s="32">
        <f>SUM(G1110:G1111)</f>
        <v>2882.7</v>
      </c>
      <c r="H1109" s="32">
        <f>SUM(H1110:H1111)</f>
        <v>2882.7</v>
      </c>
      <c r="I1109" s="32">
        <f>SUM(I1110:I1111)</f>
        <v>2882.7</v>
      </c>
    </row>
    <row r="1110" spans="1:9" ht="31.5">
      <c r="A1110" s="26" t="s">
        <v>47</v>
      </c>
      <c r="B1110" s="35"/>
      <c r="C1110" s="35" t="s">
        <v>108</v>
      </c>
      <c r="D1110" s="35" t="s">
        <v>108</v>
      </c>
      <c r="E1110" s="27" t="s">
        <v>749</v>
      </c>
      <c r="F1110" s="35" t="s">
        <v>86</v>
      </c>
      <c r="G1110" s="32">
        <v>809.3</v>
      </c>
      <c r="H1110" s="32">
        <v>2882.7</v>
      </c>
      <c r="I1110" s="32">
        <v>2882.7</v>
      </c>
    </row>
    <row r="1111" spans="1:9" ht="31.5">
      <c r="A1111" s="26" t="s">
        <v>222</v>
      </c>
      <c r="B1111" s="35"/>
      <c r="C1111" s="27" t="s">
        <v>108</v>
      </c>
      <c r="D1111" s="27" t="s">
        <v>108</v>
      </c>
      <c r="E1111" s="27" t="s">
        <v>749</v>
      </c>
      <c r="F1111" s="35" t="s">
        <v>117</v>
      </c>
      <c r="G1111" s="32">
        <v>2073.4</v>
      </c>
      <c r="H1111" s="32"/>
      <c r="I1111" s="32"/>
    </row>
    <row r="1112" spans="1:9">
      <c r="A1112" s="26" t="s">
        <v>448</v>
      </c>
      <c r="B1112" s="27"/>
      <c r="C1112" s="27" t="s">
        <v>108</v>
      </c>
      <c r="D1112" s="27" t="s">
        <v>108</v>
      </c>
      <c r="E1112" s="27" t="s">
        <v>750</v>
      </c>
      <c r="F1112" s="27"/>
      <c r="G1112" s="30">
        <f>SUM(G1113)+G1114+G1115</f>
        <v>23812.5</v>
      </c>
      <c r="H1112" s="30">
        <f t="shared" ref="H1112:I1112" si="258">SUM(H1113)+H1114+H1115</f>
        <v>23812.5</v>
      </c>
      <c r="I1112" s="30">
        <f t="shared" si="258"/>
        <v>23812.5</v>
      </c>
    </row>
    <row r="1113" spans="1:9" ht="31.5">
      <c r="A1113" s="26" t="s">
        <v>47</v>
      </c>
      <c r="B1113" s="27"/>
      <c r="C1113" s="27" t="s">
        <v>108</v>
      </c>
      <c r="D1113" s="27" t="s">
        <v>108</v>
      </c>
      <c r="E1113" s="27" t="s">
        <v>750</v>
      </c>
      <c r="F1113" s="35" t="s">
        <v>86</v>
      </c>
      <c r="G1113" s="30">
        <v>2221.6</v>
      </c>
      <c r="H1113" s="30">
        <v>23812.5</v>
      </c>
      <c r="I1113" s="30">
        <v>23812.5</v>
      </c>
    </row>
    <row r="1114" spans="1:9" ht="31.5">
      <c r="A1114" s="26" t="s">
        <v>222</v>
      </c>
      <c r="B1114" s="27"/>
      <c r="C1114" s="27" t="s">
        <v>108</v>
      </c>
      <c r="D1114" s="27" t="s">
        <v>108</v>
      </c>
      <c r="E1114" s="27" t="s">
        <v>750</v>
      </c>
      <c r="F1114" s="35" t="s">
        <v>117</v>
      </c>
      <c r="G1114" s="30">
        <v>7085.1</v>
      </c>
      <c r="H1114" s="30"/>
      <c r="I1114" s="30"/>
    </row>
    <row r="1115" spans="1:9">
      <c r="A1115" s="26" t="s">
        <v>20</v>
      </c>
      <c r="B1115" s="27"/>
      <c r="C1115" s="27" t="s">
        <v>108</v>
      </c>
      <c r="D1115" s="27" t="s">
        <v>108</v>
      </c>
      <c r="E1115" s="27" t="s">
        <v>750</v>
      </c>
      <c r="F1115" s="35" t="s">
        <v>91</v>
      </c>
      <c r="G1115" s="30">
        <v>14505.8</v>
      </c>
      <c r="H1115" s="30"/>
      <c r="I1115" s="30"/>
    </row>
    <row r="1116" spans="1:9" ht="31.5">
      <c r="A1116" s="26" t="s">
        <v>506</v>
      </c>
      <c r="B1116" s="27"/>
      <c r="C1116" s="27" t="s">
        <v>108</v>
      </c>
      <c r="D1116" s="27" t="s">
        <v>108</v>
      </c>
      <c r="E1116" s="27" t="s">
        <v>334</v>
      </c>
      <c r="F1116" s="27"/>
      <c r="G1116" s="30">
        <f>G1117+G1127+G1130</f>
        <v>3479.3</v>
      </c>
      <c r="H1116" s="30">
        <f>H1117+H1127+H1130</f>
        <v>4246</v>
      </c>
      <c r="I1116" s="30">
        <f>I1117+I1127+I1130</f>
        <v>4246</v>
      </c>
    </row>
    <row r="1117" spans="1:9">
      <c r="A1117" s="26" t="s">
        <v>30</v>
      </c>
      <c r="B1117" s="27"/>
      <c r="C1117" s="27" t="s">
        <v>108</v>
      </c>
      <c r="D1117" s="27" t="s">
        <v>108</v>
      </c>
      <c r="E1117" s="27" t="s">
        <v>335</v>
      </c>
      <c r="F1117" s="27"/>
      <c r="G1117" s="30">
        <f>G1123+G1118</f>
        <v>3165.3</v>
      </c>
      <c r="H1117" s="30">
        <f>H1123+H1118</f>
        <v>3932</v>
      </c>
      <c r="I1117" s="30">
        <f>I1123+I1118</f>
        <v>3932</v>
      </c>
    </row>
    <row r="1118" spans="1:9">
      <c r="A1118" s="26" t="s">
        <v>480</v>
      </c>
      <c r="B1118" s="27"/>
      <c r="C1118" s="27" t="s">
        <v>108</v>
      </c>
      <c r="D1118" s="27" t="s">
        <v>108</v>
      </c>
      <c r="E1118" s="29" t="s">
        <v>481</v>
      </c>
      <c r="F1118" s="27"/>
      <c r="G1118" s="30">
        <f>G1120+G1121+G1119+G1122</f>
        <v>532</v>
      </c>
      <c r="H1118" s="30">
        <f>H1120+H1121+H1119+H1122</f>
        <v>532</v>
      </c>
      <c r="I1118" s="30">
        <f>I1120+I1121+I1119+I1122</f>
        <v>532</v>
      </c>
    </row>
    <row r="1119" spans="1:9" ht="47.25" hidden="1">
      <c r="A1119" s="3" t="s">
        <v>46</v>
      </c>
      <c r="B1119" s="27"/>
      <c r="C1119" s="27" t="s">
        <v>108</v>
      </c>
      <c r="D1119" s="27" t="s">
        <v>108</v>
      </c>
      <c r="E1119" s="29" t="s">
        <v>481</v>
      </c>
      <c r="F1119" s="27" t="s">
        <v>84</v>
      </c>
      <c r="G1119" s="30"/>
      <c r="H1119" s="30"/>
      <c r="I1119" s="30"/>
    </row>
    <row r="1120" spans="1:9" ht="31.5">
      <c r="A1120" s="26" t="s">
        <v>47</v>
      </c>
      <c r="B1120" s="27"/>
      <c r="C1120" s="27" t="s">
        <v>108</v>
      </c>
      <c r="D1120" s="27" t="s">
        <v>108</v>
      </c>
      <c r="E1120" s="29" t="s">
        <v>481</v>
      </c>
      <c r="F1120" s="27" t="s">
        <v>86</v>
      </c>
      <c r="G1120" s="30">
        <v>463</v>
      </c>
      <c r="H1120" s="30">
        <v>532</v>
      </c>
      <c r="I1120" s="30">
        <v>532</v>
      </c>
    </row>
    <row r="1121" spans="1:9">
      <c r="A1121" s="26" t="s">
        <v>37</v>
      </c>
      <c r="B1121" s="27"/>
      <c r="C1121" s="27" t="s">
        <v>108</v>
      </c>
      <c r="D1121" s="27" t="s">
        <v>108</v>
      </c>
      <c r="E1121" s="29" t="s">
        <v>481</v>
      </c>
      <c r="F1121" s="27" t="s">
        <v>94</v>
      </c>
      <c r="G1121" s="30">
        <v>39</v>
      </c>
      <c r="H1121" s="30"/>
      <c r="I1121" s="30"/>
    </row>
    <row r="1122" spans="1:9" ht="31.5">
      <c r="A1122" s="26" t="s">
        <v>222</v>
      </c>
      <c r="B1122" s="27"/>
      <c r="C1122" s="27" t="s">
        <v>108</v>
      </c>
      <c r="D1122" s="27" t="s">
        <v>108</v>
      </c>
      <c r="E1122" s="29" t="s">
        <v>481</v>
      </c>
      <c r="F1122" s="27" t="s">
        <v>117</v>
      </c>
      <c r="G1122" s="30">
        <v>30</v>
      </c>
      <c r="H1122" s="30"/>
      <c r="I1122" s="30"/>
    </row>
    <row r="1123" spans="1:9" ht="31.5">
      <c r="A1123" s="26" t="s">
        <v>336</v>
      </c>
      <c r="B1123" s="56"/>
      <c r="C1123" s="27" t="s">
        <v>108</v>
      </c>
      <c r="D1123" s="27" t="s">
        <v>108</v>
      </c>
      <c r="E1123" s="27" t="s">
        <v>337</v>
      </c>
      <c r="F1123" s="27"/>
      <c r="G1123" s="30">
        <f>SUM(G1124:G1126)</f>
        <v>2633.3</v>
      </c>
      <c r="H1123" s="30">
        <f>SUM(H1124:H1126)</f>
        <v>3400</v>
      </c>
      <c r="I1123" s="30">
        <f>SUM(I1124:I1126)</f>
        <v>3400</v>
      </c>
    </row>
    <row r="1124" spans="1:9" ht="47.25">
      <c r="A1124" s="3" t="s">
        <v>46</v>
      </c>
      <c r="B1124" s="56"/>
      <c r="C1124" s="27" t="s">
        <v>108</v>
      </c>
      <c r="D1124" s="27" t="s">
        <v>108</v>
      </c>
      <c r="E1124" s="27" t="s">
        <v>337</v>
      </c>
      <c r="F1124" s="27" t="s">
        <v>84</v>
      </c>
      <c r="G1124" s="30">
        <v>804.9</v>
      </c>
      <c r="H1124" s="30">
        <v>3000</v>
      </c>
      <c r="I1124" s="30">
        <v>3000</v>
      </c>
    </row>
    <row r="1125" spans="1:9" ht="31.5">
      <c r="A1125" s="26" t="s">
        <v>47</v>
      </c>
      <c r="B1125" s="56"/>
      <c r="C1125" s="27" t="s">
        <v>108</v>
      </c>
      <c r="D1125" s="27" t="s">
        <v>108</v>
      </c>
      <c r="E1125" s="27" t="s">
        <v>337</v>
      </c>
      <c r="F1125" s="27" t="s">
        <v>86</v>
      </c>
      <c r="G1125" s="30">
        <v>310.2</v>
      </c>
      <c r="H1125" s="30">
        <v>400</v>
      </c>
      <c r="I1125" s="30">
        <v>400</v>
      </c>
    </row>
    <row r="1126" spans="1:9" ht="31.5">
      <c r="A1126" s="26" t="s">
        <v>222</v>
      </c>
      <c r="B1126" s="56"/>
      <c r="C1126" s="27" t="s">
        <v>108</v>
      </c>
      <c r="D1126" s="27" t="s">
        <v>108</v>
      </c>
      <c r="E1126" s="27" t="s">
        <v>337</v>
      </c>
      <c r="F1126" s="27" t="s">
        <v>117</v>
      </c>
      <c r="G1126" s="30">
        <v>1518.2</v>
      </c>
      <c r="H1126" s="30"/>
      <c r="I1126" s="30"/>
    </row>
    <row r="1127" spans="1:9" ht="31.5">
      <c r="A1127" s="26" t="s">
        <v>40</v>
      </c>
      <c r="B1127" s="27"/>
      <c r="C1127" s="27" t="s">
        <v>108</v>
      </c>
      <c r="D1127" s="27" t="s">
        <v>108</v>
      </c>
      <c r="E1127" s="56" t="s">
        <v>338</v>
      </c>
      <c r="F1127" s="27"/>
      <c r="G1127" s="30">
        <f>SUM(G1128)</f>
        <v>0</v>
      </c>
      <c r="H1127" s="30">
        <f>SUM(H1128)</f>
        <v>0</v>
      </c>
      <c r="I1127" s="30">
        <f>SUM(I1128)</f>
        <v>0</v>
      </c>
    </row>
    <row r="1128" spans="1:9" hidden="1">
      <c r="A1128" s="26" t="s">
        <v>339</v>
      </c>
      <c r="B1128" s="27"/>
      <c r="C1128" s="27" t="s">
        <v>108</v>
      </c>
      <c r="D1128" s="27" t="s">
        <v>108</v>
      </c>
      <c r="E1128" s="56" t="s">
        <v>340</v>
      </c>
      <c r="F1128" s="27"/>
      <c r="G1128" s="30">
        <f>G1129</f>
        <v>0</v>
      </c>
      <c r="H1128" s="30">
        <f>H1129</f>
        <v>0</v>
      </c>
      <c r="I1128" s="30">
        <f>I1129</f>
        <v>0</v>
      </c>
    </row>
    <row r="1129" spans="1:9" ht="47.25" hidden="1">
      <c r="A1129" s="3" t="s">
        <v>46</v>
      </c>
      <c r="B1129" s="27"/>
      <c r="C1129" s="27" t="s">
        <v>108</v>
      </c>
      <c r="D1129" s="27" t="s">
        <v>108</v>
      </c>
      <c r="E1129" s="56" t="s">
        <v>340</v>
      </c>
      <c r="F1129" s="27" t="s">
        <v>84</v>
      </c>
      <c r="G1129" s="30"/>
      <c r="H1129" s="30"/>
      <c r="I1129" s="30"/>
    </row>
    <row r="1130" spans="1:9">
      <c r="A1130" s="26" t="s">
        <v>834</v>
      </c>
      <c r="B1130" s="27"/>
      <c r="C1130" s="27" t="s">
        <v>108</v>
      </c>
      <c r="D1130" s="27" t="s">
        <v>108</v>
      </c>
      <c r="E1130" s="27" t="s">
        <v>832</v>
      </c>
      <c r="F1130" s="27"/>
      <c r="G1130" s="30">
        <f>G1131</f>
        <v>314</v>
      </c>
      <c r="H1130" s="30">
        <f>H1131</f>
        <v>314</v>
      </c>
      <c r="I1130" s="30">
        <f>I1131</f>
        <v>314</v>
      </c>
    </row>
    <row r="1131" spans="1:9">
      <c r="A1131" s="26" t="s">
        <v>480</v>
      </c>
      <c r="B1131" s="27"/>
      <c r="C1131" s="27" t="s">
        <v>108</v>
      </c>
      <c r="D1131" s="27" t="s">
        <v>108</v>
      </c>
      <c r="E1131" s="27" t="s">
        <v>970</v>
      </c>
      <c r="F1131" s="27"/>
      <c r="G1131" s="30">
        <f>G1132+G1133+G1134</f>
        <v>314</v>
      </c>
      <c r="H1131" s="30">
        <f>H1132+H1133+H1134</f>
        <v>314</v>
      </c>
      <c r="I1131" s="30">
        <f>I1132+I1133+I1134</f>
        <v>314</v>
      </c>
    </row>
    <row r="1132" spans="1:9" ht="47.25" hidden="1">
      <c r="A1132" s="3" t="s">
        <v>46</v>
      </c>
      <c r="B1132" s="27"/>
      <c r="C1132" s="27" t="s">
        <v>108</v>
      </c>
      <c r="D1132" s="27" t="s">
        <v>108</v>
      </c>
      <c r="E1132" s="27" t="s">
        <v>569</v>
      </c>
      <c r="F1132" s="27" t="s">
        <v>84</v>
      </c>
      <c r="G1132" s="30"/>
      <c r="H1132" s="30"/>
      <c r="I1132" s="30"/>
    </row>
    <row r="1133" spans="1:9" ht="31.5">
      <c r="A1133" s="26" t="s">
        <v>47</v>
      </c>
      <c r="B1133" s="27"/>
      <c r="C1133" s="27" t="s">
        <v>108</v>
      </c>
      <c r="D1133" s="27" t="s">
        <v>108</v>
      </c>
      <c r="E1133" s="27" t="s">
        <v>970</v>
      </c>
      <c r="F1133" s="27" t="s">
        <v>86</v>
      </c>
      <c r="G1133" s="30">
        <v>264</v>
      </c>
      <c r="H1133" s="30">
        <v>314</v>
      </c>
      <c r="I1133" s="30">
        <v>314</v>
      </c>
    </row>
    <row r="1134" spans="1:9">
      <c r="A1134" s="26" t="s">
        <v>37</v>
      </c>
      <c r="B1134" s="27"/>
      <c r="C1134" s="27" t="s">
        <v>108</v>
      </c>
      <c r="D1134" s="27" t="s">
        <v>108</v>
      </c>
      <c r="E1134" s="27" t="s">
        <v>975</v>
      </c>
      <c r="F1134" s="27" t="s">
        <v>94</v>
      </c>
      <c r="G1134" s="30">
        <v>50</v>
      </c>
      <c r="H1134" s="30"/>
      <c r="I1134" s="30"/>
    </row>
    <row r="1135" spans="1:9">
      <c r="A1135" s="26" t="s">
        <v>177</v>
      </c>
      <c r="B1135" s="56"/>
      <c r="C1135" s="27" t="s">
        <v>108</v>
      </c>
      <c r="D1135" s="27" t="s">
        <v>167</v>
      </c>
      <c r="E1135" s="56"/>
      <c r="F1135" s="56"/>
      <c r="G1135" s="32">
        <f>G1136</f>
        <v>64221.8</v>
      </c>
      <c r="H1135" s="32">
        <f>H1136</f>
        <v>63135.400000000009</v>
      </c>
      <c r="I1135" s="32">
        <f>I1136</f>
        <v>64251.8</v>
      </c>
    </row>
    <row r="1136" spans="1:9" ht="31.5">
      <c r="A1136" s="26" t="s">
        <v>633</v>
      </c>
      <c r="B1136" s="35"/>
      <c r="C1136" s="35" t="s">
        <v>108</v>
      </c>
      <c r="D1136" s="35" t="s">
        <v>167</v>
      </c>
      <c r="E1136" s="56" t="s">
        <v>314</v>
      </c>
      <c r="F1136" s="56"/>
      <c r="G1136" s="32">
        <f>SUM(G1137)+G1150+G1153</f>
        <v>64221.8</v>
      </c>
      <c r="H1136" s="32">
        <f>SUM(H1137)+H1150+H1153</f>
        <v>63135.400000000009</v>
      </c>
      <c r="I1136" s="32">
        <f>SUM(I1137)+I1150+I1153</f>
        <v>64251.8</v>
      </c>
    </row>
    <row r="1137" spans="1:9" ht="31.5">
      <c r="A1137" s="26" t="s">
        <v>726</v>
      </c>
      <c r="B1137" s="35"/>
      <c r="C1137" s="35" t="s">
        <v>108</v>
      </c>
      <c r="D1137" s="35" t="s">
        <v>167</v>
      </c>
      <c r="E1137" s="56" t="s">
        <v>696</v>
      </c>
      <c r="F1137" s="56"/>
      <c r="G1137" s="32">
        <f>SUM(G1138)+G1143</f>
        <v>7086.5999999999995</v>
      </c>
      <c r="H1137" s="32">
        <f t="shared" ref="H1137:I1137" si="259">SUM(H1138)+H1143</f>
        <v>6549.7999999999993</v>
      </c>
      <c r="I1137" s="32">
        <f t="shared" si="259"/>
        <v>6567</v>
      </c>
    </row>
    <row r="1138" spans="1:9">
      <c r="A1138" s="26" t="s">
        <v>30</v>
      </c>
      <c r="B1138" s="27"/>
      <c r="C1138" s="27" t="s">
        <v>108</v>
      </c>
      <c r="D1138" s="27" t="s">
        <v>167</v>
      </c>
      <c r="E1138" s="29" t="s">
        <v>697</v>
      </c>
      <c r="F1138" s="46"/>
      <c r="G1138" s="30">
        <f>SUM(G1142:G1142)+G1139</f>
        <v>2514.6999999999998</v>
      </c>
      <c r="H1138" s="30">
        <f t="shared" ref="H1138:I1138" si="260">SUM(H1142:H1142)+H1139</f>
        <v>1986.1</v>
      </c>
      <c r="I1138" s="30">
        <f t="shared" si="260"/>
        <v>1986.1</v>
      </c>
    </row>
    <row r="1139" spans="1:9">
      <c r="A1139" s="83" t="s">
        <v>570</v>
      </c>
      <c r="B1139" s="35"/>
      <c r="C1139" s="35" t="s">
        <v>108</v>
      </c>
      <c r="D1139" s="35" t="s">
        <v>167</v>
      </c>
      <c r="E1139" s="84" t="s">
        <v>948</v>
      </c>
      <c r="F1139" s="35"/>
      <c r="G1139" s="32">
        <f>SUM(G1140)</f>
        <v>21</v>
      </c>
      <c r="H1139" s="32"/>
      <c r="I1139" s="32"/>
    </row>
    <row r="1140" spans="1:9" ht="31.5">
      <c r="A1140" s="26" t="s">
        <v>47</v>
      </c>
      <c r="B1140" s="35"/>
      <c r="C1140" s="35" t="s">
        <v>108</v>
      </c>
      <c r="D1140" s="35" t="s">
        <v>167</v>
      </c>
      <c r="E1140" s="84" t="s">
        <v>948</v>
      </c>
      <c r="F1140" s="35" t="s">
        <v>86</v>
      </c>
      <c r="G1140" s="32">
        <v>21</v>
      </c>
      <c r="H1140" s="32"/>
      <c r="I1140" s="32"/>
    </row>
    <row r="1141" spans="1:9">
      <c r="A1141" s="26" t="s">
        <v>449</v>
      </c>
      <c r="B1141" s="27"/>
      <c r="C1141" s="27" t="s">
        <v>108</v>
      </c>
      <c r="D1141" s="27" t="s">
        <v>167</v>
      </c>
      <c r="E1141" s="29" t="s">
        <v>754</v>
      </c>
      <c r="F1141" s="46"/>
      <c r="G1141" s="30">
        <f>SUM(G1142)</f>
        <v>2493.6999999999998</v>
      </c>
      <c r="H1141" s="30">
        <f t="shared" ref="H1141:I1141" si="261">SUM(H1142)</f>
        <v>1986.1</v>
      </c>
      <c r="I1141" s="30">
        <f t="shared" si="261"/>
        <v>1986.1</v>
      </c>
    </row>
    <row r="1142" spans="1:9" ht="31.5">
      <c r="A1142" s="26" t="s">
        <v>47</v>
      </c>
      <c r="B1142" s="27"/>
      <c r="C1142" s="27" t="s">
        <v>108</v>
      </c>
      <c r="D1142" s="27" t="s">
        <v>167</v>
      </c>
      <c r="E1142" s="29" t="s">
        <v>754</v>
      </c>
      <c r="F1142" s="46">
        <v>200</v>
      </c>
      <c r="G1142" s="30">
        <v>2493.6999999999998</v>
      </c>
      <c r="H1142" s="30">
        <v>1986.1</v>
      </c>
      <c r="I1142" s="30">
        <v>1986.1</v>
      </c>
    </row>
    <row r="1143" spans="1:9" ht="31.5">
      <c r="A1143" s="83" t="s">
        <v>40</v>
      </c>
      <c r="B1143" s="78"/>
      <c r="C1143" s="78" t="s">
        <v>108</v>
      </c>
      <c r="D1143" s="78" t="s">
        <v>167</v>
      </c>
      <c r="E1143" s="84" t="s">
        <v>705</v>
      </c>
      <c r="F1143" s="78"/>
      <c r="G1143" s="80">
        <f>G1144+G1147</f>
        <v>4571.8999999999996</v>
      </c>
      <c r="H1143" s="80">
        <f>H1144+H1147</f>
        <v>4563.7</v>
      </c>
      <c r="I1143" s="80">
        <f>I1144+I1147</f>
        <v>4580.8999999999996</v>
      </c>
    </row>
    <row r="1144" spans="1:9" ht="63">
      <c r="A1144" s="26" t="s">
        <v>390</v>
      </c>
      <c r="B1144" s="27"/>
      <c r="C1144" s="27" t="s">
        <v>108</v>
      </c>
      <c r="D1144" s="27" t="s">
        <v>167</v>
      </c>
      <c r="E1144" s="29" t="s">
        <v>738</v>
      </c>
      <c r="F1144" s="27"/>
      <c r="G1144" s="32">
        <f>G1145+G1146</f>
        <v>3287</v>
      </c>
      <c r="H1144" s="32">
        <f>H1145+H1146</f>
        <v>3287</v>
      </c>
      <c r="I1144" s="32">
        <f>I1145+I1146</f>
        <v>3287</v>
      </c>
    </row>
    <row r="1145" spans="1:9" ht="47.25">
      <c r="A1145" s="26" t="s">
        <v>46</v>
      </c>
      <c r="B1145" s="27"/>
      <c r="C1145" s="27" t="s">
        <v>108</v>
      </c>
      <c r="D1145" s="27" t="s">
        <v>167</v>
      </c>
      <c r="E1145" s="29" t="s">
        <v>738</v>
      </c>
      <c r="F1145" s="27" t="s">
        <v>84</v>
      </c>
      <c r="G1145" s="32">
        <v>2984.6</v>
      </c>
      <c r="H1145" s="32">
        <v>2984.6</v>
      </c>
      <c r="I1145" s="32">
        <v>2984.6</v>
      </c>
    </row>
    <row r="1146" spans="1:9" ht="31.5">
      <c r="A1146" s="26" t="s">
        <v>47</v>
      </c>
      <c r="B1146" s="27"/>
      <c r="C1146" s="27" t="s">
        <v>108</v>
      </c>
      <c r="D1146" s="27" t="s">
        <v>167</v>
      </c>
      <c r="E1146" s="29" t="s">
        <v>738</v>
      </c>
      <c r="F1146" s="27" t="s">
        <v>86</v>
      </c>
      <c r="G1146" s="32">
        <v>302.39999999999998</v>
      </c>
      <c r="H1146" s="32">
        <v>302.39999999999998</v>
      </c>
      <c r="I1146" s="32">
        <v>302.39999999999998</v>
      </c>
    </row>
    <row r="1147" spans="1:9">
      <c r="A1147" s="83" t="s">
        <v>570</v>
      </c>
      <c r="B1147" s="78"/>
      <c r="C1147" s="78" t="s">
        <v>108</v>
      </c>
      <c r="D1147" s="78" t="s">
        <v>167</v>
      </c>
      <c r="E1147" s="84" t="s">
        <v>748</v>
      </c>
      <c r="F1147" s="78"/>
      <c r="G1147" s="80">
        <f>G1148+G1149</f>
        <v>1284.9000000000001</v>
      </c>
      <c r="H1147" s="80">
        <f>H1148+H1149</f>
        <v>1276.7</v>
      </c>
      <c r="I1147" s="80">
        <f>I1148+I1149</f>
        <v>1293.9000000000001</v>
      </c>
    </row>
    <row r="1148" spans="1:9" ht="47.25">
      <c r="A1148" s="83" t="s">
        <v>46</v>
      </c>
      <c r="B1148" s="78"/>
      <c r="C1148" s="78" t="s">
        <v>108</v>
      </c>
      <c r="D1148" s="78" t="s">
        <v>167</v>
      </c>
      <c r="E1148" s="84" t="s">
        <v>748</v>
      </c>
      <c r="F1148" s="78" t="s">
        <v>84</v>
      </c>
      <c r="G1148" s="80">
        <v>1155.7</v>
      </c>
      <c r="H1148" s="80">
        <v>1175.7</v>
      </c>
      <c r="I1148" s="80">
        <v>1175.7</v>
      </c>
    </row>
    <row r="1149" spans="1:9" ht="31.5">
      <c r="A1149" s="57" t="s">
        <v>47</v>
      </c>
      <c r="B1149" s="78"/>
      <c r="C1149" s="78" t="s">
        <v>108</v>
      </c>
      <c r="D1149" s="78" t="s">
        <v>167</v>
      </c>
      <c r="E1149" s="84" t="s">
        <v>748</v>
      </c>
      <c r="F1149" s="78" t="s">
        <v>86</v>
      </c>
      <c r="G1149" s="80">
        <v>129.19999999999999</v>
      </c>
      <c r="H1149" s="80">
        <v>101</v>
      </c>
      <c r="I1149" s="80">
        <v>118.20000000000005</v>
      </c>
    </row>
    <row r="1150" spans="1:9" ht="47.25">
      <c r="A1150" s="26" t="s">
        <v>636</v>
      </c>
      <c r="B1150" s="27"/>
      <c r="C1150" s="27" t="s">
        <v>108</v>
      </c>
      <c r="D1150" s="27" t="s">
        <v>167</v>
      </c>
      <c r="E1150" s="56" t="s">
        <v>325</v>
      </c>
      <c r="F1150" s="46"/>
      <c r="G1150" s="30">
        <f t="shared" ref="G1150:I1151" si="262">SUM(G1151)</f>
        <v>29.7</v>
      </c>
      <c r="H1150" s="30">
        <f t="shared" si="262"/>
        <v>0</v>
      </c>
      <c r="I1150" s="30">
        <f t="shared" si="262"/>
        <v>0</v>
      </c>
    </row>
    <row r="1151" spans="1:9">
      <c r="A1151" s="26" t="s">
        <v>30</v>
      </c>
      <c r="B1151" s="27"/>
      <c r="C1151" s="27" t="s">
        <v>108</v>
      </c>
      <c r="D1151" s="27" t="s">
        <v>167</v>
      </c>
      <c r="E1151" s="56" t="s">
        <v>326</v>
      </c>
      <c r="F1151" s="46"/>
      <c r="G1151" s="30">
        <f t="shared" si="262"/>
        <v>29.7</v>
      </c>
      <c r="H1151" s="30">
        <f t="shared" si="262"/>
        <v>0</v>
      </c>
      <c r="I1151" s="30">
        <f t="shared" si="262"/>
        <v>0</v>
      </c>
    </row>
    <row r="1152" spans="1:9" ht="31.5">
      <c r="A1152" s="26" t="s">
        <v>47</v>
      </c>
      <c r="B1152" s="27"/>
      <c r="C1152" s="27" t="s">
        <v>108</v>
      </c>
      <c r="D1152" s="27" t="s">
        <v>167</v>
      </c>
      <c r="E1152" s="56" t="s">
        <v>326</v>
      </c>
      <c r="F1152" s="46">
        <v>200</v>
      </c>
      <c r="G1152" s="30">
        <v>29.7</v>
      </c>
      <c r="H1152" s="30"/>
      <c r="I1152" s="30"/>
    </row>
    <row r="1153" spans="1:9" ht="47.25">
      <c r="A1153" s="26" t="s">
        <v>817</v>
      </c>
      <c r="B1153" s="27"/>
      <c r="C1153" s="27" t="s">
        <v>108</v>
      </c>
      <c r="D1153" s="27" t="s">
        <v>167</v>
      </c>
      <c r="E1153" s="77" t="s">
        <v>341</v>
      </c>
      <c r="F1153" s="27"/>
      <c r="G1153" s="30">
        <f>SUM(G1154+G1157+G1160+G1162)+G1170+G1165</f>
        <v>57105.5</v>
      </c>
      <c r="H1153" s="30">
        <f t="shared" ref="H1153:I1153" si="263">SUM(H1154+H1157+H1160+H1162)+H1170+H1165</f>
        <v>56585.600000000006</v>
      </c>
      <c r="I1153" s="30">
        <f t="shared" si="263"/>
        <v>57684.800000000003</v>
      </c>
    </row>
    <row r="1154" spans="1:9">
      <c r="A1154" s="57" t="s">
        <v>75</v>
      </c>
      <c r="B1154" s="78"/>
      <c r="C1154" s="78" t="s">
        <v>108</v>
      </c>
      <c r="D1154" s="78" t="s">
        <v>167</v>
      </c>
      <c r="E1154" s="85" t="s">
        <v>503</v>
      </c>
      <c r="F1154" s="78"/>
      <c r="G1154" s="80">
        <f>+G1155+G1156</f>
        <v>14561.6</v>
      </c>
      <c r="H1154" s="80">
        <f>+H1155+H1156</f>
        <v>14766.800000000001</v>
      </c>
      <c r="I1154" s="80">
        <f>+I1155+I1156</f>
        <v>14766.800000000001</v>
      </c>
    </row>
    <row r="1155" spans="1:9" ht="47.25">
      <c r="A1155" s="57" t="s">
        <v>46</v>
      </c>
      <c r="B1155" s="78"/>
      <c r="C1155" s="78" t="s">
        <v>108</v>
      </c>
      <c r="D1155" s="78" t="s">
        <v>167</v>
      </c>
      <c r="E1155" s="85" t="s">
        <v>503</v>
      </c>
      <c r="F1155" s="78" t="s">
        <v>84</v>
      </c>
      <c r="G1155" s="30">
        <v>14561.4</v>
      </c>
      <c r="H1155" s="30">
        <v>14766.6</v>
      </c>
      <c r="I1155" s="30">
        <v>14766.6</v>
      </c>
    </row>
    <row r="1156" spans="1:9" ht="31.5">
      <c r="A1156" s="57" t="s">
        <v>47</v>
      </c>
      <c r="B1156" s="78"/>
      <c r="C1156" s="78" t="s">
        <v>108</v>
      </c>
      <c r="D1156" s="78" t="s">
        <v>167</v>
      </c>
      <c r="E1156" s="85" t="s">
        <v>503</v>
      </c>
      <c r="F1156" s="78" t="s">
        <v>86</v>
      </c>
      <c r="G1156" s="30">
        <v>0.2</v>
      </c>
      <c r="H1156" s="30">
        <v>0.2</v>
      </c>
      <c r="I1156" s="30">
        <v>0.2</v>
      </c>
    </row>
    <row r="1157" spans="1:9">
      <c r="A1157" s="57" t="s">
        <v>90</v>
      </c>
      <c r="B1157" s="78"/>
      <c r="C1157" s="78" t="s">
        <v>108</v>
      </c>
      <c r="D1157" s="78" t="s">
        <v>167</v>
      </c>
      <c r="E1157" s="85" t="s">
        <v>751</v>
      </c>
      <c r="F1157" s="78"/>
      <c r="G1157" s="30">
        <f>SUM(G1158+G1159)</f>
        <v>310.2</v>
      </c>
      <c r="H1157" s="30">
        <f>SUM(H1158+H1159)</f>
        <v>239.5</v>
      </c>
      <c r="I1157" s="30">
        <f>SUM(I1158+I1159)</f>
        <v>239.5</v>
      </c>
    </row>
    <row r="1158" spans="1:9" ht="31.5">
      <c r="A1158" s="57" t="s">
        <v>47</v>
      </c>
      <c r="B1158" s="78"/>
      <c r="C1158" s="78" t="s">
        <v>108</v>
      </c>
      <c r="D1158" s="78" t="s">
        <v>167</v>
      </c>
      <c r="E1158" s="85" t="s">
        <v>751</v>
      </c>
      <c r="F1158" s="78" t="s">
        <v>86</v>
      </c>
      <c r="G1158" s="30">
        <v>308.7</v>
      </c>
      <c r="H1158" s="30">
        <f>20+8+40+170</f>
        <v>238</v>
      </c>
      <c r="I1158" s="30">
        <f>20+8+40+170</f>
        <v>238</v>
      </c>
    </row>
    <row r="1159" spans="1:9">
      <c r="A1159" s="26" t="s">
        <v>20</v>
      </c>
      <c r="B1159" s="78"/>
      <c r="C1159" s="78" t="s">
        <v>108</v>
      </c>
      <c r="D1159" s="78" t="s">
        <v>167</v>
      </c>
      <c r="E1159" s="85" t="s">
        <v>751</v>
      </c>
      <c r="F1159" s="78" t="s">
        <v>91</v>
      </c>
      <c r="G1159" s="30">
        <v>1.5</v>
      </c>
      <c r="H1159" s="30">
        <v>1.5</v>
      </c>
      <c r="I1159" s="30">
        <v>1.5</v>
      </c>
    </row>
    <row r="1160" spans="1:9" ht="31.5">
      <c r="A1160" s="57" t="s">
        <v>92</v>
      </c>
      <c r="B1160" s="78"/>
      <c r="C1160" s="78" t="s">
        <v>108</v>
      </c>
      <c r="D1160" s="78" t="s">
        <v>167</v>
      </c>
      <c r="E1160" s="85" t="s">
        <v>585</v>
      </c>
      <c r="F1160" s="78"/>
      <c r="G1160" s="80">
        <f>SUM(G1161)</f>
        <v>963</v>
      </c>
      <c r="H1160" s="80">
        <f>SUM(H1161)</f>
        <v>943</v>
      </c>
      <c r="I1160" s="80">
        <f>SUM(I1161)</f>
        <v>943</v>
      </c>
    </row>
    <row r="1161" spans="1:9" ht="31.5">
      <c r="A1161" s="57" t="s">
        <v>47</v>
      </c>
      <c r="B1161" s="78"/>
      <c r="C1161" s="78" t="s">
        <v>108</v>
      </c>
      <c r="D1161" s="78" t="s">
        <v>167</v>
      </c>
      <c r="E1161" s="85" t="s">
        <v>585</v>
      </c>
      <c r="F1161" s="78" t="s">
        <v>86</v>
      </c>
      <c r="G1161" s="30">
        <v>963</v>
      </c>
      <c r="H1161" s="30">
        <v>943</v>
      </c>
      <c r="I1161" s="30">
        <v>943</v>
      </c>
    </row>
    <row r="1162" spans="1:9" ht="31.5">
      <c r="A1162" s="57" t="s">
        <v>514</v>
      </c>
      <c r="B1162" s="78"/>
      <c r="C1162" s="78" t="s">
        <v>108</v>
      </c>
      <c r="D1162" s="78" t="s">
        <v>167</v>
      </c>
      <c r="E1162" s="85" t="s">
        <v>515</v>
      </c>
      <c r="F1162" s="78"/>
      <c r="G1162" s="80">
        <f>SUM(G1163:G1164)</f>
        <v>581.1</v>
      </c>
      <c r="H1162" s="80">
        <f>SUM(H1163:H1164)</f>
        <v>416</v>
      </c>
      <c r="I1162" s="80">
        <f>SUM(I1163:I1164)</f>
        <v>581.1</v>
      </c>
    </row>
    <row r="1163" spans="1:9" ht="31.5">
      <c r="A1163" s="57" t="s">
        <v>47</v>
      </c>
      <c r="B1163" s="78"/>
      <c r="C1163" s="78" t="s">
        <v>108</v>
      </c>
      <c r="D1163" s="78" t="s">
        <v>167</v>
      </c>
      <c r="E1163" s="85" t="s">
        <v>515</v>
      </c>
      <c r="F1163" s="78" t="s">
        <v>86</v>
      </c>
      <c r="G1163" s="30">
        <v>506.3</v>
      </c>
      <c r="H1163" s="30">
        <v>341.2</v>
      </c>
      <c r="I1163" s="30">
        <v>506.3</v>
      </c>
    </row>
    <row r="1164" spans="1:9">
      <c r="A1164" s="26" t="s">
        <v>20</v>
      </c>
      <c r="B1164" s="78"/>
      <c r="C1164" s="78" t="s">
        <v>108</v>
      </c>
      <c r="D1164" s="78" t="s">
        <v>167</v>
      </c>
      <c r="E1164" s="85" t="s">
        <v>515</v>
      </c>
      <c r="F1164" s="78" t="s">
        <v>91</v>
      </c>
      <c r="G1164" s="30">
        <v>74.8</v>
      </c>
      <c r="H1164" s="30">
        <v>74.8</v>
      </c>
      <c r="I1164" s="30">
        <v>74.8</v>
      </c>
    </row>
    <row r="1165" spans="1:9">
      <c r="A1165" s="26" t="s">
        <v>30</v>
      </c>
      <c r="B1165" s="27"/>
      <c r="C1165" s="27" t="s">
        <v>108</v>
      </c>
      <c r="D1165" s="27" t="s">
        <v>167</v>
      </c>
      <c r="E1165" s="46" t="s">
        <v>752</v>
      </c>
      <c r="F1165" s="46"/>
      <c r="G1165" s="30">
        <f>SUM(G1168)+G1166</f>
        <v>263.60000000000002</v>
      </c>
      <c r="H1165" s="30">
        <f>SUM(H1168)</f>
        <v>0</v>
      </c>
      <c r="I1165" s="30">
        <f>SUM(I1168)</f>
        <v>0</v>
      </c>
    </row>
    <row r="1166" spans="1:9" ht="31.5">
      <c r="A1166" s="57" t="s">
        <v>514</v>
      </c>
      <c r="B1166" s="27"/>
      <c r="C1166" s="27" t="s">
        <v>108</v>
      </c>
      <c r="D1166" s="27" t="s">
        <v>167</v>
      </c>
      <c r="E1166" s="46" t="s">
        <v>950</v>
      </c>
      <c r="F1166" s="46"/>
      <c r="G1166" s="30">
        <f>SUM(G1167)</f>
        <v>140.5</v>
      </c>
      <c r="H1166" s="30"/>
      <c r="I1166" s="30"/>
    </row>
    <row r="1167" spans="1:9" ht="31.5">
      <c r="A1167" s="57" t="s">
        <v>47</v>
      </c>
      <c r="B1167" s="27"/>
      <c r="C1167" s="27" t="s">
        <v>108</v>
      </c>
      <c r="D1167" s="27" t="s">
        <v>167</v>
      </c>
      <c r="E1167" s="46" t="s">
        <v>950</v>
      </c>
      <c r="F1167" s="46">
        <v>200</v>
      </c>
      <c r="G1167" s="30">
        <v>140.5</v>
      </c>
      <c r="H1167" s="30"/>
      <c r="I1167" s="30"/>
    </row>
    <row r="1168" spans="1:9">
      <c r="A1168" s="58" t="s">
        <v>753</v>
      </c>
      <c r="B1168" s="27"/>
      <c r="C1168" s="27" t="s">
        <v>108</v>
      </c>
      <c r="D1168" s="35" t="s">
        <v>167</v>
      </c>
      <c r="E1168" s="27" t="s">
        <v>714</v>
      </c>
      <c r="F1168" s="35"/>
      <c r="G1168" s="30">
        <f>G1169</f>
        <v>123.1</v>
      </c>
      <c r="H1168" s="30">
        <f>H1169</f>
        <v>0</v>
      </c>
      <c r="I1168" s="30">
        <f>I1169</f>
        <v>0</v>
      </c>
    </row>
    <row r="1169" spans="1:9" ht="31.5">
      <c r="A1169" s="26" t="s">
        <v>47</v>
      </c>
      <c r="B1169" s="35"/>
      <c r="C1169" s="35" t="s">
        <v>108</v>
      </c>
      <c r="D1169" s="35" t="s">
        <v>167</v>
      </c>
      <c r="E1169" s="27" t="s">
        <v>714</v>
      </c>
      <c r="F1169" s="35" t="s">
        <v>86</v>
      </c>
      <c r="G1169" s="30">
        <v>123.1</v>
      </c>
      <c r="H1169" s="30"/>
      <c r="I1169" s="30"/>
    </row>
    <row r="1170" spans="1:9" ht="31.5">
      <c r="A1170" s="26" t="s">
        <v>40</v>
      </c>
      <c r="B1170" s="27"/>
      <c r="C1170" s="27" t="s">
        <v>108</v>
      </c>
      <c r="D1170" s="27" t="s">
        <v>167</v>
      </c>
      <c r="E1170" s="46" t="s">
        <v>342</v>
      </c>
      <c r="F1170" s="27"/>
      <c r="G1170" s="30">
        <f>SUM(G1171)</f>
        <v>40426</v>
      </c>
      <c r="H1170" s="30">
        <f>SUM(H1171)</f>
        <v>40220.300000000003</v>
      </c>
      <c r="I1170" s="30">
        <f>SUM(I1171)</f>
        <v>41154.400000000001</v>
      </c>
    </row>
    <row r="1171" spans="1:9">
      <c r="A1171" s="58" t="s">
        <v>753</v>
      </c>
      <c r="B1171" s="27"/>
      <c r="C1171" s="27" t="s">
        <v>108</v>
      </c>
      <c r="D1171" s="27" t="s">
        <v>167</v>
      </c>
      <c r="E1171" s="46" t="s">
        <v>343</v>
      </c>
      <c r="F1171" s="27"/>
      <c r="G1171" s="30">
        <f>G1172+G1173+G1174</f>
        <v>40426</v>
      </c>
      <c r="H1171" s="30">
        <f>H1172+H1173+H1174</f>
        <v>40220.300000000003</v>
      </c>
      <c r="I1171" s="30">
        <f>I1172+I1173+I1174</f>
        <v>41154.400000000001</v>
      </c>
    </row>
    <row r="1172" spans="1:9" ht="47.25">
      <c r="A1172" s="3" t="s">
        <v>46</v>
      </c>
      <c r="B1172" s="27"/>
      <c r="C1172" s="27" t="s">
        <v>108</v>
      </c>
      <c r="D1172" s="27" t="s">
        <v>167</v>
      </c>
      <c r="E1172" s="46" t="s">
        <v>343</v>
      </c>
      <c r="F1172" s="27" t="s">
        <v>84</v>
      </c>
      <c r="G1172" s="30">
        <v>35262.1</v>
      </c>
      <c r="H1172" s="30">
        <v>35912.1</v>
      </c>
      <c r="I1172" s="30">
        <v>35912.1</v>
      </c>
    </row>
    <row r="1173" spans="1:9" ht="31.5">
      <c r="A1173" s="26" t="s">
        <v>47</v>
      </c>
      <c r="B1173" s="27"/>
      <c r="C1173" s="27" t="s">
        <v>108</v>
      </c>
      <c r="D1173" s="27" t="s">
        <v>167</v>
      </c>
      <c r="E1173" s="46" t="s">
        <v>343</v>
      </c>
      <c r="F1173" s="27" t="s">
        <v>86</v>
      </c>
      <c r="G1173" s="30">
        <v>4985.5</v>
      </c>
      <c r="H1173" s="30">
        <v>4136.3</v>
      </c>
      <c r="I1173" s="30">
        <v>5070.3999999999996</v>
      </c>
    </row>
    <row r="1174" spans="1:9">
      <c r="A1174" s="26" t="s">
        <v>20</v>
      </c>
      <c r="B1174" s="27"/>
      <c r="C1174" s="27" t="s">
        <v>108</v>
      </c>
      <c r="D1174" s="27" t="s">
        <v>167</v>
      </c>
      <c r="E1174" s="46" t="s">
        <v>343</v>
      </c>
      <c r="F1174" s="27" t="s">
        <v>91</v>
      </c>
      <c r="G1174" s="30">
        <v>178.4</v>
      </c>
      <c r="H1174" s="30">
        <v>171.9</v>
      </c>
      <c r="I1174" s="30">
        <v>171.9</v>
      </c>
    </row>
    <row r="1175" spans="1:9">
      <c r="A1175" s="26" t="s">
        <v>25</v>
      </c>
      <c r="B1175" s="27"/>
      <c r="C1175" s="27" t="s">
        <v>26</v>
      </c>
      <c r="D1175" s="27" t="s">
        <v>27</v>
      </c>
      <c r="E1175" s="29"/>
      <c r="F1175" s="27"/>
      <c r="G1175" s="30">
        <f>SUM(G1176+G1186)</f>
        <v>86121.2</v>
      </c>
      <c r="H1175" s="30">
        <f>SUM(H1176+H1186)</f>
        <v>85915.799999999988</v>
      </c>
      <c r="I1175" s="30">
        <f>SUM(I1176+I1186)</f>
        <v>86162.5</v>
      </c>
    </row>
    <row r="1176" spans="1:9">
      <c r="A1176" s="26" t="s">
        <v>48</v>
      </c>
      <c r="B1176" s="27"/>
      <c r="C1176" s="27" t="s">
        <v>26</v>
      </c>
      <c r="D1176" s="27" t="s">
        <v>49</v>
      </c>
      <c r="E1176" s="29"/>
      <c r="F1176" s="27"/>
      <c r="G1176" s="30">
        <f>G1181+G1177</f>
        <v>42394.6</v>
      </c>
      <c r="H1176" s="30">
        <f>H1181+H1177</f>
        <v>42631.7</v>
      </c>
      <c r="I1176" s="30">
        <f>I1181+I1177</f>
        <v>42878.400000000001</v>
      </c>
    </row>
    <row r="1177" spans="1:9" ht="31.5">
      <c r="A1177" s="26" t="s">
        <v>508</v>
      </c>
      <c r="B1177" s="27"/>
      <c r="C1177" s="27" t="s">
        <v>26</v>
      </c>
      <c r="D1177" s="27" t="s">
        <v>49</v>
      </c>
      <c r="E1177" s="77" t="s">
        <v>204</v>
      </c>
      <c r="F1177" s="27"/>
      <c r="G1177" s="32">
        <f>SUM(G1178)</f>
        <v>36466.6</v>
      </c>
      <c r="H1177" s="32">
        <f t="shared" ref="H1177:I1177" si="264">SUM(H1178)</f>
        <v>36466.6</v>
      </c>
      <c r="I1177" s="32">
        <f t="shared" si="264"/>
        <v>36466.6</v>
      </c>
    </row>
    <row r="1178" spans="1:9" ht="31.5">
      <c r="A1178" s="26" t="s">
        <v>793</v>
      </c>
      <c r="B1178" s="27"/>
      <c r="C1178" s="27" t="s">
        <v>26</v>
      </c>
      <c r="D1178" s="27" t="s">
        <v>49</v>
      </c>
      <c r="E1178" s="77" t="s">
        <v>791</v>
      </c>
      <c r="F1178" s="27"/>
      <c r="G1178" s="32">
        <f>SUM(G1179)</f>
        <v>36466.6</v>
      </c>
      <c r="H1178" s="32">
        <f t="shared" ref="H1178:I1178" si="265">SUM(H1179)</f>
        <v>36466.6</v>
      </c>
      <c r="I1178" s="32">
        <f t="shared" si="265"/>
        <v>36466.6</v>
      </c>
    </row>
    <row r="1179" spans="1:9" ht="47.25">
      <c r="A1179" s="26" t="s">
        <v>391</v>
      </c>
      <c r="B1179" s="27"/>
      <c r="C1179" s="27" t="s">
        <v>26</v>
      </c>
      <c r="D1179" s="27" t="s">
        <v>49</v>
      </c>
      <c r="E1179" s="77" t="s">
        <v>792</v>
      </c>
      <c r="F1179" s="27"/>
      <c r="G1179" s="32">
        <f t="shared" ref="G1179:I1179" si="266">G1180</f>
        <v>36466.6</v>
      </c>
      <c r="H1179" s="32">
        <f t="shared" si="266"/>
        <v>36466.6</v>
      </c>
      <c r="I1179" s="32">
        <f t="shared" si="266"/>
        <v>36466.6</v>
      </c>
    </row>
    <row r="1180" spans="1:9">
      <c r="A1180" s="26" t="s">
        <v>37</v>
      </c>
      <c r="B1180" s="27"/>
      <c r="C1180" s="27" t="s">
        <v>26</v>
      </c>
      <c r="D1180" s="27" t="s">
        <v>49</v>
      </c>
      <c r="E1180" s="77" t="s">
        <v>792</v>
      </c>
      <c r="F1180" s="27" t="s">
        <v>94</v>
      </c>
      <c r="G1180" s="32">
        <v>36466.6</v>
      </c>
      <c r="H1180" s="32">
        <v>36466.6</v>
      </c>
      <c r="I1180" s="32">
        <v>36466.6</v>
      </c>
    </row>
    <row r="1181" spans="1:9" ht="31.5">
      <c r="A1181" s="74" t="s">
        <v>488</v>
      </c>
      <c r="B1181" s="35"/>
      <c r="C1181" s="35" t="s">
        <v>26</v>
      </c>
      <c r="D1181" s="35" t="s">
        <v>49</v>
      </c>
      <c r="E1181" s="77" t="s">
        <v>350</v>
      </c>
      <c r="F1181" s="27"/>
      <c r="G1181" s="30">
        <f t="shared" ref="G1181:I1182" si="267">G1182</f>
        <v>5928</v>
      </c>
      <c r="H1181" s="30">
        <f t="shared" si="267"/>
        <v>6165.1</v>
      </c>
      <c r="I1181" s="30">
        <f t="shared" si="267"/>
        <v>6411.8</v>
      </c>
    </row>
    <row r="1182" spans="1:9" ht="31.5">
      <c r="A1182" s="86" t="s">
        <v>361</v>
      </c>
      <c r="B1182" s="35"/>
      <c r="C1182" s="35" t="s">
        <v>26</v>
      </c>
      <c r="D1182" s="35" t="s">
        <v>49</v>
      </c>
      <c r="E1182" s="77" t="s">
        <v>362</v>
      </c>
      <c r="F1182" s="27"/>
      <c r="G1182" s="30">
        <f t="shared" si="267"/>
        <v>5928</v>
      </c>
      <c r="H1182" s="30">
        <f t="shared" si="267"/>
        <v>6165.1</v>
      </c>
      <c r="I1182" s="30">
        <f t="shared" si="267"/>
        <v>6411.8</v>
      </c>
    </row>
    <row r="1183" spans="1:9" ht="47.25">
      <c r="A1183" s="86" t="s">
        <v>373</v>
      </c>
      <c r="B1183" s="35"/>
      <c r="C1183" s="35" t="s">
        <v>26</v>
      </c>
      <c r="D1183" s="35" t="s">
        <v>49</v>
      </c>
      <c r="E1183" s="77" t="s">
        <v>545</v>
      </c>
      <c r="F1183" s="27"/>
      <c r="G1183" s="30">
        <f>G1184+G1185</f>
        <v>5928</v>
      </c>
      <c r="H1183" s="30">
        <f>H1184+H1185</f>
        <v>6165.1</v>
      </c>
      <c r="I1183" s="30">
        <f>I1184+I1185</f>
        <v>6411.8</v>
      </c>
    </row>
    <row r="1184" spans="1:9">
      <c r="A1184" s="26" t="s">
        <v>37</v>
      </c>
      <c r="B1184" s="35"/>
      <c r="C1184" s="35" t="s">
        <v>26</v>
      </c>
      <c r="D1184" s="35" t="s">
        <v>49</v>
      </c>
      <c r="E1184" s="77" t="s">
        <v>545</v>
      </c>
      <c r="F1184" s="35" t="s">
        <v>94</v>
      </c>
      <c r="G1184" s="30">
        <v>5518</v>
      </c>
      <c r="H1184" s="30">
        <v>5715.1</v>
      </c>
      <c r="I1184" s="30">
        <v>5911.8</v>
      </c>
    </row>
    <row r="1185" spans="1:9" ht="31.5">
      <c r="A1185" s="26" t="s">
        <v>116</v>
      </c>
      <c r="B1185" s="27"/>
      <c r="C1185" s="35" t="s">
        <v>26</v>
      </c>
      <c r="D1185" s="35" t="s">
        <v>49</v>
      </c>
      <c r="E1185" s="77" t="s">
        <v>545</v>
      </c>
      <c r="F1185" s="27" t="s">
        <v>117</v>
      </c>
      <c r="G1185" s="30">
        <v>410</v>
      </c>
      <c r="H1185" s="30">
        <v>450</v>
      </c>
      <c r="I1185" s="30">
        <v>500</v>
      </c>
    </row>
    <row r="1186" spans="1:9">
      <c r="A1186" s="26" t="s">
        <v>180</v>
      </c>
      <c r="B1186" s="56"/>
      <c r="C1186" s="27" t="s">
        <v>26</v>
      </c>
      <c r="D1186" s="27" t="s">
        <v>11</v>
      </c>
      <c r="E1186" s="77"/>
      <c r="F1186" s="56"/>
      <c r="G1186" s="32">
        <f>G1187+G1191</f>
        <v>43726.6</v>
      </c>
      <c r="H1186" s="32">
        <f>H1187+H1191</f>
        <v>43284.1</v>
      </c>
      <c r="I1186" s="32">
        <f>I1187+I1191</f>
        <v>43284.1</v>
      </c>
    </row>
    <row r="1187" spans="1:9" ht="31.5">
      <c r="A1187" s="26" t="s">
        <v>507</v>
      </c>
      <c r="B1187" s="27"/>
      <c r="C1187" s="27" t="s">
        <v>26</v>
      </c>
      <c r="D1187" s="27" t="s">
        <v>11</v>
      </c>
      <c r="E1187" s="29" t="s">
        <v>386</v>
      </c>
      <c r="F1187" s="27"/>
      <c r="G1187" s="32">
        <f>SUM(G1188)</f>
        <v>33588.699999999997</v>
      </c>
      <c r="H1187" s="32">
        <f t="shared" ref="H1187:I1187" si="268">SUM(H1188)</f>
        <v>33588.699999999997</v>
      </c>
      <c r="I1187" s="32">
        <f t="shared" si="268"/>
        <v>33588.699999999997</v>
      </c>
    </row>
    <row r="1188" spans="1:9">
      <c r="A1188" s="26" t="s">
        <v>796</v>
      </c>
      <c r="B1188" s="27"/>
      <c r="C1188" s="27" t="s">
        <v>26</v>
      </c>
      <c r="D1188" s="27" t="s">
        <v>11</v>
      </c>
      <c r="E1188" s="29" t="s">
        <v>794</v>
      </c>
      <c r="F1188" s="27"/>
      <c r="G1188" s="32">
        <f>SUM(G1189)</f>
        <v>33588.699999999997</v>
      </c>
      <c r="H1188" s="32">
        <f t="shared" ref="H1188:I1188" si="269">SUM(H1189)</f>
        <v>33588.699999999997</v>
      </c>
      <c r="I1188" s="32">
        <f t="shared" si="269"/>
        <v>33588.699999999997</v>
      </c>
    </row>
    <row r="1189" spans="1:9" ht="63">
      <c r="A1189" s="26" t="s">
        <v>392</v>
      </c>
      <c r="B1189" s="27"/>
      <c r="C1189" s="27" t="s">
        <v>26</v>
      </c>
      <c r="D1189" s="27" t="s">
        <v>11</v>
      </c>
      <c r="E1189" s="77" t="s">
        <v>795</v>
      </c>
      <c r="F1189" s="27"/>
      <c r="G1189" s="32">
        <f t="shared" ref="G1189:I1189" si="270">G1190</f>
        <v>33588.699999999997</v>
      </c>
      <c r="H1189" s="32">
        <f t="shared" si="270"/>
        <v>33588.699999999997</v>
      </c>
      <c r="I1189" s="32">
        <f t="shared" si="270"/>
        <v>33588.699999999997</v>
      </c>
    </row>
    <row r="1190" spans="1:9">
      <c r="A1190" s="26" t="s">
        <v>37</v>
      </c>
      <c r="B1190" s="35"/>
      <c r="C1190" s="27" t="s">
        <v>26</v>
      </c>
      <c r="D1190" s="27" t="s">
        <v>11</v>
      </c>
      <c r="E1190" s="77" t="s">
        <v>795</v>
      </c>
      <c r="F1190" s="27">
        <v>300</v>
      </c>
      <c r="G1190" s="32">
        <v>33588.699999999997</v>
      </c>
      <c r="H1190" s="32">
        <v>33588.699999999997</v>
      </c>
      <c r="I1190" s="32">
        <v>33588.699999999997</v>
      </c>
    </row>
    <row r="1191" spans="1:9" ht="31.5">
      <c r="A1191" s="26" t="s">
        <v>633</v>
      </c>
      <c r="B1191" s="56"/>
      <c r="C1191" s="27" t="s">
        <v>26</v>
      </c>
      <c r="D1191" s="27" t="s">
        <v>11</v>
      </c>
      <c r="E1191" s="56" t="s">
        <v>314</v>
      </c>
      <c r="F1191" s="56"/>
      <c r="G1191" s="32">
        <f>SUM(G1192)</f>
        <v>10137.9</v>
      </c>
      <c r="H1191" s="32">
        <f t="shared" ref="H1191:I1191" si="271">SUM(H1192)</f>
        <v>9695.4</v>
      </c>
      <c r="I1191" s="32">
        <f t="shared" si="271"/>
        <v>9695.4</v>
      </c>
    </row>
    <row r="1192" spans="1:9" ht="31.5">
      <c r="A1192" s="26" t="s">
        <v>726</v>
      </c>
      <c r="B1192" s="56"/>
      <c r="C1192" s="27" t="s">
        <v>26</v>
      </c>
      <c r="D1192" s="27" t="s">
        <v>11</v>
      </c>
      <c r="E1192" s="56" t="s">
        <v>696</v>
      </c>
      <c r="F1192" s="56"/>
      <c r="G1192" s="32">
        <f>SUM(G1193+G1199)</f>
        <v>10137.9</v>
      </c>
      <c r="H1192" s="32">
        <f t="shared" ref="H1192:I1192" si="272">SUM(H1193+H1199)</f>
        <v>9695.4</v>
      </c>
      <c r="I1192" s="32">
        <f t="shared" si="272"/>
        <v>9695.4</v>
      </c>
    </row>
    <row r="1193" spans="1:9">
      <c r="A1193" s="26" t="s">
        <v>30</v>
      </c>
      <c r="B1193" s="56"/>
      <c r="C1193" s="27" t="s">
        <v>26</v>
      </c>
      <c r="D1193" s="27" t="s">
        <v>11</v>
      </c>
      <c r="E1193" s="56" t="s">
        <v>697</v>
      </c>
      <c r="F1193" s="56"/>
      <c r="G1193" s="32">
        <f>SUM(G1197)+G1194</f>
        <v>9695.4</v>
      </c>
      <c r="H1193" s="32">
        <f t="shared" ref="H1193:I1193" si="273">SUM(H1197)+H1194</f>
        <v>9695.4</v>
      </c>
      <c r="I1193" s="32">
        <f t="shared" si="273"/>
        <v>9695.4</v>
      </c>
    </row>
    <row r="1194" spans="1:9" ht="31.5">
      <c r="A1194" s="26" t="s">
        <v>949</v>
      </c>
      <c r="B1194" s="56"/>
      <c r="C1194" s="27" t="s">
        <v>26</v>
      </c>
      <c r="D1194" s="27" t="s">
        <v>11</v>
      </c>
      <c r="E1194" s="56" t="s">
        <v>728</v>
      </c>
      <c r="F1194" s="56"/>
      <c r="G1194" s="32">
        <f>G1195+G1196</f>
        <v>722.3</v>
      </c>
      <c r="H1194" s="32">
        <f>H1195+H1196</f>
        <v>722.3</v>
      </c>
      <c r="I1194" s="32">
        <f>I1195+I1196</f>
        <v>722.3</v>
      </c>
    </row>
    <row r="1195" spans="1:9">
      <c r="A1195" s="26" t="s">
        <v>37</v>
      </c>
      <c r="B1195" s="56"/>
      <c r="C1195" s="27" t="s">
        <v>26</v>
      </c>
      <c r="D1195" s="27" t="s">
        <v>11</v>
      </c>
      <c r="E1195" s="56" t="s">
        <v>728</v>
      </c>
      <c r="F1195" s="56">
        <v>300</v>
      </c>
      <c r="G1195" s="32">
        <v>372.6</v>
      </c>
      <c r="H1195" s="32">
        <v>372.6</v>
      </c>
      <c r="I1195" s="32">
        <v>372.6</v>
      </c>
    </row>
    <row r="1196" spans="1:9" ht="31.5">
      <c r="A1196" s="26" t="s">
        <v>222</v>
      </c>
      <c r="B1196" s="56"/>
      <c r="C1196" s="27" t="s">
        <v>26</v>
      </c>
      <c r="D1196" s="27" t="s">
        <v>11</v>
      </c>
      <c r="E1196" s="56" t="s">
        <v>728</v>
      </c>
      <c r="F1196" s="56">
        <v>600</v>
      </c>
      <c r="G1196" s="32">
        <v>349.7</v>
      </c>
      <c r="H1196" s="32">
        <v>349.7</v>
      </c>
      <c r="I1196" s="32">
        <v>349.7</v>
      </c>
    </row>
    <row r="1197" spans="1:9" ht="94.5">
      <c r="A1197" s="26" t="s">
        <v>571</v>
      </c>
      <c r="B1197" s="27"/>
      <c r="C1197" s="27" t="s">
        <v>26</v>
      </c>
      <c r="D1197" s="27" t="s">
        <v>11</v>
      </c>
      <c r="E1197" s="56" t="s">
        <v>807</v>
      </c>
      <c r="F1197" s="27"/>
      <c r="G1197" s="30">
        <f t="shared" ref="G1197:I1197" si="274">G1198</f>
        <v>8973.1</v>
      </c>
      <c r="H1197" s="30">
        <f t="shared" si="274"/>
        <v>8973.1</v>
      </c>
      <c r="I1197" s="30">
        <f t="shared" si="274"/>
        <v>8973.1</v>
      </c>
    </row>
    <row r="1198" spans="1:9">
      <c r="A1198" s="26" t="s">
        <v>37</v>
      </c>
      <c r="B1198" s="27"/>
      <c r="C1198" s="27" t="s">
        <v>26</v>
      </c>
      <c r="D1198" s="27" t="s">
        <v>11</v>
      </c>
      <c r="E1198" s="56" t="s">
        <v>807</v>
      </c>
      <c r="F1198" s="27" t="s">
        <v>94</v>
      </c>
      <c r="G1198" s="30">
        <v>8973.1</v>
      </c>
      <c r="H1198" s="30">
        <v>8973.1</v>
      </c>
      <c r="I1198" s="30">
        <v>8973.1</v>
      </c>
    </row>
    <row r="1199" spans="1:9" ht="31.5">
      <c r="A1199" s="26" t="s">
        <v>40</v>
      </c>
      <c r="B1199" s="27"/>
      <c r="C1199" s="27" t="s">
        <v>26</v>
      </c>
      <c r="D1199" s="27" t="s">
        <v>11</v>
      </c>
      <c r="E1199" s="56" t="s">
        <v>705</v>
      </c>
      <c r="F1199" s="27"/>
      <c r="G1199" s="30">
        <f>SUM(G1200)</f>
        <v>442.5</v>
      </c>
      <c r="H1199" s="30">
        <f t="shared" ref="H1199:I1200" si="275">SUM(H1200)</f>
        <v>0</v>
      </c>
      <c r="I1199" s="30">
        <f t="shared" si="275"/>
        <v>0</v>
      </c>
    </row>
    <row r="1200" spans="1:9" ht="78.75">
      <c r="A1200" s="26" t="s">
        <v>388</v>
      </c>
      <c r="B1200" s="27"/>
      <c r="C1200" s="27" t="s">
        <v>26</v>
      </c>
      <c r="D1200" s="27" t="s">
        <v>11</v>
      </c>
      <c r="E1200" s="56" t="s">
        <v>731</v>
      </c>
      <c r="F1200" s="27"/>
      <c r="G1200" s="30">
        <f>SUM(G1201)</f>
        <v>442.5</v>
      </c>
      <c r="H1200" s="30">
        <f t="shared" si="275"/>
        <v>0</v>
      </c>
      <c r="I1200" s="30">
        <f t="shared" si="275"/>
        <v>0</v>
      </c>
    </row>
    <row r="1201" spans="1:11">
      <c r="A1201" s="26" t="s">
        <v>37</v>
      </c>
      <c r="B1201" s="27"/>
      <c r="C1201" s="27" t="s">
        <v>26</v>
      </c>
      <c r="D1201" s="27" t="s">
        <v>11</v>
      </c>
      <c r="E1201" s="56" t="s">
        <v>731</v>
      </c>
      <c r="F1201" s="27" t="s">
        <v>94</v>
      </c>
      <c r="G1201" s="30">
        <v>442.5</v>
      </c>
      <c r="H1201" s="30"/>
      <c r="I1201" s="30"/>
    </row>
    <row r="1202" spans="1:11" hidden="1">
      <c r="A1202" s="26" t="s">
        <v>72</v>
      </c>
      <c r="B1202" s="66"/>
      <c r="C1202" s="35" t="s">
        <v>26</v>
      </c>
      <c r="D1202" s="35" t="s">
        <v>73</v>
      </c>
      <c r="E1202" s="35"/>
      <c r="F1202" s="56"/>
      <c r="G1202" s="32">
        <f t="shared" ref="G1202:I1203" si="276">G1203</f>
        <v>0</v>
      </c>
      <c r="H1202" s="32">
        <f t="shared" si="276"/>
        <v>0</v>
      </c>
      <c r="I1202" s="32">
        <f t="shared" si="276"/>
        <v>0</v>
      </c>
    </row>
    <row r="1203" spans="1:11" ht="31.5" hidden="1">
      <c r="A1203" s="26" t="s">
        <v>486</v>
      </c>
      <c r="B1203" s="66"/>
      <c r="C1203" s="35" t="s">
        <v>26</v>
      </c>
      <c r="D1203" s="35" t="s">
        <v>73</v>
      </c>
      <c r="E1203" s="56" t="s">
        <v>14</v>
      </c>
      <c r="F1203" s="56"/>
      <c r="G1203" s="32">
        <f t="shared" si="276"/>
        <v>0</v>
      </c>
      <c r="H1203" s="32">
        <f t="shared" si="276"/>
        <v>0</v>
      </c>
      <c r="I1203" s="32">
        <f t="shared" si="276"/>
        <v>0</v>
      </c>
    </row>
    <row r="1204" spans="1:11" hidden="1">
      <c r="A1204" s="26" t="s">
        <v>79</v>
      </c>
      <c r="B1204" s="66"/>
      <c r="C1204" s="35" t="s">
        <v>26</v>
      </c>
      <c r="D1204" s="35" t="s">
        <v>73</v>
      </c>
      <c r="E1204" s="56" t="s">
        <v>63</v>
      </c>
      <c r="F1204" s="56"/>
      <c r="G1204" s="32">
        <f>SUM(G1206)</f>
        <v>0</v>
      </c>
      <c r="H1204" s="32">
        <f>SUM(H1206)</f>
        <v>0</v>
      </c>
      <c r="I1204" s="32">
        <f>SUM(I1206)</f>
        <v>0</v>
      </c>
    </row>
    <row r="1205" spans="1:11" hidden="1">
      <c r="A1205" s="26" t="s">
        <v>30</v>
      </c>
      <c r="B1205" s="66"/>
      <c r="C1205" s="35" t="s">
        <v>26</v>
      </c>
      <c r="D1205" s="35" t="s">
        <v>73</v>
      </c>
      <c r="E1205" s="56" t="s">
        <v>410</v>
      </c>
      <c r="F1205" s="56"/>
      <c r="G1205" s="32">
        <f t="shared" ref="G1205:I1206" si="277">G1206</f>
        <v>0</v>
      </c>
      <c r="H1205" s="32">
        <f t="shared" si="277"/>
        <v>0</v>
      </c>
      <c r="I1205" s="32">
        <f t="shared" si="277"/>
        <v>0</v>
      </c>
    </row>
    <row r="1206" spans="1:11" hidden="1">
      <c r="A1206" s="26" t="s">
        <v>32</v>
      </c>
      <c r="B1206" s="66"/>
      <c r="C1206" s="35" t="s">
        <v>26</v>
      </c>
      <c r="D1206" s="35" t="s">
        <v>73</v>
      </c>
      <c r="E1206" s="56" t="s">
        <v>411</v>
      </c>
      <c r="F1206" s="56"/>
      <c r="G1206" s="32">
        <f t="shared" si="277"/>
        <v>0</v>
      </c>
      <c r="H1206" s="32">
        <f t="shared" si="277"/>
        <v>0</v>
      </c>
      <c r="I1206" s="32">
        <f t="shared" si="277"/>
        <v>0</v>
      </c>
    </row>
    <row r="1207" spans="1:11" ht="31.5" hidden="1">
      <c r="A1207" s="26" t="s">
        <v>116</v>
      </c>
      <c r="B1207" s="66"/>
      <c r="C1207" s="35" t="s">
        <v>26</v>
      </c>
      <c r="D1207" s="35" t="s">
        <v>73</v>
      </c>
      <c r="E1207" s="56" t="s">
        <v>411</v>
      </c>
      <c r="F1207" s="56">
        <v>600</v>
      </c>
      <c r="G1207" s="32"/>
      <c r="H1207" s="32"/>
      <c r="I1207" s="32"/>
    </row>
    <row r="1208" spans="1:11">
      <c r="A1208" s="26" t="s">
        <v>247</v>
      </c>
      <c r="B1208" s="66"/>
      <c r="C1208" s="35" t="s">
        <v>165</v>
      </c>
      <c r="D1208" s="35"/>
      <c r="E1208" s="56"/>
      <c r="F1208" s="56"/>
      <c r="G1208" s="32">
        <f t="shared" ref="G1208:I1213" si="278">SUM(G1209)</f>
        <v>2712.7</v>
      </c>
      <c r="H1208" s="32">
        <f t="shared" si="278"/>
        <v>2712.7</v>
      </c>
      <c r="I1208" s="32">
        <f t="shared" si="278"/>
        <v>2712.7</v>
      </c>
    </row>
    <row r="1209" spans="1:11">
      <c r="A1209" s="26" t="s">
        <v>184</v>
      </c>
      <c r="B1209" s="66"/>
      <c r="C1209" s="35" t="s">
        <v>165</v>
      </c>
      <c r="D1209" s="35" t="s">
        <v>164</v>
      </c>
      <c r="E1209" s="56"/>
      <c r="F1209" s="56"/>
      <c r="G1209" s="32">
        <f t="shared" si="278"/>
        <v>2712.7</v>
      </c>
      <c r="H1209" s="32">
        <f t="shared" si="278"/>
        <v>2712.7</v>
      </c>
      <c r="I1209" s="32">
        <f t="shared" si="278"/>
        <v>2712.7</v>
      </c>
    </row>
    <row r="1210" spans="1:11" ht="31.5">
      <c r="A1210" s="26" t="s">
        <v>633</v>
      </c>
      <c r="B1210" s="66"/>
      <c r="C1210" s="35" t="s">
        <v>165</v>
      </c>
      <c r="D1210" s="35" t="s">
        <v>164</v>
      </c>
      <c r="E1210" s="56" t="s">
        <v>314</v>
      </c>
      <c r="F1210" s="56"/>
      <c r="G1210" s="32">
        <f t="shared" si="278"/>
        <v>2712.7</v>
      </c>
      <c r="H1210" s="32">
        <f t="shared" si="278"/>
        <v>2712.7</v>
      </c>
      <c r="I1210" s="32">
        <f t="shared" si="278"/>
        <v>2712.7</v>
      </c>
    </row>
    <row r="1211" spans="1:11" ht="47.25">
      <c r="A1211" s="26" t="s">
        <v>817</v>
      </c>
      <c r="B1211" s="66"/>
      <c r="C1211" s="35" t="s">
        <v>165</v>
      </c>
      <c r="D1211" s="35" t="s">
        <v>164</v>
      </c>
      <c r="E1211" s="56" t="s">
        <v>341</v>
      </c>
      <c r="F1211" s="56"/>
      <c r="G1211" s="32">
        <f t="shared" si="278"/>
        <v>2712.7</v>
      </c>
      <c r="H1211" s="32">
        <f t="shared" si="278"/>
        <v>2712.7</v>
      </c>
      <c r="I1211" s="32">
        <f t="shared" si="278"/>
        <v>2712.7</v>
      </c>
    </row>
    <row r="1212" spans="1:11" ht="31.5">
      <c r="A1212" s="26" t="s">
        <v>40</v>
      </c>
      <c r="B1212" s="66"/>
      <c r="C1212" s="35" t="s">
        <v>165</v>
      </c>
      <c r="D1212" s="35" t="s">
        <v>164</v>
      </c>
      <c r="E1212" s="56" t="s">
        <v>342</v>
      </c>
      <c r="F1212" s="56"/>
      <c r="G1212" s="32">
        <f t="shared" si="278"/>
        <v>2712.7</v>
      </c>
      <c r="H1212" s="32">
        <f t="shared" si="278"/>
        <v>2712.7</v>
      </c>
      <c r="I1212" s="32">
        <f t="shared" si="278"/>
        <v>2712.7</v>
      </c>
    </row>
    <row r="1213" spans="1:11">
      <c r="A1213" s="26" t="s">
        <v>753</v>
      </c>
      <c r="B1213" s="66"/>
      <c r="C1213" s="35" t="s">
        <v>165</v>
      </c>
      <c r="D1213" s="35" t="s">
        <v>164</v>
      </c>
      <c r="E1213" s="56" t="s">
        <v>343</v>
      </c>
      <c r="F1213" s="56"/>
      <c r="G1213" s="32">
        <f t="shared" si="278"/>
        <v>2712.7</v>
      </c>
      <c r="H1213" s="32">
        <f t="shared" si="278"/>
        <v>2712.7</v>
      </c>
      <c r="I1213" s="32">
        <f t="shared" si="278"/>
        <v>2712.7</v>
      </c>
    </row>
    <row r="1214" spans="1:11" ht="47.25">
      <c r="A1214" s="3" t="s">
        <v>46</v>
      </c>
      <c r="B1214" s="66"/>
      <c r="C1214" s="35" t="s">
        <v>165</v>
      </c>
      <c r="D1214" s="35" t="s">
        <v>164</v>
      </c>
      <c r="E1214" s="56" t="s">
        <v>343</v>
      </c>
      <c r="F1214" s="56">
        <v>100</v>
      </c>
      <c r="G1214" s="32">
        <v>2712.7</v>
      </c>
      <c r="H1214" s="32">
        <v>2712.7</v>
      </c>
      <c r="I1214" s="32">
        <v>2712.7</v>
      </c>
    </row>
    <row r="1215" spans="1:11">
      <c r="A1215" s="70" t="s">
        <v>513</v>
      </c>
      <c r="B1215" s="48" t="s">
        <v>106</v>
      </c>
      <c r="C1215" s="48"/>
      <c r="D1215" s="48"/>
      <c r="E1215" s="48"/>
      <c r="F1215" s="48"/>
      <c r="G1215" s="50">
        <f>G1216+G1256+G1391</f>
        <v>312091.8</v>
      </c>
      <c r="H1215" s="50">
        <f>H1216+H1256+H1391</f>
        <v>260499.20000000001</v>
      </c>
      <c r="I1215" s="50">
        <f>I1216+I1256+I1391</f>
        <v>282084.09999999998</v>
      </c>
      <c r="J1215" s="87">
        <v>262639.3</v>
      </c>
      <c r="K1215" s="53">
        <f>SUM(J1215-G1215)</f>
        <v>-49452.5</v>
      </c>
    </row>
    <row r="1216" spans="1:11">
      <c r="A1216" s="26" t="s">
        <v>107</v>
      </c>
      <c r="B1216" s="27"/>
      <c r="C1216" s="27" t="s">
        <v>108</v>
      </c>
      <c r="D1216" s="27"/>
      <c r="E1216" s="27"/>
      <c r="F1216" s="27"/>
      <c r="G1216" s="30">
        <f>G1217+G1248+G1243</f>
        <v>120309.00000000001</v>
      </c>
      <c r="H1216" s="30">
        <f t="shared" ref="H1216:I1216" si="279">H1217+H1248+H1243</f>
        <v>88491.5</v>
      </c>
      <c r="I1216" s="30">
        <f t="shared" si="279"/>
        <v>100558.7</v>
      </c>
      <c r="J1216" s="87">
        <v>246116.1</v>
      </c>
      <c r="K1216" s="53">
        <f>SUM(J1216-H1215)</f>
        <v>-14383.100000000006</v>
      </c>
    </row>
    <row r="1217" spans="1:11">
      <c r="A1217" s="26" t="s">
        <v>109</v>
      </c>
      <c r="B1217" s="27"/>
      <c r="C1217" s="27" t="s">
        <v>108</v>
      </c>
      <c r="D1217" s="27" t="s">
        <v>49</v>
      </c>
      <c r="E1217" s="27"/>
      <c r="F1217" s="27"/>
      <c r="G1217" s="30">
        <f>SUM(G1218)</f>
        <v>120057.30000000002</v>
      </c>
      <c r="H1217" s="30">
        <f>SUM(H1218)</f>
        <v>88491.5</v>
      </c>
      <c r="I1217" s="30">
        <f>SUM(I1218)</f>
        <v>100558.7</v>
      </c>
      <c r="J1217" s="87">
        <v>243884.40000000002</v>
      </c>
      <c r="K1217" s="53">
        <f>SUM(J1217-I1215)</f>
        <v>-38199.699999999953</v>
      </c>
    </row>
    <row r="1218" spans="1:11">
      <c r="A1218" s="26" t="s">
        <v>638</v>
      </c>
      <c r="B1218" s="27"/>
      <c r="C1218" s="27" t="s">
        <v>108</v>
      </c>
      <c r="D1218" s="27" t="s">
        <v>49</v>
      </c>
      <c r="E1218" s="27" t="s">
        <v>110</v>
      </c>
      <c r="F1218" s="27"/>
      <c r="G1218" s="30">
        <f>SUM(G1219)+G1227+G1223</f>
        <v>120057.30000000002</v>
      </c>
      <c r="H1218" s="30">
        <f>SUM(H1219)+H1227+H1223</f>
        <v>88491.5</v>
      </c>
      <c r="I1218" s="30">
        <f>SUM(I1219)+I1227+I1223</f>
        <v>100558.7</v>
      </c>
    </row>
    <row r="1219" spans="1:11">
      <c r="A1219" s="26" t="s">
        <v>111</v>
      </c>
      <c r="B1219" s="27"/>
      <c r="C1219" s="27" t="s">
        <v>108</v>
      </c>
      <c r="D1219" s="27" t="s">
        <v>49</v>
      </c>
      <c r="E1219" s="27" t="s">
        <v>112</v>
      </c>
      <c r="F1219" s="27"/>
      <c r="G1219" s="30">
        <f t="shared" ref="G1219:I1221" si="280">G1220</f>
        <v>100135.8</v>
      </c>
      <c r="H1219" s="30">
        <f t="shared" si="280"/>
        <v>88491.5</v>
      </c>
      <c r="I1219" s="30">
        <f t="shared" si="280"/>
        <v>87137.2</v>
      </c>
    </row>
    <row r="1220" spans="1:11" ht="47.25">
      <c r="A1220" s="26" t="s">
        <v>23</v>
      </c>
      <c r="B1220" s="27"/>
      <c r="C1220" s="27" t="s">
        <v>108</v>
      </c>
      <c r="D1220" s="27" t="s">
        <v>49</v>
      </c>
      <c r="E1220" s="27" t="s">
        <v>113</v>
      </c>
      <c r="F1220" s="27"/>
      <c r="G1220" s="30">
        <f>G1221</f>
        <v>100135.8</v>
      </c>
      <c r="H1220" s="30">
        <f>H1221</f>
        <v>88491.5</v>
      </c>
      <c r="I1220" s="30">
        <f>I1221</f>
        <v>87137.2</v>
      </c>
    </row>
    <row r="1221" spans="1:11">
      <c r="A1221" s="26" t="s">
        <v>114</v>
      </c>
      <c r="B1221" s="27"/>
      <c r="C1221" s="27" t="s">
        <v>108</v>
      </c>
      <c r="D1221" s="27" t="s">
        <v>49</v>
      </c>
      <c r="E1221" s="27" t="s">
        <v>115</v>
      </c>
      <c r="F1221" s="27"/>
      <c r="G1221" s="30">
        <f t="shared" si="280"/>
        <v>100135.8</v>
      </c>
      <c r="H1221" s="30">
        <f t="shared" si="280"/>
        <v>88491.5</v>
      </c>
      <c r="I1221" s="30">
        <f t="shared" si="280"/>
        <v>87137.2</v>
      </c>
    </row>
    <row r="1222" spans="1:11" ht="31.5">
      <c r="A1222" s="26" t="s">
        <v>116</v>
      </c>
      <c r="B1222" s="27"/>
      <c r="C1222" s="27" t="s">
        <v>108</v>
      </c>
      <c r="D1222" s="27" t="s">
        <v>49</v>
      </c>
      <c r="E1222" s="27" t="s">
        <v>115</v>
      </c>
      <c r="F1222" s="27" t="s">
        <v>117</v>
      </c>
      <c r="G1222" s="30">
        <v>100135.8</v>
      </c>
      <c r="H1222" s="30">
        <v>88491.5</v>
      </c>
      <c r="I1222" s="30">
        <v>87137.2</v>
      </c>
    </row>
    <row r="1223" spans="1:11">
      <c r="A1223" s="26" t="s">
        <v>149</v>
      </c>
      <c r="B1223" s="27"/>
      <c r="C1223" s="27" t="s">
        <v>108</v>
      </c>
      <c r="D1223" s="27" t="s">
        <v>49</v>
      </c>
      <c r="E1223" s="27" t="s">
        <v>150</v>
      </c>
      <c r="F1223" s="27"/>
      <c r="G1223" s="30">
        <f>SUM(G1224)</f>
        <v>214.6</v>
      </c>
      <c r="H1223" s="30">
        <f t="shared" ref="H1223:I1225" si="281">SUM(H1224)</f>
        <v>0</v>
      </c>
      <c r="I1223" s="30">
        <f t="shared" si="281"/>
        <v>0</v>
      </c>
    </row>
    <row r="1224" spans="1:11">
      <c r="A1224" s="26" t="s">
        <v>30</v>
      </c>
      <c r="B1224" s="27"/>
      <c r="C1224" s="27" t="s">
        <v>108</v>
      </c>
      <c r="D1224" s="27" t="s">
        <v>49</v>
      </c>
      <c r="E1224" s="27" t="s">
        <v>401</v>
      </c>
      <c r="F1224" s="27"/>
      <c r="G1224" s="30">
        <f>SUM(G1225)</f>
        <v>214.6</v>
      </c>
      <c r="H1224" s="30">
        <f t="shared" si="281"/>
        <v>0</v>
      </c>
      <c r="I1224" s="30">
        <f t="shared" si="281"/>
        <v>0</v>
      </c>
    </row>
    <row r="1225" spans="1:11">
      <c r="A1225" s="26" t="s">
        <v>114</v>
      </c>
      <c r="B1225" s="27"/>
      <c r="C1225" s="27" t="s">
        <v>108</v>
      </c>
      <c r="D1225" s="27" t="s">
        <v>49</v>
      </c>
      <c r="E1225" s="27" t="s">
        <v>835</v>
      </c>
      <c r="F1225" s="27"/>
      <c r="G1225" s="30">
        <f>SUM(G1226)</f>
        <v>214.6</v>
      </c>
      <c r="H1225" s="30">
        <f t="shared" si="281"/>
        <v>0</v>
      </c>
      <c r="I1225" s="30">
        <f t="shared" si="281"/>
        <v>0</v>
      </c>
    </row>
    <row r="1226" spans="1:11" ht="31.5">
      <c r="A1226" s="26" t="s">
        <v>116</v>
      </c>
      <c r="B1226" s="27"/>
      <c r="C1226" s="27" t="s">
        <v>108</v>
      </c>
      <c r="D1226" s="27" t="s">
        <v>49</v>
      </c>
      <c r="E1226" s="27" t="s">
        <v>835</v>
      </c>
      <c r="F1226" s="27" t="s">
        <v>117</v>
      </c>
      <c r="G1226" s="30">
        <v>214.6</v>
      </c>
      <c r="H1226" s="30"/>
      <c r="I1226" s="30"/>
    </row>
    <row r="1227" spans="1:11" ht="31.5">
      <c r="A1227" s="26" t="s">
        <v>151</v>
      </c>
      <c r="B1227" s="88"/>
      <c r="C1227" s="27" t="s">
        <v>108</v>
      </c>
      <c r="D1227" s="27" t="s">
        <v>49</v>
      </c>
      <c r="E1227" s="27" t="s">
        <v>152</v>
      </c>
      <c r="F1227" s="89"/>
      <c r="G1227" s="30">
        <f>G1231+G1240+G1228</f>
        <v>19706.900000000001</v>
      </c>
      <c r="H1227" s="30">
        <f t="shared" ref="H1227:I1227" si="282">H1231+H1240+H1228</f>
        <v>0</v>
      </c>
      <c r="I1227" s="30">
        <f t="shared" si="282"/>
        <v>13421.5</v>
      </c>
    </row>
    <row r="1228" spans="1:11">
      <c r="A1228" s="26" t="s">
        <v>30</v>
      </c>
      <c r="B1228" s="88"/>
      <c r="C1228" s="27" t="s">
        <v>108</v>
      </c>
      <c r="D1228" s="27" t="s">
        <v>49</v>
      </c>
      <c r="E1228" s="27" t="s">
        <v>402</v>
      </c>
      <c r="F1228" s="89"/>
      <c r="G1228" s="30">
        <f>SUM(G1229)</f>
        <v>5929.2</v>
      </c>
      <c r="H1228" s="30">
        <f t="shared" ref="H1228:I1228" si="283">SUM(H1229)</f>
        <v>0</v>
      </c>
      <c r="I1228" s="30">
        <f t="shared" si="283"/>
        <v>0</v>
      </c>
    </row>
    <row r="1229" spans="1:11" ht="63">
      <c r="A1229" s="26" t="s">
        <v>958</v>
      </c>
      <c r="B1229" s="88"/>
      <c r="C1229" s="27" t="s">
        <v>108</v>
      </c>
      <c r="D1229" s="27" t="s">
        <v>49</v>
      </c>
      <c r="E1229" s="27" t="s">
        <v>959</v>
      </c>
      <c r="F1229" s="89"/>
      <c r="G1229" s="30">
        <f>SUM(G1230)</f>
        <v>5929.2</v>
      </c>
      <c r="H1229" s="30">
        <f t="shared" ref="H1229:I1229" si="284">SUM(H1230)</f>
        <v>0</v>
      </c>
      <c r="I1229" s="30">
        <f t="shared" si="284"/>
        <v>0</v>
      </c>
    </row>
    <row r="1230" spans="1:11" ht="31.5">
      <c r="A1230" s="26" t="s">
        <v>116</v>
      </c>
      <c r="B1230" s="88"/>
      <c r="C1230" s="27" t="s">
        <v>108</v>
      </c>
      <c r="D1230" s="27" t="s">
        <v>49</v>
      </c>
      <c r="E1230" s="27" t="s">
        <v>959</v>
      </c>
      <c r="F1230" s="27" t="s">
        <v>117</v>
      </c>
      <c r="G1230" s="30">
        <v>5929.2</v>
      </c>
      <c r="H1230" s="30"/>
      <c r="I1230" s="30"/>
    </row>
    <row r="1231" spans="1:11">
      <c r="A1231" s="26" t="s">
        <v>146</v>
      </c>
      <c r="B1231" s="88"/>
      <c r="C1231" s="27" t="s">
        <v>108</v>
      </c>
      <c r="D1231" s="27" t="s">
        <v>49</v>
      </c>
      <c r="E1231" s="27" t="s">
        <v>153</v>
      </c>
      <c r="F1231" s="89"/>
      <c r="G1231" s="30">
        <f>SUM(G1232+G1235+G1237)</f>
        <v>2218</v>
      </c>
      <c r="H1231" s="30">
        <f>SUM(H1232+H1235+H1237)</f>
        <v>0</v>
      </c>
      <c r="I1231" s="30">
        <f>SUM(I1232+I1235+I1237)</f>
        <v>0</v>
      </c>
    </row>
    <row r="1232" spans="1:11" ht="15" customHeight="1">
      <c r="A1232" s="26" t="s">
        <v>405</v>
      </c>
      <c r="B1232" s="88"/>
      <c r="C1232" s="27" t="s">
        <v>108</v>
      </c>
      <c r="D1232" s="27" t="s">
        <v>49</v>
      </c>
      <c r="E1232" s="27" t="s">
        <v>406</v>
      </c>
      <c r="F1232" s="27"/>
      <c r="G1232" s="30">
        <f>G1233</f>
        <v>537.1</v>
      </c>
      <c r="H1232" s="30">
        <f>H1233</f>
        <v>0</v>
      </c>
      <c r="I1232" s="30">
        <f>I1233</f>
        <v>0</v>
      </c>
    </row>
    <row r="1233" spans="1:9">
      <c r="A1233" s="26" t="s">
        <v>114</v>
      </c>
      <c r="B1233" s="88"/>
      <c r="C1233" s="27" t="s">
        <v>108</v>
      </c>
      <c r="D1233" s="27" t="s">
        <v>49</v>
      </c>
      <c r="E1233" s="27" t="s">
        <v>407</v>
      </c>
      <c r="F1233" s="27"/>
      <c r="G1233" s="30">
        <f t="shared" ref="G1233:I1233" si="285">G1234</f>
        <v>537.1</v>
      </c>
      <c r="H1233" s="30">
        <f t="shared" si="285"/>
        <v>0</v>
      </c>
      <c r="I1233" s="30">
        <f t="shared" si="285"/>
        <v>0</v>
      </c>
    </row>
    <row r="1234" spans="1:9" ht="31.5">
      <c r="A1234" s="26" t="s">
        <v>116</v>
      </c>
      <c r="B1234" s="88"/>
      <c r="C1234" s="27" t="s">
        <v>108</v>
      </c>
      <c r="D1234" s="27" t="s">
        <v>49</v>
      </c>
      <c r="E1234" s="27" t="s">
        <v>407</v>
      </c>
      <c r="F1234" s="27" t="s">
        <v>117</v>
      </c>
      <c r="G1234" s="30">
        <v>537.1</v>
      </c>
      <c r="H1234" s="30"/>
      <c r="I1234" s="30"/>
    </row>
    <row r="1235" spans="1:9" ht="31.5">
      <c r="A1235" s="26" t="s">
        <v>256</v>
      </c>
      <c r="B1235" s="88"/>
      <c r="C1235" s="27" t="s">
        <v>108</v>
      </c>
      <c r="D1235" s="27" t="s">
        <v>49</v>
      </c>
      <c r="E1235" s="27" t="s">
        <v>422</v>
      </c>
      <c r="F1235" s="27"/>
      <c r="G1235" s="30">
        <f>SUM(G1236)</f>
        <v>538.29999999999995</v>
      </c>
      <c r="H1235" s="30">
        <f>SUM(H1236)</f>
        <v>0</v>
      </c>
      <c r="I1235" s="30">
        <f>SUM(I1236)</f>
        <v>0</v>
      </c>
    </row>
    <row r="1236" spans="1:9" ht="31.5">
      <c r="A1236" s="26" t="s">
        <v>116</v>
      </c>
      <c r="B1236" s="88"/>
      <c r="C1236" s="27" t="s">
        <v>108</v>
      </c>
      <c r="D1236" s="27" t="s">
        <v>49</v>
      </c>
      <c r="E1236" s="27" t="s">
        <v>423</v>
      </c>
      <c r="F1236" s="27" t="s">
        <v>117</v>
      </c>
      <c r="G1236" s="30">
        <v>538.29999999999995</v>
      </c>
      <c r="H1236" s="30"/>
      <c r="I1236" s="30"/>
    </row>
    <row r="1237" spans="1:9">
      <c r="A1237" s="26" t="s">
        <v>323</v>
      </c>
      <c r="B1237" s="88"/>
      <c r="C1237" s="27" t="s">
        <v>108</v>
      </c>
      <c r="D1237" s="27" t="s">
        <v>49</v>
      </c>
      <c r="E1237" s="27" t="s">
        <v>408</v>
      </c>
      <c r="F1237" s="27"/>
      <c r="G1237" s="30">
        <f>SUM(G1238)</f>
        <v>1142.5999999999999</v>
      </c>
      <c r="H1237" s="30">
        <f>SUM(H1238)</f>
        <v>0</v>
      </c>
      <c r="I1237" s="30">
        <f>SUM(I1238)</f>
        <v>0</v>
      </c>
    </row>
    <row r="1238" spans="1:9">
      <c r="A1238" s="26" t="s">
        <v>323</v>
      </c>
      <c r="B1238" s="88"/>
      <c r="C1238" s="27" t="s">
        <v>108</v>
      </c>
      <c r="D1238" s="27" t="s">
        <v>49</v>
      </c>
      <c r="E1238" s="27" t="s">
        <v>409</v>
      </c>
      <c r="F1238" s="27"/>
      <c r="G1238" s="30">
        <f>G1239</f>
        <v>1142.5999999999999</v>
      </c>
      <c r="H1238" s="30">
        <f>H1239</f>
        <v>0</v>
      </c>
      <c r="I1238" s="30">
        <f>I1239</f>
        <v>0</v>
      </c>
    </row>
    <row r="1239" spans="1:9" ht="31.5">
      <c r="A1239" s="26" t="s">
        <v>116</v>
      </c>
      <c r="B1239" s="88"/>
      <c r="C1239" s="27" t="s">
        <v>108</v>
      </c>
      <c r="D1239" s="27" t="s">
        <v>49</v>
      </c>
      <c r="E1239" s="27" t="s">
        <v>409</v>
      </c>
      <c r="F1239" s="27" t="s">
        <v>117</v>
      </c>
      <c r="G1239" s="30">
        <v>1142.5999999999999</v>
      </c>
      <c r="H1239" s="30"/>
      <c r="I1239" s="30"/>
    </row>
    <row r="1240" spans="1:9">
      <c r="A1240" s="26" t="s">
        <v>831</v>
      </c>
      <c r="B1240" s="88"/>
      <c r="C1240" s="27" t="s">
        <v>108</v>
      </c>
      <c r="D1240" s="27" t="s">
        <v>49</v>
      </c>
      <c r="E1240" s="27" t="s">
        <v>566</v>
      </c>
      <c r="F1240" s="27"/>
      <c r="G1240" s="30">
        <f t="shared" ref="G1240:I1241" si="286">G1241</f>
        <v>11559.7</v>
      </c>
      <c r="H1240" s="30">
        <f t="shared" si="286"/>
        <v>0</v>
      </c>
      <c r="I1240" s="30">
        <f t="shared" si="286"/>
        <v>13421.5</v>
      </c>
    </row>
    <row r="1241" spans="1:9" ht="63">
      <c r="A1241" s="26" t="s">
        <v>691</v>
      </c>
      <c r="B1241" s="88"/>
      <c r="C1241" s="27" t="s">
        <v>108</v>
      </c>
      <c r="D1241" s="27" t="s">
        <v>49</v>
      </c>
      <c r="E1241" s="27" t="s">
        <v>690</v>
      </c>
      <c r="F1241" s="27"/>
      <c r="G1241" s="30">
        <f t="shared" si="286"/>
        <v>11559.7</v>
      </c>
      <c r="H1241" s="30">
        <f t="shared" si="286"/>
        <v>0</v>
      </c>
      <c r="I1241" s="30">
        <f t="shared" si="286"/>
        <v>13421.5</v>
      </c>
    </row>
    <row r="1242" spans="1:9" ht="31.5">
      <c r="A1242" s="26" t="s">
        <v>116</v>
      </c>
      <c r="B1242" s="88"/>
      <c r="C1242" s="27" t="s">
        <v>108</v>
      </c>
      <c r="D1242" s="27" t="s">
        <v>49</v>
      </c>
      <c r="E1242" s="27" t="s">
        <v>690</v>
      </c>
      <c r="F1242" s="27" t="s">
        <v>117</v>
      </c>
      <c r="G1242" s="30">
        <v>11559.7</v>
      </c>
      <c r="H1242" s="30"/>
      <c r="I1242" s="30">
        <v>13421.5</v>
      </c>
    </row>
    <row r="1243" spans="1:9">
      <c r="A1243" s="3" t="s">
        <v>852</v>
      </c>
      <c r="B1243" s="88"/>
      <c r="C1243" s="27" t="s">
        <v>108</v>
      </c>
      <c r="D1243" s="27" t="s">
        <v>164</v>
      </c>
      <c r="E1243" s="27"/>
      <c r="F1243" s="27"/>
      <c r="G1243" s="30">
        <f>SUM(G1244)</f>
        <v>14</v>
      </c>
      <c r="H1243" s="30">
        <f t="shared" ref="H1243:I1245" si="287">SUM(H1244)</f>
        <v>0</v>
      </c>
      <c r="I1243" s="30">
        <f t="shared" si="287"/>
        <v>0</v>
      </c>
    </row>
    <row r="1244" spans="1:9">
      <c r="A1244" s="125" t="s">
        <v>638</v>
      </c>
      <c r="B1244" s="27"/>
      <c r="C1244" s="27" t="s">
        <v>108</v>
      </c>
      <c r="D1244" s="27" t="s">
        <v>164</v>
      </c>
      <c r="E1244" s="27" t="s">
        <v>110</v>
      </c>
      <c r="F1244" s="27"/>
      <c r="G1244" s="30">
        <f>SUM(G1245)</f>
        <v>14</v>
      </c>
      <c r="H1244" s="30">
        <f t="shared" si="287"/>
        <v>0</v>
      </c>
      <c r="I1244" s="30">
        <f t="shared" si="287"/>
        <v>0</v>
      </c>
    </row>
    <row r="1245" spans="1:9" ht="24" customHeight="1">
      <c r="A1245" s="125" t="s">
        <v>573</v>
      </c>
      <c r="B1245" s="88"/>
      <c r="C1245" s="27" t="s">
        <v>108</v>
      </c>
      <c r="D1245" s="27" t="s">
        <v>164</v>
      </c>
      <c r="E1245" s="27" t="s">
        <v>141</v>
      </c>
      <c r="F1245" s="27"/>
      <c r="G1245" s="30">
        <f>SUM(G1246)</f>
        <v>14</v>
      </c>
      <c r="H1245" s="30">
        <f t="shared" si="287"/>
        <v>0</v>
      </c>
      <c r="I1245" s="30">
        <f t="shared" si="287"/>
        <v>0</v>
      </c>
    </row>
    <row r="1246" spans="1:9" ht="31.5">
      <c r="A1246" s="125" t="s">
        <v>93</v>
      </c>
      <c r="B1246" s="88"/>
      <c r="C1246" s="27" t="s">
        <v>108</v>
      </c>
      <c r="D1246" s="27" t="s">
        <v>164</v>
      </c>
      <c r="E1246" s="27" t="s">
        <v>577</v>
      </c>
      <c r="F1246" s="27"/>
      <c r="G1246" s="30">
        <f>SUM(G1247)</f>
        <v>14</v>
      </c>
      <c r="H1246" s="30"/>
      <c r="I1246" s="30"/>
    </row>
    <row r="1247" spans="1:9" ht="31.5">
      <c r="A1247" s="125" t="s">
        <v>47</v>
      </c>
      <c r="B1247" s="88"/>
      <c r="C1247" s="27" t="s">
        <v>108</v>
      </c>
      <c r="D1247" s="27" t="s">
        <v>164</v>
      </c>
      <c r="E1247" s="27" t="s">
        <v>577</v>
      </c>
      <c r="F1247" s="27" t="s">
        <v>86</v>
      </c>
      <c r="G1247" s="30">
        <v>14</v>
      </c>
      <c r="H1247" s="30"/>
      <c r="I1247" s="30"/>
    </row>
    <row r="1248" spans="1:9">
      <c r="A1248" s="125" t="s">
        <v>329</v>
      </c>
      <c r="B1248" s="27"/>
      <c r="C1248" s="27" t="s">
        <v>108</v>
      </c>
      <c r="D1248" s="27" t="s">
        <v>108</v>
      </c>
      <c r="E1248" s="27"/>
      <c r="F1248" s="56"/>
      <c r="G1248" s="30">
        <f t="shared" ref="G1248:I1251" si="288">SUM(G1249)</f>
        <v>237.7</v>
      </c>
      <c r="H1248" s="30">
        <f t="shared" si="288"/>
        <v>0</v>
      </c>
      <c r="I1248" s="30">
        <f t="shared" si="288"/>
        <v>0</v>
      </c>
    </row>
    <row r="1249" spans="1:9" ht="31.5">
      <c r="A1249" s="26" t="s">
        <v>633</v>
      </c>
      <c r="B1249" s="35"/>
      <c r="C1249" s="35" t="s">
        <v>108</v>
      </c>
      <c r="D1249" s="35" t="s">
        <v>108</v>
      </c>
      <c r="E1249" s="56" t="s">
        <v>314</v>
      </c>
      <c r="F1249" s="56"/>
      <c r="G1249" s="30">
        <f t="shared" si="288"/>
        <v>237.7</v>
      </c>
      <c r="H1249" s="30">
        <f t="shared" si="288"/>
        <v>0</v>
      </c>
      <c r="I1249" s="30">
        <f t="shared" si="288"/>
        <v>0</v>
      </c>
    </row>
    <row r="1250" spans="1:9" ht="31.5">
      <c r="A1250" s="26" t="s">
        <v>506</v>
      </c>
      <c r="B1250" s="27"/>
      <c r="C1250" s="27" t="s">
        <v>108</v>
      </c>
      <c r="D1250" s="27" t="s">
        <v>108</v>
      </c>
      <c r="E1250" s="27" t="s">
        <v>334</v>
      </c>
      <c r="F1250" s="27"/>
      <c r="G1250" s="30">
        <f t="shared" si="288"/>
        <v>237.7</v>
      </c>
      <c r="H1250" s="30">
        <f t="shared" si="288"/>
        <v>0</v>
      </c>
      <c r="I1250" s="30">
        <f t="shared" si="288"/>
        <v>0</v>
      </c>
    </row>
    <row r="1251" spans="1:9">
      <c r="A1251" s="26" t="s">
        <v>30</v>
      </c>
      <c r="B1251" s="27"/>
      <c r="C1251" s="27" t="s">
        <v>108</v>
      </c>
      <c r="D1251" s="27" t="s">
        <v>108</v>
      </c>
      <c r="E1251" s="27" t="s">
        <v>335</v>
      </c>
      <c r="F1251" s="27"/>
      <c r="G1251" s="30">
        <f t="shared" si="288"/>
        <v>237.7</v>
      </c>
      <c r="H1251" s="30">
        <f t="shared" si="288"/>
        <v>0</v>
      </c>
      <c r="I1251" s="30">
        <f t="shared" si="288"/>
        <v>0</v>
      </c>
    </row>
    <row r="1252" spans="1:9" ht="31.5">
      <c r="A1252" s="26" t="s">
        <v>336</v>
      </c>
      <c r="B1252" s="56"/>
      <c r="C1252" s="27" t="s">
        <v>108</v>
      </c>
      <c r="D1252" s="27" t="s">
        <v>108</v>
      </c>
      <c r="E1252" s="27" t="s">
        <v>337</v>
      </c>
      <c r="F1252" s="27"/>
      <c r="G1252" s="30">
        <f>SUM(G1253:G1255)</f>
        <v>237.7</v>
      </c>
      <c r="H1252" s="30">
        <f t="shared" ref="H1252:I1252" si="289">SUM(H1253:H1255)</f>
        <v>0</v>
      </c>
      <c r="I1252" s="30">
        <f t="shared" si="289"/>
        <v>0</v>
      </c>
    </row>
    <row r="1253" spans="1:9" ht="47.25">
      <c r="A1253" s="111" t="s">
        <v>46</v>
      </c>
      <c r="B1253" s="56"/>
      <c r="C1253" s="27" t="s">
        <v>108</v>
      </c>
      <c r="D1253" s="27" t="s">
        <v>108</v>
      </c>
      <c r="E1253" s="27" t="s">
        <v>337</v>
      </c>
      <c r="F1253" s="27" t="s">
        <v>84</v>
      </c>
      <c r="G1253" s="30">
        <v>43.6</v>
      </c>
      <c r="H1253" s="30"/>
      <c r="I1253" s="30"/>
    </row>
    <row r="1254" spans="1:9" ht="31.5">
      <c r="A1254" s="111" t="s">
        <v>47</v>
      </c>
      <c r="B1254" s="56"/>
      <c r="C1254" s="27" t="s">
        <v>108</v>
      </c>
      <c r="D1254" s="27" t="s">
        <v>108</v>
      </c>
      <c r="E1254" s="27" t="s">
        <v>337</v>
      </c>
      <c r="F1254" s="27" t="s">
        <v>86</v>
      </c>
      <c r="G1254" s="30">
        <v>14.1</v>
      </c>
      <c r="H1254" s="30"/>
      <c r="I1254" s="30"/>
    </row>
    <row r="1255" spans="1:9" ht="31.5">
      <c r="A1255" s="26" t="s">
        <v>222</v>
      </c>
      <c r="B1255" s="27"/>
      <c r="C1255" s="27" t="s">
        <v>108</v>
      </c>
      <c r="D1255" s="27" t="s">
        <v>108</v>
      </c>
      <c r="E1255" s="27" t="s">
        <v>337</v>
      </c>
      <c r="F1255" s="46">
        <v>600</v>
      </c>
      <c r="G1255" s="30">
        <v>180</v>
      </c>
      <c r="H1255" s="30"/>
      <c r="I1255" s="30"/>
    </row>
    <row r="1256" spans="1:9">
      <c r="A1256" s="26" t="s">
        <v>118</v>
      </c>
      <c r="B1256" s="27"/>
      <c r="C1256" s="27" t="s">
        <v>13</v>
      </c>
      <c r="D1256" s="27"/>
      <c r="E1256" s="27"/>
      <c r="F1256" s="27"/>
      <c r="G1256" s="30">
        <f>SUM(G1257+G1338)</f>
        <v>191310.7</v>
      </c>
      <c r="H1256" s="30">
        <f>SUM(H1257+H1338)</f>
        <v>171516.7</v>
      </c>
      <c r="I1256" s="30">
        <f>SUM(I1257+I1338)</f>
        <v>181014.8</v>
      </c>
    </row>
    <row r="1257" spans="1:9">
      <c r="A1257" s="26" t="s">
        <v>119</v>
      </c>
      <c r="B1257" s="27"/>
      <c r="C1257" s="27" t="s">
        <v>13</v>
      </c>
      <c r="D1257" s="27" t="s">
        <v>29</v>
      </c>
      <c r="E1257" s="27"/>
      <c r="F1257" s="27"/>
      <c r="G1257" s="30">
        <f>G1261+G1333+G1271</f>
        <v>143634.5</v>
      </c>
      <c r="H1257" s="30">
        <f>H1261+H1333+H1271</f>
        <v>126407.3</v>
      </c>
      <c r="I1257" s="30">
        <f>I1261+I1333+I1271</f>
        <v>135591.5</v>
      </c>
    </row>
    <row r="1258" spans="1:9" hidden="1">
      <c r="A1258" s="26" t="s">
        <v>456</v>
      </c>
      <c r="B1258" s="27"/>
      <c r="C1258" s="27" t="s">
        <v>13</v>
      </c>
      <c r="D1258" s="27" t="s">
        <v>29</v>
      </c>
      <c r="E1258" s="27" t="s">
        <v>457</v>
      </c>
      <c r="F1258" s="27"/>
      <c r="G1258" s="30">
        <f t="shared" ref="G1258:I1259" si="290">G1259</f>
        <v>0</v>
      </c>
      <c r="H1258" s="30">
        <f t="shared" si="290"/>
        <v>0</v>
      </c>
      <c r="I1258" s="30">
        <f t="shared" si="290"/>
        <v>0</v>
      </c>
    </row>
    <row r="1259" spans="1:9" hidden="1">
      <c r="A1259" s="26" t="s">
        <v>458</v>
      </c>
      <c r="B1259" s="27"/>
      <c r="C1259" s="27" t="s">
        <v>13</v>
      </c>
      <c r="D1259" s="27" t="s">
        <v>29</v>
      </c>
      <c r="E1259" s="27" t="s">
        <v>459</v>
      </c>
      <c r="F1259" s="27"/>
      <c r="G1259" s="30">
        <f t="shared" si="290"/>
        <v>0</v>
      </c>
      <c r="H1259" s="30">
        <f t="shared" si="290"/>
        <v>0</v>
      </c>
      <c r="I1259" s="30">
        <f t="shared" si="290"/>
        <v>0</v>
      </c>
    </row>
    <row r="1260" spans="1:9" ht="47.25" hidden="1">
      <c r="A1260" s="26" t="s">
        <v>46</v>
      </c>
      <c r="B1260" s="27"/>
      <c r="C1260" s="27" t="s">
        <v>13</v>
      </c>
      <c r="D1260" s="27" t="s">
        <v>29</v>
      </c>
      <c r="E1260" s="27" t="s">
        <v>459</v>
      </c>
      <c r="F1260" s="27" t="s">
        <v>84</v>
      </c>
      <c r="G1260" s="30"/>
      <c r="H1260" s="30"/>
      <c r="I1260" s="30"/>
    </row>
    <row r="1261" spans="1:9" ht="47.25" customHeight="1">
      <c r="A1261" s="26" t="s">
        <v>683</v>
      </c>
      <c r="B1261" s="27"/>
      <c r="C1261" s="27" t="s">
        <v>13</v>
      </c>
      <c r="D1261" s="27" t="s">
        <v>29</v>
      </c>
      <c r="E1261" s="27" t="s">
        <v>682</v>
      </c>
      <c r="F1261" s="27"/>
      <c r="G1261" s="30">
        <f>SUM(G1262)+G1267</f>
        <v>100</v>
      </c>
      <c r="H1261" s="30">
        <f>SUM(H1262)+H1267</f>
        <v>0</v>
      </c>
      <c r="I1261" s="30">
        <f>SUM(I1262)+I1267</f>
        <v>0</v>
      </c>
    </row>
    <row r="1262" spans="1:9">
      <c r="A1262" s="26" t="s">
        <v>30</v>
      </c>
      <c r="B1262" s="27"/>
      <c r="C1262" s="27" t="s">
        <v>13</v>
      </c>
      <c r="D1262" s="27" t="s">
        <v>29</v>
      </c>
      <c r="E1262" s="27" t="s">
        <v>684</v>
      </c>
      <c r="F1262" s="27"/>
      <c r="G1262" s="30">
        <f>SUM(G1263)+G1265</f>
        <v>100</v>
      </c>
      <c r="H1262" s="30">
        <f t="shared" ref="H1262:I1262" si="291">SUM(H1263)+H1265</f>
        <v>0</v>
      </c>
      <c r="I1262" s="30">
        <f t="shared" si="291"/>
        <v>0</v>
      </c>
    </row>
    <row r="1263" spans="1:9" hidden="1">
      <c r="A1263" s="26" t="s">
        <v>123</v>
      </c>
      <c r="B1263" s="27"/>
      <c r="C1263" s="27" t="s">
        <v>13</v>
      </c>
      <c r="D1263" s="27" t="s">
        <v>29</v>
      </c>
      <c r="E1263" s="27" t="s">
        <v>685</v>
      </c>
      <c r="F1263" s="27"/>
      <c r="G1263" s="30">
        <f t="shared" ref="G1263:I1263" si="292">SUM(G1264)</f>
        <v>0</v>
      </c>
      <c r="H1263" s="30">
        <f t="shared" si="292"/>
        <v>0</v>
      </c>
      <c r="I1263" s="30">
        <f t="shared" si="292"/>
        <v>0</v>
      </c>
    </row>
    <row r="1264" spans="1:9" ht="31.5" hidden="1">
      <c r="A1264" s="26" t="s">
        <v>47</v>
      </c>
      <c r="B1264" s="27"/>
      <c r="C1264" s="27" t="s">
        <v>13</v>
      </c>
      <c r="D1264" s="27" t="s">
        <v>29</v>
      </c>
      <c r="E1264" s="27" t="s">
        <v>685</v>
      </c>
      <c r="F1264" s="27" t="s">
        <v>86</v>
      </c>
      <c r="G1264" s="30"/>
      <c r="H1264" s="30"/>
      <c r="I1264" s="30"/>
    </row>
    <row r="1265" spans="1:9">
      <c r="A1265" s="26" t="s">
        <v>518</v>
      </c>
      <c r="B1265" s="27"/>
      <c r="C1265" s="27" t="s">
        <v>13</v>
      </c>
      <c r="D1265" s="27" t="s">
        <v>29</v>
      </c>
      <c r="E1265" s="27" t="s">
        <v>928</v>
      </c>
      <c r="F1265" s="27"/>
      <c r="G1265" s="30">
        <f>SUM(G1266)</f>
        <v>100</v>
      </c>
      <c r="H1265" s="30">
        <f>SUM(H1266)</f>
        <v>0</v>
      </c>
      <c r="I1265" s="30">
        <f>SUM(I1266)</f>
        <v>0</v>
      </c>
    </row>
    <row r="1266" spans="1:9" ht="31.5">
      <c r="A1266" s="26" t="s">
        <v>47</v>
      </c>
      <c r="B1266" s="27"/>
      <c r="C1266" s="27" t="s">
        <v>13</v>
      </c>
      <c r="D1266" s="27" t="s">
        <v>29</v>
      </c>
      <c r="E1266" s="27" t="s">
        <v>928</v>
      </c>
      <c r="F1266" s="27" t="s">
        <v>86</v>
      </c>
      <c r="G1266" s="30">
        <v>100</v>
      </c>
      <c r="H1266" s="30"/>
      <c r="I1266" s="30"/>
    </row>
    <row r="1267" spans="1:9" hidden="1">
      <c r="A1267" s="26" t="s">
        <v>146</v>
      </c>
      <c r="B1267" s="27"/>
      <c r="C1267" s="27" t="s">
        <v>13</v>
      </c>
      <c r="D1267" s="27" t="s">
        <v>29</v>
      </c>
      <c r="E1267" s="27" t="s">
        <v>686</v>
      </c>
      <c r="F1267" s="27"/>
      <c r="G1267" s="30">
        <f t="shared" ref="G1267:I1269" si="293">SUM(G1268)</f>
        <v>0</v>
      </c>
      <c r="H1267" s="30">
        <f t="shared" si="293"/>
        <v>0</v>
      </c>
      <c r="I1267" s="30">
        <f t="shared" si="293"/>
        <v>0</v>
      </c>
    </row>
    <row r="1268" spans="1:9" hidden="1">
      <c r="A1268" s="26" t="s">
        <v>255</v>
      </c>
      <c r="B1268" s="27"/>
      <c r="C1268" s="27" t="s">
        <v>13</v>
      </c>
      <c r="D1268" s="27" t="s">
        <v>29</v>
      </c>
      <c r="E1268" s="27" t="s">
        <v>687</v>
      </c>
      <c r="F1268" s="27"/>
      <c r="G1268" s="30">
        <f>SUM(G1269)</f>
        <v>0</v>
      </c>
      <c r="H1268" s="30">
        <f>SUM(H1269)</f>
        <v>0</v>
      </c>
      <c r="I1268" s="30">
        <f>SUM(I1269)</f>
        <v>0</v>
      </c>
    </row>
    <row r="1269" spans="1:9" hidden="1">
      <c r="A1269" s="26" t="s">
        <v>136</v>
      </c>
      <c r="B1269" s="27"/>
      <c r="C1269" s="27" t="s">
        <v>13</v>
      </c>
      <c r="D1269" s="27" t="s">
        <v>29</v>
      </c>
      <c r="E1269" s="27" t="s">
        <v>688</v>
      </c>
      <c r="F1269" s="27"/>
      <c r="G1269" s="30">
        <f t="shared" si="293"/>
        <v>0</v>
      </c>
      <c r="H1269" s="30">
        <f t="shared" si="293"/>
        <v>0</v>
      </c>
      <c r="I1269" s="30">
        <f t="shared" si="293"/>
        <v>0</v>
      </c>
    </row>
    <row r="1270" spans="1:9" ht="31.5" hidden="1">
      <c r="A1270" s="26" t="s">
        <v>116</v>
      </c>
      <c r="B1270" s="27"/>
      <c r="C1270" s="27" t="s">
        <v>13</v>
      </c>
      <c r="D1270" s="27" t="s">
        <v>29</v>
      </c>
      <c r="E1270" s="27" t="s">
        <v>688</v>
      </c>
      <c r="F1270" s="27" t="s">
        <v>117</v>
      </c>
      <c r="G1270" s="30"/>
      <c r="H1270" s="30"/>
      <c r="I1270" s="30"/>
    </row>
    <row r="1271" spans="1:9">
      <c r="A1271" s="26" t="s">
        <v>638</v>
      </c>
      <c r="B1271" s="27"/>
      <c r="C1271" s="27" t="s">
        <v>13</v>
      </c>
      <c r="D1271" s="27" t="s">
        <v>29</v>
      </c>
      <c r="E1271" s="27" t="s">
        <v>110</v>
      </c>
      <c r="F1271" s="27"/>
      <c r="G1271" s="30">
        <f>SUM(G1272+G1285+G1291+G1300)+G1295</f>
        <v>143534.5</v>
      </c>
      <c r="H1271" s="30">
        <f>SUM(H1272+H1285+H1291+H1300)+H1295</f>
        <v>126407.3</v>
      </c>
      <c r="I1271" s="30">
        <f>SUM(I1272+I1285+I1291+I1300)+I1295</f>
        <v>135591.5</v>
      </c>
    </row>
    <row r="1272" spans="1:9">
      <c r="A1272" s="26" t="s">
        <v>120</v>
      </c>
      <c r="B1272" s="27"/>
      <c r="C1272" s="27" t="s">
        <v>13</v>
      </c>
      <c r="D1272" s="27" t="s">
        <v>29</v>
      </c>
      <c r="E1272" s="27" t="s">
        <v>121</v>
      </c>
      <c r="F1272" s="27"/>
      <c r="G1272" s="30">
        <f>SUM(G1273+G1276+G1280)</f>
        <v>72122.600000000006</v>
      </c>
      <c r="H1272" s="30">
        <f>SUM(H1273+H1276+H1280)</f>
        <v>63109.2</v>
      </c>
      <c r="I1272" s="30">
        <f>SUM(I1273+I1276+I1280)</f>
        <v>63109.2</v>
      </c>
    </row>
    <row r="1273" spans="1:9" ht="47.25">
      <c r="A1273" s="26" t="s">
        <v>23</v>
      </c>
      <c r="B1273" s="27"/>
      <c r="C1273" s="27" t="s">
        <v>13</v>
      </c>
      <c r="D1273" s="27" t="s">
        <v>29</v>
      </c>
      <c r="E1273" s="27" t="s">
        <v>122</v>
      </c>
      <c r="F1273" s="27"/>
      <c r="G1273" s="30">
        <f>G1274</f>
        <v>48588.2</v>
      </c>
      <c r="H1273" s="30">
        <f>H1274</f>
        <v>42446.1</v>
      </c>
      <c r="I1273" s="30">
        <f>I1274</f>
        <v>42446.1</v>
      </c>
    </row>
    <row r="1274" spans="1:9">
      <c r="A1274" s="26" t="s">
        <v>123</v>
      </c>
      <c r="B1274" s="27"/>
      <c r="C1274" s="27" t="s">
        <v>13</v>
      </c>
      <c r="D1274" s="27" t="s">
        <v>29</v>
      </c>
      <c r="E1274" s="27" t="s">
        <v>124</v>
      </c>
      <c r="F1274" s="27"/>
      <c r="G1274" s="30">
        <f t="shared" ref="G1274:I1274" si="294">G1275</f>
        <v>48588.2</v>
      </c>
      <c r="H1274" s="30">
        <f t="shared" si="294"/>
        <v>42446.1</v>
      </c>
      <c r="I1274" s="30">
        <f t="shared" si="294"/>
        <v>42446.1</v>
      </c>
    </row>
    <row r="1275" spans="1:9" ht="31.5">
      <c r="A1275" s="26" t="s">
        <v>116</v>
      </c>
      <c r="B1275" s="27"/>
      <c r="C1275" s="27" t="s">
        <v>13</v>
      </c>
      <c r="D1275" s="27" t="s">
        <v>29</v>
      </c>
      <c r="E1275" s="27" t="s">
        <v>124</v>
      </c>
      <c r="F1275" s="27" t="s">
        <v>117</v>
      </c>
      <c r="G1275" s="30">
        <v>48588.2</v>
      </c>
      <c r="H1275" s="30">
        <v>42446.1</v>
      </c>
      <c r="I1275" s="30">
        <v>42446.1</v>
      </c>
    </row>
    <row r="1276" spans="1:9" hidden="1">
      <c r="A1276" s="26" t="s">
        <v>146</v>
      </c>
      <c r="B1276" s="27"/>
      <c r="C1276" s="27" t="s">
        <v>13</v>
      </c>
      <c r="D1276" s="27" t="s">
        <v>29</v>
      </c>
      <c r="E1276" s="27" t="s">
        <v>574</v>
      </c>
      <c r="F1276" s="27"/>
      <c r="G1276" s="30">
        <f t="shared" ref="G1276:I1278" si="295">SUM(G1277)</f>
        <v>0</v>
      </c>
      <c r="H1276" s="30">
        <f t="shared" si="295"/>
        <v>0</v>
      </c>
      <c r="I1276" s="30">
        <f t="shared" si="295"/>
        <v>0</v>
      </c>
    </row>
    <row r="1277" spans="1:9" hidden="1">
      <c r="A1277" s="26" t="s">
        <v>123</v>
      </c>
      <c r="B1277" s="27"/>
      <c r="C1277" s="27" t="s">
        <v>13</v>
      </c>
      <c r="D1277" s="27" t="s">
        <v>29</v>
      </c>
      <c r="E1277" s="27" t="s">
        <v>575</v>
      </c>
      <c r="F1277" s="27"/>
      <c r="G1277" s="30">
        <f t="shared" si="295"/>
        <v>0</v>
      </c>
      <c r="H1277" s="30">
        <f t="shared" si="295"/>
        <v>0</v>
      </c>
      <c r="I1277" s="30">
        <f t="shared" si="295"/>
        <v>0</v>
      </c>
    </row>
    <row r="1278" spans="1:9" hidden="1">
      <c r="A1278" s="26" t="s">
        <v>323</v>
      </c>
      <c r="B1278" s="27"/>
      <c r="C1278" s="27" t="s">
        <v>13</v>
      </c>
      <c r="D1278" s="27" t="s">
        <v>29</v>
      </c>
      <c r="E1278" s="27" t="s">
        <v>576</v>
      </c>
      <c r="F1278" s="27"/>
      <c r="G1278" s="30">
        <f t="shared" si="295"/>
        <v>0</v>
      </c>
      <c r="H1278" s="30">
        <f t="shared" si="295"/>
        <v>0</v>
      </c>
      <c r="I1278" s="30">
        <f t="shared" si="295"/>
        <v>0</v>
      </c>
    </row>
    <row r="1279" spans="1:9" ht="31.5" hidden="1">
      <c r="A1279" s="26" t="s">
        <v>116</v>
      </c>
      <c r="B1279" s="27"/>
      <c r="C1279" s="27" t="s">
        <v>13</v>
      </c>
      <c r="D1279" s="27" t="s">
        <v>29</v>
      </c>
      <c r="E1279" s="27" t="s">
        <v>576</v>
      </c>
      <c r="F1279" s="27" t="s">
        <v>117</v>
      </c>
      <c r="G1279" s="30"/>
      <c r="H1279" s="30"/>
      <c r="I1279" s="30"/>
    </row>
    <row r="1280" spans="1:9" ht="31.5">
      <c r="A1280" s="26" t="s">
        <v>40</v>
      </c>
      <c r="B1280" s="27"/>
      <c r="C1280" s="27" t="s">
        <v>13</v>
      </c>
      <c r="D1280" s="27" t="s">
        <v>29</v>
      </c>
      <c r="E1280" s="27" t="s">
        <v>125</v>
      </c>
      <c r="F1280" s="27"/>
      <c r="G1280" s="30">
        <f>G1281</f>
        <v>23534.400000000001</v>
      </c>
      <c r="H1280" s="30">
        <f>H1281</f>
        <v>20663.100000000002</v>
      </c>
      <c r="I1280" s="30">
        <f>I1281</f>
        <v>20663.100000000002</v>
      </c>
    </row>
    <row r="1281" spans="1:12">
      <c r="A1281" s="26" t="s">
        <v>123</v>
      </c>
      <c r="B1281" s="27"/>
      <c r="C1281" s="27" t="s">
        <v>13</v>
      </c>
      <c r="D1281" s="27" t="s">
        <v>29</v>
      </c>
      <c r="E1281" s="27" t="s">
        <v>126</v>
      </c>
      <c r="F1281" s="27"/>
      <c r="G1281" s="30">
        <f>G1282+G1283+G1284</f>
        <v>23534.400000000001</v>
      </c>
      <c r="H1281" s="30">
        <f>H1282+H1283+H1284</f>
        <v>20663.100000000002</v>
      </c>
      <c r="I1281" s="30">
        <f>I1282+I1283+I1284</f>
        <v>20663.100000000002</v>
      </c>
    </row>
    <row r="1282" spans="1:12" ht="47.25">
      <c r="A1282" s="26" t="s">
        <v>46</v>
      </c>
      <c r="B1282" s="27"/>
      <c r="C1282" s="27" t="s">
        <v>13</v>
      </c>
      <c r="D1282" s="27" t="s">
        <v>29</v>
      </c>
      <c r="E1282" s="27" t="s">
        <v>126</v>
      </c>
      <c r="F1282" s="27" t="s">
        <v>84</v>
      </c>
      <c r="G1282" s="30">
        <v>20444.7</v>
      </c>
      <c r="H1282" s="30">
        <v>17565.900000000001</v>
      </c>
      <c r="I1282" s="30">
        <v>17565.900000000001</v>
      </c>
    </row>
    <row r="1283" spans="1:12" ht="31.5">
      <c r="A1283" s="26" t="s">
        <v>47</v>
      </c>
      <c r="B1283" s="27"/>
      <c r="C1283" s="27" t="s">
        <v>13</v>
      </c>
      <c r="D1283" s="27" t="s">
        <v>29</v>
      </c>
      <c r="E1283" s="27" t="s">
        <v>126</v>
      </c>
      <c r="F1283" s="27" t="s">
        <v>86</v>
      </c>
      <c r="G1283" s="32">
        <v>2852</v>
      </c>
      <c r="H1283" s="32">
        <v>2816.2</v>
      </c>
      <c r="I1283" s="32">
        <v>2816.2</v>
      </c>
    </row>
    <row r="1284" spans="1:12">
      <c r="A1284" s="26" t="s">
        <v>20</v>
      </c>
      <c r="B1284" s="27"/>
      <c r="C1284" s="27" t="s">
        <v>13</v>
      </c>
      <c r="D1284" s="27" t="s">
        <v>29</v>
      </c>
      <c r="E1284" s="27" t="s">
        <v>126</v>
      </c>
      <c r="F1284" s="27" t="s">
        <v>91</v>
      </c>
      <c r="G1284" s="30">
        <v>237.7</v>
      </c>
      <c r="H1284" s="30">
        <v>281</v>
      </c>
      <c r="I1284" s="30">
        <v>281</v>
      </c>
    </row>
    <row r="1285" spans="1:12">
      <c r="A1285" s="26" t="s">
        <v>128</v>
      </c>
      <c r="B1285" s="27"/>
      <c r="C1285" s="27" t="s">
        <v>13</v>
      </c>
      <c r="D1285" s="27" t="s">
        <v>29</v>
      </c>
      <c r="E1285" s="27" t="s">
        <v>129</v>
      </c>
      <c r="F1285" s="27"/>
      <c r="G1285" s="30">
        <f t="shared" ref="G1285:I1285" si="296">G1286</f>
        <v>55327.4</v>
      </c>
      <c r="H1285" s="30">
        <f t="shared" si="296"/>
        <v>52138</v>
      </c>
      <c r="I1285" s="30">
        <f t="shared" si="296"/>
        <v>52138</v>
      </c>
    </row>
    <row r="1286" spans="1:12" ht="31.5">
      <c r="A1286" s="26" t="s">
        <v>40</v>
      </c>
      <c r="B1286" s="27"/>
      <c r="C1286" s="27" t="s">
        <v>13</v>
      </c>
      <c r="D1286" s="27" t="s">
        <v>29</v>
      </c>
      <c r="E1286" s="27" t="s">
        <v>130</v>
      </c>
      <c r="F1286" s="27"/>
      <c r="G1286" s="30">
        <f>G1287</f>
        <v>55327.4</v>
      </c>
      <c r="H1286" s="30">
        <f>H1287</f>
        <v>52138</v>
      </c>
      <c r="I1286" s="30">
        <f>I1287</f>
        <v>52138</v>
      </c>
    </row>
    <row r="1287" spans="1:12">
      <c r="A1287" s="26" t="s">
        <v>131</v>
      </c>
      <c r="B1287" s="27"/>
      <c r="C1287" s="27" t="s">
        <v>13</v>
      </c>
      <c r="D1287" s="27" t="s">
        <v>29</v>
      </c>
      <c r="E1287" s="27" t="s">
        <v>132</v>
      </c>
      <c r="F1287" s="27"/>
      <c r="G1287" s="30">
        <f>G1288+G1289+G1290</f>
        <v>55327.4</v>
      </c>
      <c r="H1287" s="30">
        <f>H1288+H1289+H1290</f>
        <v>52138</v>
      </c>
      <c r="I1287" s="30">
        <f>I1288+I1289+I1290</f>
        <v>52138</v>
      </c>
    </row>
    <row r="1288" spans="1:12" ht="47.25">
      <c r="A1288" s="26" t="s">
        <v>46</v>
      </c>
      <c r="B1288" s="27"/>
      <c r="C1288" s="27" t="s">
        <v>13</v>
      </c>
      <c r="D1288" s="27" t="s">
        <v>29</v>
      </c>
      <c r="E1288" s="27" t="s">
        <v>132</v>
      </c>
      <c r="F1288" s="27" t="s">
        <v>84</v>
      </c>
      <c r="G1288" s="30">
        <v>49101.4</v>
      </c>
      <c r="H1288" s="30">
        <v>46031.5</v>
      </c>
      <c r="I1288" s="30">
        <v>46031.5</v>
      </c>
    </row>
    <row r="1289" spans="1:12" ht="31.5">
      <c r="A1289" s="26" t="s">
        <v>47</v>
      </c>
      <c r="B1289" s="27"/>
      <c r="C1289" s="27" t="s">
        <v>13</v>
      </c>
      <c r="D1289" s="27" t="s">
        <v>29</v>
      </c>
      <c r="E1289" s="27" t="s">
        <v>132</v>
      </c>
      <c r="F1289" s="27" t="s">
        <v>86</v>
      </c>
      <c r="G1289" s="32">
        <v>5769.2</v>
      </c>
      <c r="H1289" s="32">
        <v>5648.1</v>
      </c>
      <c r="I1289" s="32">
        <v>5648.1</v>
      </c>
    </row>
    <row r="1290" spans="1:12">
      <c r="A1290" s="26" t="s">
        <v>20</v>
      </c>
      <c r="B1290" s="27"/>
      <c r="C1290" s="27" t="s">
        <v>13</v>
      </c>
      <c r="D1290" s="27" t="s">
        <v>29</v>
      </c>
      <c r="E1290" s="27" t="s">
        <v>132</v>
      </c>
      <c r="F1290" s="27" t="s">
        <v>91</v>
      </c>
      <c r="G1290" s="30">
        <v>456.8</v>
      </c>
      <c r="H1290" s="30">
        <v>458.4</v>
      </c>
      <c r="I1290" s="30">
        <v>458.4</v>
      </c>
    </row>
    <row r="1291" spans="1:12">
      <c r="A1291" s="26" t="s">
        <v>133</v>
      </c>
      <c r="B1291" s="27"/>
      <c r="C1291" s="27" t="s">
        <v>13</v>
      </c>
      <c r="D1291" s="27" t="s">
        <v>29</v>
      </c>
      <c r="E1291" s="27" t="s">
        <v>134</v>
      </c>
      <c r="F1291" s="27"/>
      <c r="G1291" s="30">
        <f t="shared" ref="G1291:I1293" si="297">G1292</f>
        <v>11249.1</v>
      </c>
      <c r="H1291" s="30">
        <f t="shared" si="297"/>
        <v>10070.5</v>
      </c>
      <c r="I1291" s="30">
        <f t="shared" si="297"/>
        <v>10070.5</v>
      </c>
    </row>
    <row r="1292" spans="1:12" ht="47.25">
      <c r="A1292" s="26" t="s">
        <v>23</v>
      </c>
      <c r="B1292" s="27"/>
      <c r="C1292" s="27" t="s">
        <v>13</v>
      </c>
      <c r="D1292" s="27" t="s">
        <v>29</v>
      </c>
      <c r="E1292" s="27" t="s">
        <v>135</v>
      </c>
      <c r="F1292" s="27"/>
      <c r="G1292" s="30">
        <f>G1293</f>
        <v>11249.1</v>
      </c>
      <c r="H1292" s="30">
        <f>H1293</f>
        <v>10070.5</v>
      </c>
      <c r="I1292" s="30">
        <f>I1293</f>
        <v>10070.5</v>
      </c>
    </row>
    <row r="1293" spans="1:12">
      <c r="A1293" s="26" t="s">
        <v>136</v>
      </c>
      <c r="B1293" s="27"/>
      <c r="C1293" s="27" t="s">
        <v>13</v>
      </c>
      <c r="D1293" s="27" t="s">
        <v>29</v>
      </c>
      <c r="E1293" s="27" t="s">
        <v>137</v>
      </c>
      <c r="F1293" s="27"/>
      <c r="G1293" s="30">
        <f t="shared" si="297"/>
        <v>11249.1</v>
      </c>
      <c r="H1293" s="30">
        <f t="shared" si="297"/>
        <v>10070.5</v>
      </c>
      <c r="I1293" s="30">
        <f t="shared" si="297"/>
        <v>10070.5</v>
      </c>
    </row>
    <row r="1294" spans="1:12" ht="31.5">
      <c r="A1294" s="26" t="s">
        <v>116</v>
      </c>
      <c r="B1294" s="27"/>
      <c r="C1294" s="27" t="s">
        <v>13</v>
      </c>
      <c r="D1294" s="27" t="s">
        <v>29</v>
      </c>
      <c r="E1294" s="27" t="s">
        <v>137</v>
      </c>
      <c r="F1294" s="27" t="s">
        <v>117</v>
      </c>
      <c r="G1294" s="30">
        <v>11249.1</v>
      </c>
      <c r="H1294" s="30">
        <v>10070.5</v>
      </c>
      <c r="I1294" s="30">
        <v>10070.5</v>
      </c>
    </row>
    <row r="1295" spans="1:12">
      <c r="A1295" s="111" t="s">
        <v>149</v>
      </c>
      <c r="B1295" s="27"/>
      <c r="C1295" s="27" t="s">
        <v>13</v>
      </c>
      <c r="D1295" s="27" t="s">
        <v>29</v>
      </c>
      <c r="E1295" s="27" t="s">
        <v>150</v>
      </c>
      <c r="F1295" s="27"/>
      <c r="G1295" s="30">
        <f>SUM(G1296)</f>
        <v>134</v>
      </c>
      <c r="H1295" s="30">
        <f t="shared" ref="H1295:L1296" si="298">SUM(H1296)</f>
        <v>0</v>
      </c>
      <c r="I1295" s="30">
        <f t="shared" si="298"/>
        <v>0</v>
      </c>
      <c r="J1295" s="30">
        <f t="shared" si="298"/>
        <v>0</v>
      </c>
      <c r="K1295" s="30">
        <f t="shared" si="298"/>
        <v>0</v>
      </c>
      <c r="L1295" s="30">
        <f t="shared" si="298"/>
        <v>0</v>
      </c>
    </row>
    <row r="1296" spans="1:12">
      <c r="A1296" s="111" t="s">
        <v>1002</v>
      </c>
      <c r="B1296" s="27"/>
      <c r="C1296" s="27" t="s">
        <v>13</v>
      </c>
      <c r="D1296" s="27" t="s">
        <v>29</v>
      </c>
      <c r="E1296" s="27" t="s">
        <v>1000</v>
      </c>
      <c r="F1296" s="27"/>
      <c r="G1296" s="30">
        <f>SUM(G1297)</f>
        <v>134</v>
      </c>
      <c r="H1296" s="30">
        <f t="shared" si="298"/>
        <v>0</v>
      </c>
      <c r="I1296" s="30">
        <f t="shared" si="298"/>
        <v>0</v>
      </c>
    </row>
    <row r="1297" spans="1:9" ht="31.5">
      <c r="A1297" s="111" t="s">
        <v>1001</v>
      </c>
      <c r="B1297" s="27"/>
      <c r="C1297" s="27" t="s">
        <v>13</v>
      </c>
      <c r="D1297" s="27" t="s">
        <v>29</v>
      </c>
      <c r="E1297" s="27" t="s">
        <v>999</v>
      </c>
      <c r="F1297" s="27"/>
      <c r="G1297" s="30">
        <f>SUM(G1298:G1299)</f>
        <v>134</v>
      </c>
      <c r="H1297" s="30">
        <f t="shared" ref="H1297:I1297" si="299">SUM(H1298:H1299)</f>
        <v>0</v>
      </c>
      <c r="I1297" s="30">
        <f t="shared" si="299"/>
        <v>0</v>
      </c>
    </row>
    <row r="1298" spans="1:9">
      <c r="A1298" s="111" t="s">
        <v>37</v>
      </c>
      <c r="B1298" s="27"/>
      <c r="C1298" s="27" t="s">
        <v>13</v>
      </c>
      <c r="D1298" s="27" t="s">
        <v>29</v>
      </c>
      <c r="E1298" s="27" t="s">
        <v>999</v>
      </c>
      <c r="F1298" s="27" t="s">
        <v>94</v>
      </c>
      <c r="G1298" s="30">
        <v>67</v>
      </c>
      <c r="H1298" s="30"/>
      <c r="I1298" s="30"/>
    </row>
    <row r="1299" spans="1:9" ht="31.5">
      <c r="A1299" s="111" t="s">
        <v>116</v>
      </c>
      <c r="B1299" s="27"/>
      <c r="C1299" s="27" t="s">
        <v>13</v>
      </c>
      <c r="D1299" s="27" t="s">
        <v>29</v>
      </c>
      <c r="E1299" s="27" t="s">
        <v>999</v>
      </c>
      <c r="F1299" s="27" t="s">
        <v>117</v>
      </c>
      <c r="G1299" s="30">
        <v>67</v>
      </c>
      <c r="H1299" s="30"/>
      <c r="I1299" s="30"/>
    </row>
    <row r="1300" spans="1:9" ht="31.5">
      <c r="A1300" s="26" t="s">
        <v>151</v>
      </c>
      <c r="B1300" s="89"/>
      <c r="C1300" s="27" t="s">
        <v>13</v>
      </c>
      <c r="D1300" s="27" t="s">
        <v>29</v>
      </c>
      <c r="E1300" s="27" t="s">
        <v>152</v>
      </c>
      <c r="F1300" s="27"/>
      <c r="G1300" s="30">
        <f>SUM(G1301+G1310+G1324)+G1306+G1329</f>
        <v>4701.3999999999996</v>
      </c>
      <c r="H1300" s="30">
        <f t="shared" ref="H1300:I1300" si="300">SUM(H1301+H1310+H1324)+H1306+H1329</f>
        <v>1089.5999999999999</v>
      </c>
      <c r="I1300" s="30">
        <f t="shared" si="300"/>
        <v>10273.799999999999</v>
      </c>
    </row>
    <row r="1301" spans="1:9">
      <c r="A1301" s="26" t="s">
        <v>30</v>
      </c>
      <c r="B1301" s="89"/>
      <c r="C1301" s="27" t="s">
        <v>13</v>
      </c>
      <c r="D1301" s="27" t="s">
        <v>29</v>
      </c>
      <c r="E1301" s="27" t="s">
        <v>402</v>
      </c>
      <c r="F1301" s="27"/>
      <c r="G1301" s="30">
        <f>SUM(G1302+G1304+G1308)</f>
        <v>2272.8000000000002</v>
      </c>
      <c r="H1301" s="30">
        <f>SUM(H1302+H1304+H1308)</f>
        <v>0</v>
      </c>
      <c r="I1301" s="30">
        <f>SUM(I1302+I1304+I1308)</f>
        <v>3233.8</v>
      </c>
    </row>
    <row r="1302" spans="1:9">
      <c r="A1302" s="26" t="s">
        <v>123</v>
      </c>
      <c r="B1302" s="88"/>
      <c r="C1302" s="27" t="s">
        <v>13</v>
      </c>
      <c r="D1302" s="27" t="s">
        <v>29</v>
      </c>
      <c r="E1302" s="27" t="s">
        <v>403</v>
      </c>
      <c r="F1302" s="27"/>
      <c r="G1302" s="30">
        <f>G1303</f>
        <v>817.9</v>
      </c>
      <c r="H1302" s="30">
        <f>H1303</f>
        <v>0</v>
      </c>
      <c r="I1302" s="30">
        <f>I1303</f>
        <v>0</v>
      </c>
    </row>
    <row r="1303" spans="1:9" ht="31.5">
      <c r="A1303" s="26" t="s">
        <v>47</v>
      </c>
      <c r="B1303" s="88"/>
      <c r="C1303" s="27" t="s">
        <v>13</v>
      </c>
      <c r="D1303" s="27" t="s">
        <v>29</v>
      </c>
      <c r="E1303" s="27" t="s">
        <v>403</v>
      </c>
      <c r="F1303" s="27" t="s">
        <v>86</v>
      </c>
      <c r="G1303" s="30">
        <v>817.9</v>
      </c>
      <c r="H1303" s="30"/>
      <c r="I1303" s="30"/>
    </row>
    <row r="1304" spans="1:9">
      <c r="A1304" s="26" t="s">
        <v>131</v>
      </c>
      <c r="B1304" s="89"/>
      <c r="C1304" s="27" t="s">
        <v>13</v>
      </c>
      <c r="D1304" s="27" t="s">
        <v>29</v>
      </c>
      <c r="E1304" s="27" t="s">
        <v>404</v>
      </c>
      <c r="F1304" s="27"/>
      <c r="G1304" s="30">
        <f>SUM(G1305)</f>
        <v>1454.9</v>
      </c>
      <c r="H1304" s="30">
        <f>SUM(H1305)</f>
        <v>0</v>
      </c>
      <c r="I1304" s="30">
        <f>SUM(I1305)</f>
        <v>733.8</v>
      </c>
    </row>
    <row r="1305" spans="1:9" ht="31.5">
      <c r="A1305" s="26" t="s">
        <v>47</v>
      </c>
      <c r="B1305" s="89"/>
      <c r="C1305" s="27" t="s">
        <v>13</v>
      </c>
      <c r="D1305" s="27" t="s">
        <v>29</v>
      </c>
      <c r="E1305" s="27" t="s">
        <v>404</v>
      </c>
      <c r="F1305" s="27" t="s">
        <v>86</v>
      </c>
      <c r="G1305" s="30">
        <v>1454.9</v>
      </c>
      <c r="H1305" s="30"/>
      <c r="I1305" s="30">
        <v>733.8</v>
      </c>
    </row>
    <row r="1306" spans="1:9">
      <c r="A1306" s="91" t="s">
        <v>518</v>
      </c>
      <c r="B1306" s="89"/>
      <c r="C1306" s="27" t="s">
        <v>13</v>
      </c>
      <c r="D1306" s="27" t="s">
        <v>29</v>
      </c>
      <c r="E1306" s="27" t="s">
        <v>1003</v>
      </c>
      <c r="F1306" s="27"/>
      <c r="G1306" s="30">
        <f>SUM(G1307)</f>
        <v>100</v>
      </c>
      <c r="H1306" s="30"/>
      <c r="I1306" s="30"/>
    </row>
    <row r="1307" spans="1:9" ht="31.5">
      <c r="A1307" s="111" t="s">
        <v>47</v>
      </c>
      <c r="B1307" s="89"/>
      <c r="C1307" s="27" t="s">
        <v>13</v>
      </c>
      <c r="D1307" s="27" t="s">
        <v>29</v>
      </c>
      <c r="E1307" s="27" t="s">
        <v>1003</v>
      </c>
      <c r="F1307" s="27" t="s">
        <v>86</v>
      </c>
      <c r="G1307" s="30">
        <v>100</v>
      </c>
      <c r="H1307" s="30"/>
      <c r="I1307" s="30"/>
    </row>
    <row r="1308" spans="1:9" ht="31.5">
      <c r="A1308" s="26" t="s">
        <v>890</v>
      </c>
      <c r="B1308" s="89"/>
      <c r="C1308" s="27" t="s">
        <v>13</v>
      </c>
      <c r="D1308" s="27" t="s">
        <v>29</v>
      </c>
      <c r="E1308" s="27" t="s">
        <v>927</v>
      </c>
      <c r="F1308" s="27"/>
      <c r="G1308" s="30">
        <f>SUM(G1309)</f>
        <v>0</v>
      </c>
      <c r="H1308" s="30">
        <f t="shared" ref="H1308:I1308" si="301">SUM(H1309)</f>
        <v>0</v>
      </c>
      <c r="I1308" s="30">
        <f t="shared" si="301"/>
        <v>2500</v>
      </c>
    </row>
    <row r="1309" spans="1:9" ht="31.5">
      <c r="A1309" s="26" t="s">
        <v>47</v>
      </c>
      <c r="B1309" s="89"/>
      <c r="C1309" s="27" t="s">
        <v>13</v>
      </c>
      <c r="D1309" s="27" t="s">
        <v>29</v>
      </c>
      <c r="E1309" s="27" t="s">
        <v>927</v>
      </c>
      <c r="F1309" s="27" t="s">
        <v>86</v>
      </c>
      <c r="G1309" s="30"/>
      <c r="H1309" s="30"/>
      <c r="I1309" s="30">
        <v>2500</v>
      </c>
    </row>
    <row r="1310" spans="1:9">
      <c r="A1310" s="26" t="s">
        <v>146</v>
      </c>
      <c r="B1310" s="89"/>
      <c r="C1310" s="27" t="s">
        <v>13</v>
      </c>
      <c r="D1310" s="27" t="s">
        <v>29</v>
      </c>
      <c r="E1310" s="27" t="s">
        <v>153</v>
      </c>
      <c r="F1310" s="27"/>
      <c r="G1310" s="30">
        <f>G1311+G1314+G1319+G1317</f>
        <v>2060.6</v>
      </c>
      <c r="H1310" s="30">
        <f t="shared" ref="H1310:I1310" si="302">H1311+H1314+H1319+H1317</f>
        <v>443.9</v>
      </c>
      <c r="I1310" s="30">
        <f t="shared" si="302"/>
        <v>0</v>
      </c>
    </row>
    <row r="1311" spans="1:9">
      <c r="A1311" s="26" t="s">
        <v>405</v>
      </c>
      <c r="B1311" s="89"/>
      <c r="C1311" s="27" t="s">
        <v>13</v>
      </c>
      <c r="D1311" s="27" t="s">
        <v>29</v>
      </c>
      <c r="E1311" s="27" t="s">
        <v>406</v>
      </c>
      <c r="F1311" s="27"/>
      <c r="G1311" s="30">
        <f>G1312</f>
        <v>545.6</v>
      </c>
      <c r="H1311" s="30">
        <f>H1312</f>
        <v>443.9</v>
      </c>
      <c r="I1311" s="30">
        <f>I1312</f>
        <v>0</v>
      </c>
    </row>
    <row r="1312" spans="1:9">
      <c r="A1312" s="26" t="s">
        <v>123</v>
      </c>
      <c r="B1312" s="89"/>
      <c r="C1312" s="27" t="s">
        <v>13</v>
      </c>
      <c r="D1312" s="27" t="s">
        <v>29</v>
      </c>
      <c r="E1312" s="27" t="s">
        <v>421</v>
      </c>
      <c r="F1312" s="27"/>
      <c r="G1312" s="30">
        <f t="shared" ref="G1312:I1312" si="303">G1313</f>
        <v>545.6</v>
      </c>
      <c r="H1312" s="30">
        <f t="shared" si="303"/>
        <v>443.9</v>
      </c>
      <c r="I1312" s="30">
        <f t="shared" si="303"/>
        <v>0</v>
      </c>
    </row>
    <row r="1313" spans="1:9" ht="27" customHeight="1">
      <c r="A1313" s="26" t="s">
        <v>116</v>
      </c>
      <c r="B1313" s="89"/>
      <c r="C1313" s="27" t="s">
        <v>13</v>
      </c>
      <c r="D1313" s="27" t="s">
        <v>29</v>
      </c>
      <c r="E1313" s="27" t="s">
        <v>421</v>
      </c>
      <c r="F1313" s="27" t="s">
        <v>117</v>
      </c>
      <c r="G1313" s="30">
        <v>545.6</v>
      </c>
      <c r="H1313" s="30">
        <v>443.9</v>
      </c>
      <c r="I1313" s="30"/>
    </row>
    <row r="1314" spans="1:9" ht="31.5">
      <c r="A1314" s="26" t="s">
        <v>256</v>
      </c>
      <c r="B1314" s="89"/>
      <c r="C1314" s="27" t="s">
        <v>13</v>
      </c>
      <c r="D1314" s="27" t="s">
        <v>29</v>
      </c>
      <c r="E1314" s="27" t="s">
        <v>422</v>
      </c>
      <c r="F1314" s="27"/>
      <c r="G1314" s="30">
        <f t="shared" ref="G1314:I1315" si="304">G1315</f>
        <v>203.5</v>
      </c>
      <c r="H1314" s="30">
        <f t="shared" si="304"/>
        <v>0</v>
      </c>
      <c r="I1314" s="30">
        <f t="shared" si="304"/>
        <v>0</v>
      </c>
    </row>
    <row r="1315" spans="1:9">
      <c r="A1315" s="26" t="s">
        <v>123</v>
      </c>
      <c r="B1315" s="89"/>
      <c r="C1315" s="27" t="s">
        <v>13</v>
      </c>
      <c r="D1315" s="27" t="s">
        <v>29</v>
      </c>
      <c r="E1315" s="27" t="s">
        <v>424</v>
      </c>
      <c r="F1315" s="27"/>
      <c r="G1315" s="30">
        <f t="shared" si="304"/>
        <v>203.5</v>
      </c>
      <c r="H1315" s="30">
        <f t="shared" si="304"/>
        <v>0</v>
      </c>
      <c r="I1315" s="30">
        <f t="shared" si="304"/>
        <v>0</v>
      </c>
    </row>
    <row r="1316" spans="1:9" ht="31.5">
      <c r="A1316" s="26" t="s">
        <v>116</v>
      </c>
      <c r="B1316" s="89"/>
      <c r="C1316" s="27" t="s">
        <v>13</v>
      </c>
      <c r="D1316" s="27" t="s">
        <v>29</v>
      </c>
      <c r="E1316" s="27" t="s">
        <v>424</v>
      </c>
      <c r="F1316" s="27" t="s">
        <v>117</v>
      </c>
      <c r="G1316" s="30">
        <v>203.5</v>
      </c>
      <c r="H1316" s="30"/>
      <c r="I1316" s="30"/>
    </row>
    <row r="1317" spans="1:9">
      <c r="A1317" s="26" t="s">
        <v>582</v>
      </c>
      <c r="B1317" s="89"/>
      <c r="C1317" s="27" t="s">
        <v>13</v>
      </c>
      <c r="D1317" s="27" t="s">
        <v>29</v>
      </c>
      <c r="E1317" s="27" t="s">
        <v>974</v>
      </c>
      <c r="F1317" s="27"/>
      <c r="G1317" s="30">
        <f>SUM(G1318)</f>
        <v>74.2</v>
      </c>
      <c r="H1317" s="30">
        <f t="shared" ref="H1317:I1317" si="305">SUM(H1318)</f>
        <v>0</v>
      </c>
      <c r="I1317" s="30">
        <f t="shared" si="305"/>
        <v>0</v>
      </c>
    </row>
    <row r="1318" spans="1:9" ht="31.5">
      <c r="A1318" s="26" t="s">
        <v>116</v>
      </c>
      <c r="B1318" s="89"/>
      <c r="C1318" s="27" t="s">
        <v>13</v>
      </c>
      <c r="D1318" s="27" t="s">
        <v>29</v>
      </c>
      <c r="E1318" s="27" t="s">
        <v>974</v>
      </c>
      <c r="F1318" s="27" t="s">
        <v>117</v>
      </c>
      <c r="G1318" s="30">
        <v>74.2</v>
      </c>
      <c r="H1318" s="30"/>
      <c r="I1318" s="30"/>
    </row>
    <row r="1319" spans="1:9" ht="14.25" customHeight="1">
      <c r="A1319" s="26" t="s">
        <v>323</v>
      </c>
      <c r="B1319" s="89"/>
      <c r="C1319" s="27" t="s">
        <v>13</v>
      </c>
      <c r="D1319" s="27" t="s">
        <v>29</v>
      </c>
      <c r="E1319" s="27" t="s">
        <v>408</v>
      </c>
      <c r="F1319" s="27"/>
      <c r="G1319" s="30">
        <f>G1320+G1322</f>
        <v>1237.3</v>
      </c>
      <c r="H1319" s="30">
        <f>H1320+H1322</f>
        <v>0</v>
      </c>
      <c r="I1319" s="30">
        <f>I1320+I1322</f>
        <v>0</v>
      </c>
    </row>
    <row r="1320" spans="1:9">
      <c r="A1320" s="26" t="s">
        <v>123</v>
      </c>
      <c r="B1320" s="89"/>
      <c r="C1320" s="27" t="s">
        <v>13</v>
      </c>
      <c r="D1320" s="27" t="s">
        <v>29</v>
      </c>
      <c r="E1320" s="27" t="s">
        <v>460</v>
      </c>
      <c r="F1320" s="27"/>
      <c r="G1320" s="30">
        <f>G1321</f>
        <v>1212.5</v>
      </c>
      <c r="H1320" s="30">
        <f>H1321</f>
        <v>0</v>
      </c>
      <c r="I1320" s="30">
        <f>I1321</f>
        <v>0</v>
      </c>
    </row>
    <row r="1321" spans="1:9" ht="31.5">
      <c r="A1321" s="26" t="s">
        <v>116</v>
      </c>
      <c r="B1321" s="89"/>
      <c r="C1321" s="27" t="s">
        <v>13</v>
      </c>
      <c r="D1321" s="27" t="s">
        <v>29</v>
      </c>
      <c r="E1321" s="27" t="s">
        <v>460</v>
      </c>
      <c r="F1321" s="27" t="s">
        <v>117</v>
      </c>
      <c r="G1321" s="30">
        <v>1212.5</v>
      </c>
      <c r="H1321" s="30"/>
      <c r="I1321" s="30"/>
    </row>
    <row r="1322" spans="1:9">
      <c r="A1322" s="26" t="s">
        <v>136</v>
      </c>
      <c r="B1322" s="89"/>
      <c r="C1322" s="27" t="s">
        <v>13</v>
      </c>
      <c r="D1322" s="27" t="s">
        <v>29</v>
      </c>
      <c r="E1322" s="27" t="s">
        <v>590</v>
      </c>
      <c r="F1322" s="27"/>
      <c r="G1322" s="30">
        <f>G1323</f>
        <v>24.8</v>
      </c>
      <c r="H1322" s="30">
        <f>H1323</f>
        <v>0</v>
      </c>
      <c r="I1322" s="30">
        <f>I1323</f>
        <v>0</v>
      </c>
    </row>
    <row r="1323" spans="1:9" ht="31.5">
      <c r="A1323" s="26" t="s">
        <v>116</v>
      </c>
      <c r="B1323" s="89"/>
      <c r="C1323" s="27" t="s">
        <v>13</v>
      </c>
      <c r="D1323" s="27" t="s">
        <v>29</v>
      </c>
      <c r="E1323" s="27" t="s">
        <v>590</v>
      </c>
      <c r="F1323" s="27" t="s">
        <v>117</v>
      </c>
      <c r="G1323" s="30">
        <v>24.8</v>
      </c>
      <c r="H1323" s="30"/>
      <c r="I1323" s="30"/>
    </row>
    <row r="1324" spans="1:9">
      <c r="A1324" s="26" t="s">
        <v>831</v>
      </c>
      <c r="B1324" s="89"/>
      <c r="C1324" s="27" t="s">
        <v>13</v>
      </c>
      <c r="D1324" s="27" t="s">
        <v>29</v>
      </c>
      <c r="E1324" s="27" t="s">
        <v>693</v>
      </c>
      <c r="F1324" s="27"/>
      <c r="G1324" s="30"/>
      <c r="H1324" s="30">
        <f>SUM(H1327)+H1325</f>
        <v>645.70000000000005</v>
      </c>
      <c r="I1324" s="30">
        <f>SUM(I1327)+I1325</f>
        <v>7040</v>
      </c>
    </row>
    <row r="1325" spans="1:9">
      <c r="A1325" s="114" t="s">
        <v>1025</v>
      </c>
      <c r="B1325" s="89"/>
      <c r="C1325" s="27" t="s">
        <v>13</v>
      </c>
      <c r="D1325" s="27" t="s">
        <v>29</v>
      </c>
      <c r="E1325" s="27" t="s">
        <v>1024</v>
      </c>
      <c r="F1325" s="27"/>
      <c r="G1325" s="30"/>
      <c r="H1325" s="30">
        <f>SUM(H1326)</f>
        <v>645.70000000000005</v>
      </c>
      <c r="I1325" s="30">
        <f>SUM(I1326)</f>
        <v>2000</v>
      </c>
    </row>
    <row r="1326" spans="1:9" ht="31.5">
      <c r="A1326" s="114" t="s">
        <v>116</v>
      </c>
      <c r="B1326" s="89"/>
      <c r="C1326" s="27" t="s">
        <v>13</v>
      </c>
      <c r="D1326" s="27" t="s">
        <v>29</v>
      </c>
      <c r="E1326" s="27" t="s">
        <v>1024</v>
      </c>
      <c r="F1326" s="27" t="s">
        <v>117</v>
      </c>
      <c r="G1326" s="30"/>
      <c r="H1326" s="30">
        <v>645.70000000000005</v>
      </c>
      <c r="I1326" s="30">
        <v>2000</v>
      </c>
    </row>
    <row r="1327" spans="1:9" ht="31.5">
      <c r="A1327" s="26" t="s">
        <v>811</v>
      </c>
      <c r="B1327" s="89"/>
      <c r="C1327" s="27" t="s">
        <v>13</v>
      </c>
      <c r="D1327" s="27" t="s">
        <v>29</v>
      </c>
      <c r="E1327" s="27" t="s">
        <v>810</v>
      </c>
      <c r="F1327" s="27"/>
      <c r="G1327" s="30"/>
      <c r="H1327" s="30">
        <f>SUM(H1328)</f>
        <v>0</v>
      </c>
      <c r="I1327" s="30">
        <f>SUM(I1328)</f>
        <v>5040</v>
      </c>
    </row>
    <row r="1328" spans="1:9" ht="31.5">
      <c r="A1328" s="26" t="s">
        <v>47</v>
      </c>
      <c r="B1328" s="89"/>
      <c r="C1328" s="27" t="s">
        <v>13</v>
      </c>
      <c r="D1328" s="27" t="s">
        <v>29</v>
      </c>
      <c r="E1328" s="27" t="s">
        <v>810</v>
      </c>
      <c r="F1328" s="27" t="s">
        <v>86</v>
      </c>
      <c r="G1328" s="30"/>
      <c r="H1328" s="30"/>
      <c r="I1328" s="30">
        <v>5040</v>
      </c>
    </row>
    <row r="1329" spans="1:9">
      <c r="A1329" s="111" t="s">
        <v>1002</v>
      </c>
      <c r="B1329" s="27"/>
      <c r="C1329" s="27" t="s">
        <v>13</v>
      </c>
      <c r="D1329" s="27" t="s">
        <v>29</v>
      </c>
      <c r="E1329" s="27" t="s">
        <v>1005</v>
      </c>
      <c r="F1329" s="27"/>
      <c r="G1329" s="30">
        <f>SUM(G1330)</f>
        <v>268</v>
      </c>
      <c r="H1329" s="30">
        <f t="shared" ref="H1329:I1329" si="306">SUM(H1330)</f>
        <v>0</v>
      </c>
      <c r="I1329" s="30">
        <f t="shared" si="306"/>
        <v>0</v>
      </c>
    </row>
    <row r="1330" spans="1:9">
      <c r="A1330" s="111" t="s">
        <v>1004</v>
      </c>
      <c r="B1330" s="27"/>
      <c r="C1330" s="27" t="s">
        <v>13</v>
      </c>
      <c r="D1330" s="27" t="s">
        <v>29</v>
      </c>
      <c r="E1330" s="27" t="s">
        <v>1006</v>
      </c>
      <c r="F1330" s="27"/>
      <c r="G1330" s="30">
        <f>SUM(G1331:G1332)</f>
        <v>268</v>
      </c>
      <c r="H1330" s="30">
        <f t="shared" ref="H1330:I1330" si="307">SUM(H1331:H1332)</f>
        <v>0</v>
      </c>
      <c r="I1330" s="30">
        <f t="shared" si="307"/>
        <v>0</v>
      </c>
    </row>
    <row r="1331" spans="1:9" ht="31.5">
      <c r="A1331" s="111" t="s">
        <v>47</v>
      </c>
      <c r="B1331" s="27"/>
      <c r="C1331" s="27" t="s">
        <v>13</v>
      </c>
      <c r="D1331" s="27" t="s">
        <v>29</v>
      </c>
      <c r="E1331" s="27" t="s">
        <v>1006</v>
      </c>
      <c r="F1331" s="27" t="s">
        <v>86</v>
      </c>
      <c r="G1331" s="30">
        <v>134</v>
      </c>
      <c r="H1331" s="30"/>
      <c r="I1331" s="30"/>
    </row>
    <row r="1332" spans="1:9" ht="31.5">
      <c r="A1332" s="111" t="s">
        <v>116</v>
      </c>
      <c r="B1332" s="27"/>
      <c r="C1332" s="27" t="s">
        <v>13</v>
      </c>
      <c r="D1332" s="27" t="s">
        <v>29</v>
      </c>
      <c r="E1332" s="27" t="s">
        <v>1006</v>
      </c>
      <c r="F1332" s="27" t="s">
        <v>117</v>
      </c>
      <c r="G1332" s="30">
        <v>134</v>
      </c>
      <c r="H1332" s="30"/>
      <c r="I1332" s="30"/>
    </row>
    <row r="1333" spans="1:9" ht="31.5" hidden="1">
      <c r="A1333" s="26" t="s">
        <v>486</v>
      </c>
      <c r="B1333" s="65"/>
      <c r="C1333" s="67" t="s">
        <v>13</v>
      </c>
      <c r="D1333" s="67" t="s">
        <v>29</v>
      </c>
      <c r="E1333" s="68" t="s">
        <v>14</v>
      </c>
      <c r="F1333" s="68"/>
      <c r="G1333" s="69">
        <f t="shared" ref="G1333:I1336" si="308">G1334</f>
        <v>0</v>
      </c>
      <c r="H1333" s="69">
        <f t="shared" si="308"/>
        <v>0</v>
      </c>
      <c r="I1333" s="69">
        <f t="shared" si="308"/>
        <v>0</v>
      </c>
    </row>
    <row r="1334" spans="1:9" hidden="1">
      <c r="A1334" s="26" t="s">
        <v>79</v>
      </c>
      <c r="B1334" s="65"/>
      <c r="C1334" s="67" t="s">
        <v>13</v>
      </c>
      <c r="D1334" s="67" t="s">
        <v>29</v>
      </c>
      <c r="E1334" s="68" t="s">
        <v>63</v>
      </c>
      <c r="F1334" s="68"/>
      <c r="G1334" s="69">
        <f t="shared" si="308"/>
        <v>0</v>
      </c>
      <c r="H1334" s="69">
        <f t="shared" si="308"/>
        <v>0</v>
      </c>
      <c r="I1334" s="69">
        <f t="shared" si="308"/>
        <v>0</v>
      </c>
    </row>
    <row r="1335" spans="1:9" hidden="1">
      <c r="A1335" s="26" t="s">
        <v>30</v>
      </c>
      <c r="B1335" s="65"/>
      <c r="C1335" s="67" t="s">
        <v>13</v>
      </c>
      <c r="D1335" s="67" t="s">
        <v>29</v>
      </c>
      <c r="E1335" s="68" t="s">
        <v>410</v>
      </c>
      <c r="F1335" s="68"/>
      <c r="G1335" s="69">
        <f t="shared" si="308"/>
        <v>0</v>
      </c>
      <c r="H1335" s="69">
        <f t="shared" si="308"/>
        <v>0</v>
      </c>
      <c r="I1335" s="69">
        <f t="shared" si="308"/>
        <v>0</v>
      </c>
    </row>
    <row r="1336" spans="1:9" hidden="1">
      <c r="A1336" s="26" t="s">
        <v>32</v>
      </c>
      <c r="B1336" s="65"/>
      <c r="C1336" s="67" t="s">
        <v>13</v>
      </c>
      <c r="D1336" s="67" t="s">
        <v>29</v>
      </c>
      <c r="E1336" s="68" t="s">
        <v>411</v>
      </c>
      <c r="F1336" s="68"/>
      <c r="G1336" s="69">
        <f t="shared" si="308"/>
        <v>0</v>
      </c>
      <c r="H1336" s="69">
        <f t="shared" si="308"/>
        <v>0</v>
      </c>
      <c r="I1336" s="69">
        <f t="shared" si="308"/>
        <v>0</v>
      </c>
    </row>
    <row r="1337" spans="1:9" ht="31.5" hidden="1">
      <c r="A1337" s="26" t="s">
        <v>116</v>
      </c>
      <c r="B1337" s="65"/>
      <c r="C1337" s="67" t="s">
        <v>13</v>
      </c>
      <c r="D1337" s="67" t="s">
        <v>29</v>
      </c>
      <c r="E1337" s="68" t="s">
        <v>411</v>
      </c>
      <c r="F1337" s="68">
        <v>600</v>
      </c>
      <c r="G1337" s="69"/>
      <c r="H1337" s="69"/>
      <c r="I1337" s="69"/>
    </row>
    <row r="1338" spans="1:9">
      <c r="A1338" s="26" t="s">
        <v>138</v>
      </c>
      <c r="B1338" s="89"/>
      <c r="C1338" s="27" t="s">
        <v>13</v>
      </c>
      <c r="D1338" s="27" t="s">
        <v>11</v>
      </c>
      <c r="E1338" s="27"/>
      <c r="F1338" s="89"/>
      <c r="G1338" s="30">
        <f>G1339</f>
        <v>47676.2</v>
      </c>
      <c r="H1338" s="30">
        <f>H1339</f>
        <v>45109.4</v>
      </c>
      <c r="I1338" s="30">
        <f>I1339</f>
        <v>45423.3</v>
      </c>
    </row>
    <row r="1339" spans="1:9">
      <c r="A1339" s="26" t="s">
        <v>638</v>
      </c>
      <c r="B1339" s="89"/>
      <c r="C1339" s="27" t="s">
        <v>13</v>
      </c>
      <c r="D1339" s="27" t="s">
        <v>11</v>
      </c>
      <c r="E1339" s="27" t="s">
        <v>110</v>
      </c>
      <c r="F1339" s="89"/>
      <c r="G1339" s="30">
        <f>G1340+G1348+G1369+G1380</f>
        <v>47676.2</v>
      </c>
      <c r="H1339" s="30">
        <f>H1340+H1348+H1369+H1380</f>
        <v>45109.4</v>
      </c>
      <c r="I1339" s="30">
        <f>I1340+I1348+I1369+I1380</f>
        <v>45423.3</v>
      </c>
    </row>
    <row r="1340" spans="1:9" ht="31.5" hidden="1">
      <c r="A1340" s="26" t="s">
        <v>144</v>
      </c>
      <c r="B1340" s="89"/>
      <c r="C1340" s="27" t="s">
        <v>13</v>
      </c>
      <c r="D1340" s="27" t="s">
        <v>11</v>
      </c>
      <c r="E1340" s="27" t="s">
        <v>145</v>
      </c>
      <c r="F1340" s="89"/>
      <c r="G1340" s="30">
        <f>G1344+G1341</f>
        <v>0</v>
      </c>
      <c r="H1340" s="30">
        <f>H1344+H1341</f>
        <v>0</v>
      </c>
      <c r="I1340" s="30">
        <f>I1344+I1341</f>
        <v>0</v>
      </c>
    </row>
    <row r="1341" spans="1:9" hidden="1">
      <c r="A1341" s="26" t="s">
        <v>30</v>
      </c>
      <c r="B1341" s="89"/>
      <c r="C1341" s="27" t="s">
        <v>13</v>
      </c>
      <c r="D1341" s="27" t="s">
        <v>11</v>
      </c>
      <c r="E1341" s="27" t="s">
        <v>399</v>
      </c>
      <c r="F1341" s="89"/>
      <c r="G1341" s="30">
        <f t="shared" ref="G1341:I1342" si="309">G1342</f>
        <v>0</v>
      </c>
      <c r="H1341" s="30">
        <f t="shared" si="309"/>
        <v>0</v>
      </c>
      <c r="I1341" s="30">
        <f t="shared" si="309"/>
        <v>0</v>
      </c>
    </row>
    <row r="1342" spans="1:9" hidden="1">
      <c r="A1342" s="26" t="s">
        <v>123</v>
      </c>
      <c r="B1342" s="89"/>
      <c r="C1342" s="27" t="s">
        <v>13</v>
      </c>
      <c r="D1342" s="27" t="s">
        <v>11</v>
      </c>
      <c r="E1342" s="27" t="s">
        <v>400</v>
      </c>
      <c r="F1342" s="89"/>
      <c r="G1342" s="30">
        <f t="shared" si="309"/>
        <v>0</v>
      </c>
      <c r="H1342" s="30">
        <f t="shared" si="309"/>
        <v>0</v>
      </c>
      <c r="I1342" s="30">
        <f t="shared" si="309"/>
        <v>0</v>
      </c>
    </row>
    <row r="1343" spans="1:9" ht="31.5" hidden="1">
      <c r="A1343" s="26" t="s">
        <v>47</v>
      </c>
      <c r="B1343" s="89"/>
      <c r="C1343" s="27" t="s">
        <v>13</v>
      </c>
      <c r="D1343" s="27" t="s">
        <v>11</v>
      </c>
      <c r="E1343" s="27" t="s">
        <v>400</v>
      </c>
      <c r="F1343" s="27" t="s">
        <v>86</v>
      </c>
      <c r="G1343" s="30"/>
      <c r="H1343" s="30"/>
      <c r="I1343" s="30"/>
    </row>
    <row r="1344" spans="1:9" hidden="1">
      <c r="A1344" s="26" t="s">
        <v>146</v>
      </c>
      <c r="B1344" s="89"/>
      <c r="C1344" s="27" t="s">
        <v>13</v>
      </c>
      <c r="D1344" s="27" t="s">
        <v>11</v>
      </c>
      <c r="E1344" s="27" t="s">
        <v>147</v>
      </c>
      <c r="F1344" s="27"/>
      <c r="G1344" s="30">
        <f t="shared" ref="G1344:I1346" si="310">G1345</f>
        <v>0</v>
      </c>
      <c r="H1344" s="30">
        <f t="shared" si="310"/>
        <v>0</v>
      </c>
      <c r="I1344" s="30">
        <f t="shared" si="310"/>
        <v>0</v>
      </c>
    </row>
    <row r="1345" spans="1:9" hidden="1">
      <c r="A1345" s="26" t="s">
        <v>136</v>
      </c>
      <c r="B1345" s="89"/>
      <c r="C1345" s="27" t="s">
        <v>13</v>
      </c>
      <c r="D1345" s="27" t="s">
        <v>11</v>
      </c>
      <c r="E1345" s="27" t="s">
        <v>397</v>
      </c>
      <c r="F1345" s="27"/>
      <c r="G1345" s="30">
        <f t="shared" si="310"/>
        <v>0</v>
      </c>
      <c r="H1345" s="30">
        <f t="shared" si="310"/>
        <v>0</v>
      </c>
      <c r="I1345" s="30">
        <f t="shared" si="310"/>
        <v>0</v>
      </c>
    </row>
    <row r="1346" spans="1:9" hidden="1">
      <c r="A1346" s="26" t="s">
        <v>323</v>
      </c>
      <c r="B1346" s="89"/>
      <c r="C1346" s="27" t="s">
        <v>13</v>
      </c>
      <c r="D1346" s="27" t="s">
        <v>11</v>
      </c>
      <c r="E1346" s="27" t="s">
        <v>398</v>
      </c>
      <c r="F1346" s="27"/>
      <c r="G1346" s="30">
        <f t="shared" si="310"/>
        <v>0</v>
      </c>
      <c r="H1346" s="30">
        <f t="shared" si="310"/>
        <v>0</v>
      </c>
      <c r="I1346" s="30">
        <f t="shared" si="310"/>
        <v>0</v>
      </c>
    </row>
    <row r="1347" spans="1:9" ht="31.5" hidden="1">
      <c r="A1347" s="26" t="s">
        <v>67</v>
      </c>
      <c r="B1347" s="89"/>
      <c r="C1347" s="27" t="s">
        <v>13</v>
      </c>
      <c r="D1347" s="27" t="s">
        <v>11</v>
      </c>
      <c r="E1347" s="27" t="s">
        <v>398</v>
      </c>
      <c r="F1347" s="27" t="s">
        <v>117</v>
      </c>
      <c r="G1347" s="30"/>
      <c r="H1347" s="30"/>
      <c r="I1347" s="30"/>
    </row>
    <row r="1348" spans="1:9">
      <c r="A1348" s="26" t="s">
        <v>149</v>
      </c>
      <c r="B1348" s="89"/>
      <c r="C1348" s="27" t="s">
        <v>13</v>
      </c>
      <c r="D1348" s="27" t="s">
        <v>11</v>
      </c>
      <c r="E1348" s="27" t="s">
        <v>150</v>
      </c>
      <c r="F1348" s="27"/>
      <c r="G1348" s="30">
        <f>G1349+G1353</f>
        <v>4348.6000000000004</v>
      </c>
      <c r="H1348" s="30">
        <f>H1349+H1353</f>
        <v>2805.5</v>
      </c>
      <c r="I1348" s="30">
        <f>I1349+I1353</f>
        <v>3119.4</v>
      </c>
    </row>
    <row r="1349" spans="1:9">
      <c r="A1349" s="26" t="s">
        <v>30</v>
      </c>
      <c r="B1349" s="89"/>
      <c r="C1349" s="27" t="s">
        <v>13</v>
      </c>
      <c r="D1349" s="27" t="s">
        <v>11</v>
      </c>
      <c r="E1349" s="27" t="s">
        <v>401</v>
      </c>
      <c r="F1349" s="27"/>
      <c r="G1349" s="30">
        <f>SUM(G1350+G1354+G1356)</f>
        <v>4348.6000000000004</v>
      </c>
      <c r="H1349" s="30">
        <f t="shared" ref="H1349:I1349" si="311">SUM(H1350+H1354+H1356)</f>
        <v>2805.5</v>
      </c>
      <c r="I1349" s="30">
        <f t="shared" si="311"/>
        <v>3119.4</v>
      </c>
    </row>
    <row r="1350" spans="1:9" s="90" customFormat="1" ht="14.25" customHeight="1">
      <c r="A1350" s="26" t="s">
        <v>123</v>
      </c>
      <c r="B1350" s="89"/>
      <c r="C1350" s="27" t="s">
        <v>13</v>
      </c>
      <c r="D1350" s="27" t="s">
        <v>11</v>
      </c>
      <c r="E1350" s="27" t="s">
        <v>929</v>
      </c>
      <c r="F1350" s="27"/>
      <c r="G1350" s="30">
        <f>G1351+G1352</f>
        <v>3633.6</v>
      </c>
      <c r="H1350" s="30">
        <f t="shared" ref="H1350:I1350" si="312">H1351+H1352</f>
        <v>2805.5</v>
      </c>
      <c r="I1350" s="30">
        <f t="shared" si="312"/>
        <v>2969.4</v>
      </c>
    </row>
    <row r="1351" spans="1:9" ht="35.25" customHeight="1">
      <c r="A1351" s="26" t="s">
        <v>47</v>
      </c>
      <c r="B1351" s="89"/>
      <c r="C1351" s="27" t="s">
        <v>13</v>
      </c>
      <c r="D1351" s="27" t="s">
        <v>11</v>
      </c>
      <c r="E1351" s="27" t="s">
        <v>929</v>
      </c>
      <c r="F1351" s="27" t="s">
        <v>86</v>
      </c>
      <c r="G1351" s="30">
        <v>833.1</v>
      </c>
      <c r="H1351" s="30"/>
      <c r="I1351" s="30"/>
    </row>
    <row r="1352" spans="1:9" ht="30.75" customHeight="1">
      <c r="A1352" s="26" t="s">
        <v>116</v>
      </c>
      <c r="B1352" s="89"/>
      <c r="C1352" s="27" t="s">
        <v>13</v>
      </c>
      <c r="D1352" s="27" t="s">
        <v>11</v>
      </c>
      <c r="E1352" s="27" t="s">
        <v>929</v>
      </c>
      <c r="F1352" s="27" t="s">
        <v>117</v>
      </c>
      <c r="G1352" s="30">
        <v>2800.5</v>
      </c>
      <c r="H1352" s="30">
        <v>2805.5</v>
      </c>
      <c r="I1352" s="30">
        <v>2969.4</v>
      </c>
    </row>
    <row r="1353" spans="1:9" hidden="1">
      <c r="A1353" s="26" t="s">
        <v>146</v>
      </c>
      <c r="B1353" s="27"/>
      <c r="C1353" s="27" t="s">
        <v>13</v>
      </c>
      <c r="D1353" s="27" t="s">
        <v>11</v>
      </c>
      <c r="E1353" s="27" t="s">
        <v>516</v>
      </c>
      <c r="F1353" s="89"/>
      <c r="G1353" s="30">
        <f>SUM(G1359+G1364)</f>
        <v>0</v>
      </c>
      <c r="H1353" s="30">
        <f t="shared" ref="H1353:I1353" si="313">SUM(H1359+H1364)</f>
        <v>0</v>
      </c>
      <c r="I1353" s="30">
        <f t="shared" si="313"/>
        <v>0</v>
      </c>
    </row>
    <row r="1354" spans="1:9">
      <c r="A1354" s="26" t="s">
        <v>582</v>
      </c>
      <c r="B1354" s="88"/>
      <c r="C1354" s="27" t="s">
        <v>13</v>
      </c>
      <c r="D1354" s="27" t="s">
        <v>11</v>
      </c>
      <c r="E1354" s="27" t="s">
        <v>930</v>
      </c>
      <c r="F1354" s="27"/>
      <c r="G1354" s="30">
        <f>SUM(G1355)</f>
        <v>100</v>
      </c>
      <c r="H1354" s="30">
        <f t="shared" ref="H1354:I1354" si="314">SUM(H1355)</f>
        <v>0</v>
      </c>
      <c r="I1354" s="30">
        <f t="shared" si="314"/>
        <v>0</v>
      </c>
    </row>
    <row r="1355" spans="1:9" ht="31.5">
      <c r="A1355" s="26" t="s">
        <v>116</v>
      </c>
      <c r="B1355" s="89"/>
      <c r="C1355" s="27" t="s">
        <v>13</v>
      </c>
      <c r="D1355" s="27" t="s">
        <v>11</v>
      </c>
      <c r="E1355" s="27" t="s">
        <v>930</v>
      </c>
      <c r="F1355" s="27" t="s">
        <v>117</v>
      </c>
      <c r="G1355" s="30">
        <v>100</v>
      </c>
      <c r="H1355" s="30"/>
      <c r="I1355" s="30"/>
    </row>
    <row r="1356" spans="1:9">
      <c r="A1356" s="91" t="s">
        <v>518</v>
      </c>
      <c r="B1356" s="88"/>
      <c r="C1356" s="27" t="s">
        <v>13</v>
      </c>
      <c r="D1356" s="27" t="s">
        <v>11</v>
      </c>
      <c r="E1356" s="27" t="s">
        <v>931</v>
      </c>
      <c r="F1356" s="89"/>
      <c r="G1356" s="30">
        <f>SUM(G1357:G1358)</f>
        <v>615</v>
      </c>
      <c r="H1356" s="30">
        <f t="shared" ref="H1356:I1356" si="315">SUM(H1357:H1358)</f>
        <v>0</v>
      </c>
      <c r="I1356" s="30">
        <f t="shared" si="315"/>
        <v>150</v>
      </c>
    </row>
    <row r="1357" spans="1:9" ht="31.5">
      <c r="A1357" s="26" t="s">
        <v>47</v>
      </c>
      <c r="B1357" s="88"/>
      <c r="C1357" s="27" t="s">
        <v>13</v>
      </c>
      <c r="D1357" s="27" t="s">
        <v>11</v>
      </c>
      <c r="E1357" s="27" t="s">
        <v>931</v>
      </c>
      <c r="F1357" s="27" t="s">
        <v>86</v>
      </c>
      <c r="G1357" s="30">
        <v>465</v>
      </c>
      <c r="H1357" s="30"/>
      <c r="I1357" s="30"/>
    </row>
    <row r="1358" spans="1:9">
      <c r="A1358" s="26" t="s">
        <v>37</v>
      </c>
      <c r="B1358" s="89"/>
      <c r="C1358" s="27" t="s">
        <v>13</v>
      </c>
      <c r="D1358" s="27" t="s">
        <v>11</v>
      </c>
      <c r="E1358" s="27" t="s">
        <v>931</v>
      </c>
      <c r="F1358" s="27" t="s">
        <v>94</v>
      </c>
      <c r="G1358" s="30">
        <v>150</v>
      </c>
      <c r="H1358" s="30"/>
      <c r="I1358" s="30">
        <v>150</v>
      </c>
    </row>
    <row r="1359" spans="1:9" ht="31.5" hidden="1">
      <c r="A1359" s="26" t="s">
        <v>256</v>
      </c>
      <c r="B1359" s="88"/>
      <c r="C1359" s="27" t="s">
        <v>13</v>
      </c>
      <c r="D1359" s="27" t="s">
        <v>11</v>
      </c>
      <c r="E1359" s="27" t="s">
        <v>871</v>
      </c>
      <c r="F1359" s="89"/>
      <c r="G1359" s="30">
        <f>SUM(G1360+G1362)</f>
        <v>0</v>
      </c>
      <c r="H1359" s="30">
        <f t="shared" ref="H1359:I1359" si="316">SUM(H1360+H1362)</f>
        <v>0</v>
      </c>
      <c r="I1359" s="30">
        <f t="shared" si="316"/>
        <v>0</v>
      </c>
    </row>
    <row r="1360" spans="1:9" hidden="1">
      <c r="A1360" s="26" t="s">
        <v>123</v>
      </c>
      <c r="B1360" s="88"/>
      <c r="C1360" s="27" t="s">
        <v>13</v>
      </c>
      <c r="D1360" s="27" t="s">
        <v>11</v>
      </c>
      <c r="E1360" s="27" t="s">
        <v>872</v>
      </c>
      <c r="F1360" s="89"/>
      <c r="G1360" s="30">
        <f>SUM(G1361)</f>
        <v>0</v>
      </c>
      <c r="H1360" s="30">
        <f t="shared" ref="H1360:I1360" si="317">SUM(H1361)</f>
        <v>0</v>
      </c>
      <c r="I1360" s="30">
        <f t="shared" si="317"/>
        <v>0</v>
      </c>
    </row>
    <row r="1361" spans="1:9" ht="31.5" hidden="1">
      <c r="A1361" s="26" t="s">
        <v>116</v>
      </c>
      <c r="B1361" s="88"/>
      <c r="C1361" s="27" t="s">
        <v>13</v>
      </c>
      <c r="D1361" s="27" t="s">
        <v>11</v>
      </c>
      <c r="E1361" s="27" t="s">
        <v>872</v>
      </c>
      <c r="F1361" s="27" t="s">
        <v>117</v>
      </c>
      <c r="G1361" s="30"/>
      <c r="H1361" s="30"/>
      <c r="I1361" s="30"/>
    </row>
    <row r="1362" spans="1:9" hidden="1">
      <c r="A1362" s="26" t="s">
        <v>582</v>
      </c>
      <c r="B1362" s="88"/>
      <c r="C1362" s="27" t="s">
        <v>13</v>
      </c>
      <c r="D1362" s="27" t="s">
        <v>11</v>
      </c>
      <c r="E1362" s="27" t="s">
        <v>874</v>
      </c>
      <c r="F1362" s="27"/>
      <c r="G1362" s="30">
        <f>SUM(G1363)</f>
        <v>0</v>
      </c>
      <c r="H1362" s="30">
        <f t="shared" ref="H1362:I1362" si="318">SUM(H1363)</f>
        <v>0</v>
      </c>
      <c r="I1362" s="30">
        <f t="shared" si="318"/>
        <v>0</v>
      </c>
    </row>
    <row r="1363" spans="1:9" ht="31.5" hidden="1">
      <c r="A1363" s="26" t="s">
        <v>116</v>
      </c>
      <c r="B1363" s="88"/>
      <c r="C1363" s="27" t="s">
        <v>13</v>
      </c>
      <c r="D1363" s="27" t="s">
        <v>11</v>
      </c>
      <c r="E1363" s="27" t="s">
        <v>874</v>
      </c>
      <c r="F1363" s="27" t="s">
        <v>117</v>
      </c>
      <c r="G1363" s="30"/>
      <c r="H1363" s="30"/>
      <c r="I1363" s="30"/>
    </row>
    <row r="1364" spans="1:9" hidden="1">
      <c r="A1364" s="26" t="s">
        <v>323</v>
      </c>
      <c r="B1364" s="88"/>
      <c r="C1364" s="27" t="s">
        <v>13</v>
      </c>
      <c r="D1364" s="27" t="s">
        <v>11</v>
      </c>
      <c r="E1364" s="27" t="s">
        <v>873</v>
      </c>
      <c r="F1364" s="27"/>
      <c r="G1364" s="30">
        <f>SUM(G1365)+G1367</f>
        <v>0</v>
      </c>
      <c r="H1364" s="30">
        <f t="shared" ref="H1364:I1364" si="319">SUM(H1365)+H1367</f>
        <v>0</v>
      </c>
      <c r="I1364" s="30">
        <f t="shared" si="319"/>
        <v>0</v>
      </c>
    </row>
    <row r="1365" spans="1:9" hidden="1">
      <c r="A1365" s="26" t="s">
        <v>123</v>
      </c>
      <c r="B1365" s="88"/>
      <c r="C1365" s="27" t="s">
        <v>13</v>
      </c>
      <c r="D1365" s="27" t="s">
        <v>11</v>
      </c>
      <c r="E1365" s="27" t="s">
        <v>517</v>
      </c>
      <c r="F1365" s="89"/>
      <c r="G1365" s="30">
        <f t="shared" ref="G1365:I1365" si="320">G1366</f>
        <v>0</v>
      </c>
      <c r="H1365" s="30">
        <f t="shared" si="320"/>
        <v>0</v>
      </c>
      <c r="I1365" s="30">
        <f t="shared" si="320"/>
        <v>0</v>
      </c>
    </row>
    <row r="1366" spans="1:9" ht="31.5" hidden="1">
      <c r="A1366" s="26" t="s">
        <v>116</v>
      </c>
      <c r="B1366" s="88"/>
      <c r="C1366" s="27" t="s">
        <v>13</v>
      </c>
      <c r="D1366" s="27" t="s">
        <v>11</v>
      </c>
      <c r="E1366" s="27" t="s">
        <v>517</v>
      </c>
      <c r="F1366" s="27" t="s">
        <v>117</v>
      </c>
      <c r="G1366" s="30"/>
      <c r="H1366" s="30"/>
      <c r="I1366" s="30"/>
    </row>
    <row r="1367" spans="1:9" hidden="1">
      <c r="A1367" s="26" t="s">
        <v>582</v>
      </c>
      <c r="B1367" s="88"/>
      <c r="C1367" s="27" t="s">
        <v>13</v>
      </c>
      <c r="D1367" s="27" t="s">
        <v>11</v>
      </c>
      <c r="E1367" s="27" t="s">
        <v>583</v>
      </c>
      <c r="F1367" s="27"/>
      <c r="G1367" s="30">
        <f t="shared" ref="G1367:I1367" si="321">SUM(G1368)</f>
        <v>0</v>
      </c>
      <c r="H1367" s="30">
        <f t="shared" si="321"/>
        <v>0</v>
      </c>
      <c r="I1367" s="30">
        <f t="shared" si="321"/>
        <v>0</v>
      </c>
    </row>
    <row r="1368" spans="1:9" ht="31.5" hidden="1">
      <c r="A1368" s="26" t="s">
        <v>116</v>
      </c>
      <c r="B1368" s="88"/>
      <c r="C1368" s="27" t="s">
        <v>13</v>
      </c>
      <c r="D1368" s="27" t="s">
        <v>11</v>
      </c>
      <c r="E1368" s="27" t="s">
        <v>583</v>
      </c>
      <c r="F1368" s="27" t="s">
        <v>117</v>
      </c>
      <c r="G1368" s="30"/>
      <c r="H1368" s="30"/>
      <c r="I1368" s="30"/>
    </row>
    <row r="1369" spans="1:9" ht="31.5" hidden="1">
      <c r="A1369" s="26" t="s">
        <v>151</v>
      </c>
      <c r="B1369" s="89"/>
      <c r="C1369" s="27" t="s">
        <v>13</v>
      </c>
      <c r="D1369" s="27" t="s">
        <v>11</v>
      </c>
      <c r="E1369" s="27" t="s">
        <v>152</v>
      </c>
      <c r="F1369" s="89"/>
      <c r="G1369" s="30">
        <f>SUM(G1370)</f>
        <v>0</v>
      </c>
      <c r="H1369" s="30">
        <f>SUM(H1370)</f>
        <v>0</v>
      </c>
      <c r="I1369" s="30">
        <f>SUM(I1370)</f>
        <v>0</v>
      </c>
    </row>
    <row r="1370" spans="1:9" hidden="1">
      <c r="A1370" s="26" t="s">
        <v>146</v>
      </c>
      <c r="B1370" s="89"/>
      <c r="C1370" s="27" t="s">
        <v>13</v>
      </c>
      <c r="D1370" s="27" t="s">
        <v>11</v>
      </c>
      <c r="E1370" s="27" t="s">
        <v>153</v>
      </c>
      <c r="F1370" s="89"/>
      <c r="G1370" s="30">
        <f>SUM(G1371+G1374+G1377)</f>
        <v>0</v>
      </c>
      <c r="H1370" s="30">
        <f>SUM(H1371+H1374+H1377)</f>
        <v>0</v>
      </c>
      <c r="I1370" s="30">
        <f>SUM(I1371+I1374+I1377)</f>
        <v>0</v>
      </c>
    </row>
    <row r="1371" spans="1:9" hidden="1">
      <c r="A1371" s="26" t="s">
        <v>405</v>
      </c>
      <c r="B1371" s="89"/>
      <c r="C1371" s="27" t="s">
        <v>13</v>
      </c>
      <c r="D1371" s="27" t="s">
        <v>11</v>
      </c>
      <c r="E1371" s="27" t="s">
        <v>406</v>
      </c>
      <c r="F1371" s="27"/>
      <c r="G1371" s="30">
        <f t="shared" ref="G1371:I1372" si="322">G1372</f>
        <v>0</v>
      </c>
      <c r="H1371" s="30">
        <f t="shared" si="322"/>
        <v>0</v>
      </c>
      <c r="I1371" s="30">
        <f t="shared" si="322"/>
        <v>0</v>
      </c>
    </row>
    <row r="1372" spans="1:9" hidden="1">
      <c r="A1372" s="26" t="s">
        <v>114</v>
      </c>
      <c r="B1372" s="89"/>
      <c r="C1372" s="27" t="s">
        <v>13</v>
      </c>
      <c r="D1372" s="27" t="s">
        <v>11</v>
      </c>
      <c r="E1372" s="27" t="s">
        <v>407</v>
      </c>
      <c r="F1372" s="27"/>
      <c r="G1372" s="30">
        <f t="shared" si="322"/>
        <v>0</v>
      </c>
      <c r="H1372" s="30">
        <f t="shared" si="322"/>
        <v>0</v>
      </c>
      <c r="I1372" s="30">
        <f t="shared" si="322"/>
        <v>0</v>
      </c>
    </row>
    <row r="1373" spans="1:9" ht="31.5" hidden="1">
      <c r="A1373" s="26" t="s">
        <v>116</v>
      </c>
      <c r="B1373" s="89"/>
      <c r="C1373" s="27" t="s">
        <v>13</v>
      </c>
      <c r="D1373" s="27" t="s">
        <v>11</v>
      </c>
      <c r="E1373" s="27" t="s">
        <v>407</v>
      </c>
      <c r="F1373" s="27" t="s">
        <v>117</v>
      </c>
      <c r="G1373" s="30"/>
      <c r="H1373" s="30"/>
      <c r="I1373" s="30"/>
    </row>
    <row r="1374" spans="1:9" ht="31.5" hidden="1">
      <c r="A1374" s="26" t="s">
        <v>256</v>
      </c>
      <c r="B1374" s="89"/>
      <c r="C1374" s="27" t="s">
        <v>13</v>
      </c>
      <c r="D1374" s="27" t="s">
        <v>11</v>
      </c>
      <c r="E1374" s="27" t="s">
        <v>422</v>
      </c>
      <c r="F1374" s="27"/>
      <c r="G1374" s="30">
        <f t="shared" ref="G1374:I1375" si="323">G1375</f>
        <v>0</v>
      </c>
      <c r="H1374" s="30">
        <f t="shared" si="323"/>
        <v>0</v>
      </c>
      <c r="I1374" s="30">
        <f t="shared" si="323"/>
        <v>0</v>
      </c>
    </row>
    <row r="1375" spans="1:9" hidden="1">
      <c r="A1375" s="26" t="s">
        <v>114</v>
      </c>
      <c r="B1375" s="89"/>
      <c r="C1375" s="27" t="s">
        <v>13</v>
      </c>
      <c r="D1375" s="27" t="s">
        <v>11</v>
      </c>
      <c r="E1375" s="27" t="s">
        <v>423</v>
      </c>
      <c r="F1375" s="27"/>
      <c r="G1375" s="30">
        <f t="shared" si="323"/>
        <v>0</v>
      </c>
      <c r="H1375" s="30">
        <f t="shared" si="323"/>
        <v>0</v>
      </c>
      <c r="I1375" s="30">
        <f t="shared" si="323"/>
        <v>0</v>
      </c>
    </row>
    <row r="1376" spans="1:9" ht="30.75" hidden="1" customHeight="1">
      <c r="A1376" s="26" t="s">
        <v>116</v>
      </c>
      <c r="B1376" s="89"/>
      <c r="C1376" s="27" t="s">
        <v>13</v>
      </c>
      <c r="D1376" s="27" t="s">
        <v>11</v>
      </c>
      <c r="E1376" s="27" t="s">
        <v>423</v>
      </c>
      <c r="F1376" s="27" t="s">
        <v>117</v>
      </c>
      <c r="G1376" s="30"/>
      <c r="H1376" s="30"/>
      <c r="I1376" s="30"/>
    </row>
    <row r="1377" spans="1:9" ht="30.75" hidden="1" customHeight="1">
      <c r="A1377" s="26" t="s">
        <v>323</v>
      </c>
      <c r="B1377" s="89"/>
      <c r="C1377" s="27" t="s">
        <v>13</v>
      </c>
      <c r="D1377" s="27" t="s">
        <v>11</v>
      </c>
      <c r="E1377" s="27" t="s">
        <v>408</v>
      </c>
      <c r="F1377" s="27"/>
      <c r="G1377" s="30">
        <f t="shared" ref="G1377:I1378" si="324">G1378</f>
        <v>0</v>
      </c>
      <c r="H1377" s="30">
        <f t="shared" si="324"/>
        <v>0</v>
      </c>
      <c r="I1377" s="30">
        <f t="shared" si="324"/>
        <v>0</v>
      </c>
    </row>
    <row r="1378" spans="1:9" ht="30.75" hidden="1" customHeight="1">
      <c r="A1378" s="26" t="s">
        <v>114</v>
      </c>
      <c r="B1378" s="89"/>
      <c r="C1378" s="27" t="s">
        <v>13</v>
      </c>
      <c r="D1378" s="27" t="s">
        <v>11</v>
      </c>
      <c r="E1378" s="27" t="s">
        <v>409</v>
      </c>
      <c r="F1378" s="27"/>
      <c r="G1378" s="30">
        <f t="shared" si="324"/>
        <v>0</v>
      </c>
      <c r="H1378" s="30">
        <f t="shared" si="324"/>
        <v>0</v>
      </c>
      <c r="I1378" s="30">
        <f t="shared" si="324"/>
        <v>0</v>
      </c>
    </row>
    <row r="1379" spans="1:9" ht="31.5" hidden="1">
      <c r="A1379" s="26" t="s">
        <v>116</v>
      </c>
      <c r="B1379" s="89"/>
      <c r="C1379" s="27" t="s">
        <v>13</v>
      </c>
      <c r="D1379" s="27" t="s">
        <v>11</v>
      </c>
      <c r="E1379" s="27" t="s">
        <v>409</v>
      </c>
      <c r="F1379" s="27" t="s">
        <v>117</v>
      </c>
      <c r="G1379" s="30"/>
      <c r="H1379" s="30"/>
      <c r="I1379" s="30"/>
    </row>
    <row r="1380" spans="1:9" ht="31.5">
      <c r="A1380" s="26" t="s">
        <v>573</v>
      </c>
      <c r="B1380" s="89"/>
      <c r="C1380" s="27" t="s">
        <v>13</v>
      </c>
      <c r="D1380" s="27" t="s">
        <v>11</v>
      </c>
      <c r="E1380" s="27" t="s">
        <v>141</v>
      </c>
      <c r="F1380" s="27"/>
      <c r="G1380" s="30">
        <f>G1386+G1381+G1384</f>
        <v>43327.6</v>
      </c>
      <c r="H1380" s="30">
        <f>H1386+H1381+H1384</f>
        <v>42303.9</v>
      </c>
      <c r="I1380" s="30">
        <f>I1386+I1381+I1384</f>
        <v>42303.9</v>
      </c>
    </row>
    <row r="1381" spans="1:9">
      <c r="A1381" s="57" t="s">
        <v>75</v>
      </c>
      <c r="B1381" s="78"/>
      <c r="C1381" s="78" t="s">
        <v>13</v>
      </c>
      <c r="D1381" s="78" t="s">
        <v>11</v>
      </c>
      <c r="E1381" s="85" t="s">
        <v>500</v>
      </c>
      <c r="F1381" s="78"/>
      <c r="G1381" s="80">
        <f>+G1382+G1383</f>
        <v>3562.1</v>
      </c>
      <c r="H1381" s="80">
        <f>+H1382+H1383</f>
        <v>3511.3999999999996</v>
      </c>
      <c r="I1381" s="80">
        <f>+I1382+I1383</f>
        <v>3511.3999999999996</v>
      </c>
    </row>
    <row r="1382" spans="1:9" ht="47.25">
      <c r="A1382" s="57" t="s">
        <v>46</v>
      </c>
      <c r="B1382" s="78"/>
      <c r="C1382" s="78" t="s">
        <v>13</v>
      </c>
      <c r="D1382" s="78" t="s">
        <v>11</v>
      </c>
      <c r="E1382" s="85" t="s">
        <v>500</v>
      </c>
      <c r="F1382" s="78" t="s">
        <v>84</v>
      </c>
      <c r="G1382" s="80">
        <v>3561.9</v>
      </c>
      <c r="H1382" s="80">
        <v>3511.2</v>
      </c>
      <c r="I1382" s="80">
        <v>3511.2</v>
      </c>
    </row>
    <row r="1383" spans="1:9" ht="31.5">
      <c r="A1383" s="57" t="s">
        <v>47</v>
      </c>
      <c r="B1383" s="78"/>
      <c r="C1383" s="78" t="s">
        <v>13</v>
      </c>
      <c r="D1383" s="78" t="s">
        <v>11</v>
      </c>
      <c r="E1383" s="85" t="s">
        <v>500</v>
      </c>
      <c r="F1383" s="78" t="s">
        <v>86</v>
      </c>
      <c r="G1383" s="80">
        <v>0.2</v>
      </c>
      <c r="H1383" s="80">
        <v>0.2</v>
      </c>
      <c r="I1383" s="80">
        <v>0.2</v>
      </c>
    </row>
    <row r="1384" spans="1:9" ht="33.75" customHeight="1">
      <c r="A1384" s="26" t="s">
        <v>93</v>
      </c>
      <c r="B1384" s="78"/>
      <c r="C1384" s="78" t="s">
        <v>13</v>
      </c>
      <c r="D1384" s="78" t="s">
        <v>11</v>
      </c>
      <c r="E1384" s="85" t="s">
        <v>577</v>
      </c>
      <c r="F1384" s="78"/>
      <c r="G1384" s="80">
        <f>SUM(G1385)</f>
        <v>12.6</v>
      </c>
      <c r="H1384" s="80">
        <f>SUM(H1385)</f>
        <v>26.6</v>
      </c>
      <c r="I1384" s="80">
        <f>SUM(I1385)</f>
        <v>26.6</v>
      </c>
    </row>
    <row r="1385" spans="1:9" ht="31.5">
      <c r="A1385" s="57" t="s">
        <v>47</v>
      </c>
      <c r="B1385" s="78"/>
      <c r="C1385" s="78" t="s">
        <v>13</v>
      </c>
      <c r="D1385" s="78" t="s">
        <v>11</v>
      </c>
      <c r="E1385" s="85" t="s">
        <v>577</v>
      </c>
      <c r="F1385" s="78" t="s">
        <v>86</v>
      </c>
      <c r="G1385" s="80">
        <v>12.6</v>
      </c>
      <c r="H1385" s="80">
        <v>26.6</v>
      </c>
      <c r="I1385" s="80">
        <v>26.6</v>
      </c>
    </row>
    <row r="1386" spans="1:9" ht="31.5">
      <c r="A1386" s="26" t="s">
        <v>40</v>
      </c>
      <c r="B1386" s="88"/>
      <c r="C1386" s="27" t="s">
        <v>13</v>
      </c>
      <c r="D1386" s="27" t="s">
        <v>11</v>
      </c>
      <c r="E1386" s="27" t="s">
        <v>142</v>
      </c>
      <c r="F1386" s="27"/>
      <c r="G1386" s="30">
        <f>G1387</f>
        <v>39752.9</v>
      </c>
      <c r="H1386" s="30">
        <f>H1387</f>
        <v>38765.9</v>
      </c>
      <c r="I1386" s="30">
        <f>I1387</f>
        <v>38765.9</v>
      </c>
    </row>
    <row r="1387" spans="1:9">
      <c r="A1387" s="26" t="s">
        <v>518</v>
      </c>
      <c r="B1387" s="88"/>
      <c r="C1387" s="27" t="s">
        <v>13</v>
      </c>
      <c r="D1387" s="27" t="s">
        <v>11</v>
      </c>
      <c r="E1387" s="27" t="s">
        <v>143</v>
      </c>
      <c r="F1387" s="27"/>
      <c r="G1387" s="30">
        <f>G1388+G1389+G1390</f>
        <v>39752.9</v>
      </c>
      <c r="H1387" s="30">
        <f>H1388+H1389+H1390</f>
        <v>38765.9</v>
      </c>
      <c r="I1387" s="30">
        <f>I1388+I1389+I1390</f>
        <v>38765.9</v>
      </c>
    </row>
    <row r="1388" spans="1:9" ht="47.25">
      <c r="A1388" s="26" t="s">
        <v>46</v>
      </c>
      <c r="B1388" s="89"/>
      <c r="C1388" s="27" t="s">
        <v>13</v>
      </c>
      <c r="D1388" s="27" t="s">
        <v>11</v>
      </c>
      <c r="E1388" s="27" t="s">
        <v>143</v>
      </c>
      <c r="F1388" s="27" t="s">
        <v>84</v>
      </c>
      <c r="G1388" s="30">
        <v>37984.400000000001</v>
      </c>
      <c r="H1388" s="30">
        <v>37147.699999999997</v>
      </c>
      <c r="I1388" s="30">
        <v>37147.699999999997</v>
      </c>
    </row>
    <row r="1389" spans="1:9" s="51" customFormat="1" ht="31.5">
      <c r="A1389" s="26" t="s">
        <v>47</v>
      </c>
      <c r="B1389" s="89"/>
      <c r="C1389" s="27" t="s">
        <v>13</v>
      </c>
      <c r="D1389" s="27" t="s">
        <v>11</v>
      </c>
      <c r="E1389" s="27" t="s">
        <v>143</v>
      </c>
      <c r="F1389" s="27" t="s">
        <v>86</v>
      </c>
      <c r="G1389" s="30">
        <v>1634.7</v>
      </c>
      <c r="H1389" s="30">
        <v>1614.8</v>
      </c>
      <c r="I1389" s="30">
        <v>1614.8</v>
      </c>
    </row>
    <row r="1390" spans="1:9">
      <c r="A1390" s="26" t="s">
        <v>20</v>
      </c>
      <c r="B1390" s="89"/>
      <c r="C1390" s="27" t="s">
        <v>13</v>
      </c>
      <c r="D1390" s="27" t="s">
        <v>11</v>
      </c>
      <c r="E1390" s="27" t="s">
        <v>143</v>
      </c>
      <c r="F1390" s="27" t="s">
        <v>91</v>
      </c>
      <c r="G1390" s="30">
        <v>133.80000000000001</v>
      </c>
      <c r="H1390" s="30">
        <v>3.4</v>
      </c>
      <c r="I1390" s="30">
        <v>3.4</v>
      </c>
    </row>
    <row r="1391" spans="1:9">
      <c r="A1391" s="26" t="s">
        <v>25</v>
      </c>
      <c r="B1391" s="35"/>
      <c r="C1391" s="35" t="s">
        <v>26</v>
      </c>
      <c r="D1391" s="35" t="s">
        <v>27</v>
      </c>
      <c r="E1391" s="56"/>
      <c r="F1391" s="56"/>
      <c r="G1391" s="32">
        <f>SUM(G1392)</f>
        <v>472.1</v>
      </c>
      <c r="H1391" s="32">
        <f>SUM(H1392)</f>
        <v>491</v>
      </c>
      <c r="I1391" s="32">
        <f>SUM(I1392)</f>
        <v>510.6</v>
      </c>
    </row>
    <row r="1392" spans="1:9">
      <c r="A1392" s="26" t="s">
        <v>48</v>
      </c>
      <c r="B1392" s="27"/>
      <c r="C1392" s="27" t="s">
        <v>26</v>
      </c>
      <c r="D1392" s="27" t="s">
        <v>49</v>
      </c>
      <c r="E1392" s="29"/>
      <c r="F1392" s="27"/>
      <c r="G1392" s="30">
        <f t="shared" ref="G1392:I1393" si="325">G1393</f>
        <v>472.1</v>
      </c>
      <c r="H1392" s="30">
        <f t="shared" si="325"/>
        <v>491</v>
      </c>
      <c r="I1392" s="30">
        <f t="shared" si="325"/>
        <v>510.6</v>
      </c>
    </row>
    <row r="1393" spans="1:12" ht="31.5">
      <c r="A1393" s="26" t="s">
        <v>501</v>
      </c>
      <c r="B1393" s="66"/>
      <c r="C1393" s="35" t="s">
        <v>26</v>
      </c>
      <c r="D1393" s="35" t="s">
        <v>49</v>
      </c>
      <c r="E1393" s="35" t="s">
        <v>350</v>
      </c>
      <c r="F1393" s="56"/>
      <c r="G1393" s="71">
        <f t="shared" si="325"/>
        <v>472.1</v>
      </c>
      <c r="H1393" s="71">
        <f t="shared" si="325"/>
        <v>491</v>
      </c>
      <c r="I1393" s="71">
        <f t="shared" si="325"/>
        <v>510.6</v>
      </c>
    </row>
    <row r="1394" spans="1:12" ht="31.5">
      <c r="A1394" s="26" t="s">
        <v>361</v>
      </c>
      <c r="B1394" s="66"/>
      <c r="C1394" s="35" t="s">
        <v>26</v>
      </c>
      <c r="D1394" s="35" t="s">
        <v>49</v>
      </c>
      <c r="E1394" s="35" t="s">
        <v>362</v>
      </c>
      <c r="F1394" s="56"/>
      <c r="G1394" s="71">
        <f>SUM(G1395)</f>
        <v>472.1</v>
      </c>
      <c r="H1394" s="71">
        <f>SUM(H1395)</f>
        <v>491</v>
      </c>
      <c r="I1394" s="71">
        <f>SUM(I1395)</f>
        <v>510.6</v>
      </c>
    </row>
    <row r="1395" spans="1:12" ht="47.25">
      <c r="A1395" s="26" t="s">
        <v>373</v>
      </c>
      <c r="B1395" s="66"/>
      <c r="C1395" s="35" t="s">
        <v>26</v>
      </c>
      <c r="D1395" s="35" t="s">
        <v>49</v>
      </c>
      <c r="E1395" s="35" t="s">
        <v>545</v>
      </c>
      <c r="F1395" s="56"/>
      <c r="G1395" s="71">
        <f>SUM(G1396:G1397)</f>
        <v>472.1</v>
      </c>
      <c r="H1395" s="71">
        <f t="shared" ref="H1395:I1395" si="326">SUM(H1396:H1397)</f>
        <v>491</v>
      </c>
      <c r="I1395" s="71">
        <f t="shared" si="326"/>
        <v>510.6</v>
      </c>
    </row>
    <row r="1396" spans="1:12">
      <c r="A1396" s="26" t="s">
        <v>37</v>
      </c>
      <c r="B1396" s="66"/>
      <c r="C1396" s="35" t="s">
        <v>26</v>
      </c>
      <c r="D1396" s="35" t="s">
        <v>49</v>
      </c>
      <c r="E1396" s="35" t="s">
        <v>545</v>
      </c>
      <c r="F1396" s="56">
        <v>300</v>
      </c>
      <c r="G1396" s="71">
        <v>326.8</v>
      </c>
      <c r="H1396" s="71">
        <v>339.9</v>
      </c>
      <c r="I1396" s="71">
        <v>353.5</v>
      </c>
    </row>
    <row r="1397" spans="1:12" ht="31.5">
      <c r="A1397" s="26" t="s">
        <v>116</v>
      </c>
      <c r="B1397" s="66"/>
      <c r="C1397" s="35" t="s">
        <v>26</v>
      </c>
      <c r="D1397" s="35" t="s">
        <v>49</v>
      </c>
      <c r="E1397" s="35" t="s">
        <v>545</v>
      </c>
      <c r="F1397" s="56">
        <v>600</v>
      </c>
      <c r="G1397" s="71">
        <v>145.30000000000001</v>
      </c>
      <c r="H1397" s="71">
        <v>151.1</v>
      </c>
      <c r="I1397" s="71">
        <v>157.1</v>
      </c>
    </row>
    <row r="1398" spans="1:12">
      <c r="A1398" s="47" t="s">
        <v>755</v>
      </c>
      <c r="B1398" s="66"/>
      <c r="C1398" s="35"/>
      <c r="D1398" s="35"/>
      <c r="E1398" s="35"/>
      <c r="F1398" s="56"/>
      <c r="G1398" s="71"/>
      <c r="H1398" s="33">
        <f>50000+40000</f>
        <v>90000</v>
      </c>
      <c r="I1398" s="33">
        <v>105000</v>
      </c>
    </row>
    <row r="1399" spans="1:12">
      <c r="A1399" s="47" t="s">
        <v>185</v>
      </c>
      <c r="B1399" s="64"/>
      <c r="C1399" s="54"/>
      <c r="D1399" s="54"/>
      <c r="E1399" s="54"/>
      <c r="F1399" s="54"/>
      <c r="G1399" s="33">
        <f>SUM(G10+G36+G55+G524+G562+G1215+G783)+G903</f>
        <v>5734412.8000000007</v>
      </c>
      <c r="H1399" s="33">
        <f>SUM(H10+H36+H55+H524+H562+H1215+H783)+H903+H1398</f>
        <v>6241447</v>
      </c>
      <c r="I1399" s="33">
        <f>SUM(I10+I36+I55+I524+I562+I1215+I783)+I903+I1398</f>
        <v>5824990.1999999993</v>
      </c>
    </row>
    <row r="1400" spans="1:12">
      <c r="H1400" s="96"/>
      <c r="I1400" s="96"/>
    </row>
    <row r="1401" spans="1:12" hidden="1" outlineLevel="1">
      <c r="G1401" s="92">
        <f>5735776.1-1363.3</f>
        <v>5734412.7999999998</v>
      </c>
      <c r="H1401" s="96">
        <v>6241447</v>
      </c>
      <c r="I1401" s="96">
        <v>5824990.1999999993</v>
      </c>
    </row>
    <row r="1402" spans="1:12" hidden="1" outlineLevel="1">
      <c r="G1402" s="92"/>
      <c r="H1402" s="92"/>
      <c r="I1402" s="92"/>
    </row>
    <row r="1403" spans="1:12" hidden="1" outlineLevel="1">
      <c r="G1403" s="92">
        <f>SUM(G1401-G1399)</f>
        <v>-9.3132257461547852E-10</v>
      </c>
      <c r="H1403" s="92">
        <f t="shared" ref="H1403:I1403" si="327">SUM(H1401-H1399)</f>
        <v>0</v>
      </c>
      <c r="I1403" s="92">
        <f t="shared" si="327"/>
        <v>0</v>
      </c>
    </row>
    <row r="1404" spans="1:12" hidden="1" outlineLevel="1">
      <c r="G1404" s="92"/>
      <c r="H1404" s="92"/>
      <c r="I1404" s="92"/>
    </row>
    <row r="1405" spans="1:12" hidden="1" outlineLevel="1">
      <c r="G1405" s="93"/>
    </row>
    <row r="1406" spans="1:12" hidden="1" outlineLevel="1"/>
    <row r="1407" spans="1:12" hidden="1" outlineLevel="1">
      <c r="E1407" s="94" t="s">
        <v>913</v>
      </c>
      <c r="F1407" s="94" t="s">
        <v>914</v>
      </c>
      <c r="G1407" s="95">
        <f t="shared" ref="G1407:L1407" si="328">SUM(G270+G354+G423)+G380</f>
        <v>194476.9</v>
      </c>
      <c r="H1407" s="95">
        <f t="shared" si="328"/>
        <v>133092.5</v>
      </c>
      <c r="I1407" s="95">
        <f t="shared" si="328"/>
        <v>403387.9</v>
      </c>
      <c r="J1407" s="96">
        <f t="shared" si="328"/>
        <v>0</v>
      </c>
      <c r="K1407" s="96">
        <f t="shared" si="328"/>
        <v>0</v>
      </c>
      <c r="L1407" s="96">
        <f t="shared" si="328"/>
        <v>0</v>
      </c>
    </row>
    <row r="1408" spans="1:12" hidden="1" outlineLevel="1">
      <c r="E1408" s="94"/>
      <c r="F1408" s="94" t="s">
        <v>915</v>
      </c>
      <c r="G1408" s="95">
        <f>SUM(G1040+G1045+G1130)</f>
        <v>1695.9</v>
      </c>
      <c r="H1408" s="95">
        <f>SUM(H1040+H1045+H1130)</f>
        <v>3274.6000000000004</v>
      </c>
      <c r="I1408" s="95">
        <f>SUM(I1040+I1045+I1130)</f>
        <v>1695.9</v>
      </c>
    </row>
    <row r="1409" spans="5:12" hidden="1" outlineLevel="1">
      <c r="E1409" s="94"/>
      <c r="F1409" s="94" t="s">
        <v>916</v>
      </c>
      <c r="G1409" s="95">
        <f t="shared" ref="G1409:L1409" si="329">SUM(G1240+G1324)</f>
        <v>11559.7</v>
      </c>
      <c r="H1409" s="95">
        <f t="shared" si="329"/>
        <v>645.70000000000005</v>
      </c>
      <c r="I1409" s="95">
        <f t="shared" si="329"/>
        <v>20461.5</v>
      </c>
      <c r="J1409" s="96">
        <f t="shared" si="329"/>
        <v>0</v>
      </c>
      <c r="K1409" s="96">
        <f t="shared" si="329"/>
        <v>0</v>
      </c>
      <c r="L1409" s="96">
        <f t="shared" si="329"/>
        <v>0</v>
      </c>
    </row>
    <row r="1410" spans="5:12" hidden="1" outlineLevel="1">
      <c r="E1410" s="94"/>
      <c r="F1410" s="94" t="s">
        <v>937</v>
      </c>
      <c r="G1410" s="95">
        <f>SUM(G885)</f>
        <v>2355.1999999999998</v>
      </c>
      <c r="H1410" s="95">
        <f>SUM(H885)</f>
        <v>2616.1</v>
      </c>
      <c r="I1410" s="95">
        <f>SUM(I885)</f>
        <v>2487.6</v>
      </c>
      <c r="J1410" s="96"/>
      <c r="K1410" s="96"/>
      <c r="L1410" s="96"/>
    </row>
    <row r="1411" spans="5:12" hidden="1" outlineLevel="1">
      <c r="E1411" s="94"/>
      <c r="F1411" s="94" t="s">
        <v>917</v>
      </c>
      <c r="G1411" s="95">
        <f>SUM(G725)+G780</f>
        <v>4174.3</v>
      </c>
      <c r="H1411" s="95">
        <f t="shared" ref="H1411:I1411" si="330">SUM(H725)+H780</f>
        <v>4101.5</v>
      </c>
      <c r="I1411" s="95">
        <f t="shared" si="330"/>
        <v>4101.5</v>
      </c>
    </row>
    <row r="1412" spans="5:12" hidden="1" outlineLevel="1">
      <c r="E1412" s="94"/>
      <c r="F1412" s="94" t="s">
        <v>918</v>
      </c>
      <c r="G1412" s="95">
        <f>SUM(G1407:G1411)</f>
        <v>214262</v>
      </c>
      <c r="H1412" s="95">
        <f t="shared" ref="H1412:I1412" si="331">SUM(H1407:H1411)</f>
        <v>143730.40000000002</v>
      </c>
      <c r="I1412" s="95">
        <f t="shared" si="331"/>
        <v>432134.40000000002</v>
      </c>
    </row>
    <row r="1413" spans="5:12" hidden="1" outlineLevel="1"/>
    <row r="1414" spans="5:12" hidden="1" outlineLevel="1"/>
    <row r="1415" spans="5:12" collapsed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7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tabSelected="1" workbookViewId="0">
      <selection activeCell="E9" sqref="E9"/>
    </sheetView>
  </sheetViews>
  <sheetFormatPr defaultRowHeight="15.7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>
      <c r="C1" s="6"/>
      <c r="E1" s="1" t="s">
        <v>1048</v>
      </c>
    </row>
    <row r="2" spans="1:6" ht="15.75" customHeight="1">
      <c r="C2" s="7"/>
      <c r="E2" s="7" t="s">
        <v>1045</v>
      </c>
    </row>
    <row r="3" spans="1:6">
      <c r="C3" s="7"/>
      <c r="E3" s="7" t="s">
        <v>0</v>
      </c>
    </row>
    <row r="4" spans="1:6">
      <c r="C4" s="7"/>
      <c r="E4" s="7" t="s">
        <v>1</v>
      </c>
    </row>
    <row r="5" spans="1:6">
      <c r="C5" s="2"/>
      <c r="E5" s="2" t="s">
        <v>1046</v>
      </c>
    </row>
    <row r="6" spans="1:6" ht="46.5" customHeight="1">
      <c r="A6" s="140" t="s">
        <v>884</v>
      </c>
      <c r="B6" s="141"/>
      <c r="C6" s="141"/>
      <c r="D6" s="142"/>
      <c r="E6" s="142"/>
      <c r="F6" s="142"/>
    </row>
    <row r="7" spans="1:6">
      <c r="D7" s="8"/>
      <c r="E7" s="8"/>
      <c r="F7" s="8" t="s">
        <v>504</v>
      </c>
    </row>
    <row r="8" spans="1:6">
      <c r="A8" s="9" t="s">
        <v>154</v>
      </c>
      <c r="B8" s="10" t="s">
        <v>158</v>
      </c>
      <c r="C8" s="10" t="s">
        <v>159</v>
      </c>
      <c r="D8" s="25" t="s">
        <v>921</v>
      </c>
      <c r="E8" s="25" t="s">
        <v>922</v>
      </c>
      <c r="F8" s="25" t="s">
        <v>923</v>
      </c>
    </row>
    <row r="9" spans="1:6" s="14" customFormat="1">
      <c r="A9" s="11" t="s">
        <v>82</v>
      </c>
      <c r="B9" s="12" t="s">
        <v>29</v>
      </c>
      <c r="C9" s="12" t="s">
        <v>27</v>
      </c>
      <c r="D9" s="13">
        <f>SUM(D10:D17)</f>
        <v>267598.80000000005</v>
      </c>
      <c r="E9" s="13">
        <f>SUM(E10:E17)</f>
        <v>226641.40000000002</v>
      </c>
      <c r="F9" s="13">
        <f>SUM(F10:F17)</f>
        <v>249072.3</v>
      </c>
    </row>
    <row r="10" spans="1:6" ht="47.25">
      <c r="A10" s="15" t="s">
        <v>160</v>
      </c>
      <c r="B10" s="16" t="s">
        <v>29</v>
      </c>
      <c r="C10" s="16" t="s">
        <v>39</v>
      </c>
      <c r="D10" s="17">
        <f>Ведомственная!G57</f>
        <v>3308.6</v>
      </c>
      <c r="E10" s="17">
        <f>Ведомственная!H57</f>
        <v>3308.6</v>
      </c>
      <c r="F10" s="17">
        <f>Ведомственная!I57</f>
        <v>3308.6</v>
      </c>
    </row>
    <row r="11" spans="1:6" ht="63">
      <c r="A11" s="15" t="s">
        <v>161</v>
      </c>
      <c r="B11" s="16" t="s">
        <v>29</v>
      </c>
      <c r="C11" s="16" t="s">
        <v>49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>
      <c r="A12" s="15" t="s">
        <v>162</v>
      </c>
      <c r="B12" s="16" t="s">
        <v>29</v>
      </c>
      <c r="C12" s="16" t="s">
        <v>11</v>
      </c>
      <c r="D12" s="17">
        <f>Ведомственная!G61</f>
        <v>128469.90000000001</v>
      </c>
      <c r="E12" s="17">
        <f>Ведомственная!H61</f>
        <v>119420.20000000001</v>
      </c>
      <c r="F12" s="17">
        <f>Ведомственная!I61</f>
        <v>124020.20000000001</v>
      </c>
    </row>
    <row r="13" spans="1:6">
      <c r="A13" s="15" t="s">
        <v>163</v>
      </c>
      <c r="B13" s="16" t="s">
        <v>29</v>
      </c>
      <c r="C13" s="16" t="s">
        <v>164</v>
      </c>
      <c r="D13" s="17">
        <f>Ведомственная!G81</f>
        <v>23.4</v>
      </c>
      <c r="E13" s="17">
        <f>Ведомственная!H81</f>
        <v>138.6</v>
      </c>
      <c r="F13" s="17">
        <f>Ведомственная!I81</f>
        <v>9.5</v>
      </c>
    </row>
    <row r="14" spans="1:6" ht="47.25">
      <c r="A14" s="15" t="s">
        <v>97</v>
      </c>
      <c r="B14" s="16" t="s">
        <v>29</v>
      </c>
      <c r="C14" s="16" t="s">
        <v>73</v>
      </c>
      <c r="D14" s="17">
        <f>Ведомственная!G38+Ведомственная!G526</f>
        <v>35718.5</v>
      </c>
      <c r="E14" s="17">
        <f>Ведомственная!H38+Ведомственная!H526</f>
        <v>35084.899999999994</v>
      </c>
      <c r="F14" s="17">
        <f>Ведомственная!I38+Ведомственная!I526</f>
        <v>35084.899999999994</v>
      </c>
    </row>
    <row r="15" spans="1:6" hidden="1">
      <c r="A15" s="15" t="s">
        <v>587</v>
      </c>
      <c r="B15" s="16" t="s">
        <v>29</v>
      </c>
      <c r="C15" s="16" t="s">
        <v>108</v>
      </c>
      <c r="D15" s="17">
        <f>SUM(Ведомственная!G85)</f>
        <v>658.7</v>
      </c>
      <c r="E15" s="17">
        <f>SUM(Ведомственная!H85)</f>
        <v>0</v>
      </c>
      <c r="F15" s="17">
        <f>SUM(Ведомственная!I85)</f>
        <v>0</v>
      </c>
    </row>
    <row r="16" spans="1:6">
      <c r="A16" s="15" t="s">
        <v>139</v>
      </c>
      <c r="B16" s="16" t="s">
        <v>29</v>
      </c>
      <c r="C16" s="16" t="s">
        <v>165</v>
      </c>
      <c r="D16" s="17">
        <f>SUM(Ведомственная!G531)</f>
        <v>500</v>
      </c>
      <c r="E16" s="17">
        <f>SUM(Ведомственная!H531)</f>
        <v>0</v>
      </c>
      <c r="F16" s="17">
        <f>SUM(Ведомственная!I531)</f>
        <v>0</v>
      </c>
    </row>
    <row r="17" spans="1:6">
      <c r="A17" s="15" t="s">
        <v>88</v>
      </c>
      <c r="B17" s="16" t="s">
        <v>29</v>
      </c>
      <c r="C17" s="16" t="s">
        <v>89</v>
      </c>
      <c r="D17" s="17">
        <f>SUM(Ведомственная!G20+Ведомственная!G45+Ведомственная!G89+Ведомственная!G535)</f>
        <v>80733.900000000009</v>
      </c>
      <c r="E17" s="17">
        <f>SUM(Ведомственная!H20+Ведомственная!H45+Ведомственная!H89+Ведомственная!H535)</f>
        <v>50587</v>
      </c>
      <c r="F17" s="17">
        <f>SUM(Ведомственная!I20+Ведомственная!I45+Ведомственная!I89+Ведомственная!I535)</f>
        <v>68547.399999999994</v>
      </c>
    </row>
    <row r="18" spans="1:6" s="14" customFormat="1" ht="31.5">
      <c r="A18" s="11" t="s">
        <v>223</v>
      </c>
      <c r="B18" s="12" t="s">
        <v>49</v>
      </c>
      <c r="C18" s="12" t="s">
        <v>27</v>
      </c>
      <c r="D18" s="13">
        <f>SUM(D19:D21)</f>
        <v>30048.6</v>
      </c>
      <c r="E18" s="13">
        <f t="shared" ref="E18:F18" si="0">SUM(E19:E21)</f>
        <v>26611.1</v>
      </c>
      <c r="F18" s="13">
        <f t="shared" si="0"/>
        <v>27047.699999999997</v>
      </c>
    </row>
    <row r="19" spans="1:6">
      <c r="A19" s="15" t="s">
        <v>166</v>
      </c>
      <c r="B19" s="16" t="s">
        <v>49</v>
      </c>
      <c r="C19" s="16" t="s">
        <v>11</v>
      </c>
      <c r="D19" s="17">
        <f>SUM(Ведомственная!G140)</f>
        <v>5543.8</v>
      </c>
      <c r="E19" s="17">
        <f>SUM(Ведомственная!H140)</f>
        <v>5109.5</v>
      </c>
      <c r="F19" s="17">
        <f>SUM(Ведомственная!I140)</f>
        <v>4176.1000000000004</v>
      </c>
    </row>
    <row r="20" spans="1:6">
      <c r="A20" s="15" t="s">
        <v>919</v>
      </c>
      <c r="B20" s="16" t="s">
        <v>49</v>
      </c>
      <c r="C20" s="16" t="s">
        <v>167</v>
      </c>
      <c r="D20" s="17">
        <f>SUM(Ведомственная!G146)</f>
        <v>20302.599999999999</v>
      </c>
      <c r="E20" s="17">
        <f>SUM(Ведомственная!H146)</f>
        <v>20275.099999999999</v>
      </c>
      <c r="F20" s="17">
        <f>SUM(Ведомственная!I146)</f>
        <v>20275.099999999999</v>
      </c>
    </row>
    <row r="21" spans="1:6" ht="47.25">
      <c r="A21" s="3" t="s">
        <v>920</v>
      </c>
      <c r="B21" s="16" t="s">
        <v>49</v>
      </c>
      <c r="C21" s="16" t="s">
        <v>26</v>
      </c>
      <c r="D21" s="17">
        <f>SUM(Ведомственная!G156)</f>
        <v>4202.2</v>
      </c>
      <c r="E21" s="17">
        <f>SUM(Ведомственная!H156)</f>
        <v>1226.5</v>
      </c>
      <c r="F21" s="17">
        <f>SUM(Ведомственная!I156)</f>
        <v>2596.5</v>
      </c>
    </row>
    <row r="22" spans="1:6" s="14" customFormat="1">
      <c r="A22" s="11" t="s">
        <v>10</v>
      </c>
      <c r="B22" s="12" t="s">
        <v>11</v>
      </c>
      <c r="C22" s="12" t="s">
        <v>27</v>
      </c>
      <c r="D22" s="13">
        <f>SUM(D23:D25)</f>
        <v>515172.3</v>
      </c>
      <c r="E22" s="13">
        <f>SUM(E23:E25)</f>
        <v>324499.90000000002</v>
      </c>
      <c r="F22" s="13">
        <f>SUM(F23:F25)</f>
        <v>336019.9</v>
      </c>
    </row>
    <row r="23" spans="1:6">
      <c r="A23" s="15" t="s">
        <v>12</v>
      </c>
      <c r="B23" s="16" t="s">
        <v>11</v>
      </c>
      <c r="C23" s="16" t="s">
        <v>13</v>
      </c>
      <c r="D23" s="17">
        <f>Ведомственная!G175</f>
        <v>234415.59999999998</v>
      </c>
      <c r="E23" s="17">
        <f>Ведомственная!H175</f>
        <v>118518.6</v>
      </c>
      <c r="F23" s="17">
        <f>Ведомственная!I175</f>
        <v>127268.8</v>
      </c>
    </row>
    <row r="24" spans="1:6">
      <c r="A24" s="15" t="s">
        <v>168</v>
      </c>
      <c r="B24" s="16" t="s">
        <v>11</v>
      </c>
      <c r="C24" s="16" t="s">
        <v>167</v>
      </c>
      <c r="D24" s="17">
        <f>SUM(Ведомственная!G196)</f>
        <v>254946.5</v>
      </c>
      <c r="E24" s="17">
        <f>SUM(Ведомственная!H196)</f>
        <v>194505.1</v>
      </c>
      <c r="F24" s="17">
        <f>SUM(Ведомственная!I196)</f>
        <v>193714.9</v>
      </c>
    </row>
    <row r="25" spans="1:6">
      <c r="A25" s="15" t="s">
        <v>21</v>
      </c>
      <c r="B25" s="16" t="s">
        <v>11</v>
      </c>
      <c r="C25" s="16" t="s">
        <v>22</v>
      </c>
      <c r="D25" s="17">
        <f>Ведомственная!G217</f>
        <v>25810.2</v>
      </c>
      <c r="E25" s="17">
        <f>Ведомственная!H217</f>
        <v>11476.2</v>
      </c>
      <c r="F25" s="17">
        <f>Ведомственная!I217</f>
        <v>15036.2</v>
      </c>
    </row>
    <row r="26" spans="1:6" ht="14.25" customHeight="1">
      <c r="A26" s="11" t="s">
        <v>229</v>
      </c>
      <c r="B26" s="12" t="s">
        <v>164</v>
      </c>
      <c r="C26" s="12" t="s">
        <v>27</v>
      </c>
      <c r="D26" s="13">
        <f>SUM(D27:D30)</f>
        <v>469394.7</v>
      </c>
      <c r="E26" s="13">
        <f>SUM(E27:E30)</f>
        <v>360687</v>
      </c>
      <c r="F26" s="13">
        <f>SUM(F27:F30)</f>
        <v>638019.1</v>
      </c>
    </row>
    <row r="27" spans="1:6" hidden="1">
      <c r="A27" s="15" t="s">
        <v>169</v>
      </c>
      <c r="B27" s="16" t="s">
        <v>164</v>
      </c>
      <c r="C27" s="16" t="s">
        <v>29</v>
      </c>
      <c r="D27" s="17">
        <f>SUM(Ведомственная!G267)</f>
        <v>135574.79999999999</v>
      </c>
      <c r="E27" s="17">
        <f>SUM(Ведомственная!H267)</f>
        <v>66240</v>
      </c>
      <c r="F27" s="17">
        <f>SUM(Ведомственная!I267)</f>
        <v>331415.40000000002</v>
      </c>
    </row>
    <row r="28" spans="1:6">
      <c r="A28" s="15" t="s">
        <v>170</v>
      </c>
      <c r="B28" s="16" t="s">
        <v>164</v>
      </c>
      <c r="C28" s="16" t="s">
        <v>39</v>
      </c>
      <c r="D28" s="17">
        <f>SUM(Ведомственная!G277)</f>
        <v>59423.600000000006</v>
      </c>
      <c r="E28" s="17">
        <f>SUM(Ведомственная!H277)</f>
        <v>36636.699999999997</v>
      </c>
      <c r="F28" s="17">
        <f>SUM(Ведомственная!I277)</f>
        <v>42036.7</v>
      </c>
    </row>
    <row r="29" spans="1:6">
      <c r="A29" s="15" t="s">
        <v>171</v>
      </c>
      <c r="B29" s="16" t="s">
        <v>164</v>
      </c>
      <c r="C29" s="16" t="s">
        <v>49</v>
      </c>
      <c r="D29" s="17">
        <f>SUM(Ведомственная!G308)</f>
        <v>219052.80000000002</v>
      </c>
      <c r="E29" s="17">
        <f>SUM(Ведомственная!H308)</f>
        <v>217612.7</v>
      </c>
      <c r="F29" s="17">
        <f>SUM(Ведомственная!I308)</f>
        <v>224369.40000000002</v>
      </c>
    </row>
    <row r="30" spans="1:6" ht="31.5">
      <c r="A30" s="15" t="s">
        <v>172</v>
      </c>
      <c r="B30" s="16" t="s">
        <v>164</v>
      </c>
      <c r="C30" s="16" t="s">
        <v>164</v>
      </c>
      <c r="D30" s="17">
        <f>SUM(Ведомственная!G386)</f>
        <v>55343.5</v>
      </c>
      <c r="E30" s="17">
        <f>SUM(Ведомственная!H386)</f>
        <v>40197.599999999999</v>
      </c>
      <c r="F30" s="17">
        <f>SUM(Ведомственная!I386)</f>
        <v>40197.599999999999</v>
      </c>
    </row>
    <row r="31" spans="1:6" s="14" customFormat="1">
      <c r="A31" s="11" t="s">
        <v>345</v>
      </c>
      <c r="B31" s="12" t="s">
        <v>73</v>
      </c>
      <c r="C31" s="12" t="s">
        <v>27</v>
      </c>
      <c r="D31" s="13">
        <f>SUM(D32:D33)</f>
        <v>17771.400000000001</v>
      </c>
      <c r="E31" s="13">
        <f>SUM(E32:E33)</f>
        <v>12587.400000000001</v>
      </c>
      <c r="F31" s="13">
        <f>SUM(F32:F33)</f>
        <v>18451.400000000001</v>
      </c>
    </row>
    <row r="32" spans="1:6" ht="31.5">
      <c r="A32" s="15" t="s">
        <v>234</v>
      </c>
      <c r="B32" s="16" t="s">
        <v>73</v>
      </c>
      <c r="C32" s="16" t="s">
        <v>49</v>
      </c>
      <c r="D32" s="17">
        <f>SUM(Ведомственная!G410)</f>
        <v>8569.1</v>
      </c>
      <c r="E32" s="17">
        <f>SUM(Ведомственная!H410)</f>
        <v>7157.8</v>
      </c>
      <c r="F32" s="17">
        <f>SUM(Ведомственная!I410)</f>
        <v>7157.8</v>
      </c>
    </row>
    <row r="33" spans="1:6">
      <c r="A33" s="15" t="s">
        <v>173</v>
      </c>
      <c r="B33" s="16" t="s">
        <v>73</v>
      </c>
      <c r="C33" s="16" t="s">
        <v>164</v>
      </c>
      <c r="D33" s="17">
        <f>SUM(Ведомственная!G416)</f>
        <v>9202.2999999999993</v>
      </c>
      <c r="E33" s="17">
        <f>SUM(Ведомственная!H416)</f>
        <v>5429.6</v>
      </c>
      <c r="F33" s="17">
        <f>SUM(Ведомственная!I416)</f>
        <v>11293.6</v>
      </c>
    </row>
    <row r="34" spans="1:6" s="14" customFormat="1">
      <c r="A34" s="11" t="s">
        <v>107</v>
      </c>
      <c r="B34" s="12" t="s">
        <v>108</v>
      </c>
      <c r="C34" s="12" t="s">
        <v>27</v>
      </c>
      <c r="D34" s="13">
        <f>SUM(D35:D40)</f>
        <v>2694793.2</v>
      </c>
      <c r="E34" s="13">
        <f>SUM(E35:E40)</f>
        <v>3479203.1999999997</v>
      </c>
      <c r="F34" s="13">
        <f>SUM(F35:F40)</f>
        <v>2654381.5999999996</v>
      </c>
    </row>
    <row r="35" spans="1:6">
      <c r="A35" s="15" t="s">
        <v>174</v>
      </c>
      <c r="B35" s="16" t="s">
        <v>108</v>
      </c>
      <c r="C35" s="16" t="s">
        <v>29</v>
      </c>
      <c r="D35" s="17">
        <f>SUM(Ведомственная!G905)</f>
        <v>916159.20000000007</v>
      </c>
      <c r="E35" s="17">
        <f>SUM(Ведомственная!H905)</f>
        <v>899885.4</v>
      </c>
      <c r="F35" s="17">
        <f>SUM(Ведомственная!I905)</f>
        <v>912804.1</v>
      </c>
    </row>
    <row r="36" spans="1:6">
      <c r="A36" s="15" t="s">
        <v>175</v>
      </c>
      <c r="B36" s="16" t="s">
        <v>108</v>
      </c>
      <c r="C36" s="16" t="s">
        <v>39</v>
      </c>
      <c r="D36" s="17">
        <f>SUM(Ведомственная!G969)+Ведомственная!G427</f>
        <v>1444545.5</v>
      </c>
      <c r="E36" s="17">
        <f>SUM(Ведомственная!H969)+Ведомственная!H427</f>
        <v>2292095</v>
      </c>
      <c r="F36" s="17">
        <f>SUM(Ведомственная!I969)+Ведомственная!I427</f>
        <v>1446182.5999999996</v>
      </c>
    </row>
    <row r="37" spans="1:6">
      <c r="A37" s="15" t="s">
        <v>109</v>
      </c>
      <c r="B37" s="16" t="s">
        <v>108</v>
      </c>
      <c r="C37" s="16" t="s">
        <v>49</v>
      </c>
      <c r="D37" s="17">
        <f>SUM(Ведомственная!G1217+Ведомственная!G1062)</f>
        <v>235906.00000000003</v>
      </c>
      <c r="E37" s="17">
        <f>SUM(Ведомственная!H1217+Ведомственная!H1062)</f>
        <v>187615.9</v>
      </c>
      <c r="F37" s="17">
        <f>SUM(Ведомственная!I1217+Ведомственная!I1062)</f>
        <v>199671.59999999998</v>
      </c>
    </row>
    <row r="38" spans="1:6" ht="31.5">
      <c r="A38" s="3" t="s">
        <v>852</v>
      </c>
      <c r="B38" s="16" t="s">
        <v>108</v>
      </c>
      <c r="C38" s="16" t="s">
        <v>164</v>
      </c>
      <c r="D38" s="23">
        <f>SUM(Ведомственная!G32+Ведомственная!G431+Ведомственная!G548+Ведомственная!G564+Ведомственная!G1087)+Ведомственная!G1243</f>
        <v>451.80000000000007</v>
      </c>
      <c r="E38" s="23">
        <f>SUM(Ведомственная!H32+Ведомственная!H431+Ведомственная!H548+Ведомственная!H564+Ведомственная!H1087)+Ведомственная!H1243</f>
        <v>373.8</v>
      </c>
      <c r="F38" s="23">
        <f>SUM(Ведомственная!I32+Ведомственная!I431+Ведомственная!I548+Ведомственная!I564+Ведомственная!I1087)+Ведомственная!I1243</f>
        <v>373.8</v>
      </c>
    </row>
    <row r="39" spans="1:6">
      <c r="A39" s="15" t="s">
        <v>176</v>
      </c>
      <c r="B39" s="16" t="s">
        <v>108</v>
      </c>
      <c r="C39" s="16" t="s">
        <v>108</v>
      </c>
      <c r="D39" s="17">
        <f>SUM(Ведомственная!G573+Ведомственная!G785+Ведомственная!G1095+Ведомственная!G1248)</f>
        <v>31097.7</v>
      </c>
      <c r="E39" s="17">
        <f>SUM(Ведомственная!H573+Ведомственная!H785+Ведомственная!H1095+Ведомственная!H1248)</f>
        <v>31097.7</v>
      </c>
      <c r="F39" s="17">
        <f>SUM(Ведомственная!I573+Ведомственная!I785+Ведомственная!I1095+Ведомственная!I1248)</f>
        <v>31097.7</v>
      </c>
    </row>
    <row r="40" spans="1:6">
      <c r="A40" s="15" t="s">
        <v>177</v>
      </c>
      <c r="B40" s="16" t="s">
        <v>108</v>
      </c>
      <c r="C40" s="16" t="s">
        <v>167</v>
      </c>
      <c r="D40" s="17">
        <f>SUM(Ведомственная!G1135)+Ведомственная!G452</f>
        <v>66633</v>
      </c>
      <c r="E40" s="17">
        <f>SUM(Ведомственная!H1135)+Ведомственная!H452</f>
        <v>68135.400000000009</v>
      </c>
      <c r="F40" s="17">
        <f>SUM(Ведомственная!I1135)+Ведомственная!I452</f>
        <v>64251.8</v>
      </c>
    </row>
    <row r="41" spans="1:6" s="14" customFormat="1">
      <c r="A41" s="11" t="s">
        <v>346</v>
      </c>
      <c r="B41" s="12" t="s">
        <v>13</v>
      </c>
      <c r="C41" s="12" t="s">
        <v>27</v>
      </c>
      <c r="D41" s="13">
        <f>SUM(D42:D43)</f>
        <v>191310.7</v>
      </c>
      <c r="E41" s="13">
        <f>SUM(E42:E43)</f>
        <v>171516.7</v>
      </c>
      <c r="F41" s="13">
        <f>SUM(F42:F43)</f>
        <v>181014.8</v>
      </c>
    </row>
    <row r="42" spans="1:6">
      <c r="A42" s="15" t="s">
        <v>178</v>
      </c>
      <c r="B42" s="16" t="s">
        <v>13</v>
      </c>
      <c r="C42" s="16" t="s">
        <v>29</v>
      </c>
      <c r="D42" s="17">
        <f>SUM(Ведомственная!G1257)</f>
        <v>143634.5</v>
      </c>
      <c r="E42" s="17">
        <f>SUM(Ведомственная!H1257)</f>
        <v>126407.3</v>
      </c>
      <c r="F42" s="17">
        <f>SUM(Ведомственная!I1257)</f>
        <v>135591.5</v>
      </c>
    </row>
    <row r="43" spans="1:6">
      <c r="A43" s="15" t="s">
        <v>179</v>
      </c>
      <c r="B43" s="16" t="s">
        <v>13</v>
      </c>
      <c r="C43" s="16" t="s">
        <v>11</v>
      </c>
      <c r="D43" s="17">
        <f>SUM(Ведомственная!G1338)</f>
        <v>47676.2</v>
      </c>
      <c r="E43" s="17">
        <f>SUM(Ведомственная!H1338)</f>
        <v>45109.4</v>
      </c>
      <c r="F43" s="17">
        <f>SUM(Ведомственная!I1338)</f>
        <v>45423.3</v>
      </c>
    </row>
    <row r="44" spans="1:6" s="14" customFormat="1">
      <c r="A44" s="11" t="s">
        <v>25</v>
      </c>
      <c r="B44" s="12" t="s">
        <v>26</v>
      </c>
      <c r="C44" s="12" t="s">
        <v>27</v>
      </c>
      <c r="D44" s="13">
        <f>SUM(D45:D49)</f>
        <v>1349908.6999999997</v>
      </c>
      <c r="E44" s="13">
        <f>SUM(E45:E49)</f>
        <v>1382745.2999999998</v>
      </c>
      <c r="F44" s="13">
        <f>SUM(F45:F49)</f>
        <v>1438156</v>
      </c>
    </row>
    <row r="45" spans="1:6">
      <c r="A45" s="15" t="s">
        <v>28</v>
      </c>
      <c r="B45" s="16" t="s">
        <v>26</v>
      </c>
      <c r="C45" s="16" t="s">
        <v>29</v>
      </c>
      <c r="D45" s="17">
        <f>SUM(Ведомственная!G581)</f>
        <v>12652</v>
      </c>
      <c r="E45" s="17">
        <f>SUM(Ведомственная!H581)</f>
        <v>9102.7000000000007</v>
      </c>
      <c r="F45" s="17">
        <f>SUM(Ведомственная!I581)</f>
        <v>12652</v>
      </c>
    </row>
    <row r="46" spans="1:6">
      <c r="A46" s="15" t="s">
        <v>38</v>
      </c>
      <c r="B46" s="16" t="s">
        <v>26</v>
      </c>
      <c r="C46" s="16" t="s">
        <v>39</v>
      </c>
      <c r="D46" s="17">
        <f>SUM(Ведомственная!G588)</f>
        <v>84575.9</v>
      </c>
      <c r="E46" s="17">
        <f>SUM(Ведомственная!H588)</f>
        <v>84395.900000000009</v>
      </c>
      <c r="F46" s="17">
        <f>SUM(Ведомственная!I588)</f>
        <v>84518.700000000012</v>
      </c>
    </row>
    <row r="47" spans="1:6">
      <c r="A47" s="15" t="s">
        <v>48</v>
      </c>
      <c r="B47" s="16" t="s">
        <v>26</v>
      </c>
      <c r="C47" s="16" t="s">
        <v>49</v>
      </c>
      <c r="D47" s="17">
        <f>SUM(Ведомственная!G462+Ведомственная!G608+Ведомственная!G1392)+Ведомственная!G1176</f>
        <v>839440.1</v>
      </c>
      <c r="E47" s="17">
        <f>SUM(Ведомственная!H462+Ведомственная!H608+Ведомственная!H1392)+Ведомственная!H1176</f>
        <v>884337.2</v>
      </c>
      <c r="F47" s="17">
        <f>SUM(Ведомственная!I462+Ведомственная!I608+Ведомственная!I1392)+Ведомственная!I1176</f>
        <v>932461.59999999986</v>
      </c>
    </row>
    <row r="48" spans="1:6">
      <c r="A48" s="15" t="s">
        <v>180</v>
      </c>
      <c r="B48" s="16" t="s">
        <v>26</v>
      </c>
      <c r="C48" s="16" t="s">
        <v>11</v>
      </c>
      <c r="D48" s="17">
        <f>SUM(Ведомственная!G708+Ведомственная!G474+Ведомственная!G1186)</f>
        <v>372099.79999999993</v>
      </c>
      <c r="E48" s="17">
        <f>SUM(Ведомственная!H708+Ведомственная!H474+Ведомственная!H1186)</f>
        <v>365455.3</v>
      </c>
      <c r="F48" s="17">
        <f>SUM(Ведомственная!I708+Ведомственная!I474+Ведомственная!I1186)</f>
        <v>370418.6</v>
      </c>
    </row>
    <row r="49" spans="1:6">
      <c r="A49" s="15" t="s">
        <v>72</v>
      </c>
      <c r="B49" s="16" t="s">
        <v>26</v>
      </c>
      <c r="C49" s="16" t="s">
        <v>73</v>
      </c>
      <c r="D49" s="17">
        <f>SUM(Ведомственная!G485+Ведомственная!G553+Ведомственная!G743+Ведомственная!G792+Ведомственная!G1202)</f>
        <v>41140.9</v>
      </c>
      <c r="E49" s="17">
        <f>SUM(Ведомственная!H485+Ведомственная!H553+Ведомственная!H743+Ведомственная!H792+Ведомственная!H1202)</f>
        <v>39454.199999999997</v>
      </c>
      <c r="F49" s="17">
        <f>SUM(Ведомственная!I485+Ведомственная!I553+Ведомственная!I743+Ведомственная!I792+Ведомственная!I1202)</f>
        <v>38105.1</v>
      </c>
    </row>
    <row r="50" spans="1:6" s="14" customFormat="1">
      <c r="A50" s="11" t="s">
        <v>247</v>
      </c>
      <c r="B50" s="12" t="s">
        <v>165</v>
      </c>
      <c r="C50" s="12" t="s">
        <v>27</v>
      </c>
      <c r="D50" s="13">
        <f>SUM(D51:D54)</f>
        <v>198414.4</v>
      </c>
      <c r="E50" s="13">
        <f>SUM(E51:E54)</f>
        <v>166955.00000000006</v>
      </c>
      <c r="F50" s="13">
        <f>SUM(F51:F54)</f>
        <v>177827.40000000002</v>
      </c>
    </row>
    <row r="51" spans="1:6">
      <c r="A51" s="15" t="s">
        <v>181</v>
      </c>
      <c r="B51" s="16" t="s">
        <v>165</v>
      </c>
      <c r="C51" s="16" t="s">
        <v>29</v>
      </c>
      <c r="D51" s="17">
        <f>SUM(Ведомственная!G491+Ведомственная!G799)</f>
        <v>172887.30000000002</v>
      </c>
      <c r="E51" s="17">
        <f>SUM(Ведомственная!H491+Ведомственная!H799)</f>
        <v>141187.60000000003</v>
      </c>
      <c r="F51" s="17">
        <f>SUM(Ведомственная!I491+Ведомственная!I799)</f>
        <v>152187.70000000001</v>
      </c>
    </row>
    <row r="52" spans="1:6">
      <c r="A52" s="15" t="s">
        <v>182</v>
      </c>
      <c r="B52" s="16" t="s">
        <v>165</v>
      </c>
      <c r="C52" s="16" t="s">
        <v>39</v>
      </c>
      <c r="D52" s="17">
        <f>Ведомственная!G837</f>
        <v>9377.2999999999993</v>
      </c>
      <c r="E52" s="17">
        <f>Ведомственная!H837</f>
        <v>4876.6999999999989</v>
      </c>
      <c r="F52" s="17">
        <f>Ведомственная!I837</f>
        <v>4877.4999999999991</v>
      </c>
    </row>
    <row r="53" spans="1:6" ht="13.5" customHeight="1">
      <c r="A53" s="15" t="s">
        <v>183</v>
      </c>
      <c r="B53" s="16" t="s">
        <v>165</v>
      </c>
      <c r="C53" s="16" t="s">
        <v>49</v>
      </c>
      <c r="D53" s="17">
        <f>Ведомственная!G879</f>
        <v>5784.4</v>
      </c>
      <c r="E53" s="17">
        <f>Ведомственная!H879</f>
        <v>10562</v>
      </c>
      <c r="F53" s="17">
        <f>Ведомственная!I879</f>
        <v>10433.5</v>
      </c>
    </row>
    <row r="54" spans="1:6" ht="31.5">
      <c r="A54" s="15" t="s">
        <v>184</v>
      </c>
      <c r="B54" s="16" t="s">
        <v>165</v>
      </c>
      <c r="C54" s="16" t="s">
        <v>164</v>
      </c>
      <c r="D54" s="17">
        <f>SUM(Ведомственная!G889)+Ведомственная!G1214</f>
        <v>10365.399999999998</v>
      </c>
      <c r="E54" s="17">
        <f>SUM(Ведомственная!H889)+Ведомственная!H1214</f>
        <v>10328.699999999999</v>
      </c>
      <c r="F54" s="17">
        <f>SUM(Ведомственная!I889)+Ведомственная!I1214</f>
        <v>10328.699999999999</v>
      </c>
    </row>
    <row r="55" spans="1:6" ht="31.5" hidden="1">
      <c r="A55" s="11" t="s">
        <v>892</v>
      </c>
      <c r="B55" s="12" t="s">
        <v>89</v>
      </c>
      <c r="C55" s="12" t="s">
        <v>27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>
      <c r="A56" s="15" t="s">
        <v>897</v>
      </c>
      <c r="B56" s="16" t="s">
        <v>89</v>
      </c>
      <c r="C56" s="16" t="s">
        <v>29</v>
      </c>
      <c r="D56" s="17">
        <f>SUM(Ведомственная!G558)</f>
        <v>0</v>
      </c>
      <c r="E56" s="17">
        <f>SUM(Ведомственная!H558)</f>
        <v>0</v>
      </c>
      <c r="F56" s="17">
        <f>SUM(Ведомственная!I558)</f>
        <v>0</v>
      </c>
    </row>
    <row r="57" spans="1:6">
      <c r="A57" s="11" t="s">
        <v>755</v>
      </c>
      <c r="B57" s="16"/>
      <c r="C57" s="16"/>
      <c r="D57" s="17"/>
      <c r="E57" s="24">
        <f>50000+40000</f>
        <v>90000</v>
      </c>
      <c r="F57" s="24">
        <v>105000</v>
      </c>
    </row>
    <row r="58" spans="1:6" s="14" customFormat="1" ht="20.25" customHeight="1">
      <c r="A58" s="11" t="s">
        <v>185</v>
      </c>
      <c r="B58" s="18"/>
      <c r="C58" s="18"/>
      <c r="D58" s="19">
        <f>SUM(D9+D18+D22+D26+D31+D34+D41+D44+D50)+D55+D57</f>
        <v>5734412.8000000007</v>
      </c>
      <c r="E58" s="19">
        <f t="shared" ref="E58:F58" si="2">SUM(E9+E18+E22+E26+E31+E34+E41+E44+E50)+E55+E57</f>
        <v>6241447</v>
      </c>
      <c r="F58" s="19">
        <f t="shared" si="2"/>
        <v>5824990.1999999993</v>
      </c>
    </row>
    <row r="59" spans="1:6">
      <c r="D59" s="20"/>
      <c r="E59" s="20"/>
      <c r="F59" s="20"/>
    </row>
    <row r="60" spans="1:6" hidden="1">
      <c r="D60" s="22">
        <f>SUM(Ведомственная!G1399)</f>
        <v>5734412.8000000007</v>
      </c>
      <c r="E60" s="22">
        <f>SUM(Ведомственная!H1399)</f>
        <v>6241447</v>
      </c>
      <c r="F60" s="22">
        <f>SUM(Ведомственная!I1399)</f>
        <v>5824990.1999999993</v>
      </c>
    </row>
    <row r="61" spans="1:6" hidden="1">
      <c r="D61" s="22">
        <f>SUM(D60-D58)</f>
        <v>0</v>
      </c>
      <c r="E61" s="22">
        <f>SUM(E60-E58)</f>
        <v>0</v>
      </c>
      <c r="F61" s="22">
        <f>SUM(F60-F58)</f>
        <v>0</v>
      </c>
    </row>
    <row r="62" spans="1:6" hidden="1">
      <c r="D62" s="21"/>
      <c r="E62" s="21"/>
      <c r="F62" s="21"/>
    </row>
    <row r="63" spans="1:6" hidden="1"/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2021-08-16T04:45:16Z</cp:lastPrinted>
  <dcterms:created xsi:type="dcterms:W3CDTF">2016-11-10T06:54:02Z</dcterms:created>
  <dcterms:modified xsi:type="dcterms:W3CDTF">2021-08-26T09:23:58Z</dcterms:modified>
</cp:coreProperties>
</file>