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7795" windowHeight="11640"/>
  </bookViews>
  <sheets>
    <sheet name="Перемещ июль" sheetId="1" r:id="rId1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'Перемещ июль'!$4:$4</definedName>
    <definedName name="_xlnm.Print_Area" localSheetId="0">'Перемещ июль'!$A$1:$G$65</definedName>
  </definedNames>
  <calcPr calcId="145621"/>
</workbook>
</file>

<file path=xl/calcChain.xml><?xml version="1.0" encoding="utf-8"?>
<calcChain xmlns="http://schemas.openxmlformats.org/spreadsheetml/2006/main">
  <c r="D49" i="1" l="1"/>
  <c r="D59" i="1"/>
  <c r="D64" i="1" l="1"/>
  <c r="D55" i="1"/>
  <c r="D27" i="1"/>
  <c r="D22" i="1"/>
  <c r="F23" i="1" l="1"/>
  <c r="D7" i="1"/>
  <c r="F28" i="1"/>
  <c r="F47" i="1" l="1"/>
  <c r="D47" i="1"/>
  <c r="D35" i="1"/>
  <c r="F38" i="1"/>
  <c r="D39" i="1" l="1"/>
  <c r="F29" i="1" l="1"/>
  <c r="F36" i="1"/>
  <c r="F8" i="1" l="1"/>
  <c r="D43" i="1" l="1"/>
  <c r="F14" i="1" l="1"/>
  <c r="E64" i="1" l="1"/>
  <c r="E63" i="1"/>
  <c r="E62" i="1"/>
  <c r="F61" i="1"/>
  <c r="D61" i="1"/>
  <c r="C61" i="1"/>
  <c r="E60" i="1"/>
  <c r="E59" i="1"/>
  <c r="E58" i="1"/>
  <c r="E57" i="1"/>
  <c r="E56" i="1"/>
  <c r="E55" i="1"/>
  <c r="F54" i="1"/>
  <c r="D54" i="1"/>
  <c r="C54" i="1"/>
  <c r="E49" i="1"/>
  <c r="F48" i="1"/>
  <c r="D48" i="1"/>
  <c r="C48" i="1"/>
  <c r="E47" i="1"/>
  <c r="E46" i="1"/>
  <c r="E45" i="1"/>
  <c r="E44" i="1"/>
  <c r="E43" i="1"/>
  <c r="E39" i="1"/>
  <c r="E35" i="1"/>
  <c r="F34" i="1"/>
  <c r="D34" i="1"/>
  <c r="C34" i="1"/>
  <c r="E33" i="1"/>
  <c r="F32" i="1"/>
  <c r="D32" i="1"/>
  <c r="C32" i="1"/>
  <c r="E27" i="1"/>
  <c r="F26" i="1"/>
  <c r="D26" i="1"/>
  <c r="C26" i="1"/>
  <c r="E22" i="1"/>
  <c r="D21" i="1"/>
  <c r="C21" i="1"/>
  <c r="E20" i="1"/>
  <c r="F19" i="1"/>
  <c r="D19" i="1"/>
  <c r="C19" i="1"/>
  <c r="E18" i="1"/>
  <c r="E17" i="1"/>
  <c r="E16" i="1"/>
  <c r="E15" i="1"/>
  <c r="F6" i="1"/>
  <c r="E7" i="1"/>
  <c r="D6" i="1"/>
  <c r="C6" i="1"/>
  <c r="E26" i="1" l="1"/>
  <c r="E32" i="1"/>
  <c r="E48" i="1"/>
  <c r="C65" i="1"/>
  <c r="F21" i="1"/>
  <c r="F65" i="1" s="1"/>
  <c r="E19" i="1"/>
  <c r="E34" i="1"/>
  <c r="E54" i="1"/>
  <c r="E6" i="1"/>
  <c r="E21" i="1"/>
  <c r="E61" i="1"/>
  <c r="D65" i="1"/>
  <c r="E65" i="1" l="1"/>
</calcChain>
</file>

<file path=xl/sharedStrings.xml><?xml version="1.0" encoding="utf-8"?>
<sst xmlns="http://schemas.openxmlformats.org/spreadsheetml/2006/main" count="92" uniqueCount="83">
  <si>
    <t>тыс. рублей</t>
  </si>
  <si>
    <t xml:space="preserve"> Раз дел</t>
  </si>
  <si>
    <t>Наименование разделов/ ГРБС</t>
  </si>
  <si>
    <t>Уточненный бюджет на 2021 год</t>
  </si>
  <si>
    <t>Ассигнования на 2021 год</t>
  </si>
  <si>
    <t>Отклонение</t>
  </si>
  <si>
    <t>проверка (скрыть)</t>
  </si>
  <si>
    <t>Пояснение</t>
  </si>
  <si>
    <t>1</t>
  </si>
  <si>
    <t>0100</t>
  </si>
  <si>
    <t>Общегосударственные вопросы, в том числе</t>
  </si>
  <si>
    <t>Администрация МГО</t>
  </si>
  <si>
    <t>в сумме 339,5 тыс.рублей с экономии  по гсм на приобретение оборудования на разделы 0700,0800</t>
  </si>
  <si>
    <t>Собрание депутатов МГО</t>
  </si>
  <si>
    <t>Контрольно-счетная палата МГО</t>
  </si>
  <si>
    <t>Финансовое управление  Администрации МГО</t>
  </si>
  <si>
    <t>в т.ч.</t>
  </si>
  <si>
    <t xml:space="preserve"> резервный фонд Администрации МГО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</si>
  <si>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</si>
  <si>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</si>
  <si>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Управление ГО и ЧС, отдел ЗАГС)</t>
    </r>
  </si>
  <si>
    <t>0400</t>
  </si>
  <si>
    <t>Национальная экономика, в том числе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</si>
  <si>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(транспорт)).</t>
    </r>
  </si>
  <si>
    <t>0500</t>
  </si>
  <si>
    <t>Жилищно-коммунальное хоз-во, в том числе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</si>
  <si>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транспорта).</t>
    </r>
  </si>
  <si>
    <t>в сумме 10000,0  тыс. рублей   с расходов по энергосервисному контракту на приобретение троллейбусов, раздел 0400</t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</si>
  <si>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</si>
  <si>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</si>
  <si>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МКУ "УЭП", МКУ "Комитет по строительству")</t>
    </r>
  </si>
  <si>
    <t>Уменьшение ассигнований в сумме 10 тыс. рублей перераспределение  между разделами, в соответствии с  бюджетной классификацией,  расходов по повышению квалификации на раздел 0700</t>
  </si>
  <si>
    <t>0700</t>
  </si>
  <si>
    <t>Образование, в том числе</t>
  </si>
  <si>
    <t>Управление образования Администрации МГО</t>
  </si>
  <si>
    <t>в сумме 154,5 тыс. рублей на выполнение наказов избирателей  с аналогичных расходов с разделов 0400, 0500</t>
  </si>
  <si>
    <t>в сумме 244,5 тыс. рублей на приобретение оборудования с раздела 0100</t>
  </si>
  <si>
    <r>
      <t xml:space="preserve">Управление культуры Администрации МГО </t>
    </r>
    <r>
      <rPr>
        <i/>
        <sz val="12"/>
        <rFont val="Times New Roman"/>
        <family val="1"/>
        <charset val="204"/>
      </rPr>
      <t>(муз.школы)</t>
    </r>
  </si>
  <si>
    <t>Управление социальной защиты населения Администрации МГО</t>
  </si>
  <si>
    <t>Перераспределение (увеличение)  между разделами, в соответствии с  бюджетной классификацией,  расходов по повышению квалификации  в сумме 10 тыс. рублей с раздела 0600</t>
  </si>
  <si>
    <t>Управление ФКиС АМГО</t>
  </si>
  <si>
    <t>0800</t>
  </si>
  <si>
    <t>Культура,  в том числе</t>
  </si>
  <si>
    <t>Управление культуры Администрации МГО</t>
  </si>
  <si>
    <t>1000</t>
  </si>
  <si>
    <t>Социальная политика, в том числе</t>
  </si>
  <si>
    <r>
      <t xml:space="preserve">Финансовое управление Адм МГО  </t>
    </r>
    <r>
      <rPr>
        <i/>
        <sz val="12"/>
        <rFont val="Times New Roman"/>
        <family val="1"/>
        <charset val="204"/>
      </rPr>
      <t>(в том числе резерв на з/плату, испол.листы)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</si>
  <si>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</si>
  <si>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</si>
  <si>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 xml:space="preserve">(в том числе МКУ "Комитет по строительству") </t>
    </r>
  </si>
  <si>
    <t>ВСЕГО</t>
  </si>
  <si>
    <t>в сумме 38000,0 тыс. рублей для софинансирования с областным бюджетов на приобретение 2х троллейбусов</t>
  </si>
  <si>
    <t xml:space="preserve">Перераспределение (уменьшение)  ассигнований в сумме 38,2 тыс. рублей, перераспределение между ГРБС на  трудовую занятость подростков   </t>
  </si>
  <si>
    <t>в сумме 300 тыс. рублей со взносов на кап.ремонт на благоустройство общественных территорий раздел 0500</t>
  </si>
  <si>
    <t>в сумме 74,6 тыс. рублей на приобретение оборудования с раздела 0100</t>
  </si>
  <si>
    <t>в сумме 221,1 тыс. рублей на проведение текущего ремонта МБУДО ДШИ №1 с раздела 0800</t>
  </si>
  <si>
    <t>в сумме 20,4 тыс. рублей на приобретение оборудования с раздела 0100</t>
  </si>
  <si>
    <t>в сумме 12826,2 тыс. рублей на выполнение наказов избирателей, ремонт и благоустройство остановочных комплексов, дворовых проездов с аналогичных расходов раздела 0500,0700</t>
  </si>
  <si>
    <t>Приложение 4 к реестру</t>
  </si>
  <si>
    <t xml:space="preserve">в сумме 100,3 тыс. рублей  выполнение Указов Президента в связи с увеличением индикатива по МБУ Архив с зарезервированных средств (раздел 1000) </t>
  </si>
  <si>
    <t xml:space="preserve">в сумме 2382 тыс.рублей: на проведение довыборов в СД МГО (658,7 тыс. рублей), текущий ремонт помещений с расходов по приобретению оборудования (1723,3 тыс. рублей) , с раздела 0500 (очистные п.Хребет) </t>
  </si>
  <si>
    <t>в сумме 130,4 тыс. рублей для оплаты исполнительного листа за счет перераспределения зарезервированных на эти цели средств с раздела 1000</t>
  </si>
  <si>
    <t>Уменьшение (перемещение) ассигнований в сумме 221,1 тыс. рублей на проведение текущего ремонта МБУДО ДШИ №1 к праздничному мероприятию, на раздел 0700</t>
  </si>
  <si>
    <t>в сумме 28000,0  тыс. рублей   с расходов на фот, пр.расходов, взносов на кап.ремонт на приобретение троллейбусов раздел 0400</t>
  </si>
  <si>
    <t>Увеличение ассигнований в сумме 3845,6 тыс. рублей, в том числе:</t>
  </si>
  <si>
    <t>в сумме 4884,8 тыс. рублей   с расходов на выполнение наказов избирателей, благоустройство общественных территорий  на аналогичные расходы на разделы 0400,0700</t>
  </si>
  <si>
    <t xml:space="preserve">Перераспределение (уменьшение)  ассигнований в сумме 103,8 тыс. рублей, перераспределение между ГРБС на  трудовую занятость подростков   </t>
  </si>
  <si>
    <t xml:space="preserve">в сумме 144,6 тыс. рублей, перемещение между ГРБС на  трудовую занятость подростков  </t>
  </si>
  <si>
    <t xml:space="preserve">Перераспределение (уменьшение)  ассигнований в сумме 2,6 тыс. рублей, перераспределение между ГРБС на  трудовую занятость подростков   </t>
  </si>
  <si>
    <t>в сумме 611,8 тыс. рублей с общегородских расхдов на ремонт дорог (п. Тургояк), раздел 0400</t>
  </si>
  <si>
    <t>в сумме 15630,1 тыс. рублей с расходов по приобретению оборудования (очистные п.Хребет) на ремонт и благоустройство остановочных комплексов, дворовых проездов и территорий, ремонт дорог- на раздел 0400, на текущий ремонт , проведение довыборов в СД МГО - на раздел 0100</t>
  </si>
  <si>
    <t xml:space="preserve">Уменьшение (перемещение) ассигнований в сумме 29251,2 тыс. рублей, в том числе: </t>
  </si>
  <si>
    <t>в сумме 5628,4 тыс. рублей на ремонт дороги п. Тургояк с разделов 0100,0500</t>
  </si>
  <si>
    <t xml:space="preserve">Увеличение (перемещение) ассигнований в сумме 56454,6 тыс. рублей, в том числе: </t>
  </si>
  <si>
    <t>Увеличение асигнований в сумме 300 тыс. рублей на благоустройство общественных территорий с раздела 0100</t>
  </si>
  <si>
    <r>
      <t>Управление социальной защиты населения Администрации МГО (</t>
    </r>
    <r>
      <rPr>
        <i/>
        <sz val="12"/>
        <rFont val="Times New Roman"/>
        <family val="1"/>
        <charset val="204"/>
      </rPr>
      <t>в том числе пособия, пенсии, компенсации и т.д.)</t>
    </r>
  </si>
  <si>
    <t xml:space="preserve"> Изменение сводной бюджетной росписи (перемещения), проведенные в рамках полномочий Финансового управления Администрации МГО и главных распорядителей бюджетных средств  (после принятия решения Собранием депутатов МГО от 25.06.2021г. № 4 по состоянию на 13.08.2021 года)</t>
  </si>
  <si>
    <t>Увеличение асигнований  сумме 205 тыс. рублей, в том числе:</t>
  </si>
  <si>
    <t>Увеличение ассигнований в сумме 241,5 тыс. рублей, в том числе:</t>
  </si>
  <si>
    <t>Увеличение (перемещение) ассигнований в сумме 679,2 тыс. рублей,  в том числе:</t>
  </si>
  <si>
    <t>Уменьшение (перемещение) ассигнований в сумме 30514,9 тыс. рублей, в том числе:</t>
  </si>
  <si>
    <t>Уменьшение (перемещение) ассигнований  для обеспечения выплаты заработной платы, оплаты исполнительных листов на разделы 0100, 0800</t>
  </si>
  <si>
    <t xml:space="preserve">в сумме 2229,8 тыс. рублей  выполнение Указов Президента в связи с увеличением индикатива  с зарезервированных средств (раздел 1000)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</si>
</sst>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</cellStyleXfs>
  <cellXfs count="89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justify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49" fontId="5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justify" vertical="center" wrapText="1"/>
    </xf>
    <xf numFmtId="164" fontId="3" fillId="0" borderId="2" xfId="0" applyNumberFormat="1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justify" vertical="center" wrapText="1"/>
    </xf>
    <xf numFmtId="164" fontId="3" fillId="2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justify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49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justify" vertic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justify" vertical="center"/>
    </xf>
    <xf numFmtId="0" fontId="3" fillId="2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right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</cellXfs>
  <cellStyles count="15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5 2" xfId="7"/>
    <cellStyle name="Обычный 5 3" xfId="8"/>
    <cellStyle name="Обычный 6" xfId="9"/>
    <cellStyle name="Обычный 6 2" xfId="10"/>
    <cellStyle name="Обычный 7" xfId="11"/>
    <cellStyle name="Обычный 7 2" xfId="12"/>
    <cellStyle name="Обычный 7 3" xfId="13"/>
    <cellStyle name="Финансовый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21"/>
  <sheetViews>
    <sheetView tabSelected="1" workbookViewId="0">
      <pane xSplit="2" ySplit="4" topLeftCell="C56" activePane="bottomRight" state="frozen"/>
      <selection pane="topRight" activeCell="C1" sqref="C1"/>
      <selection pane="bottomLeft" activeCell="A5" sqref="A5"/>
      <selection pane="bottomRight" activeCell="M52" sqref="M52"/>
    </sheetView>
  </sheetViews>
  <sheetFormatPr defaultColWidth="14.42578125" defaultRowHeight="15.75" x14ac:dyDescent="0.25"/>
  <cols>
    <col min="1" max="1" width="5.5703125" style="1" customWidth="1"/>
    <col min="2" max="2" width="37.140625" style="2" customWidth="1"/>
    <col min="3" max="3" width="15.85546875" style="3" customWidth="1"/>
    <col min="4" max="4" width="15.140625" style="6" customWidth="1"/>
    <col min="5" max="5" width="13.28515625" style="3" customWidth="1"/>
    <col min="6" max="6" width="11.7109375" style="3" hidden="1" customWidth="1"/>
    <col min="7" max="7" width="57.42578125" style="56" customWidth="1"/>
    <col min="8" max="201" width="9.140625" style="4" customWidth="1"/>
    <col min="202" max="202" width="60.42578125" style="4" customWidth="1"/>
    <col min="203" max="203" width="0" style="4" hidden="1" customWidth="1"/>
    <col min="204" max="204" width="14.7109375" style="4" customWidth="1"/>
    <col min="205" max="205" width="14.5703125" style="4" customWidth="1"/>
    <col min="206" max="206" width="0" style="4" hidden="1" customWidth="1"/>
    <col min="207" max="207" width="14.5703125" style="4" customWidth="1"/>
    <col min="208" max="208" width="15" style="4" customWidth="1"/>
    <col min="209" max="210" width="14.5703125" style="4" customWidth="1"/>
    <col min="211" max="16384" width="14.42578125" style="4"/>
  </cols>
  <sheetData>
    <row r="1" spans="1:7" x14ac:dyDescent="0.25">
      <c r="G1" s="57" t="s">
        <v>58</v>
      </c>
    </row>
    <row r="2" spans="1:7" ht="71.25" customHeight="1" x14ac:dyDescent="0.25">
      <c r="A2" s="65" t="s">
        <v>76</v>
      </c>
      <c r="B2" s="65"/>
      <c r="C2" s="65"/>
      <c r="D2" s="65"/>
      <c r="E2" s="65"/>
      <c r="F2" s="65"/>
      <c r="G2" s="66"/>
    </row>
    <row r="3" spans="1:7" x14ac:dyDescent="0.25">
      <c r="A3" s="5"/>
      <c r="G3" s="7" t="s">
        <v>0</v>
      </c>
    </row>
    <row r="4" spans="1:7" s="13" customFormat="1" ht="47.25" x14ac:dyDescent="0.25">
      <c r="A4" s="8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</row>
    <row r="5" spans="1:7" s="18" customFormat="1" x14ac:dyDescent="0.25">
      <c r="A5" s="14" t="s">
        <v>8</v>
      </c>
      <c r="B5" s="15">
        <v>2</v>
      </c>
      <c r="C5" s="16">
        <v>3</v>
      </c>
      <c r="D5" s="16">
        <v>4</v>
      </c>
      <c r="E5" s="16">
        <v>5</v>
      </c>
      <c r="F5" s="17"/>
      <c r="G5" s="12">
        <v>6</v>
      </c>
    </row>
    <row r="6" spans="1:7" s="18" customFormat="1" ht="31.5" x14ac:dyDescent="0.25">
      <c r="A6" s="19" t="s">
        <v>9</v>
      </c>
      <c r="B6" s="20" t="s">
        <v>10</v>
      </c>
      <c r="C6" s="21">
        <f>SUM(C7:C18)-C18</f>
        <v>269967.7</v>
      </c>
      <c r="D6" s="21">
        <f>SUM(D7:D18)-D18</f>
        <v>243198.8</v>
      </c>
      <c r="E6" s="22">
        <f>D6-C6</f>
        <v>-26768.900000000023</v>
      </c>
      <c r="F6" s="23">
        <f>SUM(F7:F18)</f>
        <v>-26768.9</v>
      </c>
      <c r="G6" s="52"/>
    </row>
    <row r="7" spans="1:7" s="18" customFormat="1" ht="41.25" customHeight="1" x14ac:dyDescent="0.25">
      <c r="A7" s="67"/>
      <c r="B7" s="69" t="s">
        <v>11</v>
      </c>
      <c r="C7" s="72">
        <v>201110.6</v>
      </c>
      <c r="D7" s="72">
        <f>175557.7+658.7+100.3-611.7-1363.3</f>
        <v>174341.7</v>
      </c>
      <c r="E7" s="72">
        <f t="shared" ref="E7:E63" si="0">D7-C7</f>
        <v>-26768.899999999994</v>
      </c>
      <c r="F7" s="24"/>
      <c r="G7" s="25" t="s">
        <v>71</v>
      </c>
    </row>
    <row r="8" spans="1:7" s="18" customFormat="1" ht="53.25" customHeight="1" x14ac:dyDescent="0.25">
      <c r="A8" s="68"/>
      <c r="B8" s="70"/>
      <c r="C8" s="73"/>
      <c r="D8" s="73"/>
      <c r="E8" s="73"/>
      <c r="F8" s="24">
        <f>-23300-3500-1200</f>
        <v>-28000</v>
      </c>
      <c r="G8" s="26" t="s">
        <v>63</v>
      </c>
    </row>
    <row r="9" spans="1:7" s="18" customFormat="1" ht="38.25" customHeight="1" x14ac:dyDescent="0.25">
      <c r="A9" s="68"/>
      <c r="B9" s="70"/>
      <c r="C9" s="73"/>
      <c r="D9" s="73"/>
      <c r="E9" s="73"/>
      <c r="F9" s="24">
        <v>-300</v>
      </c>
      <c r="G9" s="27" t="s">
        <v>53</v>
      </c>
    </row>
    <row r="10" spans="1:7" s="18" customFormat="1" ht="41.25" customHeight="1" x14ac:dyDescent="0.25">
      <c r="A10" s="68"/>
      <c r="B10" s="70"/>
      <c r="C10" s="73"/>
      <c r="D10" s="73"/>
      <c r="E10" s="73"/>
      <c r="F10" s="24">
        <v>-611.70000000000005</v>
      </c>
      <c r="G10" s="27" t="s">
        <v>69</v>
      </c>
    </row>
    <row r="11" spans="1:7" s="18" customFormat="1" ht="37.5" customHeight="1" x14ac:dyDescent="0.25">
      <c r="A11" s="68"/>
      <c r="B11" s="70"/>
      <c r="C11" s="73"/>
      <c r="D11" s="73"/>
      <c r="E11" s="73"/>
      <c r="F11" s="24">
        <v>-339.5</v>
      </c>
      <c r="G11" s="27" t="s">
        <v>12</v>
      </c>
    </row>
    <row r="12" spans="1:7" s="18" customFormat="1" ht="39.75" customHeight="1" x14ac:dyDescent="0.25">
      <c r="A12" s="68"/>
      <c r="B12" s="70"/>
      <c r="C12" s="73"/>
      <c r="D12" s="73"/>
      <c r="E12" s="73"/>
      <c r="F12" s="24"/>
      <c r="G12" s="27" t="s">
        <v>64</v>
      </c>
    </row>
    <row r="13" spans="1:7" s="18" customFormat="1" ht="56.25" customHeight="1" x14ac:dyDescent="0.25">
      <c r="A13" s="68"/>
      <c r="B13" s="70"/>
      <c r="C13" s="73"/>
      <c r="D13" s="73"/>
      <c r="E13" s="73"/>
      <c r="F13" s="24">
        <v>100.3</v>
      </c>
      <c r="G13" s="27" t="s">
        <v>59</v>
      </c>
    </row>
    <row r="14" spans="1:7" s="18" customFormat="1" ht="78.75" x14ac:dyDescent="0.25">
      <c r="A14" s="68"/>
      <c r="B14" s="71"/>
      <c r="C14" s="74"/>
      <c r="D14" s="75"/>
      <c r="E14" s="74"/>
      <c r="F14" s="24">
        <f>1723.3+658.7</f>
        <v>2382</v>
      </c>
      <c r="G14" s="28" t="s">
        <v>60</v>
      </c>
    </row>
    <row r="15" spans="1:7" s="18" customFormat="1" x14ac:dyDescent="0.25">
      <c r="A15" s="68"/>
      <c r="B15" s="29" t="s">
        <v>13</v>
      </c>
      <c r="C15" s="10">
        <v>24089.5</v>
      </c>
      <c r="D15" s="10">
        <v>24089.5</v>
      </c>
      <c r="E15" s="30">
        <f t="shared" si="0"/>
        <v>0</v>
      </c>
      <c r="F15" s="31"/>
      <c r="G15" s="28"/>
    </row>
    <row r="16" spans="1:7" s="18" customFormat="1" x14ac:dyDescent="0.25">
      <c r="A16" s="68"/>
      <c r="B16" s="29" t="s">
        <v>14</v>
      </c>
      <c r="C16" s="10">
        <v>8489.9</v>
      </c>
      <c r="D16" s="10">
        <v>8489.9</v>
      </c>
      <c r="E16" s="30">
        <f t="shared" si="0"/>
        <v>0</v>
      </c>
      <c r="F16" s="31"/>
      <c r="G16" s="43"/>
    </row>
    <row r="17" spans="1:7" s="35" customFormat="1" ht="31.5" x14ac:dyDescent="0.25">
      <c r="A17" s="68"/>
      <c r="B17" s="32" t="s">
        <v>15</v>
      </c>
      <c r="C17" s="33">
        <v>36277.699999999997</v>
      </c>
      <c r="D17" s="60">
        <v>36277.699999999997</v>
      </c>
      <c r="E17" s="34">
        <f t="shared" si="0"/>
        <v>0</v>
      </c>
      <c r="F17" s="31">
        <v>0</v>
      </c>
      <c r="G17" s="43"/>
    </row>
    <row r="18" spans="1:7" s="13" customFormat="1" ht="31.5" x14ac:dyDescent="0.25">
      <c r="A18" s="36" t="s">
        <v>16</v>
      </c>
      <c r="B18" s="37" t="s">
        <v>17</v>
      </c>
      <c r="C18" s="38">
        <v>500</v>
      </c>
      <c r="D18" s="38">
        <v>500</v>
      </c>
      <c r="E18" s="31">
        <f t="shared" si="0"/>
        <v>0</v>
      </c>
      <c r="F18" s="31"/>
      <c r="G18" s="43"/>
    </row>
    <row r="19" spans="1:7" s="13" customFormat="1" ht="47.25" x14ac:dyDescent="0.25">
      <c r="A19" s="19" t="s">
        <v>18</v>
      </c>
      <c r="B19" s="20" t="s">
        <v>19</v>
      </c>
      <c r="C19" s="21">
        <f>SUM(C20:C20)</f>
        <v>30048.6</v>
      </c>
      <c r="D19" s="21">
        <f>SUM(D20:D20)</f>
        <v>30048.6</v>
      </c>
      <c r="E19" s="21">
        <f t="shared" si="0"/>
        <v>0</v>
      </c>
      <c r="F19" s="39">
        <f>SUM(F20)</f>
        <v>0</v>
      </c>
      <c r="G19" s="53"/>
    </row>
    <row r="20" spans="1:7" s="13" customFormat="1" ht="31.5" x14ac:dyDescent="0.25">
      <c r="A20" s="19"/>
      <c r="B20" s="29" t="s">
        <v>20</v>
      </c>
      <c r="C20" s="30">
        <v>30048.6</v>
      </c>
      <c r="D20" s="30">
        <v>30048.6</v>
      </c>
      <c r="E20" s="30">
        <f t="shared" si="0"/>
        <v>0</v>
      </c>
      <c r="F20" s="31"/>
      <c r="G20" s="28"/>
    </row>
    <row r="21" spans="1:7" s="13" customFormat="1" ht="31.5" x14ac:dyDescent="0.25">
      <c r="A21" s="40" t="s">
        <v>21</v>
      </c>
      <c r="B21" s="20" t="s">
        <v>22</v>
      </c>
      <c r="C21" s="21">
        <f>SUM(C22)</f>
        <v>478805.6</v>
      </c>
      <c r="D21" s="21">
        <f>SUM(D22)</f>
        <v>535260.20000000007</v>
      </c>
      <c r="E21" s="21">
        <f t="shared" si="0"/>
        <v>56454.600000000093</v>
      </c>
      <c r="F21" s="23">
        <f>SUM(F22:F25)</f>
        <v>56454.6</v>
      </c>
      <c r="G21" s="54"/>
    </row>
    <row r="22" spans="1:7" s="13" customFormat="1" ht="38.25" customHeight="1" x14ac:dyDescent="0.25">
      <c r="A22" s="81"/>
      <c r="B22" s="69" t="s">
        <v>23</v>
      </c>
      <c r="C22" s="79">
        <v>478805.6</v>
      </c>
      <c r="D22" s="79">
        <f>454637+43253+700+5628.4+31041.8</f>
        <v>535260.20000000007</v>
      </c>
      <c r="E22" s="79">
        <f t="shared" si="0"/>
        <v>56454.600000000093</v>
      </c>
      <c r="F22" s="31"/>
      <c r="G22" s="25" t="s">
        <v>73</v>
      </c>
    </row>
    <row r="23" spans="1:7" s="13" customFormat="1" ht="71.25" customHeight="1" x14ac:dyDescent="0.25">
      <c r="A23" s="81"/>
      <c r="B23" s="70"/>
      <c r="C23" s="80"/>
      <c r="D23" s="80"/>
      <c r="E23" s="80"/>
      <c r="F23" s="31">
        <f>7481.5+749.9+700+3894.8</f>
        <v>12826.2</v>
      </c>
      <c r="G23" s="25" t="s">
        <v>57</v>
      </c>
    </row>
    <row r="24" spans="1:7" s="13" customFormat="1" ht="38.25" customHeight="1" x14ac:dyDescent="0.25">
      <c r="A24" s="81"/>
      <c r="B24" s="70"/>
      <c r="C24" s="80"/>
      <c r="D24" s="80"/>
      <c r="E24" s="80"/>
      <c r="F24" s="31">
        <v>5628.4</v>
      </c>
      <c r="G24" s="25" t="s">
        <v>72</v>
      </c>
    </row>
    <row r="25" spans="1:7" s="13" customFormat="1" ht="39" customHeight="1" x14ac:dyDescent="0.25">
      <c r="A25" s="81"/>
      <c r="B25" s="70"/>
      <c r="C25" s="80"/>
      <c r="D25" s="80"/>
      <c r="E25" s="80"/>
      <c r="F25" s="31">
        <v>38000</v>
      </c>
      <c r="G25" s="25" t="s">
        <v>51</v>
      </c>
    </row>
    <row r="26" spans="1:7" s="18" customFormat="1" ht="31.5" x14ac:dyDescent="0.25">
      <c r="A26" s="40" t="s">
        <v>24</v>
      </c>
      <c r="B26" s="20" t="s">
        <v>25</v>
      </c>
      <c r="C26" s="22">
        <f t="shared" ref="C26:D26" si="1">SUM(C27)</f>
        <v>456871.8</v>
      </c>
      <c r="D26" s="22">
        <f t="shared" si="1"/>
        <v>426656.89999999997</v>
      </c>
      <c r="E26" s="21">
        <f t="shared" si="0"/>
        <v>-30214.900000000023</v>
      </c>
      <c r="F26" s="39">
        <f>SUM(F27:F31)</f>
        <v>-30214.9</v>
      </c>
      <c r="G26" s="54"/>
    </row>
    <row r="27" spans="1:7" s="13" customFormat="1" ht="45.75" customHeight="1" x14ac:dyDescent="0.25">
      <c r="A27" s="76"/>
      <c r="B27" s="77" t="s">
        <v>26</v>
      </c>
      <c r="C27" s="72">
        <v>456871.8</v>
      </c>
      <c r="D27" s="72">
        <f>433167.8-700-658.7-135.5-5016.7</f>
        <v>426656.89999999997</v>
      </c>
      <c r="E27" s="79">
        <f t="shared" si="0"/>
        <v>-30214.900000000023</v>
      </c>
      <c r="F27" s="31"/>
      <c r="G27" s="25" t="s">
        <v>80</v>
      </c>
    </row>
    <row r="28" spans="1:7" s="13" customFormat="1" ht="101.25" customHeight="1" x14ac:dyDescent="0.25">
      <c r="A28" s="76"/>
      <c r="B28" s="78"/>
      <c r="C28" s="73"/>
      <c r="D28" s="73"/>
      <c r="E28" s="80"/>
      <c r="F28" s="31">
        <f>-9954.7-658.7-5016.7</f>
        <v>-15630.100000000002</v>
      </c>
      <c r="G28" s="28" t="s">
        <v>70</v>
      </c>
    </row>
    <row r="29" spans="1:7" s="13" customFormat="1" ht="69" customHeight="1" x14ac:dyDescent="0.25">
      <c r="A29" s="76"/>
      <c r="B29" s="78"/>
      <c r="C29" s="73"/>
      <c r="D29" s="73"/>
      <c r="E29" s="80"/>
      <c r="F29" s="31">
        <f>-3997.2-700-135.5-52.1</f>
        <v>-4884.8</v>
      </c>
      <c r="G29" s="25" t="s">
        <v>65</v>
      </c>
    </row>
    <row r="30" spans="1:7" s="13" customFormat="1" ht="56.25" customHeight="1" x14ac:dyDescent="0.25">
      <c r="A30" s="76"/>
      <c r="B30" s="78"/>
      <c r="C30" s="73"/>
      <c r="D30" s="73"/>
      <c r="E30" s="80"/>
      <c r="F30" s="31">
        <v>-10000</v>
      </c>
      <c r="G30" s="25" t="s">
        <v>27</v>
      </c>
    </row>
    <row r="31" spans="1:7" s="13" customFormat="1" ht="51" customHeight="1" x14ac:dyDescent="0.25">
      <c r="A31" s="76"/>
      <c r="B31" s="78"/>
      <c r="C31" s="73"/>
      <c r="D31" s="73"/>
      <c r="E31" s="80"/>
      <c r="F31" s="31">
        <v>300</v>
      </c>
      <c r="G31" s="41" t="s">
        <v>74</v>
      </c>
    </row>
    <row r="32" spans="1:7" s="18" customFormat="1" ht="31.5" x14ac:dyDescent="0.25">
      <c r="A32" s="19" t="s">
        <v>28</v>
      </c>
      <c r="B32" s="20" t="s">
        <v>29</v>
      </c>
      <c r="C32" s="21">
        <f t="shared" ref="C32:D32" si="2">SUM(C33)</f>
        <v>17781.400000000001</v>
      </c>
      <c r="D32" s="21">
        <f t="shared" si="2"/>
        <v>17771.400000000001</v>
      </c>
      <c r="E32" s="21">
        <f t="shared" si="0"/>
        <v>-10</v>
      </c>
      <c r="F32" s="39">
        <f>SUM(F33:F33)</f>
        <v>-10</v>
      </c>
      <c r="G32" s="43"/>
    </row>
    <row r="33" spans="1:7" s="13" customFormat="1" ht="72" customHeight="1" x14ac:dyDescent="0.25">
      <c r="A33" s="14"/>
      <c r="B33" s="29" t="s">
        <v>30</v>
      </c>
      <c r="C33" s="30">
        <v>17781.400000000001</v>
      </c>
      <c r="D33" s="30">
        <v>17771.400000000001</v>
      </c>
      <c r="E33" s="30">
        <f t="shared" si="0"/>
        <v>-10</v>
      </c>
      <c r="F33" s="42">
        <v>-10</v>
      </c>
      <c r="G33" s="28" t="s">
        <v>31</v>
      </c>
    </row>
    <row r="34" spans="1:7" s="18" customFormat="1" x14ac:dyDescent="0.25">
      <c r="A34" s="19" t="s">
        <v>32</v>
      </c>
      <c r="B34" s="20" t="s">
        <v>33</v>
      </c>
      <c r="C34" s="21">
        <f>SUM(C35:C47)</f>
        <v>2693350.8</v>
      </c>
      <c r="D34" s="21">
        <f>SUM(D35:D47)</f>
        <v>2694136.8</v>
      </c>
      <c r="E34" s="21">
        <f t="shared" si="0"/>
        <v>786</v>
      </c>
      <c r="F34" s="23">
        <f>SUM(F35:F47)</f>
        <v>786</v>
      </c>
      <c r="G34" s="54"/>
    </row>
    <row r="35" spans="1:7" s="18" customFormat="1" ht="38.25" customHeight="1" x14ac:dyDescent="0.25">
      <c r="A35" s="84"/>
      <c r="B35" s="87" t="s">
        <v>34</v>
      </c>
      <c r="C35" s="72">
        <v>2570508.4</v>
      </c>
      <c r="D35" s="72">
        <f>2570922.4+199-15+135.5-54.3-0.1</f>
        <v>2571187.5</v>
      </c>
      <c r="E35" s="72">
        <f t="shared" si="0"/>
        <v>679.10000000009313</v>
      </c>
      <c r="F35" s="38"/>
      <c r="G35" s="41" t="s">
        <v>79</v>
      </c>
    </row>
    <row r="36" spans="1:7" s="18" customFormat="1" ht="51.75" customHeight="1" x14ac:dyDescent="0.25">
      <c r="A36" s="85"/>
      <c r="B36" s="88"/>
      <c r="C36" s="73"/>
      <c r="D36" s="73"/>
      <c r="E36" s="73"/>
      <c r="F36" s="38">
        <f>154.5+135.5</f>
        <v>290</v>
      </c>
      <c r="G36" s="41" t="s">
        <v>35</v>
      </c>
    </row>
    <row r="37" spans="1:7" s="18" customFormat="1" ht="37.5" customHeight="1" x14ac:dyDescent="0.25">
      <c r="A37" s="85"/>
      <c r="B37" s="88"/>
      <c r="C37" s="73"/>
      <c r="D37" s="73"/>
      <c r="E37" s="73"/>
      <c r="F37" s="38">
        <v>244.5</v>
      </c>
      <c r="G37" s="43" t="s">
        <v>36</v>
      </c>
    </row>
    <row r="38" spans="1:7" s="18" customFormat="1" ht="43.5" customHeight="1" x14ac:dyDescent="0.25">
      <c r="A38" s="85"/>
      <c r="B38" s="88"/>
      <c r="C38" s="73"/>
      <c r="D38" s="73"/>
      <c r="E38" s="73"/>
      <c r="F38" s="38">
        <f>199-54.3-0.1</f>
        <v>144.6</v>
      </c>
      <c r="G38" s="43" t="s">
        <v>67</v>
      </c>
    </row>
    <row r="39" spans="1:7" s="18" customFormat="1" ht="36.75" customHeight="1" x14ac:dyDescent="0.25">
      <c r="A39" s="85"/>
      <c r="B39" s="69" t="s">
        <v>37</v>
      </c>
      <c r="C39" s="72">
        <v>119533.6</v>
      </c>
      <c r="D39" s="79">
        <f>119554-157.4+221.1+53.6</f>
        <v>119671.30000000002</v>
      </c>
      <c r="E39" s="72">
        <f t="shared" si="0"/>
        <v>137.70000000001164</v>
      </c>
      <c r="F39" s="38"/>
      <c r="G39" s="43" t="s">
        <v>78</v>
      </c>
    </row>
    <row r="40" spans="1:7" s="18" customFormat="1" ht="39" customHeight="1" x14ac:dyDescent="0.25">
      <c r="A40" s="85"/>
      <c r="B40" s="70"/>
      <c r="C40" s="73"/>
      <c r="D40" s="80"/>
      <c r="E40" s="73"/>
      <c r="F40" s="38">
        <v>20.399999999999999</v>
      </c>
      <c r="G40" s="43" t="s">
        <v>56</v>
      </c>
    </row>
    <row r="41" spans="1:7" s="18" customFormat="1" ht="39.75" customHeight="1" x14ac:dyDescent="0.25">
      <c r="A41" s="85"/>
      <c r="B41" s="70"/>
      <c r="C41" s="73"/>
      <c r="D41" s="80"/>
      <c r="E41" s="73"/>
      <c r="F41" s="31">
        <v>221.1</v>
      </c>
      <c r="G41" s="27" t="s">
        <v>55</v>
      </c>
    </row>
    <row r="42" spans="1:7" s="18" customFormat="1" ht="47.25" x14ac:dyDescent="0.25">
      <c r="A42" s="85"/>
      <c r="B42" s="71"/>
      <c r="C42" s="74"/>
      <c r="D42" s="82"/>
      <c r="E42" s="74"/>
      <c r="F42" s="38">
        <v>-103.8</v>
      </c>
      <c r="G42" s="43" t="s">
        <v>66</v>
      </c>
    </row>
    <row r="43" spans="1:7" s="18" customFormat="1" ht="47.25" x14ac:dyDescent="0.25">
      <c r="A43" s="85"/>
      <c r="B43" s="32" t="s">
        <v>38</v>
      </c>
      <c r="C43" s="34">
        <v>405.8</v>
      </c>
      <c r="D43" s="58">
        <f>405.8-38.2</f>
        <v>367.6</v>
      </c>
      <c r="E43" s="34">
        <f t="shared" si="0"/>
        <v>-38.199999999999989</v>
      </c>
      <c r="F43" s="38">
        <v>-38.200000000000003</v>
      </c>
      <c r="G43" s="43" t="s">
        <v>52</v>
      </c>
    </row>
    <row r="44" spans="1:7" s="13" customFormat="1" ht="63" x14ac:dyDescent="0.25">
      <c r="A44" s="85"/>
      <c r="B44" s="32" t="s">
        <v>11</v>
      </c>
      <c r="C44" s="34">
        <v>2461.6</v>
      </c>
      <c r="D44" s="58">
        <v>2471.6</v>
      </c>
      <c r="E44" s="33">
        <f t="shared" si="0"/>
        <v>10</v>
      </c>
      <c r="F44" s="38">
        <v>10</v>
      </c>
      <c r="G44" s="28" t="s">
        <v>39</v>
      </c>
    </row>
    <row r="45" spans="1:7" s="13" customFormat="1" x14ac:dyDescent="0.25">
      <c r="A45" s="85"/>
      <c r="B45" s="29" t="s">
        <v>13</v>
      </c>
      <c r="C45" s="44">
        <v>50</v>
      </c>
      <c r="D45" s="44">
        <v>50</v>
      </c>
      <c r="E45" s="30">
        <f t="shared" si="0"/>
        <v>0</v>
      </c>
      <c r="F45" s="31"/>
      <c r="G45" s="28"/>
    </row>
    <row r="46" spans="1:7" s="13" customFormat="1" ht="31.5" x14ac:dyDescent="0.25">
      <c r="A46" s="85"/>
      <c r="B46" s="29" t="s">
        <v>15</v>
      </c>
      <c r="C46" s="44">
        <v>163.80000000000001</v>
      </c>
      <c r="D46" s="44">
        <v>163.80000000000001</v>
      </c>
      <c r="E46" s="44">
        <f t="shared" si="0"/>
        <v>0</v>
      </c>
      <c r="F46" s="38"/>
      <c r="G46" s="43"/>
    </row>
    <row r="47" spans="1:7" s="13" customFormat="1" ht="47.25" x14ac:dyDescent="0.25">
      <c r="A47" s="86"/>
      <c r="B47" s="32" t="s">
        <v>40</v>
      </c>
      <c r="C47" s="44">
        <v>227.6</v>
      </c>
      <c r="D47" s="44">
        <f>227.6-3.4+0.8</f>
        <v>225</v>
      </c>
      <c r="E47" s="30">
        <f t="shared" si="0"/>
        <v>-2.5999999999999943</v>
      </c>
      <c r="F47" s="31">
        <f>-3.4+0.8</f>
        <v>-2.5999999999999996</v>
      </c>
      <c r="G47" s="43" t="s">
        <v>68</v>
      </c>
    </row>
    <row r="48" spans="1:7" s="18" customFormat="1" x14ac:dyDescent="0.25">
      <c r="A48" s="19" t="s">
        <v>41</v>
      </c>
      <c r="B48" s="20" t="s">
        <v>42</v>
      </c>
      <c r="C48" s="22">
        <f>SUM(C49:C49)</f>
        <v>180949.4</v>
      </c>
      <c r="D48" s="22">
        <f>SUM(D49:D49)</f>
        <v>183163.09999999998</v>
      </c>
      <c r="E48" s="21">
        <f t="shared" si="0"/>
        <v>2213.6999999999825</v>
      </c>
      <c r="F48" s="23">
        <f>SUM(F49:F53)</f>
        <v>-16.099999999999994</v>
      </c>
      <c r="G48" s="43"/>
    </row>
    <row r="49" spans="1:7" s="13" customFormat="1" ht="31.5" x14ac:dyDescent="0.25">
      <c r="A49" s="67"/>
      <c r="B49" s="69" t="s">
        <v>43</v>
      </c>
      <c r="C49" s="72">
        <v>180949.4</v>
      </c>
      <c r="D49" s="79">
        <f>181034+130.4-221.1+4203.9-10-4203.9+2229.8</f>
        <v>183163.09999999998</v>
      </c>
      <c r="E49" s="72">
        <f t="shared" si="0"/>
        <v>2213.6999999999825</v>
      </c>
      <c r="F49" s="38"/>
      <c r="G49" s="41" t="s">
        <v>77</v>
      </c>
    </row>
    <row r="50" spans="1:7" s="13" customFormat="1" ht="47.25" x14ac:dyDescent="0.25">
      <c r="A50" s="68"/>
      <c r="B50" s="70"/>
      <c r="C50" s="73"/>
      <c r="D50" s="80"/>
      <c r="E50" s="73"/>
      <c r="F50" s="38"/>
      <c r="G50" s="27" t="s">
        <v>82</v>
      </c>
    </row>
    <row r="51" spans="1:7" s="13" customFormat="1" ht="58.5" customHeight="1" x14ac:dyDescent="0.25">
      <c r="A51" s="81"/>
      <c r="B51" s="70"/>
      <c r="C51" s="73"/>
      <c r="D51" s="80"/>
      <c r="E51" s="73"/>
      <c r="F51" s="31">
        <v>130.4</v>
      </c>
      <c r="G51" s="27" t="s">
        <v>61</v>
      </c>
    </row>
    <row r="52" spans="1:7" s="13" customFormat="1" ht="40.5" customHeight="1" x14ac:dyDescent="0.25">
      <c r="A52" s="81"/>
      <c r="B52" s="70"/>
      <c r="C52" s="73"/>
      <c r="D52" s="80"/>
      <c r="E52" s="73"/>
      <c r="F52" s="38">
        <v>74.599999999999994</v>
      </c>
      <c r="G52" s="43" t="s">
        <v>54</v>
      </c>
    </row>
    <row r="53" spans="1:7" s="13" customFormat="1" ht="52.5" customHeight="1" x14ac:dyDescent="0.25">
      <c r="A53" s="74"/>
      <c r="B53" s="71"/>
      <c r="C53" s="74"/>
      <c r="D53" s="82"/>
      <c r="E53" s="74"/>
      <c r="F53" s="38">
        <v>-221.1</v>
      </c>
      <c r="G53" s="43" t="s">
        <v>62</v>
      </c>
    </row>
    <row r="54" spans="1:7" s="18" customFormat="1" ht="31.5" x14ac:dyDescent="0.25">
      <c r="A54" s="19" t="s">
        <v>44</v>
      </c>
      <c r="B54" s="20" t="s">
        <v>45</v>
      </c>
      <c r="C54" s="22">
        <f>SUM(C55:C60)</f>
        <v>1350595</v>
      </c>
      <c r="D54" s="22">
        <f>SUM(D55:D60)</f>
        <v>1348134.5</v>
      </c>
      <c r="E54" s="21">
        <f t="shared" si="0"/>
        <v>-2460.5</v>
      </c>
      <c r="F54" s="39">
        <f>SUM(F55:F60)</f>
        <v>-230.7</v>
      </c>
      <c r="G54" s="54"/>
    </row>
    <row r="55" spans="1:7" s="18" customFormat="1" ht="63" x14ac:dyDescent="0.25">
      <c r="A55" s="67"/>
      <c r="B55" s="32" t="s">
        <v>75</v>
      </c>
      <c r="C55" s="34">
        <v>1191880.8</v>
      </c>
      <c r="D55" s="58">
        <f>1193655-1774.2</f>
        <v>1191880.8</v>
      </c>
      <c r="E55" s="34">
        <f t="shared" si="0"/>
        <v>0</v>
      </c>
      <c r="F55" s="31"/>
      <c r="G55" s="28"/>
    </row>
    <row r="56" spans="1:7" s="18" customFormat="1" ht="31.5" x14ac:dyDescent="0.25">
      <c r="A56" s="68"/>
      <c r="B56" s="29" t="s">
        <v>34</v>
      </c>
      <c r="C56" s="44">
        <v>86121.2</v>
      </c>
      <c r="D56" s="44">
        <v>86121.2</v>
      </c>
      <c r="E56" s="30">
        <f t="shared" si="0"/>
        <v>0</v>
      </c>
      <c r="F56" s="31"/>
      <c r="G56" s="55"/>
    </row>
    <row r="57" spans="1:7" s="18" customFormat="1" x14ac:dyDescent="0.25">
      <c r="A57" s="68"/>
      <c r="B57" s="29" t="s">
        <v>11</v>
      </c>
      <c r="C57" s="44">
        <v>68156.5</v>
      </c>
      <c r="D57" s="44">
        <v>68156.5</v>
      </c>
      <c r="E57" s="30">
        <f t="shared" si="0"/>
        <v>0</v>
      </c>
      <c r="F57" s="31"/>
      <c r="G57" s="43"/>
    </row>
    <row r="58" spans="1:7" s="18" customFormat="1" ht="31.5" x14ac:dyDescent="0.25">
      <c r="A58" s="68"/>
      <c r="B58" s="29" t="s">
        <v>43</v>
      </c>
      <c r="C58" s="44">
        <v>472.1</v>
      </c>
      <c r="D58" s="44">
        <v>472.1</v>
      </c>
      <c r="E58" s="30">
        <f t="shared" si="0"/>
        <v>0</v>
      </c>
      <c r="F58" s="31"/>
      <c r="G58" s="43"/>
    </row>
    <row r="59" spans="1:7" s="45" customFormat="1" ht="47.25" x14ac:dyDescent="0.25">
      <c r="A59" s="68"/>
      <c r="B59" s="62" t="s">
        <v>46</v>
      </c>
      <c r="C59" s="63">
        <v>3664.4</v>
      </c>
      <c r="D59" s="63">
        <f>5638.5-4434.6-1974.1+4203.9-2229.8</f>
        <v>1203.8999999999992</v>
      </c>
      <c r="E59" s="61">
        <f t="shared" si="0"/>
        <v>-2460.5000000000009</v>
      </c>
      <c r="F59" s="31">
        <v>-230.7</v>
      </c>
      <c r="G59" s="43" t="s">
        <v>81</v>
      </c>
    </row>
    <row r="60" spans="1:7" s="45" customFormat="1" x14ac:dyDescent="0.25">
      <c r="A60" s="83"/>
      <c r="B60" s="29" t="s">
        <v>40</v>
      </c>
      <c r="C60" s="44">
        <v>300</v>
      </c>
      <c r="D60" s="44">
        <v>300</v>
      </c>
      <c r="E60" s="30">
        <f t="shared" si="0"/>
        <v>0</v>
      </c>
      <c r="F60" s="31"/>
      <c r="G60" s="43"/>
    </row>
    <row r="61" spans="1:7" s="45" customFormat="1" ht="31.5" x14ac:dyDescent="0.25">
      <c r="A61" s="19" t="s">
        <v>47</v>
      </c>
      <c r="B61" s="20" t="s">
        <v>48</v>
      </c>
      <c r="C61" s="22">
        <f>SUM(C62:C64)</f>
        <v>200204.30000000002</v>
      </c>
      <c r="D61" s="22">
        <f>SUM(D62:D64)</f>
        <v>200204.30000000002</v>
      </c>
      <c r="E61" s="22">
        <f>SUM(E62:E64)</f>
        <v>0</v>
      </c>
      <c r="F61" s="23">
        <f>SUM(F62:F64)</f>
        <v>0</v>
      </c>
      <c r="G61" s="54"/>
    </row>
    <row r="62" spans="1:7" s="18" customFormat="1" ht="47.25" x14ac:dyDescent="0.25">
      <c r="A62" s="67"/>
      <c r="B62" s="32" t="s">
        <v>49</v>
      </c>
      <c r="C62" s="34">
        <v>1400</v>
      </c>
      <c r="D62" s="58">
        <v>1400</v>
      </c>
      <c r="E62" s="33">
        <f t="shared" si="0"/>
        <v>0</v>
      </c>
      <c r="F62" s="31"/>
      <c r="G62" s="28"/>
    </row>
    <row r="63" spans="1:7" s="13" customFormat="1" ht="31.5" x14ac:dyDescent="0.25">
      <c r="A63" s="68"/>
      <c r="B63" s="29" t="s">
        <v>34</v>
      </c>
      <c r="C63" s="44">
        <v>2712.7</v>
      </c>
      <c r="D63" s="44">
        <v>2712.7</v>
      </c>
      <c r="E63" s="30">
        <f t="shared" si="0"/>
        <v>0</v>
      </c>
      <c r="F63" s="31"/>
      <c r="G63" s="28"/>
    </row>
    <row r="64" spans="1:7" s="13" customFormat="1" x14ac:dyDescent="0.25">
      <c r="A64" s="68"/>
      <c r="B64" s="59" t="s">
        <v>40</v>
      </c>
      <c r="C64" s="58">
        <v>196091.6</v>
      </c>
      <c r="D64" s="58">
        <f>193465.9+2625.7</f>
        <v>196091.6</v>
      </c>
      <c r="E64" s="60">
        <f>D64-C64</f>
        <v>0</v>
      </c>
      <c r="F64" s="31"/>
      <c r="G64" s="29"/>
    </row>
    <row r="65" spans="1:7" s="18" customFormat="1" ht="24" customHeight="1" x14ac:dyDescent="0.25">
      <c r="A65" s="46"/>
      <c r="B65" s="47" t="s">
        <v>50</v>
      </c>
      <c r="C65" s="22">
        <f>SUM(C6+C19+C21+C26+C32+C34+C48+C54+C61)</f>
        <v>5678574.5999999987</v>
      </c>
      <c r="D65" s="22">
        <f>SUM(D6+D19+D21+D26+D32+D34+D48+D54+D61)</f>
        <v>5678574.5999999996</v>
      </c>
      <c r="E65" s="22">
        <f>SUM(E6+E19+E21+E26+E32+E34+E48+E54+E61)</f>
        <v>2.9103830456733704E-11</v>
      </c>
      <c r="F65" s="23">
        <f>SUM(F6+F19+F21+F26+F32+F34+F48+F54+F61)</f>
        <v>-4.3485215428518131E-12</v>
      </c>
      <c r="G65" s="22"/>
    </row>
    <row r="66" spans="1:7" s="18" customFormat="1" x14ac:dyDescent="0.25">
      <c r="A66" s="48"/>
      <c r="B66" s="49"/>
      <c r="C66" s="6"/>
      <c r="D66" s="6"/>
      <c r="E66" s="6"/>
      <c r="F66" s="6"/>
      <c r="G66" s="56"/>
    </row>
    <row r="67" spans="1:7" s="18" customFormat="1" x14ac:dyDescent="0.25">
      <c r="A67" s="48"/>
      <c r="B67" s="49"/>
      <c r="C67" s="6"/>
      <c r="D67" s="64"/>
      <c r="E67" s="6"/>
      <c r="F67" s="6"/>
      <c r="G67" s="56"/>
    </row>
    <row r="68" spans="1:7" s="18" customFormat="1" x14ac:dyDescent="0.25">
      <c r="A68" s="48"/>
      <c r="B68" s="49"/>
      <c r="C68" s="6"/>
      <c r="D68" s="6"/>
      <c r="E68" s="6"/>
      <c r="F68" s="6"/>
      <c r="G68" s="56"/>
    </row>
    <row r="69" spans="1:7" s="18" customFormat="1" x14ac:dyDescent="0.25">
      <c r="A69" s="48"/>
      <c r="B69" s="49"/>
      <c r="C69" s="6"/>
      <c r="D69" s="6"/>
      <c r="E69" s="6"/>
      <c r="F69" s="6"/>
      <c r="G69" s="56"/>
    </row>
    <row r="70" spans="1:7" s="18" customFormat="1" x14ac:dyDescent="0.25">
      <c r="A70" s="48"/>
      <c r="B70" s="49"/>
      <c r="C70" s="6"/>
      <c r="D70" s="6"/>
      <c r="E70" s="6"/>
      <c r="F70" s="6"/>
      <c r="G70" s="56"/>
    </row>
    <row r="71" spans="1:7" s="18" customFormat="1" x14ac:dyDescent="0.25">
      <c r="A71" s="48"/>
      <c r="B71" s="49"/>
      <c r="C71" s="6"/>
      <c r="D71" s="6"/>
      <c r="E71" s="6"/>
      <c r="F71" s="6"/>
      <c r="G71" s="56"/>
    </row>
    <row r="72" spans="1:7" s="18" customFormat="1" x14ac:dyDescent="0.25">
      <c r="A72" s="48"/>
      <c r="B72" s="49"/>
      <c r="C72" s="6"/>
      <c r="D72" s="6"/>
      <c r="E72" s="6"/>
      <c r="F72" s="6"/>
      <c r="G72" s="56"/>
    </row>
    <row r="73" spans="1:7" s="18" customFormat="1" x14ac:dyDescent="0.25">
      <c r="A73" s="48"/>
      <c r="B73" s="49"/>
      <c r="C73" s="6"/>
      <c r="D73" s="6"/>
      <c r="E73" s="6"/>
      <c r="F73" s="6"/>
      <c r="G73" s="56"/>
    </row>
    <row r="74" spans="1:7" s="18" customFormat="1" x14ac:dyDescent="0.25">
      <c r="A74" s="48"/>
      <c r="B74" s="49"/>
      <c r="C74" s="6"/>
      <c r="D74" s="6"/>
      <c r="E74" s="6"/>
      <c r="F74" s="6"/>
      <c r="G74" s="56"/>
    </row>
    <row r="75" spans="1:7" s="18" customFormat="1" x14ac:dyDescent="0.25">
      <c r="A75" s="48"/>
      <c r="B75" s="49"/>
      <c r="C75" s="6"/>
      <c r="D75" s="6"/>
      <c r="E75" s="6"/>
      <c r="F75" s="6"/>
      <c r="G75" s="56"/>
    </row>
    <row r="76" spans="1:7" s="18" customFormat="1" x14ac:dyDescent="0.25">
      <c r="A76" s="48"/>
      <c r="B76" s="49"/>
      <c r="C76" s="6"/>
      <c r="D76" s="6"/>
      <c r="E76" s="6"/>
      <c r="F76" s="6"/>
      <c r="G76" s="56"/>
    </row>
    <row r="77" spans="1:7" s="18" customFormat="1" x14ac:dyDescent="0.25">
      <c r="A77" s="48"/>
      <c r="B77" s="49"/>
      <c r="C77" s="6"/>
      <c r="D77" s="6"/>
      <c r="E77" s="6"/>
      <c r="F77" s="6"/>
      <c r="G77" s="56"/>
    </row>
    <row r="78" spans="1:7" s="18" customFormat="1" x14ac:dyDescent="0.25">
      <c r="A78" s="48"/>
      <c r="B78" s="49"/>
      <c r="C78" s="6"/>
      <c r="D78" s="6"/>
      <c r="E78" s="6"/>
      <c r="F78" s="6"/>
      <c r="G78" s="56"/>
    </row>
    <row r="79" spans="1:7" s="18" customFormat="1" x14ac:dyDescent="0.25">
      <c r="A79" s="48"/>
      <c r="B79" s="49"/>
      <c r="C79" s="6"/>
      <c r="D79" s="6"/>
      <c r="E79" s="6"/>
      <c r="F79" s="6"/>
      <c r="G79" s="56"/>
    </row>
    <row r="80" spans="1:7" s="18" customFormat="1" x14ac:dyDescent="0.25">
      <c r="A80" s="48"/>
      <c r="B80" s="49"/>
      <c r="C80" s="6"/>
      <c r="D80" s="6"/>
      <c r="E80" s="6"/>
      <c r="F80" s="6"/>
      <c r="G80" s="56"/>
    </row>
    <row r="81" spans="1:7" s="18" customFormat="1" x14ac:dyDescent="0.25">
      <c r="A81" s="48"/>
      <c r="B81" s="49"/>
      <c r="C81" s="6"/>
      <c r="D81" s="6"/>
      <c r="E81" s="6"/>
      <c r="F81" s="6"/>
      <c r="G81" s="56"/>
    </row>
    <row r="82" spans="1:7" s="18" customFormat="1" x14ac:dyDescent="0.25">
      <c r="A82" s="48"/>
      <c r="B82" s="49"/>
      <c r="C82" s="6"/>
      <c r="D82" s="6"/>
      <c r="E82" s="6"/>
      <c r="F82" s="6"/>
      <c r="G82" s="56"/>
    </row>
    <row r="83" spans="1:7" s="18" customFormat="1" x14ac:dyDescent="0.25">
      <c r="A83" s="48"/>
      <c r="B83" s="49"/>
      <c r="C83" s="6"/>
      <c r="D83" s="6"/>
      <c r="E83" s="6"/>
      <c r="F83" s="6"/>
      <c r="G83" s="56"/>
    </row>
    <row r="84" spans="1:7" s="18" customFormat="1" x14ac:dyDescent="0.25">
      <c r="A84" s="48"/>
      <c r="B84" s="49"/>
      <c r="C84" s="6"/>
      <c r="D84" s="6"/>
      <c r="E84" s="6"/>
      <c r="F84" s="6"/>
      <c r="G84" s="56"/>
    </row>
    <row r="85" spans="1:7" s="18" customFormat="1" x14ac:dyDescent="0.25">
      <c r="A85" s="48"/>
      <c r="B85" s="49"/>
      <c r="C85" s="6"/>
      <c r="D85" s="6"/>
      <c r="E85" s="6"/>
      <c r="F85" s="6"/>
      <c r="G85" s="56"/>
    </row>
    <row r="86" spans="1:7" s="18" customFormat="1" x14ac:dyDescent="0.25">
      <c r="A86" s="48"/>
      <c r="B86" s="49"/>
      <c r="C86" s="6"/>
      <c r="D86" s="6"/>
      <c r="E86" s="6"/>
      <c r="F86" s="6"/>
      <c r="G86" s="56"/>
    </row>
    <row r="87" spans="1:7" s="18" customFormat="1" x14ac:dyDescent="0.25">
      <c r="A87" s="48"/>
      <c r="B87" s="49"/>
      <c r="C87" s="6"/>
      <c r="D87" s="6"/>
      <c r="E87" s="6"/>
      <c r="F87" s="6"/>
      <c r="G87" s="56"/>
    </row>
    <row r="88" spans="1:7" s="18" customFormat="1" x14ac:dyDescent="0.25">
      <c r="A88" s="48"/>
      <c r="B88" s="49"/>
      <c r="C88" s="6"/>
      <c r="D88" s="6"/>
      <c r="E88" s="6"/>
      <c r="F88" s="6"/>
      <c r="G88" s="56"/>
    </row>
    <row r="89" spans="1:7" s="18" customFormat="1" x14ac:dyDescent="0.25">
      <c r="A89" s="48"/>
      <c r="B89" s="49"/>
      <c r="C89" s="6"/>
      <c r="D89" s="6"/>
      <c r="E89" s="6"/>
      <c r="F89" s="6"/>
      <c r="G89" s="56"/>
    </row>
    <row r="90" spans="1:7" s="18" customFormat="1" x14ac:dyDescent="0.25">
      <c r="A90" s="48"/>
      <c r="B90" s="49"/>
      <c r="C90" s="6"/>
      <c r="D90" s="6"/>
      <c r="E90" s="6"/>
      <c r="F90" s="6"/>
      <c r="G90" s="56"/>
    </row>
    <row r="91" spans="1:7" s="18" customFormat="1" x14ac:dyDescent="0.25">
      <c r="A91" s="48"/>
      <c r="B91" s="49"/>
      <c r="C91" s="6"/>
      <c r="D91" s="6"/>
      <c r="E91" s="6"/>
      <c r="F91" s="6"/>
      <c r="G91" s="56"/>
    </row>
    <row r="92" spans="1:7" s="18" customFormat="1" x14ac:dyDescent="0.25">
      <c r="A92" s="48"/>
      <c r="B92" s="49"/>
      <c r="C92" s="6"/>
      <c r="D92" s="6"/>
      <c r="E92" s="6"/>
      <c r="F92" s="6"/>
      <c r="G92" s="56"/>
    </row>
    <row r="93" spans="1:7" s="18" customFormat="1" x14ac:dyDescent="0.25">
      <c r="A93" s="48"/>
      <c r="B93" s="49"/>
      <c r="C93" s="6"/>
      <c r="D93" s="6"/>
      <c r="E93" s="6"/>
      <c r="F93" s="6"/>
      <c r="G93" s="56"/>
    </row>
    <row r="94" spans="1:7" s="18" customFormat="1" x14ac:dyDescent="0.25">
      <c r="A94" s="48"/>
      <c r="B94" s="49"/>
      <c r="C94" s="6"/>
      <c r="D94" s="6"/>
      <c r="E94" s="6"/>
      <c r="F94" s="6"/>
      <c r="G94" s="56"/>
    </row>
    <row r="95" spans="1:7" s="18" customFormat="1" x14ac:dyDescent="0.25">
      <c r="A95" s="48"/>
      <c r="B95" s="49"/>
      <c r="C95" s="6"/>
      <c r="D95" s="6"/>
      <c r="E95" s="6"/>
      <c r="F95" s="6"/>
      <c r="G95" s="56"/>
    </row>
    <row r="96" spans="1:7" s="18" customFormat="1" x14ac:dyDescent="0.25">
      <c r="A96" s="48"/>
      <c r="B96" s="49"/>
      <c r="C96" s="6"/>
      <c r="D96" s="6"/>
      <c r="E96" s="6"/>
      <c r="F96" s="6"/>
      <c r="G96" s="56"/>
    </row>
    <row r="97" spans="1:7" s="18" customFormat="1" x14ac:dyDescent="0.25">
      <c r="A97" s="48"/>
      <c r="B97" s="49"/>
      <c r="C97" s="6"/>
      <c r="D97" s="6"/>
      <c r="E97" s="6"/>
      <c r="F97" s="6"/>
      <c r="G97" s="56"/>
    </row>
    <row r="98" spans="1:7" s="18" customFormat="1" x14ac:dyDescent="0.25">
      <c r="A98" s="48"/>
      <c r="B98" s="49"/>
      <c r="C98" s="6"/>
      <c r="D98" s="6"/>
      <c r="E98" s="6"/>
      <c r="F98" s="6"/>
      <c r="G98" s="56"/>
    </row>
    <row r="99" spans="1:7" s="18" customFormat="1" x14ac:dyDescent="0.25">
      <c r="A99" s="48"/>
      <c r="B99" s="49"/>
      <c r="C99" s="6"/>
      <c r="D99" s="6"/>
      <c r="E99" s="6"/>
      <c r="F99" s="6"/>
      <c r="G99" s="56"/>
    </row>
    <row r="100" spans="1:7" s="18" customFormat="1" x14ac:dyDescent="0.25">
      <c r="A100" s="48"/>
      <c r="B100" s="49"/>
      <c r="C100" s="6"/>
      <c r="D100" s="6"/>
      <c r="E100" s="6"/>
      <c r="F100" s="6"/>
      <c r="G100" s="56"/>
    </row>
    <row r="101" spans="1:7" s="18" customFormat="1" x14ac:dyDescent="0.25">
      <c r="A101" s="48"/>
      <c r="B101" s="49"/>
      <c r="C101" s="6"/>
      <c r="D101" s="6"/>
      <c r="E101" s="6"/>
      <c r="F101" s="6"/>
      <c r="G101" s="56"/>
    </row>
    <row r="102" spans="1:7" s="18" customFormat="1" x14ac:dyDescent="0.25">
      <c r="A102" s="48"/>
      <c r="B102" s="49"/>
      <c r="C102" s="6"/>
      <c r="D102" s="6"/>
      <c r="E102" s="6"/>
      <c r="F102" s="6"/>
      <c r="G102" s="56"/>
    </row>
    <row r="103" spans="1:7" s="18" customFormat="1" x14ac:dyDescent="0.25">
      <c r="A103" s="48"/>
      <c r="B103" s="49"/>
      <c r="C103" s="6"/>
      <c r="D103" s="6"/>
      <c r="E103" s="6"/>
      <c r="F103" s="6"/>
      <c r="G103" s="56"/>
    </row>
    <row r="104" spans="1:7" s="18" customFormat="1" x14ac:dyDescent="0.25">
      <c r="A104" s="48"/>
      <c r="B104" s="49"/>
      <c r="C104" s="6"/>
      <c r="D104" s="6"/>
      <c r="E104" s="6"/>
      <c r="F104" s="6"/>
      <c r="G104" s="56"/>
    </row>
    <row r="105" spans="1:7" s="18" customFormat="1" x14ac:dyDescent="0.25">
      <c r="A105" s="48"/>
      <c r="B105" s="49"/>
      <c r="C105" s="6"/>
      <c r="D105" s="6"/>
      <c r="E105" s="6"/>
      <c r="F105" s="6"/>
      <c r="G105" s="56"/>
    </row>
    <row r="106" spans="1:7" s="18" customFormat="1" x14ac:dyDescent="0.25">
      <c r="A106" s="48"/>
      <c r="B106" s="49"/>
      <c r="C106" s="6"/>
      <c r="D106" s="6"/>
      <c r="E106" s="6"/>
      <c r="F106" s="6"/>
      <c r="G106" s="56"/>
    </row>
    <row r="107" spans="1:7" s="18" customFormat="1" x14ac:dyDescent="0.25">
      <c r="A107" s="48"/>
      <c r="B107" s="49"/>
      <c r="C107" s="6"/>
      <c r="D107" s="6"/>
      <c r="E107" s="6"/>
      <c r="F107" s="6"/>
      <c r="G107" s="56"/>
    </row>
    <row r="108" spans="1:7" s="18" customFormat="1" x14ac:dyDescent="0.25">
      <c r="A108" s="48"/>
      <c r="B108" s="49"/>
      <c r="C108" s="6"/>
      <c r="D108" s="6"/>
      <c r="E108" s="6"/>
      <c r="F108" s="6"/>
      <c r="G108" s="56"/>
    </row>
    <row r="109" spans="1:7" s="18" customFormat="1" x14ac:dyDescent="0.25">
      <c r="A109" s="48"/>
      <c r="B109" s="49"/>
      <c r="C109" s="6"/>
      <c r="D109" s="6"/>
      <c r="E109" s="6"/>
      <c r="F109" s="6"/>
      <c r="G109" s="56"/>
    </row>
    <row r="110" spans="1:7" s="18" customFormat="1" x14ac:dyDescent="0.25">
      <c r="A110" s="48"/>
      <c r="B110" s="49"/>
      <c r="C110" s="6"/>
      <c r="D110" s="6"/>
      <c r="E110" s="6"/>
      <c r="F110" s="6"/>
      <c r="G110" s="56"/>
    </row>
    <row r="121" spans="1:7" s="51" customFormat="1" x14ac:dyDescent="0.25">
      <c r="A121" s="4"/>
      <c r="B121" s="50"/>
      <c r="C121" s="4"/>
      <c r="D121" s="4"/>
      <c r="E121" s="4"/>
      <c r="F121" s="4"/>
      <c r="G121" s="56"/>
    </row>
  </sheetData>
  <mergeCells count="32">
    <mergeCell ref="A55:A60"/>
    <mergeCell ref="A62:A64"/>
    <mergeCell ref="A35:A47"/>
    <mergeCell ref="B35:B38"/>
    <mergeCell ref="C35:C38"/>
    <mergeCell ref="A49:A53"/>
    <mergeCell ref="D35:D38"/>
    <mergeCell ref="E35:E38"/>
    <mergeCell ref="B49:B53"/>
    <mergeCell ref="C49:C53"/>
    <mergeCell ref="D49:D53"/>
    <mergeCell ref="E49:E53"/>
    <mergeCell ref="B39:B42"/>
    <mergeCell ref="C39:C42"/>
    <mergeCell ref="D39:D42"/>
    <mergeCell ref="E39:E42"/>
    <mergeCell ref="A22:A25"/>
    <mergeCell ref="B22:B25"/>
    <mergeCell ref="C22:C25"/>
    <mergeCell ref="D22:D25"/>
    <mergeCell ref="E22:E25"/>
    <mergeCell ref="A27:A31"/>
    <mergeCell ref="B27:B31"/>
    <mergeCell ref="C27:C31"/>
    <mergeCell ref="D27:D31"/>
    <mergeCell ref="E27:E31"/>
    <mergeCell ref="A2:G2"/>
    <mergeCell ref="A7:A17"/>
    <mergeCell ref="B7:B14"/>
    <mergeCell ref="C7:C14"/>
    <mergeCell ref="D7:D14"/>
    <mergeCell ref="E7:E14"/>
  </mergeCells>
  <pageMargins left="0.31496062992125984" right="0.11811023622047245" top="0.15748031496062992" bottom="0.15748031496062992" header="0.31496062992125984" footer="0.31496062992125984"/>
  <pageSetup paperSize="9" scale="7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Перемещ июль</vt:lpstr>
      <vt:lpstr>'Перемещ июль'!Заголовки_для_печати</vt:lpstr>
      <vt:lpstr>'Перемещ июль'!Область_печати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2021-08-16T12:40:18Z</cp:lastPrinted>
  <dcterms:created xsi:type="dcterms:W3CDTF">2021-08-03T09:49:38Z</dcterms:created>
  <dcterms:modified xsi:type="dcterms:W3CDTF">2021-08-16T12:40:53Z</dcterms:modified>
</cp:coreProperties>
</file>