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9270" activeTab="7"/>
  </bookViews>
  <sheets>
    <sheet name="% норматив" sheetId="13" r:id="rId1"/>
    <sheet name="Перечень ГАД  2020" sheetId="17" r:id="rId2"/>
    <sheet name="ГАИ 2020" sheetId="15" r:id="rId3"/>
    <sheet name="Доходы " sheetId="16" r:id="rId4"/>
    <sheet name="Программы" sheetId="9" r:id="rId5"/>
    <sheet name="Ведомственная" sheetId="10" r:id="rId6"/>
    <sheet name="Раздел, подраздел" sheetId="11" r:id="rId7"/>
    <sheet name="Источн" sheetId="12" r:id="rId8"/>
    <sheet name="Лист7" sheetId="8" r:id="rId9"/>
  </sheets>
  <externalReferences>
    <externalReference r:id="rId10"/>
  </externalReferences>
  <definedNames>
    <definedName name="_xlnm.Print_Titles" localSheetId="0">'% норматив'!$6:$6</definedName>
    <definedName name="_xlnm.Print_Titles" localSheetId="5">Ведомственная!$4:$5</definedName>
    <definedName name="_xlnm.Print_Titles" localSheetId="1">'Перечень ГАД  2020'!$3:$4</definedName>
    <definedName name="_xlnm.Print_Titles" localSheetId="4">Программы!$3:$4</definedName>
    <definedName name="_xlnm.Print_Titles" localSheetId="6">'Раздел, подраздел'!$4:$4</definedName>
    <definedName name="_xlnm.Print_Area" localSheetId="0">'% норматив'!$A$1:$B$54</definedName>
    <definedName name="_xlnm.Print_Area" localSheetId="2">'ГАИ 2020'!$A$1:$C$31</definedName>
    <definedName name="_xlnm.Print_Area" localSheetId="3">'Доходы '!$A$1:$E$163</definedName>
  </definedNames>
  <calcPr calcId="145621"/>
</workbook>
</file>

<file path=xl/calcChain.xml><?xml version="1.0" encoding="utf-8"?>
<calcChain xmlns="http://schemas.openxmlformats.org/spreadsheetml/2006/main">
  <c r="E158" i="16" l="1"/>
  <c r="D155" i="16"/>
  <c r="C155" i="16"/>
  <c r="E154" i="16"/>
  <c r="E153" i="16"/>
  <c r="D151" i="16"/>
  <c r="E151" i="16" s="1"/>
  <c r="C151" i="16"/>
  <c r="E150" i="16"/>
  <c r="E149" i="16"/>
  <c r="E148" i="16"/>
  <c r="D147" i="16"/>
  <c r="C147" i="16"/>
  <c r="E147" i="16" s="1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D129" i="16"/>
  <c r="D104" i="16" s="1"/>
  <c r="C129" i="16"/>
  <c r="E128" i="16"/>
  <c r="E127" i="16"/>
  <c r="E126" i="16"/>
  <c r="E124" i="16"/>
  <c r="E123" i="16"/>
  <c r="E122" i="16"/>
  <c r="E120" i="16"/>
  <c r="E119" i="16"/>
  <c r="E118" i="16"/>
  <c r="E117" i="16"/>
  <c r="E116" i="16"/>
  <c r="E115" i="16"/>
  <c r="E114" i="16"/>
  <c r="E113" i="16"/>
  <c r="E112" i="16"/>
  <c r="E111" i="16"/>
  <c r="E110" i="16"/>
  <c r="D109" i="16"/>
  <c r="C109" i="16"/>
  <c r="E109" i="16" s="1"/>
  <c r="E108" i="16"/>
  <c r="E107" i="16"/>
  <c r="E106" i="16"/>
  <c r="D105" i="16"/>
  <c r="C105" i="16"/>
  <c r="E105" i="16" s="1"/>
  <c r="E101" i="16"/>
  <c r="D99" i="16"/>
  <c r="C99" i="16"/>
  <c r="E98" i="16"/>
  <c r="E97" i="16"/>
  <c r="E96" i="16"/>
  <c r="E95" i="16"/>
  <c r="E94" i="16"/>
  <c r="E93" i="16"/>
  <c r="E92" i="16"/>
  <c r="E91" i="16"/>
  <c r="E89" i="16"/>
  <c r="E88" i="16"/>
  <c r="E87" i="16"/>
  <c r="E86" i="16"/>
  <c r="E85" i="16"/>
  <c r="E84" i="16"/>
  <c r="E83" i="16"/>
  <c r="E82" i="16"/>
  <c r="E81" i="16"/>
  <c r="E79" i="16"/>
  <c r="E78" i="16"/>
  <c r="E77" i="16"/>
  <c r="E76" i="16"/>
  <c r="E75" i="16"/>
  <c r="E74" i="16"/>
  <c r="E73" i="16"/>
  <c r="D72" i="16"/>
  <c r="E72" i="16" s="1"/>
  <c r="C72" i="16"/>
  <c r="E71" i="16"/>
  <c r="E70" i="16"/>
  <c r="E69" i="16"/>
  <c r="E68" i="16"/>
  <c r="E66" i="16"/>
  <c r="E65" i="16"/>
  <c r="E64" i="16"/>
  <c r="E63" i="16"/>
  <c r="E62" i="16"/>
  <c r="E61" i="16"/>
  <c r="D60" i="16"/>
  <c r="E60" i="16" s="1"/>
  <c r="C60" i="16"/>
  <c r="E59" i="16"/>
  <c r="E58" i="16"/>
  <c r="E57" i="16"/>
  <c r="E56" i="16"/>
  <c r="D55" i="16"/>
  <c r="C55" i="16"/>
  <c r="E53" i="16"/>
  <c r="E52" i="16"/>
  <c r="E51" i="16"/>
  <c r="D50" i="16"/>
  <c r="C50" i="16"/>
  <c r="E49" i="16"/>
  <c r="E48" i="16"/>
  <c r="E47" i="16"/>
  <c r="E46" i="16"/>
  <c r="E45" i="16"/>
  <c r="E44" i="16"/>
  <c r="E43" i="16"/>
  <c r="E42" i="16"/>
  <c r="D41" i="16"/>
  <c r="C41" i="16"/>
  <c r="E37" i="16"/>
  <c r="E36" i="16"/>
  <c r="E35" i="16"/>
  <c r="E34" i="16"/>
  <c r="E33" i="16"/>
  <c r="E31" i="16"/>
  <c r="E30" i="16"/>
  <c r="D29" i="16"/>
  <c r="C29" i="16"/>
  <c r="E28" i="16"/>
  <c r="E27" i="16"/>
  <c r="D26" i="16"/>
  <c r="D24" i="16" s="1"/>
  <c r="C26" i="16"/>
  <c r="C24" i="16" s="1"/>
  <c r="E25" i="16"/>
  <c r="E23" i="16"/>
  <c r="E22" i="16"/>
  <c r="E21" i="16"/>
  <c r="E20" i="16"/>
  <c r="D19" i="16"/>
  <c r="C19" i="16"/>
  <c r="E18" i="16"/>
  <c r="E17" i="16"/>
  <c r="E16" i="16"/>
  <c r="E15" i="16"/>
  <c r="D14" i="16"/>
  <c r="E14" i="16" s="1"/>
  <c r="C14" i="16"/>
  <c r="E12" i="16"/>
  <c r="E11" i="16"/>
  <c r="E9" i="16"/>
  <c r="D8" i="16"/>
  <c r="C8" i="16"/>
  <c r="E29" i="16" l="1"/>
  <c r="E50" i="16"/>
  <c r="E41" i="16"/>
  <c r="E24" i="16"/>
  <c r="C104" i="16"/>
  <c r="C162" i="16" s="1"/>
  <c r="C40" i="16"/>
  <c r="E99" i="16"/>
  <c r="E129" i="16"/>
  <c r="D40" i="16"/>
  <c r="E26" i="16"/>
  <c r="C102" i="16"/>
  <c r="E55" i="16"/>
  <c r="E155" i="16"/>
  <c r="E40" i="16"/>
  <c r="E104" i="16"/>
  <c r="D162" i="16"/>
  <c r="E8" i="16"/>
  <c r="E19" i="16"/>
  <c r="D102" i="16"/>
  <c r="C103" i="16" l="1"/>
  <c r="C163" i="16" s="1"/>
  <c r="E102" i="16"/>
  <c r="E162" i="16"/>
  <c r="D103" i="16"/>
  <c r="E103" i="16" l="1"/>
  <c r="D163" i="16"/>
  <c r="E163" i="16" s="1"/>
  <c r="D20" i="12" l="1"/>
  <c r="D27" i="12"/>
  <c r="D26" i="12"/>
  <c r="D25" i="12" s="1"/>
  <c r="D23" i="12"/>
  <c r="D22" i="12" s="1"/>
  <c r="D21" i="12" s="1"/>
  <c r="C10" i="12" l="1"/>
  <c r="D10" i="12"/>
  <c r="C12" i="12"/>
  <c r="D12" i="12"/>
  <c r="C18" i="12"/>
  <c r="C15" i="12" s="1"/>
  <c r="C14" i="12" s="1"/>
  <c r="D18" i="12"/>
  <c r="D15" i="12" s="1"/>
  <c r="D14" i="12" s="1"/>
  <c r="C23" i="12"/>
  <c r="C22" i="12" s="1"/>
  <c r="C21" i="12" s="1"/>
  <c r="C27" i="12"/>
  <c r="C26" i="12" s="1"/>
  <c r="C25" i="12" s="1"/>
  <c r="C29" i="12"/>
  <c r="D29" i="12"/>
  <c r="D9" i="12" l="1"/>
  <c r="D8" i="12" s="1"/>
  <c r="C9" i="12"/>
  <c r="C20" i="12"/>
  <c r="C8" i="12" l="1"/>
  <c r="E51" i="11"/>
  <c r="D51" i="11"/>
  <c r="D50" i="11" s="1"/>
  <c r="E49" i="11"/>
  <c r="D49" i="11"/>
  <c r="E48" i="11"/>
  <c r="D48" i="11"/>
  <c r="E47" i="11"/>
  <c r="D47" i="11"/>
  <c r="E46" i="11"/>
  <c r="D46" i="11"/>
  <c r="E44" i="11"/>
  <c r="D44" i="11"/>
  <c r="E43" i="11"/>
  <c r="D43" i="11"/>
  <c r="E42" i="11"/>
  <c r="D42" i="11"/>
  <c r="E41" i="11"/>
  <c r="D41" i="11"/>
  <c r="E40" i="11"/>
  <c r="D40" i="11"/>
  <c r="E38" i="11"/>
  <c r="D38" i="11"/>
  <c r="E37" i="11"/>
  <c r="D37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8" i="11"/>
  <c r="D28" i="11"/>
  <c r="E27" i="11"/>
  <c r="D27" i="11"/>
  <c r="E25" i="11"/>
  <c r="D25" i="11"/>
  <c r="F25" i="11" s="1"/>
  <c r="E24" i="11"/>
  <c r="D24" i="11"/>
  <c r="E23" i="11"/>
  <c r="D23" i="11"/>
  <c r="E22" i="11"/>
  <c r="D22" i="11"/>
  <c r="F22" i="11" s="1"/>
  <c r="E20" i="11"/>
  <c r="D20" i="11"/>
  <c r="E19" i="11"/>
  <c r="D19" i="11"/>
  <c r="E18" i="11"/>
  <c r="D18" i="11"/>
  <c r="E16" i="11"/>
  <c r="D16" i="11"/>
  <c r="E15" i="11"/>
  <c r="D15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G1362" i="10"/>
  <c r="I1357" i="10"/>
  <c r="I1356" i="10"/>
  <c r="H1355" i="10"/>
  <c r="H1354" i="10" s="1"/>
  <c r="G1355" i="10"/>
  <c r="I1350" i="10"/>
  <c r="I1349" i="10"/>
  <c r="G1348" i="10"/>
  <c r="I1348" i="10" s="1"/>
  <c r="H1347" i="10"/>
  <c r="I1345" i="10"/>
  <c r="H1344" i="10"/>
  <c r="G1344" i="10"/>
  <c r="I1342" i="10"/>
  <c r="H1341" i="10"/>
  <c r="G1341" i="10"/>
  <c r="I1339" i="10"/>
  <c r="H1338" i="10"/>
  <c r="G1338" i="10"/>
  <c r="G1337" i="10" s="1"/>
  <c r="I1336" i="10"/>
  <c r="H1335" i="10"/>
  <c r="G1335" i="10"/>
  <c r="G1334" i="10" s="1"/>
  <c r="I1333" i="10"/>
  <c r="H1332" i="10"/>
  <c r="H1331" i="10" s="1"/>
  <c r="G1332" i="10"/>
  <c r="I1332" i="10" s="1"/>
  <c r="I1328" i="10"/>
  <c r="H1327" i="10"/>
  <c r="G1327" i="10"/>
  <c r="I1326" i="10"/>
  <c r="H1325" i="10"/>
  <c r="G1325" i="10"/>
  <c r="G1324" i="10" s="1"/>
  <c r="I1323" i="10"/>
  <c r="H1322" i="10"/>
  <c r="H1319" i="10" s="1"/>
  <c r="G1322" i="10"/>
  <c r="I1321" i="10"/>
  <c r="H1320" i="10"/>
  <c r="G1320" i="10"/>
  <c r="I1317" i="10"/>
  <c r="I1316" i="10"/>
  <c r="H1315" i="10"/>
  <c r="G1315" i="10"/>
  <c r="G1314" i="10" s="1"/>
  <c r="I1312" i="10"/>
  <c r="H1311" i="10"/>
  <c r="G1311" i="10"/>
  <c r="G1310" i="10" s="1"/>
  <c r="G1309" i="10" s="1"/>
  <c r="I1308" i="10"/>
  <c r="H1307" i="10"/>
  <c r="G1307" i="10"/>
  <c r="G1306" i="10" s="1"/>
  <c r="I1303" i="10"/>
  <c r="H1302" i="10"/>
  <c r="H1301" i="10" s="1"/>
  <c r="G1302" i="10"/>
  <c r="I1299" i="10"/>
  <c r="H1298" i="10"/>
  <c r="G1298" i="10"/>
  <c r="G1297" i="10" s="1"/>
  <c r="G1296" i="10" s="1"/>
  <c r="G1295" i="10" s="1"/>
  <c r="I1294" i="10"/>
  <c r="H1293" i="10"/>
  <c r="I1293" i="10" s="1"/>
  <c r="I1291" i="10"/>
  <c r="H1290" i="10"/>
  <c r="G1290" i="10"/>
  <c r="I1290" i="10" s="1"/>
  <c r="I1289" i="10"/>
  <c r="H1288" i="10"/>
  <c r="G1288" i="10"/>
  <c r="H1287" i="10"/>
  <c r="I1286" i="10"/>
  <c r="H1285" i="10"/>
  <c r="G1285" i="10"/>
  <c r="G1284" i="10"/>
  <c r="I1283" i="10"/>
  <c r="H1282" i="10"/>
  <c r="G1282" i="10"/>
  <c r="H1281" i="10"/>
  <c r="I1279" i="10"/>
  <c r="H1278" i="10"/>
  <c r="G1278" i="10"/>
  <c r="I1277" i="10"/>
  <c r="H1276" i="10"/>
  <c r="G1276" i="10"/>
  <c r="I1275" i="10"/>
  <c r="H1274" i="10"/>
  <c r="G1274" i="10"/>
  <c r="I1271" i="10"/>
  <c r="H1270" i="10"/>
  <c r="G1270" i="10"/>
  <c r="G1269" i="10" s="1"/>
  <c r="G1268" i="10" s="1"/>
  <c r="I1267" i="10"/>
  <c r="I1266" i="10"/>
  <c r="I1265" i="10"/>
  <c r="H1264" i="10"/>
  <c r="H1263" i="10" s="1"/>
  <c r="G1264" i="10"/>
  <c r="I1261" i="10"/>
  <c r="I1260" i="10"/>
  <c r="I1259" i="10"/>
  <c r="H1258" i="10"/>
  <c r="G1258" i="10"/>
  <c r="G1257" i="10" s="1"/>
  <c r="I1256" i="10"/>
  <c r="H1255" i="10"/>
  <c r="G1255" i="10"/>
  <c r="G1254" i="10" s="1"/>
  <c r="G1253" i="10" s="1"/>
  <c r="I1252" i="10"/>
  <c r="H1251" i="10"/>
  <c r="G1251" i="10"/>
  <c r="G1250" i="10" s="1"/>
  <c r="I1247" i="10"/>
  <c r="H1246" i="10"/>
  <c r="H1245" i="10" s="1"/>
  <c r="G1246" i="10"/>
  <c r="I1243" i="10"/>
  <c r="H1242" i="10"/>
  <c r="G1242" i="10"/>
  <c r="G1241" i="10" s="1"/>
  <c r="I1239" i="10"/>
  <c r="H1238" i="10"/>
  <c r="H1237" i="10" s="1"/>
  <c r="G1238" i="10"/>
  <c r="I1234" i="10"/>
  <c r="H1233" i="10"/>
  <c r="G1233" i="10"/>
  <c r="G1232" i="10" s="1"/>
  <c r="G1231" i="10" s="1"/>
  <c r="G1230" i="10" s="1"/>
  <c r="G1229" i="10" s="1"/>
  <c r="I1228" i="10"/>
  <c r="H1227" i="10"/>
  <c r="G1227" i="10"/>
  <c r="G1226" i="10" s="1"/>
  <c r="I1225" i="10"/>
  <c r="H1224" i="10"/>
  <c r="H1223" i="10" s="1"/>
  <c r="G1224" i="10"/>
  <c r="I1222" i="10"/>
  <c r="H1221" i="10"/>
  <c r="G1221" i="10"/>
  <c r="I1220" i="10"/>
  <c r="H1219" i="10"/>
  <c r="G1219" i="10"/>
  <c r="G1218" i="10" s="1"/>
  <c r="I1215" i="10"/>
  <c r="H1214" i="10"/>
  <c r="H1213" i="10" s="1"/>
  <c r="G1214" i="10"/>
  <c r="G1211" i="10"/>
  <c r="H1210" i="10"/>
  <c r="G1203" i="10"/>
  <c r="H1202" i="10"/>
  <c r="I1196" i="10"/>
  <c r="H1195" i="10"/>
  <c r="G1195" i="10"/>
  <c r="I1190" i="10"/>
  <c r="H1189" i="10"/>
  <c r="G1189" i="10"/>
  <c r="G1188" i="10"/>
  <c r="G1184" i="10" s="1"/>
  <c r="G1183" i="10" s="1"/>
  <c r="I1187" i="10"/>
  <c r="H1186" i="10"/>
  <c r="G1186" i="10"/>
  <c r="H1185" i="10"/>
  <c r="I1182" i="10"/>
  <c r="H1181" i="10"/>
  <c r="G1181" i="10"/>
  <c r="G1180" i="10"/>
  <c r="G1179" i="10" s="1"/>
  <c r="G1178" i="10" s="1"/>
  <c r="I1177" i="10"/>
  <c r="I1176" i="10"/>
  <c r="H1175" i="10"/>
  <c r="G1175" i="10"/>
  <c r="G1174" i="10" s="1"/>
  <c r="G1173" i="10" s="1"/>
  <c r="G1168" i="10" s="1"/>
  <c r="G1167" i="10" s="1"/>
  <c r="I1172" i="10"/>
  <c r="H1171" i="10"/>
  <c r="G1171" i="10"/>
  <c r="G1170" i="10" s="1"/>
  <c r="G1169" i="10" s="1"/>
  <c r="I1166" i="10"/>
  <c r="I1165" i="10"/>
  <c r="G1164" i="10"/>
  <c r="I1164" i="10" s="1"/>
  <c r="H1163" i="10"/>
  <c r="G1163" i="10"/>
  <c r="G1162" i="10" s="1"/>
  <c r="I1161" i="10"/>
  <c r="H1160" i="10"/>
  <c r="G1160" i="10"/>
  <c r="G1159" i="10" s="1"/>
  <c r="I1158" i="10"/>
  <c r="I1157" i="10"/>
  <c r="H1156" i="10"/>
  <c r="G1156" i="10"/>
  <c r="I1155" i="10"/>
  <c r="H1154" i="10"/>
  <c r="G1154" i="10"/>
  <c r="I1153" i="10"/>
  <c r="H1152" i="10"/>
  <c r="G1152" i="10"/>
  <c r="I1151" i="10"/>
  <c r="I1150" i="10"/>
  <c r="H1149" i="10"/>
  <c r="I1149" i="10" s="1"/>
  <c r="G1149" i="10"/>
  <c r="I1147" i="10"/>
  <c r="H1146" i="10"/>
  <c r="G1146" i="10"/>
  <c r="G1145" i="10" s="1"/>
  <c r="I1144" i="10"/>
  <c r="G1143" i="10"/>
  <c r="H1142" i="10"/>
  <c r="I1141" i="10"/>
  <c r="I1140" i="10"/>
  <c r="H1139" i="10"/>
  <c r="G1139" i="10"/>
  <c r="I1137" i="10"/>
  <c r="H1136" i="10"/>
  <c r="G1136" i="10"/>
  <c r="I1135" i="10"/>
  <c r="G1134" i="10"/>
  <c r="H1133" i="10"/>
  <c r="I1129" i="10"/>
  <c r="I1128" i="10"/>
  <c r="I1127" i="10"/>
  <c r="H1126" i="10"/>
  <c r="G1126" i="10"/>
  <c r="G1125" i="10" s="1"/>
  <c r="I1124" i="10"/>
  <c r="H1123" i="10"/>
  <c r="G1123" i="10"/>
  <c r="G1122" i="10" s="1"/>
  <c r="I1121" i="10"/>
  <c r="I1120" i="10"/>
  <c r="I1119" i="10"/>
  <c r="H1118" i="10"/>
  <c r="I1118" i="10" s="1"/>
  <c r="G1118" i="10"/>
  <c r="I1117" i="10"/>
  <c r="I1116" i="10"/>
  <c r="I1115" i="10"/>
  <c r="I1114" i="10"/>
  <c r="H1113" i="10"/>
  <c r="H1112" i="10" s="1"/>
  <c r="G1113" i="10"/>
  <c r="I1110" i="10"/>
  <c r="I1109" i="10"/>
  <c r="I1108" i="10"/>
  <c r="H1107" i="10"/>
  <c r="G1107" i="10"/>
  <c r="I1106" i="10"/>
  <c r="I1105" i="10"/>
  <c r="H1104" i="10"/>
  <c r="G1104" i="10"/>
  <c r="I1099" i="10"/>
  <c r="H1098" i="10"/>
  <c r="G1098" i="10"/>
  <c r="G1097" i="10" s="1"/>
  <c r="I1095" i="10"/>
  <c r="H1094" i="10"/>
  <c r="G1094" i="10"/>
  <c r="G1093" i="10" s="1"/>
  <c r="I1091" i="10"/>
  <c r="H1090" i="10"/>
  <c r="G1090" i="10"/>
  <c r="G1089" i="10" s="1"/>
  <c r="G1086" i="10" s="1"/>
  <c r="G1085" i="10" s="1"/>
  <c r="G1084" i="10" s="1"/>
  <c r="I1088" i="10"/>
  <c r="H1087" i="10"/>
  <c r="G1087" i="10"/>
  <c r="I1083" i="10"/>
  <c r="H1082" i="10"/>
  <c r="G1082" i="10"/>
  <c r="G1081" i="10" s="1"/>
  <c r="G1080" i="10"/>
  <c r="I1079" i="10"/>
  <c r="H1078" i="10"/>
  <c r="G1078" i="10"/>
  <c r="G1077" i="10"/>
  <c r="I1076" i="10"/>
  <c r="H1075" i="10"/>
  <c r="H1074" i="10" s="1"/>
  <c r="G1075" i="10"/>
  <c r="I1073" i="10"/>
  <c r="I1072" i="10"/>
  <c r="I1071" i="10"/>
  <c r="I1070" i="10"/>
  <c r="H1069" i="10"/>
  <c r="H1068" i="10" s="1"/>
  <c r="G1069" i="10"/>
  <c r="G1068" i="10" s="1"/>
  <c r="I1067" i="10"/>
  <c r="H1066" i="10"/>
  <c r="G1066" i="10"/>
  <c r="G1065" i="10" s="1"/>
  <c r="I1064" i="10"/>
  <c r="H1063" i="10"/>
  <c r="H1062" i="10" s="1"/>
  <c r="G1063" i="10"/>
  <c r="G1062" i="10" s="1"/>
  <c r="I1058" i="10"/>
  <c r="H1057" i="10"/>
  <c r="H1056" i="10" s="1"/>
  <c r="G1057" i="10"/>
  <c r="G1056" i="10" s="1"/>
  <c r="G1055" i="10" s="1"/>
  <c r="I1054" i="10"/>
  <c r="H1053" i="10"/>
  <c r="G1053" i="10"/>
  <c r="G1050" i="10" s="1"/>
  <c r="I1052" i="10"/>
  <c r="I1051" i="10"/>
  <c r="H1050" i="10"/>
  <c r="I1048" i="10"/>
  <c r="I1047" i="10"/>
  <c r="H1046" i="10"/>
  <c r="G1046" i="10"/>
  <c r="G1045" i="10" s="1"/>
  <c r="I1044" i="10"/>
  <c r="H1043" i="10"/>
  <c r="G1043" i="10"/>
  <c r="I1042" i="10"/>
  <c r="H1041" i="10"/>
  <c r="I1041" i="10" s="1"/>
  <c r="G1041" i="10"/>
  <c r="I1039" i="10"/>
  <c r="I1038" i="10"/>
  <c r="H1037" i="10"/>
  <c r="H1036" i="10" s="1"/>
  <c r="G1037" i="10"/>
  <c r="G1036" i="10" s="1"/>
  <c r="I1035" i="10"/>
  <c r="I1034" i="10"/>
  <c r="G1033" i="10"/>
  <c r="H1032" i="10"/>
  <c r="I1031" i="10"/>
  <c r="I1030" i="10"/>
  <c r="G1029" i="10"/>
  <c r="H1028" i="10"/>
  <c r="I1027" i="10"/>
  <c r="I1026" i="10"/>
  <c r="H1025" i="10"/>
  <c r="G1025" i="10"/>
  <c r="I1024" i="10"/>
  <c r="I1023" i="10"/>
  <c r="H1022" i="10"/>
  <c r="G1022" i="10"/>
  <c r="I1020" i="10"/>
  <c r="H1019" i="10"/>
  <c r="H1018" i="10" s="1"/>
  <c r="G1019" i="10"/>
  <c r="G1018" i="10" s="1"/>
  <c r="I1017" i="10"/>
  <c r="H1016" i="10"/>
  <c r="G1016" i="10"/>
  <c r="I1015" i="10"/>
  <c r="H1014" i="10"/>
  <c r="G1014" i="10"/>
  <c r="I1011" i="10"/>
  <c r="H1010" i="10"/>
  <c r="I1010" i="10" s="1"/>
  <c r="G1010" i="10"/>
  <c r="I1009" i="10"/>
  <c r="H1008" i="10"/>
  <c r="G1008" i="10"/>
  <c r="G1007" i="10" s="1"/>
  <c r="I1006" i="10"/>
  <c r="H1005" i="10"/>
  <c r="G1005" i="10"/>
  <c r="I1004" i="10"/>
  <c r="I1003" i="10"/>
  <c r="H1002" i="10"/>
  <c r="G1002" i="10"/>
  <c r="I1001" i="10"/>
  <c r="H1000" i="10"/>
  <c r="G1000" i="10"/>
  <c r="I999" i="10"/>
  <c r="I998" i="10"/>
  <c r="H997" i="10"/>
  <c r="I997" i="10" s="1"/>
  <c r="G997" i="10"/>
  <c r="I996" i="10"/>
  <c r="I995" i="10"/>
  <c r="H994" i="10"/>
  <c r="I994" i="10" s="1"/>
  <c r="G994" i="10"/>
  <c r="I993" i="10"/>
  <c r="I992" i="10"/>
  <c r="H991" i="10"/>
  <c r="G991" i="10"/>
  <c r="I991" i="10" s="1"/>
  <c r="I990" i="10"/>
  <c r="H989" i="10"/>
  <c r="G989" i="10"/>
  <c r="I989" i="10" s="1"/>
  <c r="I988" i="10"/>
  <c r="I987" i="10"/>
  <c r="H986" i="10"/>
  <c r="G986" i="10"/>
  <c r="I985" i="10"/>
  <c r="I984" i="10"/>
  <c r="I983" i="10"/>
  <c r="H982" i="10"/>
  <c r="G982" i="10"/>
  <c r="I978" i="10"/>
  <c r="H977" i="10"/>
  <c r="H976" i="10" s="1"/>
  <c r="G977" i="10"/>
  <c r="G976" i="10" s="1"/>
  <c r="I974" i="10"/>
  <c r="H973" i="10"/>
  <c r="G973" i="10"/>
  <c r="I972" i="10"/>
  <c r="H971" i="10"/>
  <c r="G971" i="10"/>
  <c r="I967" i="10"/>
  <c r="I966" i="10"/>
  <c r="H965" i="10"/>
  <c r="H964" i="10" s="1"/>
  <c r="G965" i="10"/>
  <c r="G964" i="10" s="1"/>
  <c r="G963" i="10" s="1"/>
  <c r="G962" i="10" s="1"/>
  <c r="I961" i="10"/>
  <c r="H960" i="10"/>
  <c r="G960" i="10"/>
  <c r="G959" i="10" s="1"/>
  <c r="G958" i="10" s="1"/>
  <c r="H956" i="10"/>
  <c r="G956" i="10"/>
  <c r="G953" i="10" s="1"/>
  <c r="I955" i="10"/>
  <c r="I954" i="10"/>
  <c r="I951" i="10"/>
  <c r="H950" i="10"/>
  <c r="G950" i="10"/>
  <c r="I949" i="10"/>
  <c r="H948" i="10"/>
  <c r="G948" i="10"/>
  <c r="I947" i="10"/>
  <c r="H946" i="10"/>
  <c r="G946" i="10"/>
  <c r="I943" i="10"/>
  <c r="H942" i="10"/>
  <c r="G942" i="10"/>
  <c r="I941" i="10"/>
  <c r="H940" i="10"/>
  <c r="G940" i="10"/>
  <c r="I939" i="10"/>
  <c r="I938" i="10"/>
  <c r="H937" i="10"/>
  <c r="G937" i="10"/>
  <c r="I936" i="10"/>
  <c r="I935" i="10"/>
  <c r="G934" i="10"/>
  <c r="H933" i="10"/>
  <c r="I932" i="10"/>
  <c r="I931" i="10"/>
  <c r="I930" i="10"/>
  <c r="H929" i="10"/>
  <c r="G929" i="10"/>
  <c r="I927" i="10"/>
  <c r="H926" i="10"/>
  <c r="H925" i="10" s="1"/>
  <c r="G926" i="10"/>
  <c r="G925" i="10" s="1"/>
  <c r="I924" i="10"/>
  <c r="H923" i="10"/>
  <c r="G923" i="10"/>
  <c r="G922" i="10" s="1"/>
  <c r="I920" i="10"/>
  <c r="H919" i="10"/>
  <c r="G919" i="10"/>
  <c r="I918" i="10"/>
  <c r="H917" i="10"/>
  <c r="I917" i="10" s="1"/>
  <c r="G917" i="10"/>
  <c r="G916" i="10"/>
  <c r="I915" i="10"/>
  <c r="H914" i="10"/>
  <c r="G914" i="10"/>
  <c r="I913" i="10"/>
  <c r="I912" i="10"/>
  <c r="H911" i="10"/>
  <c r="G911" i="10"/>
  <c r="I910" i="10"/>
  <c r="I909" i="10"/>
  <c r="I908" i="10"/>
  <c r="H907" i="10"/>
  <c r="G907" i="10"/>
  <c r="I900" i="10"/>
  <c r="I899" i="10"/>
  <c r="I898" i="10"/>
  <c r="H897" i="10"/>
  <c r="G897" i="10"/>
  <c r="I896" i="10"/>
  <c r="H895" i="10"/>
  <c r="G895" i="10"/>
  <c r="I894" i="10"/>
  <c r="I893" i="10"/>
  <c r="H892" i="10"/>
  <c r="G892" i="10"/>
  <c r="I891" i="10"/>
  <c r="I890" i="10"/>
  <c r="H889" i="10"/>
  <c r="G889" i="10"/>
  <c r="I885" i="10"/>
  <c r="I884" i="10"/>
  <c r="H883" i="10"/>
  <c r="G883" i="10"/>
  <c r="G882" i="10" s="1"/>
  <c r="I881" i="10"/>
  <c r="H880" i="10"/>
  <c r="G880" i="10"/>
  <c r="I879" i="10"/>
  <c r="H878" i="10"/>
  <c r="G878" i="10"/>
  <c r="I877" i="10"/>
  <c r="H876" i="10"/>
  <c r="G876" i="10"/>
  <c r="I875" i="10"/>
  <c r="H874" i="10"/>
  <c r="G874" i="10"/>
  <c r="I868" i="10"/>
  <c r="H867" i="10"/>
  <c r="G867" i="10"/>
  <c r="G866" i="10" s="1"/>
  <c r="I865" i="10"/>
  <c r="H864" i="10"/>
  <c r="G864" i="10"/>
  <c r="I863" i="10"/>
  <c r="H862" i="10"/>
  <c r="G862" i="10"/>
  <c r="I861" i="10"/>
  <c r="H860" i="10"/>
  <c r="G860" i="10"/>
  <c r="I859" i="10"/>
  <c r="I858" i="10"/>
  <c r="H857" i="10"/>
  <c r="G857" i="10"/>
  <c r="I856" i="10"/>
  <c r="H855" i="10"/>
  <c r="G855" i="10"/>
  <c r="I854" i="10"/>
  <c r="H853" i="10"/>
  <c r="G853" i="10"/>
  <c r="I852" i="10"/>
  <c r="H851" i="10"/>
  <c r="G851" i="10"/>
  <c r="I847" i="10"/>
  <c r="H846" i="10"/>
  <c r="G846" i="10"/>
  <c r="I845" i="10"/>
  <c r="H844" i="10"/>
  <c r="G844" i="10"/>
  <c r="I843" i="10"/>
  <c r="H842" i="10"/>
  <c r="G842" i="10"/>
  <c r="I841" i="10"/>
  <c r="H840" i="10"/>
  <c r="G840" i="10"/>
  <c r="I839" i="10"/>
  <c r="H838" i="10"/>
  <c r="G838" i="10"/>
  <c r="I837" i="10"/>
  <c r="H836" i="10"/>
  <c r="G836" i="10"/>
  <c r="G835" i="10" s="1"/>
  <c r="G834" i="10" s="1"/>
  <c r="G833" i="10" s="1"/>
  <c r="I830" i="10"/>
  <c r="H829" i="10"/>
  <c r="G829" i="10"/>
  <c r="G828" i="10" s="1"/>
  <c r="I827" i="10"/>
  <c r="H826" i="10"/>
  <c r="H825" i="10" s="1"/>
  <c r="G826" i="10"/>
  <c r="G825" i="10" s="1"/>
  <c r="I824" i="10"/>
  <c r="H823" i="10"/>
  <c r="G823" i="10"/>
  <c r="G822" i="10"/>
  <c r="I820" i="10"/>
  <c r="H819" i="10"/>
  <c r="G819" i="10"/>
  <c r="G818" i="10" s="1"/>
  <c r="I816" i="10"/>
  <c r="I815" i="10"/>
  <c r="I814" i="10"/>
  <c r="H813" i="10"/>
  <c r="G813" i="10"/>
  <c r="G812" i="10" s="1"/>
  <c r="I811" i="10"/>
  <c r="H810" i="10"/>
  <c r="H809" i="10" s="1"/>
  <c r="G810" i="10"/>
  <c r="I808" i="10"/>
  <c r="H807" i="10"/>
  <c r="G807" i="10"/>
  <c r="G806" i="10" s="1"/>
  <c r="I804" i="10"/>
  <c r="H803" i="10"/>
  <c r="G803" i="10"/>
  <c r="G802" i="10" s="1"/>
  <c r="I801" i="10"/>
  <c r="I800" i="10"/>
  <c r="I799" i="10"/>
  <c r="I798" i="10"/>
  <c r="H797" i="10"/>
  <c r="G797" i="10"/>
  <c r="G796" i="10" s="1"/>
  <c r="I791" i="10"/>
  <c r="H790" i="10"/>
  <c r="G790" i="10"/>
  <c r="G789" i="10" s="1"/>
  <c r="G788" i="10" s="1"/>
  <c r="G787" i="10" s="1"/>
  <c r="G786" i="10" s="1"/>
  <c r="G785" i="10" s="1"/>
  <c r="I784" i="10"/>
  <c r="H783" i="10"/>
  <c r="G783" i="10"/>
  <c r="G782" i="10" s="1"/>
  <c r="G781" i="10" s="1"/>
  <c r="G780" i="10" s="1"/>
  <c r="G779" i="10" s="1"/>
  <c r="G778" i="10" s="1"/>
  <c r="I776" i="10"/>
  <c r="H775" i="10"/>
  <c r="G775" i="10"/>
  <c r="I774" i="10"/>
  <c r="I773" i="10"/>
  <c r="H772" i="10"/>
  <c r="G772" i="10"/>
  <c r="I771" i="10"/>
  <c r="H770" i="10"/>
  <c r="G770" i="10"/>
  <c r="I769" i="10"/>
  <c r="H768" i="10"/>
  <c r="G768" i="10"/>
  <c r="I767" i="10"/>
  <c r="I766" i="10"/>
  <c r="H765" i="10"/>
  <c r="G765" i="10"/>
  <c r="I763" i="10"/>
  <c r="H762" i="10"/>
  <c r="I762" i="10" s="1"/>
  <c r="I758" i="10"/>
  <c r="I757" i="10"/>
  <c r="I756" i="10"/>
  <c r="H755" i="10"/>
  <c r="H754" i="10" s="1"/>
  <c r="I754" i="10" s="1"/>
  <c r="G755" i="10"/>
  <c r="G754" i="10" s="1"/>
  <c r="I753" i="10"/>
  <c r="I752" i="10"/>
  <c r="H751" i="10"/>
  <c r="G751" i="10"/>
  <c r="G750" i="10" s="1"/>
  <c r="G749" i="10" s="1"/>
  <c r="I747" i="10"/>
  <c r="H746" i="10"/>
  <c r="G746" i="10"/>
  <c r="G745" i="10" s="1"/>
  <c r="I742" i="10"/>
  <c r="H741" i="10"/>
  <c r="G741" i="10"/>
  <c r="G738" i="10" s="1"/>
  <c r="H739" i="10"/>
  <c r="I737" i="10"/>
  <c r="H736" i="10"/>
  <c r="G736" i="10"/>
  <c r="I735" i="10"/>
  <c r="H734" i="10"/>
  <c r="G734" i="10"/>
  <c r="I732" i="10"/>
  <c r="H731" i="10"/>
  <c r="G731" i="10"/>
  <c r="G730" i="10" s="1"/>
  <c r="G729" i="10" s="1"/>
  <c r="G728" i="10" s="1"/>
  <c r="G727" i="10" s="1"/>
  <c r="I726" i="10"/>
  <c r="I725" i="10"/>
  <c r="H724" i="10"/>
  <c r="H723" i="10" s="1"/>
  <c r="G724" i="10"/>
  <c r="G723" i="10" s="1"/>
  <c r="I722" i="10"/>
  <c r="I721" i="10"/>
  <c r="H720" i="10"/>
  <c r="G720" i="10"/>
  <c r="I719" i="10"/>
  <c r="I718" i="10"/>
  <c r="H717" i="10"/>
  <c r="G717" i="10"/>
  <c r="I716" i="10"/>
  <c r="I715" i="10"/>
  <c r="H714" i="10"/>
  <c r="G714" i="10"/>
  <c r="I713" i="10"/>
  <c r="I712" i="10"/>
  <c r="I711" i="10"/>
  <c r="I710" i="10"/>
  <c r="H709" i="10"/>
  <c r="G709" i="10"/>
  <c r="I705" i="10"/>
  <c r="H704" i="10"/>
  <c r="H703" i="10" s="1"/>
  <c r="G704" i="10"/>
  <c r="G703" i="10" s="1"/>
  <c r="G702" i="10" s="1"/>
  <c r="I701" i="10"/>
  <c r="H700" i="10"/>
  <c r="H699" i="10" s="1"/>
  <c r="G700" i="10"/>
  <c r="G699" i="10" s="1"/>
  <c r="G698" i="10" s="1"/>
  <c r="G697" i="10" s="1"/>
  <c r="I696" i="10"/>
  <c r="H695" i="10"/>
  <c r="G695" i="10"/>
  <c r="G694" i="10" s="1"/>
  <c r="G693" i="10" s="1"/>
  <c r="I692" i="10"/>
  <c r="I691" i="10"/>
  <c r="H690" i="10"/>
  <c r="H689" i="10" s="1"/>
  <c r="G690" i="10"/>
  <c r="G689" i="10" s="1"/>
  <c r="I688" i="10"/>
  <c r="H687" i="10"/>
  <c r="G687" i="10"/>
  <c r="G686" i="10" s="1"/>
  <c r="I684" i="10"/>
  <c r="I683" i="10"/>
  <c r="H682" i="10"/>
  <c r="H681" i="10" s="1"/>
  <c r="G682" i="10"/>
  <c r="G681" i="10" s="1"/>
  <c r="G680" i="10" s="1"/>
  <c r="I679" i="10"/>
  <c r="I678" i="10"/>
  <c r="H677" i="10"/>
  <c r="G677" i="10"/>
  <c r="G676" i="10"/>
  <c r="I675" i="10"/>
  <c r="H674" i="10"/>
  <c r="G674" i="10"/>
  <c r="I673" i="10"/>
  <c r="H672" i="10"/>
  <c r="G672" i="10"/>
  <c r="I671" i="10"/>
  <c r="H670" i="10"/>
  <c r="G670" i="10"/>
  <c r="I669" i="10"/>
  <c r="H668" i="10"/>
  <c r="G668" i="10"/>
  <c r="I663" i="10"/>
  <c r="I662" i="10"/>
  <c r="H661" i="10"/>
  <c r="G661" i="10"/>
  <c r="I660" i="10"/>
  <c r="I659" i="10"/>
  <c r="H658" i="10"/>
  <c r="G658" i="10"/>
  <c r="I658" i="10" s="1"/>
  <c r="I657" i="10"/>
  <c r="I656" i="10"/>
  <c r="H655" i="10"/>
  <c r="G655" i="10"/>
  <c r="I654" i="10"/>
  <c r="I653" i="10"/>
  <c r="H652" i="10"/>
  <c r="G652" i="10"/>
  <c r="I651" i="10"/>
  <c r="I650" i="10"/>
  <c r="H649" i="10"/>
  <c r="G649" i="10"/>
  <c r="I648" i="10"/>
  <c r="I647" i="10"/>
  <c r="H646" i="10"/>
  <c r="G646" i="10"/>
  <c r="I645" i="10"/>
  <c r="I644" i="10"/>
  <c r="H643" i="10"/>
  <c r="G643" i="10"/>
  <c r="I642" i="10"/>
  <c r="I641" i="10"/>
  <c r="H640" i="10"/>
  <c r="G640" i="10"/>
  <c r="I639" i="10"/>
  <c r="I638" i="10"/>
  <c r="H637" i="10"/>
  <c r="G637" i="10"/>
  <c r="I636" i="10"/>
  <c r="I635" i="10"/>
  <c r="H634" i="10"/>
  <c r="G634" i="10"/>
  <c r="I633" i="10"/>
  <c r="I632" i="10"/>
  <c r="H631" i="10"/>
  <c r="G631" i="10"/>
  <c r="I630" i="10"/>
  <c r="I629" i="10"/>
  <c r="H628" i="10"/>
  <c r="G628" i="10"/>
  <c r="I627" i="10"/>
  <c r="I626" i="10"/>
  <c r="H625" i="10"/>
  <c r="G625" i="10"/>
  <c r="I624" i="10"/>
  <c r="I623" i="10"/>
  <c r="H622" i="10"/>
  <c r="G622" i="10"/>
  <c r="I621" i="10"/>
  <c r="I620" i="10"/>
  <c r="H619" i="10"/>
  <c r="G619" i="10"/>
  <c r="I618" i="10"/>
  <c r="I617" i="10"/>
  <c r="H616" i="10"/>
  <c r="G616" i="10"/>
  <c r="I615" i="10"/>
  <c r="I614" i="10"/>
  <c r="H613" i="10"/>
  <c r="H612" i="10" s="1"/>
  <c r="G613" i="10"/>
  <c r="I611" i="10"/>
  <c r="H610" i="10"/>
  <c r="G610" i="10"/>
  <c r="I609" i="10"/>
  <c r="I608" i="10"/>
  <c r="H607" i="10"/>
  <c r="G607" i="10"/>
  <c r="H602" i="10"/>
  <c r="G602" i="10"/>
  <c r="H600" i="10"/>
  <c r="I597" i="10"/>
  <c r="H596" i="10"/>
  <c r="G596" i="10"/>
  <c r="G595" i="10" s="1"/>
  <c r="G594" i="10" s="1"/>
  <c r="I593" i="10"/>
  <c r="I592" i="10"/>
  <c r="I591" i="10"/>
  <c r="H591" i="10"/>
  <c r="H590" i="10" s="1"/>
  <c r="G591" i="10"/>
  <c r="G590" i="10" s="1"/>
  <c r="G589" i="10" s="1"/>
  <c r="G588" i="10" s="1"/>
  <c r="I586" i="10"/>
  <c r="I585" i="10"/>
  <c r="I584" i="10"/>
  <c r="I583" i="10"/>
  <c r="H582" i="10"/>
  <c r="G582" i="10"/>
  <c r="G581" i="10" s="1"/>
  <c r="G580" i="10" s="1"/>
  <c r="I578" i="10"/>
  <c r="H577" i="10"/>
  <c r="H576" i="10" s="1"/>
  <c r="G577" i="10"/>
  <c r="G576" i="10" s="1"/>
  <c r="G575" i="10" s="1"/>
  <c r="G574" i="10" s="1"/>
  <c r="G573" i="10" s="1"/>
  <c r="G572" i="10" s="1"/>
  <c r="I570" i="10"/>
  <c r="I569" i="10"/>
  <c r="H568" i="10"/>
  <c r="G568" i="10"/>
  <c r="G567" i="10" s="1"/>
  <c r="G566" i="10" s="1"/>
  <c r="G565" i="10" s="1"/>
  <c r="G564" i="10" s="1"/>
  <c r="I563" i="10"/>
  <c r="H562" i="10"/>
  <c r="G562" i="10"/>
  <c r="I561" i="10"/>
  <c r="H560" i="10"/>
  <c r="G560" i="10"/>
  <c r="I559" i="10"/>
  <c r="H558" i="10"/>
  <c r="G558" i="10"/>
  <c r="I557" i="10"/>
  <c r="H556" i="10"/>
  <c r="G556" i="10"/>
  <c r="I552" i="10"/>
  <c r="H551" i="10"/>
  <c r="H550" i="10" s="1"/>
  <c r="G551" i="10"/>
  <c r="G550" i="10" s="1"/>
  <c r="G549" i="10" s="1"/>
  <c r="G548" i="10" s="1"/>
  <c r="G547" i="10"/>
  <c r="H546" i="10"/>
  <c r="I542" i="10"/>
  <c r="H541" i="10"/>
  <c r="G541" i="10"/>
  <c r="G540" i="10"/>
  <c r="G539" i="10" s="1"/>
  <c r="I538" i="10"/>
  <c r="H537" i="10"/>
  <c r="G537" i="10"/>
  <c r="G536" i="10" s="1"/>
  <c r="I534" i="10"/>
  <c r="H533" i="10"/>
  <c r="G533" i="10"/>
  <c r="I532" i="10"/>
  <c r="H531" i="10"/>
  <c r="I531" i="10" s="1"/>
  <c r="G531" i="10"/>
  <c r="I530" i="10"/>
  <c r="I529" i="10"/>
  <c r="H528" i="10"/>
  <c r="G528" i="10"/>
  <c r="I525" i="10"/>
  <c r="H524" i="10"/>
  <c r="G524" i="10"/>
  <c r="G523" i="10" s="1"/>
  <c r="G522" i="10" s="1"/>
  <c r="I521" i="10"/>
  <c r="I520" i="10"/>
  <c r="H519" i="10"/>
  <c r="G519" i="10"/>
  <c r="G518" i="10" s="1"/>
  <c r="G517" i="10" s="1"/>
  <c r="I514" i="10"/>
  <c r="H513" i="10"/>
  <c r="G513" i="10"/>
  <c r="G512" i="10" s="1"/>
  <c r="G511" i="10" s="1"/>
  <c r="I510" i="10"/>
  <c r="H509" i="10"/>
  <c r="G509" i="10"/>
  <c r="I508" i="10"/>
  <c r="H507" i="10"/>
  <c r="G507" i="10"/>
  <c r="I504" i="10"/>
  <c r="H503" i="10"/>
  <c r="G503" i="10"/>
  <c r="G502" i="10" s="1"/>
  <c r="I501" i="10"/>
  <c r="H500" i="10"/>
  <c r="G500" i="10"/>
  <c r="G499" i="10" s="1"/>
  <c r="G498" i="10" s="1"/>
  <c r="I495" i="10"/>
  <c r="H494" i="10"/>
  <c r="G494" i="10"/>
  <c r="I493" i="10"/>
  <c r="H492" i="10"/>
  <c r="I492" i="10" s="1"/>
  <c r="G492" i="10"/>
  <c r="I489" i="10"/>
  <c r="G488" i="10"/>
  <c r="G487" i="10" s="1"/>
  <c r="I485" i="10"/>
  <c r="H484" i="10"/>
  <c r="G484" i="10"/>
  <c r="G483" i="10" s="1"/>
  <c r="I480" i="10"/>
  <c r="H479" i="10"/>
  <c r="I479" i="10" s="1"/>
  <c r="G479" i="10"/>
  <c r="G478" i="10" s="1"/>
  <c r="I477" i="10"/>
  <c r="H476" i="10"/>
  <c r="G476" i="10"/>
  <c r="G475" i="10" s="1"/>
  <c r="I473" i="10"/>
  <c r="H472" i="10"/>
  <c r="G472" i="10"/>
  <c r="I471" i="10"/>
  <c r="H470" i="10"/>
  <c r="G470" i="10"/>
  <c r="I466" i="10"/>
  <c r="H465" i="10"/>
  <c r="G465" i="10"/>
  <c r="G464" i="10" s="1"/>
  <c r="G462" i="10"/>
  <c r="I462" i="10" s="1"/>
  <c r="H461" i="10"/>
  <c r="G460" i="10"/>
  <c r="I460" i="10" s="1"/>
  <c r="H459" i="10"/>
  <c r="I456" i="10"/>
  <c r="H455" i="10"/>
  <c r="G455" i="10"/>
  <c r="I454" i="10"/>
  <c r="H453" i="10"/>
  <c r="G453" i="10"/>
  <c r="I449" i="10"/>
  <c r="H448" i="10"/>
  <c r="G448" i="10"/>
  <c r="G447" i="10" s="1"/>
  <c r="G446" i="10" s="1"/>
  <c r="I445" i="10"/>
  <c r="H444" i="10"/>
  <c r="I444" i="10" s="1"/>
  <c r="G444" i="10"/>
  <c r="G443" i="10" s="1"/>
  <c r="I442" i="10"/>
  <c r="H441" i="10"/>
  <c r="G441" i="10"/>
  <c r="G440" i="10" s="1"/>
  <c r="G439" i="10" s="1"/>
  <c r="I436" i="10"/>
  <c r="H435" i="10"/>
  <c r="G435" i="10"/>
  <c r="G434" i="10" s="1"/>
  <c r="G433" i="10" s="1"/>
  <c r="G432" i="10" s="1"/>
  <c r="I431" i="10"/>
  <c r="H430" i="10"/>
  <c r="G430" i="10"/>
  <c r="G429" i="10" s="1"/>
  <c r="G428" i="10" s="1"/>
  <c r="I427" i="10"/>
  <c r="H426" i="10"/>
  <c r="H425" i="10" s="1"/>
  <c r="G426" i="10"/>
  <c r="I424" i="10"/>
  <c r="H423" i="10"/>
  <c r="G423" i="10"/>
  <c r="G422" i="10" s="1"/>
  <c r="I421" i="10"/>
  <c r="H420" i="10"/>
  <c r="G420" i="10"/>
  <c r="G419" i="10" s="1"/>
  <c r="G418" i="10" s="1"/>
  <c r="I417" i="10"/>
  <c r="H416" i="10"/>
  <c r="G416" i="10"/>
  <c r="G415" i="10" s="1"/>
  <c r="I414" i="10"/>
  <c r="H413" i="10"/>
  <c r="G413" i="10"/>
  <c r="G412" i="10" s="1"/>
  <c r="I410" i="10"/>
  <c r="H409" i="10"/>
  <c r="G409" i="10"/>
  <c r="G408" i="10" s="1"/>
  <c r="G407" i="10" s="1"/>
  <c r="I405" i="10"/>
  <c r="H404" i="10"/>
  <c r="G404" i="10"/>
  <c r="I403" i="10"/>
  <c r="H402" i="10"/>
  <c r="G402" i="10"/>
  <c r="G401" i="10" s="1"/>
  <c r="I400" i="10"/>
  <c r="I399" i="10"/>
  <c r="H398" i="10"/>
  <c r="G398" i="10"/>
  <c r="I397" i="10"/>
  <c r="H396" i="10"/>
  <c r="G396" i="10"/>
  <c r="I392" i="10"/>
  <c r="I391" i="10"/>
  <c r="G390" i="10"/>
  <c r="H389" i="10"/>
  <c r="I385" i="10"/>
  <c r="I384" i="10"/>
  <c r="H383" i="10"/>
  <c r="G383" i="10"/>
  <c r="G382" i="10" s="1"/>
  <c r="I381" i="10"/>
  <c r="H380" i="10"/>
  <c r="H379" i="10" s="1"/>
  <c r="G380" i="10"/>
  <c r="G379" i="10" s="1"/>
  <c r="G378" i="10" s="1"/>
  <c r="I377" i="10"/>
  <c r="H376" i="10"/>
  <c r="G376" i="10"/>
  <c r="G375" i="10" s="1"/>
  <c r="G374" i="10"/>
  <c r="G373" i="10" s="1"/>
  <c r="G371" i="10" s="1"/>
  <c r="G370" i="10" s="1"/>
  <c r="H373" i="10"/>
  <c r="H371" i="10" s="1"/>
  <c r="I372" i="10"/>
  <c r="I369" i="10"/>
  <c r="H368" i="10"/>
  <c r="H367" i="10" s="1"/>
  <c r="I367" i="10" s="1"/>
  <c r="G368" i="10"/>
  <c r="G367" i="10" s="1"/>
  <c r="I364" i="10"/>
  <c r="H363" i="10"/>
  <c r="G363" i="10"/>
  <c r="G362" i="10" s="1"/>
  <c r="I361" i="10"/>
  <c r="H360" i="10"/>
  <c r="H359" i="10" s="1"/>
  <c r="G360" i="10"/>
  <c r="G359" i="10" s="1"/>
  <c r="I358" i="10"/>
  <c r="H357" i="10"/>
  <c r="G357" i="10"/>
  <c r="I356" i="10"/>
  <c r="H355" i="10"/>
  <c r="G355" i="10"/>
  <c r="I354" i="10"/>
  <c r="H353" i="10"/>
  <c r="G353" i="10"/>
  <c r="I351" i="10"/>
  <c r="H350" i="10"/>
  <c r="G350" i="10"/>
  <c r="I349" i="10"/>
  <c r="H348" i="10"/>
  <c r="G348" i="10"/>
  <c r="G347" i="10"/>
  <c r="H346" i="10"/>
  <c r="I345" i="10"/>
  <c r="H344" i="10"/>
  <c r="G344" i="10"/>
  <c r="I342" i="10"/>
  <c r="H341" i="10"/>
  <c r="G341" i="10"/>
  <c r="I340" i="10"/>
  <c r="I339" i="10"/>
  <c r="H338" i="10"/>
  <c r="G338" i="10"/>
  <c r="I335" i="10"/>
  <c r="H334" i="10"/>
  <c r="G334" i="10"/>
  <c r="G333" i="10"/>
  <c r="H332" i="10"/>
  <c r="I330" i="10"/>
  <c r="H329" i="10"/>
  <c r="I328" i="10"/>
  <c r="G327" i="10"/>
  <c r="I325" i="10"/>
  <c r="H324" i="10"/>
  <c r="G324" i="10"/>
  <c r="G323" i="10" s="1"/>
  <c r="I322" i="10"/>
  <c r="H321" i="10"/>
  <c r="G321" i="10"/>
  <c r="I320" i="10"/>
  <c r="H319" i="10"/>
  <c r="G319" i="10"/>
  <c r="I318" i="10"/>
  <c r="I315" i="10"/>
  <c r="H314" i="10"/>
  <c r="G314" i="10"/>
  <c r="G313" i="10" s="1"/>
  <c r="G312" i="10" s="1"/>
  <c r="G311" i="10" s="1"/>
  <c r="I309" i="10"/>
  <c r="H308" i="10"/>
  <c r="G308" i="10"/>
  <c r="G307" i="10" s="1"/>
  <c r="I306" i="10"/>
  <c r="H305" i="10"/>
  <c r="H304" i="10" s="1"/>
  <c r="G305" i="10"/>
  <c r="G304" i="10" s="1"/>
  <c r="I303" i="10"/>
  <c r="H302" i="10"/>
  <c r="G302" i="10"/>
  <c r="G301" i="10" s="1"/>
  <c r="I300" i="10"/>
  <c r="I299" i="10"/>
  <c r="H298" i="10"/>
  <c r="G298" i="10"/>
  <c r="G297" i="10" s="1"/>
  <c r="I295" i="10"/>
  <c r="H294" i="10"/>
  <c r="G294" i="10"/>
  <c r="I293" i="10"/>
  <c r="H292" i="10"/>
  <c r="H290" i="10" s="1"/>
  <c r="G292" i="10"/>
  <c r="G290" i="10" s="1"/>
  <c r="I291" i="10"/>
  <c r="I287" i="10"/>
  <c r="H286" i="10"/>
  <c r="G286" i="10"/>
  <c r="G285" i="10" s="1"/>
  <c r="I284" i="10"/>
  <c r="I283" i="10"/>
  <c r="H282" i="10"/>
  <c r="G282" i="10"/>
  <c r="G281" i="10" s="1"/>
  <c r="I279" i="10"/>
  <c r="H278" i="10"/>
  <c r="G278" i="10"/>
  <c r="G277" i="10"/>
  <c r="G276" i="10" s="1"/>
  <c r="I276" i="10" s="1"/>
  <c r="H276" i="10"/>
  <c r="I275" i="10"/>
  <c r="H274" i="10"/>
  <c r="G274" i="10"/>
  <c r="I268" i="10"/>
  <c r="H267" i="10"/>
  <c r="G267" i="10"/>
  <c r="G266" i="10" s="1"/>
  <c r="I265" i="10"/>
  <c r="H264" i="10"/>
  <c r="G264" i="10"/>
  <c r="I263" i="10"/>
  <c r="H262" i="10"/>
  <c r="G262" i="10"/>
  <c r="I260" i="10"/>
  <c r="H259" i="10"/>
  <c r="G259" i="10"/>
  <c r="G258" i="10" s="1"/>
  <c r="I257" i="10"/>
  <c r="H256" i="10"/>
  <c r="H255" i="10" s="1"/>
  <c r="G256" i="10"/>
  <c r="G255" i="10" s="1"/>
  <c r="G254" i="10" s="1"/>
  <c r="I253" i="10"/>
  <c r="H252" i="10"/>
  <c r="I252" i="10" s="1"/>
  <c r="G252" i="10"/>
  <c r="I251" i="10"/>
  <c r="H250" i="10"/>
  <c r="I250" i="10" s="1"/>
  <c r="G250" i="10"/>
  <c r="I249" i="10"/>
  <c r="G248" i="10"/>
  <c r="I247" i="10"/>
  <c r="H246" i="10"/>
  <c r="G246" i="10"/>
  <c r="I245" i="10"/>
  <c r="H244" i="10"/>
  <c r="G244" i="10"/>
  <c r="I242" i="10"/>
  <c r="I241" i="10"/>
  <c r="I240" i="10"/>
  <c r="H239" i="10"/>
  <c r="G239" i="10"/>
  <c r="G238" i="10" s="1"/>
  <c r="G237" i="10" s="1"/>
  <c r="I236" i="10"/>
  <c r="H235" i="10"/>
  <c r="G235" i="10"/>
  <c r="H234" i="10"/>
  <c r="G234" i="10"/>
  <c r="G233" i="10"/>
  <c r="H232" i="10"/>
  <c r="H231" i="10"/>
  <c r="H228" i="10" s="1"/>
  <c r="I230" i="10"/>
  <c r="H229" i="10"/>
  <c r="G229" i="10"/>
  <c r="I227" i="10"/>
  <c r="H226" i="10"/>
  <c r="G226" i="10"/>
  <c r="G225" i="10" s="1"/>
  <c r="I224" i="10"/>
  <c r="H223" i="10"/>
  <c r="H222" i="10" s="1"/>
  <c r="G223" i="10"/>
  <c r="G222" i="10" s="1"/>
  <c r="I219" i="10"/>
  <c r="G218" i="10"/>
  <c r="I218" i="10" s="1"/>
  <c r="I217" i="10"/>
  <c r="H216" i="10"/>
  <c r="H214" i="10" s="1"/>
  <c r="G216" i="10"/>
  <c r="I215" i="10"/>
  <c r="G213" i="10"/>
  <c r="H212" i="10"/>
  <c r="I211" i="10"/>
  <c r="I208" i="10"/>
  <c r="H207" i="10"/>
  <c r="G207" i="10"/>
  <c r="G206" i="10" s="1"/>
  <c r="G205" i="10"/>
  <c r="I205" i="10" s="1"/>
  <c r="H204" i="10"/>
  <c r="I203" i="10"/>
  <c r="H202" i="10"/>
  <c r="G202" i="10"/>
  <c r="I200" i="10"/>
  <c r="H199" i="10"/>
  <c r="H198" i="10" s="1"/>
  <c r="G199" i="10"/>
  <c r="G198" i="10" s="1"/>
  <c r="I196" i="10"/>
  <c r="H195" i="10"/>
  <c r="G195" i="10"/>
  <c r="G194" i="10"/>
  <c r="I194" i="10" s="1"/>
  <c r="H193" i="10"/>
  <c r="I192" i="10"/>
  <c r="H191" i="10"/>
  <c r="G191" i="10"/>
  <c r="I188" i="10"/>
  <c r="H187" i="10"/>
  <c r="G187" i="10"/>
  <c r="I186" i="10"/>
  <c r="H185" i="10"/>
  <c r="G185" i="10"/>
  <c r="I183" i="10"/>
  <c r="H182" i="10"/>
  <c r="G182" i="10"/>
  <c r="I178" i="10"/>
  <c r="H177" i="10"/>
  <c r="G177" i="10"/>
  <c r="I176" i="10"/>
  <c r="H175" i="10"/>
  <c r="G175" i="10"/>
  <c r="H174" i="10"/>
  <c r="H173" i="10" s="1"/>
  <c r="G174" i="10"/>
  <c r="G173" i="10" s="1"/>
  <c r="I172" i="10"/>
  <c r="H171" i="10"/>
  <c r="G171" i="10"/>
  <c r="G170" i="10" s="1"/>
  <c r="G169" i="10" s="1"/>
  <c r="I168" i="10"/>
  <c r="H167" i="10"/>
  <c r="G167" i="10"/>
  <c r="G166" i="10" s="1"/>
  <c r="G165" i="10" s="1"/>
  <c r="I164" i="10"/>
  <c r="I163" i="10"/>
  <c r="I162" i="10"/>
  <c r="H161" i="10"/>
  <c r="G161" i="10"/>
  <c r="I160" i="10"/>
  <c r="H159" i="10"/>
  <c r="G159" i="10"/>
  <c r="I158" i="10"/>
  <c r="H157" i="10"/>
  <c r="G157" i="10"/>
  <c r="I152" i="10"/>
  <c r="H151" i="10"/>
  <c r="G151" i="10"/>
  <c r="I150" i="10"/>
  <c r="I149" i="10"/>
  <c r="I148" i="10"/>
  <c r="H147" i="10"/>
  <c r="G147" i="10"/>
  <c r="G143" i="10"/>
  <c r="I143" i="10" s="1"/>
  <c r="G142" i="10"/>
  <c r="I142" i="10" s="1"/>
  <c r="H141" i="10"/>
  <c r="I139" i="10"/>
  <c r="H138" i="10"/>
  <c r="H137" i="10" s="1"/>
  <c r="G138" i="10"/>
  <c r="G137" i="10" s="1"/>
  <c r="I136" i="10"/>
  <c r="H135" i="10"/>
  <c r="G135" i="10"/>
  <c r="G134" i="10" s="1"/>
  <c r="G133" i="10"/>
  <c r="I133" i="10" s="1"/>
  <c r="H132" i="10"/>
  <c r="I131" i="10"/>
  <c r="H130" i="10"/>
  <c r="G130" i="10"/>
  <c r="I128" i="10"/>
  <c r="H127" i="10"/>
  <c r="G127" i="10"/>
  <c r="G126" i="10" s="1"/>
  <c r="I125" i="10"/>
  <c r="I124" i="10"/>
  <c r="H123" i="10"/>
  <c r="H122" i="10" s="1"/>
  <c r="G123" i="10"/>
  <c r="G122" i="10" s="1"/>
  <c r="I121" i="10"/>
  <c r="H120" i="10"/>
  <c r="G120" i="10"/>
  <c r="I119" i="10"/>
  <c r="H118" i="10"/>
  <c r="G118" i="10"/>
  <c r="I117" i="10"/>
  <c r="H116" i="10"/>
  <c r="I116" i="10" s="1"/>
  <c r="G116" i="10"/>
  <c r="I114" i="10"/>
  <c r="H113" i="10"/>
  <c r="H112" i="10" s="1"/>
  <c r="G113" i="10"/>
  <c r="I111" i="10"/>
  <c r="H110" i="10"/>
  <c r="G110" i="10"/>
  <c r="G109" i="10" s="1"/>
  <c r="I106" i="10"/>
  <c r="H105" i="10"/>
  <c r="H104" i="10" s="1"/>
  <c r="G105" i="10"/>
  <c r="G104" i="10" s="1"/>
  <c r="I103" i="10"/>
  <c r="I102" i="10"/>
  <c r="H101" i="10"/>
  <c r="H100" i="10" s="1"/>
  <c r="G101" i="10"/>
  <c r="G100" i="10" s="1"/>
  <c r="I98" i="10"/>
  <c r="I97" i="10"/>
  <c r="I96" i="10"/>
  <c r="H95" i="10"/>
  <c r="G95" i="10"/>
  <c r="I94" i="10"/>
  <c r="H93" i="10"/>
  <c r="G93" i="10"/>
  <c r="I92" i="10"/>
  <c r="I91" i="10"/>
  <c r="H90" i="10"/>
  <c r="G90" i="10"/>
  <c r="I88" i="10"/>
  <c r="H87" i="10"/>
  <c r="H86" i="10" s="1"/>
  <c r="G87" i="10"/>
  <c r="I84" i="10"/>
  <c r="H83" i="10"/>
  <c r="H82" i="10" s="1"/>
  <c r="G83" i="10"/>
  <c r="I80" i="10"/>
  <c r="H79" i="10"/>
  <c r="H78" i="10" s="1"/>
  <c r="G79" i="10"/>
  <c r="I79" i="10" s="1"/>
  <c r="I76" i="10"/>
  <c r="I75" i="10"/>
  <c r="H74" i="10"/>
  <c r="G74" i="10"/>
  <c r="I73" i="10"/>
  <c r="I72" i="10"/>
  <c r="H71" i="10"/>
  <c r="H70" i="10" s="1"/>
  <c r="G71" i="10"/>
  <c r="I69" i="10"/>
  <c r="I68" i="10"/>
  <c r="H67" i="10"/>
  <c r="H66" i="10" s="1"/>
  <c r="G67" i="10"/>
  <c r="I67" i="10" s="1"/>
  <c r="I65" i="10"/>
  <c r="I64" i="10"/>
  <c r="I63" i="10"/>
  <c r="H62" i="10"/>
  <c r="I62" i="10" s="1"/>
  <c r="G62" i="10"/>
  <c r="G61" i="10" s="1"/>
  <c r="I60" i="10"/>
  <c r="I59" i="10"/>
  <c r="H58" i="10"/>
  <c r="I58" i="10" s="1"/>
  <c r="G58" i="10"/>
  <c r="G57" i="10" s="1"/>
  <c r="I55" i="10"/>
  <c r="H54" i="10"/>
  <c r="G54" i="10"/>
  <c r="G53" i="10" s="1"/>
  <c r="G52" i="10" s="1"/>
  <c r="I49" i="10"/>
  <c r="I48" i="10"/>
  <c r="H47" i="10"/>
  <c r="G47" i="10"/>
  <c r="I46" i="10"/>
  <c r="H45" i="10"/>
  <c r="G45" i="10"/>
  <c r="I44" i="10"/>
  <c r="I43" i="10"/>
  <c r="H42" i="10"/>
  <c r="G42" i="10"/>
  <c r="G41" i="10" s="1"/>
  <c r="G40" i="10" s="1"/>
  <c r="I39" i="10"/>
  <c r="H38" i="10"/>
  <c r="G38" i="10"/>
  <c r="I37" i="10"/>
  <c r="I36" i="10"/>
  <c r="H35" i="10"/>
  <c r="H34" i="10" s="1"/>
  <c r="H33" i="10" s="1"/>
  <c r="G35" i="10"/>
  <c r="I30" i="10"/>
  <c r="H29" i="10"/>
  <c r="H28" i="10" s="1"/>
  <c r="H27" i="10" s="1"/>
  <c r="G29" i="10"/>
  <c r="I25" i="10"/>
  <c r="I24" i="10"/>
  <c r="I23" i="10"/>
  <c r="H22" i="10"/>
  <c r="G22" i="10"/>
  <c r="I21" i="10"/>
  <c r="H20" i="10"/>
  <c r="G20" i="10"/>
  <c r="I19" i="10"/>
  <c r="I18" i="10"/>
  <c r="H17" i="10"/>
  <c r="G17" i="10"/>
  <c r="I15" i="10"/>
  <c r="H14" i="10"/>
  <c r="G14" i="10"/>
  <c r="I13" i="10"/>
  <c r="I12" i="10"/>
  <c r="I11" i="10"/>
  <c r="H10" i="10"/>
  <c r="G10" i="10"/>
  <c r="G952" i="9"/>
  <c r="H952" i="9" s="1"/>
  <c r="F952" i="9"/>
  <c r="G951" i="9"/>
  <c r="F951" i="9"/>
  <c r="G949" i="9"/>
  <c r="G948" i="9"/>
  <c r="F948" i="9"/>
  <c r="F947" i="9" s="1"/>
  <c r="G946" i="9"/>
  <c r="F946" i="9"/>
  <c r="G944" i="9"/>
  <c r="F944" i="9"/>
  <c r="F943" i="9" s="1"/>
  <c r="G942" i="9"/>
  <c r="F942" i="9"/>
  <c r="F941" i="9" s="1"/>
  <c r="G940" i="9"/>
  <c r="F940" i="9"/>
  <c r="G939" i="9"/>
  <c r="F939" i="9"/>
  <c r="F938" i="9" s="1"/>
  <c r="G937" i="9"/>
  <c r="F937" i="9"/>
  <c r="G936" i="9"/>
  <c r="F936" i="9"/>
  <c r="G935" i="9"/>
  <c r="G934" i="9" s="1"/>
  <c r="F935" i="9"/>
  <c r="F934" i="9" s="1"/>
  <c r="G933" i="9"/>
  <c r="F933" i="9"/>
  <c r="G932" i="9"/>
  <c r="F932" i="9"/>
  <c r="G931" i="9"/>
  <c r="F931" i="9"/>
  <c r="G929" i="9"/>
  <c r="F929" i="9"/>
  <c r="F928" i="9" s="1"/>
  <c r="H927" i="9"/>
  <c r="H926" i="9"/>
  <c r="G925" i="9"/>
  <c r="F925" i="9"/>
  <c r="G924" i="9"/>
  <c r="F924" i="9"/>
  <c r="G923" i="9"/>
  <c r="F923" i="9"/>
  <c r="G922" i="9"/>
  <c r="F922" i="9"/>
  <c r="G921" i="9"/>
  <c r="F921" i="9"/>
  <c r="G920" i="9"/>
  <c r="F920" i="9"/>
  <c r="G918" i="9"/>
  <c r="F918" i="9"/>
  <c r="F917" i="9" s="1"/>
  <c r="G916" i="9"/>
  <c r="F916" i="9"/>
  <c r="F915" i="9" s="1"/>
  <c r="G914" i="9"/>
  <c r="F914" i="9"/>
  <c r="G913" i="9"/>
  <c r="F913" i="9"/>
  <c r="G911" i="9"/>
  <c r="F911" i="9"/>
  <c r="F910" i="9" s="1"/>
  <c r="G909" i="9"/>
  <c r="F909" i="9"/>
  <c r="G908" i="9"/>
  <c r="F908" i="9"/>
  <c r="G906" i="9"/>
  <c r="F906" i="9"/>
  <c r="G905" i="9"/>
  <c r="F905" i="9"/>
  <c r="G904" i="9"/>
  <c r="F904" i="9"/>
  <c r="G902" i="9"/>
  <c r="F902" i="9"/>
  <c r="F901" i="9" s="1"/>
  <c r="F900" i="9" s="1"/>
  <c r="G899" i="9"/>
  <c r="F899" i="9"/>
  <c r="F898" i="9" s="1"/>
  <c r="G897" i="9"/>
  <c r="G896" i="9" s="1"/>
  <c r="F897" i="9"/>
  <c r="G894" i="9"/>
  <c r="F894" i="9"/>
  <c r="G893" i="9"/>
  <c r="F893" i="9"/>
  <c r="G890" i="9"/>
  <c r="F890" i="9"/>
  <c r="F889" i="9" s="1"/>
  <c r="G888" i="9"/>
  <c r="F888" i="9"/>
  <c r="F887" i="9" s="1"/>
  <c r="G885" i="9"/>
  <c r="F885" i="9"/>
  <c r="F884" i="9" s="1"/>
  <c r="F883" i="9" s="1"/>
  <c r="F882" i="9" s="1"/>
  <c r="G881" i="9"/>
  <c r="F881" i="9"/>
  <c r="F880" i="9" s="1"/>
  <c r="G879" i="9"/>
  <c r="G878" i="9" s="1"/>
  <c r="F879" i="9"/>
  <c r="F878" i="9" s="1"/>
  <c r="H875" i="9"/>
  <c r="G874" i="9"/>
  <c r="F874" i="9"/>
  <c r="F873" i="9" s="1"/>
  <c r="G872" i="9"/>
  <c r="F872" i="9"/>
  <c r="F871" i="9" s="1"/>
  <c r="G870" i="9"/>
  <c r="F870" i="9"/>
  <c r="F869" i="9" s="1"/>
  <c r="G867" i="9"/>
  <c r="F867" i="9"/>
  <c r="G866" i="9"/>
  <c r="F866" i="9"/>
  <c r="F865" i="9" s="1"/>
  <c r="G864" i="9"/>
  <c r="F864" i="9"/>
  <c r="G863" i="9"/>
  <c r="F863" i="9"/>
  <c r="G862" i="9"/>
  <c r="F862" i="9"/>
  <c r="G860" i="9"/>
  <c r="G859" i="9" s="1"/>
  <c r="F860" i="9"/>
  <c r="G858" i="9"/>
  <c r="F858" i="9"/>
  <c r="G857" i="9"/>
  <c r="F857" i="9"/>
  <c r="G855" i="9"/>
  <c r="F855" i="9"/>
  <c r="G854" i="9"/>
  <c r="F854" i="9"/>
  <c r="G852" i="9"/>
  <c r="G851" i="9" s="1"/>
  <c r="F852" i="9"/>
  <c r="G849" i="9"/>
  <c r="F849" i="9"/>
  <c r="G848" i="9"/>
  <c r="F848" i="9"/>
  <c r="G846" i="9"/>
  <c r="F846" i="9"/>
  <c r="G845" i="9"/>
  <c r="F845" i="9"/>
  <c r="G842" i="9"/>
  <c r="F842" i="9"/>
  <c r="F841" i="9" s="1"/>
  <c r="F840" i="9" s="1"/>
  <c r="F839" i="9" s="1"/>
  <c r="H838" i="9"/>
  <c r="G837" i="9"/>
  <c r="G836" i="9" s="1"/>
  <c r="H836" i="9" s="1"/>
  <c r="F837" i="9"/>
  <c r="F836" i="9" s="1"/>
  <c r="G835" i="9"/>
  <c r="F835" i="9"/>
  <c r="F834" i="9" s="1"/>
  <c r="G833" i="9"/>
  <c r="G832" i="9" s="1"/>
  <c r="F833" i="9"/>
  <c r="F832" i="9" s="1"/>
  <c r="G831" i="9"/>
  <c r="F831" i="9"/>
  <c r="F830" i="9" s="1"/>
  <c r="G828" i="9"/>
  <c r="F828" i="9"/>
  <c r="F827" i="9" s="1"/>
  <c r="F826" i="9" s="1"/>
  <c r="G825" i="9"/>
  <c r="G824" i="9" s="1"/>
  <c r="F825" i="9"/>
  <c r="F824" i="9" s="1"/>
  <c r="F823" i="9" s="1"/>
  <c r="G821" i="9"/>
  <c r="G820" i="9" s="1"/>
  <c r="F821" i="9"/>
  <c r="G819" i="9"/>
  <c r="F819" i="9"/>
  <c r="G818" i="9"/>
  <c r="F818" i="9"/>
  <c r="G817" i="9"/>
  <c r="F817" i="9"/>
  <c r="G815" i="9"/>
  <c r="F815" i="9"/>
  <c r="F814" i="9" s="1"/>
  <c r="G813" i="9"/>
  <c r="G812" i="9" s="1"/>
  <c r="F813" i="9"/>
  <c r="F812" i="9" s="1"/>
  <c r="G811" i="9"/>
  <c r="F811" i="9"/>
  <c r="G810" i="9"/>
  <c r="F810" i="9"/>
  <c r="G807" i="9"/>
  <c r="F807" i="9"/>
  <c r="G806" i="9"/>
  <c r="F806" i="9"/>
  <c r="G805" i="9"/>
  <c r="F805" i="9"/>
  <c r="G803" i="9"/>
  <c r="F803" i="9"/>
  <c r="F802" i="9" s="1"/>
  <c r="G801" i="9"/>
  <c r="G800" i="9" s="1"/>
  <c r="F801" i="9"/>
  <c r="F800" i="9" s="1"/>
  <c r="G799" i="9"/>
  <c r="G798" i="9" s="1"/>
  <c r="F799" i="9"/>
  <c r="F798" i="9" s="1"/>
  <c r="H795" i="9"/>
  <c r="G794" i="9"/>
  <c r="F794" i="9"/>
  <c r="F793" i="9" s="1"/>
  <c r="F792" i="9" s="1"/>
  <c r="F791" i="9" s="1"/>
  <c r="G790" i="9"/>
  <c r="G789" i="9" s="1"/>
  <c r="F790" i="9"/>
  <c r="G787" i="9"/>
  <c r="F787" i="9"/>
  <c r="G786" i="9"/>
  <c r="F786" i="9"/>
  <c r="H782" i="9"/>
  <c r="G781" i="9"/>
  <c r="F781" i="9"/>
  <c r="F780" i="9" s="1"/>
  <c r="G779" i="9"/>
  <c r="F779" i="9"/>
  <c r="G778" i="9"/>
  <c r="F778" i="9"/>
  <c r="G775" i="9"/>
  <c r="F775" i="9"/>
  <c r="F774" i="9" s="1"/>
  <c r="G773" i="9"/>
  <c r="F773" i="9"/>
  <c r="F772" i="9" s="1"/>
  <c r="G771" i="9"/>
  <c r="F771" i="9"/>
  <c r="F770" i="9" s="1"/>
  <c r="G769" i="9"/>
  <c r="F769" i="9"/>
  <c r="F768" i="9" s="1"/>
  <c r="G766" i="9"/>
  <c r="G765" i="9" s="1"/>
  <c r="F766" i="9"/>
  <c r="G760" i="9"/>
  <c r="F760" i="9"/>
  <c r="F759" i="9" s="1"/>
  <c r="F758" i="9" s="1"/>
  <c r="G757" i="9"/>
  <c r="F757" i="9"/>
  <c r="F756" i="9" s="1"/>
  <c r="F755" i="9" s="1"/>
  <c r="G754" i="9"/>
  <c r="F754" i="9"/>
  <c r="F753" i="9" s="1"/>
  <c r="F752" i="9" s="1"/>
  <c r="G751" i="9"/>
  <c r="F751" i="9"/>
  <c r="F750" i="9" s="1"/>
  <c r="F749" i="9" s="1"/>
  <c r="G747" i="9"/>
  <c r="G746" i="9" s="1"/>
  <c r="F747" i="9"/>
  <c r="F746" i="9" s="1"/>
  <c r="G745" i="9"/>
  <c r="F745" i="9"/>
  <c r="F744" i="9" s="1"/>
  <c r="G743" i="9"/>
  <c r="F743" i="9"/>
  <c r="G742" i="9"/>
  <c r="F742" i="9"/>
  <c r="G740" i="9"/>
  <c r="F740" i="9"/>
  <c r="G739" i="9"/>
  <c r="F739" i="9"/>
  <c r="G737" i="9"/>
  <c r="F737" i="9"/>
  <c r="F736" i="9" s="1"/>
  <c r="G735" i="9"/>
  <c r="F735" i="9"/>
  <c r="F734" i="9" s="1"/>
  <c r="G733" i="9"/>
  <c r="F733" i="9"/>
  <c r="F732" i="9" s="1"/>
  <c r="G731" i="9"/>
  <c r="F731" i="9"/>
  <c r="F730" i="9" s="1"/>
  <c r="G726" i="9"/>
  <c r="F726" i="9"/>
  <c r="G725" i="9"/>
  <c r="F725" i="9"/>
  <c r="G722" i="9"/>
  <c r="F722" i="9"/>
  <c r="G721" i="9"/>
  <c r="F721" i="9"/>
  <c r="G720" i="9"/>
  <c r="F720" i="9"/>
  <c r="G717" i="9"/>
  <c r="F717" i="9"/>
  <c r="F716" i="9" s="1"/>
  <c r="F715" i="9" s="1"/>
  <c r="G714" i="9"/>
  <c r="F714" i="9"/>
  <c r="F713" i="9" s="1"/>
  <c r="F712" i="9" s="1"/>
  <c r="G710" i="9"/>
  <c r="F710" i="9"/>
  <c r="F709" i="9" s="1"/>
  <c r="F708" i="9" s="1"/>
  <c r="G707" i="9"/>
  <c r="F707" i="9"/>
  <c r="G706" i="9"/>
  <c r="F706" i="9"/>
  <c r="G705" i="9"/>
  <c r="F705" i="9"/>
  <c r="G704" i="9"/>
  <c r="F704" i="9"/>
  <c r="G702" i="9"/>
  <c r="F702" i="9"/>
  <c r="F701" i="9" s="1"/>
  <c r="G700" i="9"/>
  <c r="F700" i="9"/>
  <c r="F699" i="9" s="1"/>
  <c r="G698" i="9"/>
  <c r="F698" i="9"/>
  <c r="F697" i="9" s="1"/>
  <c r="G696" i="9"/>
  <c r="F696" i="9"/>
  <c r="F695" i="9" s="1"/>
  <c r="G694" i="9"/>
  <c r="G693" i="9" s="1"/>
  <c r="F694" i="9"/>
  <c r="F693" i="9" s="1"/>
  <c r="G692" i="9"/>
  <c r="F692" i="9"/>
  <c r="F691" i="9" s="1"/>
  <c r="G690" i="9"/>
  <c r="G689" i="9" s="1"/>
  <c r="F690" i="9"/>
  <c r="F689" i="9" s="1"/>
  <c r="G688" i="9"/>
  <c r="F688" i="9"/>
  <c r="F687" i="9" s="1"/>
  <c r="G686" i="9"/>
  <c r="F686" i="9"/>
  <c r="F685" i="9" s="1"/>
  <c r="G684" i="9"/>
  <c r="F684" i="9"/>
  <c r="F683" i="9" s="1"/>
  <c r="G679" i="9"/>
  <c r="F679" i="9"/>
  <c r="G678" i="9"/>
  <c r="F678" i="9"/>
  <c r="G677" i="9"/>
  <c r="F677" i="9"/>
  <c r="F676" i="9" s="1"/>
  <c r="G675" i="9"/>
  <c r="G674" i="9" s="1"/>
  <c r="F675" i="9"/>
  <c r="F674" i="9" s="1"/>
  <c r="G673" i="9"/>
  <c r="F673" i="9"/>
  <c r="G672" i="9"/>
  <c r="F672" i="9"/>
  <c r="G670" i="9"/>
  <c r="F670" i="9"/>
  <c r="G669" i="9"/>
  <c r="F669" i="9"/>
  <c r="G665" i="9"/>
  <c r="F665" i="9"/>
  <c r="G664" i="9"/>
  <c r="F664" i="9"/>
  <c r="G663" i="9"/>
  <c r="F663" i="9"/>
  <c r="G662" i="9"/>
  <c r="F662" i="9"/>
  <c r="G661" i="9"/>
  <c r="F661" i="9"/>
  <c r="G658" i="9"/>
  <c r="F658" i="9"/>
  <c r="F657" i="9" s="1"/>
  <c r="F656" i="9" s="1"/>
  <c r="G655" i="9"/>
  <c r="F655" i="9"/>
  <c r="G654" i="9"/>
  <c r="F654" i="9"/>
  <c r="G653" i="9"/>
  <c r="F653" i="9"/>
  <c r="G651" i="9"/>
  <c r="G650" i="9" s="1"/>
  <c r="F651" i="9"/>
  <c r="F650" i="9" s="1"/>
  <c r="G649" i="9"/>
  <c r="G648" i="9" s="1"/>
  <c r="F649" i="9"/>
  <c r="F648" i="9" s="1"/>
  <c r="G647" i="9"/>
  <c r="F647" i="9"/>
  <c r="G646" i="9"/>
  <c r="F646" i="9"/>
  <c r="G643" i="9"/>
  <c r="F643" i="9"/>
  <c r="F642" i="9" s="1"/>
  <c r="F641" i="9" s="1"/>
  <c r="G640" i="9"/>
  <c r="F640" i="9"/>
  <c r="F639" i="9" s="1"/>
  <c r="G638" i="9"/>
  <c r="G637" i="9" s="1"/>
  <c r="F638" i="9"/>
  <c r="F637" i="9" s="1"/>
  <c r="G634" i="9"/>
  <c r="G633" i="9" s="1"/>
  <c r="F634" i="9"/>
  <c r="F633" i="9" s="1"/>
  <c r="G632" i="9"/>
  <c r="F632" i="9"/>
  <c r="F631" i="9" s="1"/>
  <c r="G630" i="9"/>
  <c r="F630" i="9"/>
  <c r="G629" i="9"/>
  <c r="F629" i="9"/>
  <c r="G628" i="9"/>
  <c r="F628" i="9"/>
  <c r="G627" i="9"/>
  <c r="F627" i="9"/>
  <c r="G626" i="9"/>
  <c r="F626" i="9"/>
  <c r="G625" i="9"/>
  <c r="F625" i="9"/>
  <c r="G622" i="9"/>
  <c r="F622" i="9"/>
  <c r="G621" i="9"/>
  <c r="F621" i="9"/>
  <c r="G620" i="9"/>
  <c r="F620" i="9"/>
  <c r="G617" i="9"/>
  <c r="G616" i="9" s="1"/>
  <c r="G615" i="9" s="1"/>
  <c r="F617" i="9"/>
  <c r="F616" i="9" s="1"/>
  <c r="F615" i="9" s="1"/>
  <c r="G614" i="9"/>
  <c r="F614" i="9"/>
  <c r="G613" i="9"/>
  <c r="F613" i="9"/>
  <c r="G612" i="9"/>
  <c r="F612" i="9"/>
  <c r="G610" i="9"/>
  <c r="F610" i="9"/>
  <c r="G609" i="9"/>
  <c r="F609" i="9"/>
  <c r="G608" i="9"/>
  <c r="F608" i="9"/>
  <c r="G607" i="9"/>
  <c r="F607" i="9"/>
  <c r="G603" i="9"/>
  <c r="F603" i="9"/>
  <c r="G602" i="9"/>
  <c r="F602" i="9"/>
  <c r="G599" i="9"/>
  <c r="F599" i="9"/>
  <c r="F598" i="9" s="1"/>
  <c r="F597" i="9" s="1"/>
  <c r="G596" i="9"/>
  <c r="G595" i="9" s="1"/>
  <c r="F596" i="9"/>
  <c r="F595" i="9" s="1"/>
  <c r="G594" i="9"/>
  <c r="G593" i="9" s="1"/>
  <c r="F594" i="9"/>
  <c r="F593" i="9" s="1"/>
  <c r="G591" i="9"/>
  <c r="F591" i="9"/>
  <c r="G590" i="9"/>
  <c r="F590" i="9"/>
  <c r="G587" i="9"/>
  <c r="F587" i="9"/>
  <c r="G586" i="9"/>
  <c r="F586" i="9"/>
  <c r="G584" i="9"/>
  <c r="F584" i="9"/>
  <c r="G583" i="9"/>
  <c r="F583" i="9"/>
  <c r="G582" i="9"/>
  <c r="F582" i="9"/>
  <c r="G580" i="9"/>
  <c r="F580" i="9"/>
  <c r="G579" i="9"/>
  <c r="F579" i="9"/>
  <c r="G578" i="9"/>
  <c r="F578" i="9"/>
  <c r="G576" i="9"/>
  <c r="F576" i="9"/>
  <c r="G575" i="9"/>
  <c r="F575" i="9"/>
  <c r="G574" i="9"/>
  <c r="F574" i="9"/>
  <c r="G572" i="9"/>
  <c r="F572" i="9"/>
  <c r="G571" i="9"/>
  <c r="F571" i="9"/>
  <c r="G570" i="9"/>
  <c r="F570" i="9"/>
  <c r="G568" i="9"/>
  <c r="F568" i="9"/>
  <c r="G567" i="9"/>
  <c r="F567" i="9"/>
  <c r="F566" i="9" s="1"/>
  <c r="G565" i="9"/>
  <c r="F565" i="9"/>
  <c r="G564" i="9"/>
  <c r="F564" i="9"/>
  <c r="G563" i="9"/>
  <c r="F563" i="9"/>
  <c r="G561" i="9"/>
  <c r="F561" i="9"/>
  <c r="G560" i="9"/>
  <c r="F560" i="9"/>
  <c r="G557" i="9"/>
  <c r="F557" i="9"/>
  <c r="F556" i="9" s="1"/>
  <c r="G555" i="9"/>
  <c r="F555" i="9"/>
  <c r="F554" i="9" s="1"/>
  <c r="G553" i="9"/>
  <c r="F553" i="9"/>
  <c r="F552" i="9" s="1"/>
  <c r="G550" i="9"/>
  <c r="F550" i="9"/>
  <c r="G549" i="9"/>
  <c r="F549" i="9"/>
  <c r="G548" i="9"/>
  <c r="F548" i="9"/>
  <c r="G546" i="9"/>
  <c r="F546" i="9"/>
  <c r="F545" i="9" s="1"/>
  <c r="G542" i="9"/>
  <c r="F542" i="9"/>
  <c r="F541" i="9" s="1"/>
  <c r="G540" i="9"/>
  <c r="G539" i="9" s="1"/>
  <c r="F540" i="9"/>
  <c r="G538" i="9"/>
  <c r="F538" i="9"/>
  <c r="F537" i="9" s="1"/>
  <c r="G536" i="9"/>
  <c r="G535" i="9" s="1"/>
  <c r="F536" i="9"/>
  <c r="F535" i="9" s="1"/>
  <c r="G534" i="9"/>
  <c r="F534" i="9"/>
  <c r="F533" i="9" s="1"/>
  <c r="G531" i="9"/>
  <c r="F531" i="9"/>
  <c r="F530" i="9" s="1"/>
  <c r="G529" i="9"/>
  <c r="F529" i="9"/>
  <c r="G528" i="9"/>
  <c r="F528" i="9"/>
  <c r="G526" i="9"/>
  <c r="F526" i="9"/>
  <c r="G525" i="9"/>
  <c r="F525" i="9"/>
  <c r="G523" i="9"/>
  <c r="F523" i="9"/>
  <c r="F522" i="9" s="1"/>
  <c r="G521" i="9"/>
  <c r="F521" i="9"/>
  <c r="F520" i="9" s="1"/>
  <c r="G519" i="9"/>
  <c r="F519" i="9"/>
  <c r="G518" i="9"/>
  <c r="F518" i="9"/>
  <c r="G516" i="9"/>
  <c r="F516" i="9"/>
  <c r="G515" i="9"/>
  <c r="F515" i="9"/>
  <c r="G514" i="9"/>
  <c r="F514" i="9"/>
  <c r="G512" i="9"/>
  <c r="F512" i="9"/>
  <c r="G511" i="9"/>
  <c r="F511" i="9"/>
  <c r="G509" i="9"/>
  <c r="F509" i="9"/>
  <c r="G508" i="9"/>
  <c r="F508" i="9"/>
  <c r="G506" i="9"/>
  <c r="F506" i="9"/>
  <c r="G505" i="9"/>
  <c r="F505" i="9"/>
  <c r="G503" i="9"/>
  <c r="F503" i="9"/>
  <c r="F502" i="9" s="1"/>
  <c r="G501" i="9"/>
  <c r="F501" i="9"/>
  <c r="F500" i="9" s="1"/>
  <c r="G499" i="9"/>
  <c r="F499" i="9"/>
  <c r="G498" i="9"/>
  <c r="F498" i="9"/>
  <c r="G496" i="9"/>
  <c r="F496" i="9"/>
  <c r="G495" i="9"/>
  <c r="F495" i="9"/>
  <c r="G494" i="9"/>
  <c r="F494" i="9"/>
  <c r="G491" i="9"/>
  <c r="F491" i="9"/>
  <c r="G490" i="9"/>
  <c r="F490" i="9"/>
  <c r="G489" i="9"/>
  <c r="F489" i="9"/>
  <c r="G487" i="9"/>
  <c r="F487" i="9"/>
  <c r="G486" i="9"/>
  <c r="F486" i="9"/>
  <c r="F484" i="9"/>
  <c r="G483" i="9"/>
  <c r="G479" i="9"/>
  <c r="G478" i="9" s="1"/>
  <c r="G477" i="9" s="1"/>
  <c r="G476" i="9" s="1"/>
  <c r="F479" i="9"/>
  <c r="F478" i="9" s="1"/>
  <c r="F477" i="9" s="1"/>
  <c r="F476" i="9" s="1"/>
  <c r="G475" i="9"/>
  <c r="G474" i="9" s="1"/>
  <c r="F475" i="9"/>
  <c r="F474" i="9" s="1"/>
  <c r="G473" i="9"/>
  <c r="G472" i="9" s="1"/>
  <c r="F473" i="9"/>
  <c r="F472" i="9" s="1"/>
  <c r="G471" i="9"/>
  <c r="F471" i="9"/>
  <c r="F470" i="9" s="1"/>
  <c r="G468" i="9"/>
  <c r="G467" i="9" s="1"/>
  <c r="F468" i="9"/>
  <c r="F467" i="9" s="1"/>
  <c r="G465" i="9"/>
  <c r="G464" i="9" s="1"/>
  <c r="F465" i="9"/>
  <c r="F464" i="9" s="1"/>
  <c r="F463" i="9" s="1"/>
  <c r="G462" i="9"/>
  <c r="F462" i="9"/>
  <c r="F461" i="9" s="1"/>
  <c r="F460" i="9" s="1"/>
  <c r="G459" i="9"/>
  <c r="G458" i="9" s="1"/>
  <c r="F459" i="9"/>
  <c r="G456" i="9"/>
  <c r="F456" i="9"/>
  <c r="F455" i="9" s="1"/>
  <c r="F454" i="9" s="1"/>
  <c r="G453" i="9"/>
  <c r="F453" i="9"/>
  <c r="F452" i="9" s="1"/>
  <c r="G451" i="9"/>
  <c r="G450" i="9" s="1"/>
  <c r="F451" i="9"/>
  <c r="G449" i="9"/>
  <c r="G448" i="9" s="1"/>
  <c r="F449" i="9"/>
  <c r="F448" i="9" s="1"/>
  <c r="G446" i="9"/>
  <c r="F446" i="9"/>
  <c r="F445" i="9" s="1"/>
  <c r="G444" i="9"/>
  <c r="F444" i="9"/>
  <c r="F443" i="9" s="1"/>
  <c r="G442" i="9"/>
  <c r="F442" i="9"/>
  <c r="F441" i="9" s="1"/>
  <c r="G440" i="9"/>
  <c r="F440" i="9"/>
  <c r="F439" i="9" s="1"/>
  <c r="G437" i="9"/>
  <c r="F437" i="9"/>
  <c r="G436" i="9"/>
  <c r="F436" i="9"/>
  <c r="G435" i="9"/>
  <c r="F435" i="9"/>
  <c r="G432" i="9"/>
  <c r="G431" i="9" s="1"/>
  <c r="F432" i="9"/>
  <c r="F431" i="9" s="1"/>
  <c r="G430" i="9"/>
  <c r="F430" i="9"/>
  <c r="G429" i="9"/>
  <c r="F429" i="9"/>
  <c r="G426" i="9"/>
  <c r="G425" i="9" s="1"/>
  <c r="F426" i="9"/>
  <c r="F425" i="9" s="1"/>
  <c r="G424" i="9"/>
  <c r="G423" i="9" s="1"/>
  <c r="F424" i="9"/>
  <c r="F423" i="9" s="1"/>
  <c r="G421" i="9"/>
  <c r="G420" i="9" s="1"/>
  <c r="F421" i="9"/>
  <c r="F420" i="9" s="1"/>
  <c r="G419" i="9"/>
  <c r="G418" i="9" s="1"/>
  <c r="F419" i="9"/>
  <c r="F418" i="9" s="1"/>
  <c r="G417" i="9"/>
  <c r="G416" i="9" s="1"/>
  <c r="F417" i="9"/>
  <c r="G414" i="9"/>
  <c r="F414" i="9"/>
  <c r="F413" i="9" s="1"/>
  <c r="G412" i="9"/>
  <c r="F412" i="9"/>
  <c r="F411" i="9" s="1"/>
  <c r="G408" i="9"/>
  <c r="G407" i="9" s="1"/>
  <c r="F408" i="9"/>
  <c r="G406" i="9"/>
  <c r="G405" i="9" s="1"/>
  <c r="F406" i="9"/>
  <c r="F405" i="9" s="1"/>
  <c r="G402" i="9"/>
  <c r="G401" i="9" s="1"/>
  <c r="F402" i="9"/>
  <c r="F401" i="9" s="1"/>
  <c r="G400" i="9"/>
  <c r="G399" i="9" s="1"/>
  <c r="F400" i="9"/>
  <c r="F399" i="9" s="1"/>
  <c r="G398" i="9"/>
  <c r="G397" i="9" s="1"/>
  <c r="F398" i="9"/>
  <c r="G394" i="9"/>
  <c r="G393" i="9" s="1"/>
  <c r="F394" i="9"/>
  <c r="G392" i="9"/>
  <c r="G391" i="9" s="1"/>
  <c r="F392" i="9"/>
  <c r="F391" i="9" s="1"/>
  <c r="G389" i="9"/>
  <c r="F389" i="9"/>
  <c r="F388" i="9" s="1"/>
  <c r="G387" i="9"/>
  <c r="F387" i="9"/>
  <c r="F386" i="9" s="1"/>
  <c r="G383" i="9"/>
  <c r="F383" i="9"/>
  <c r="G382" i="9"/>
  <c r="G380" i="9" s="1"/>
  <c r="F382" i="9"/>
  <c r="H381" i="9"/>
  <c r="H377" i="9"/>
  <c r="G376" i="9"/>
  <c r="F376" i="9"/>
  <c r="F375" i="9" s="1"/>
  <c r="F374" i="9" s="1"/>
  <c r="F373" i="9" s="1"/>
  <c r="G372" i="9"/>
  <c r="F372" i="9"/>
  <c r="G371" i="9"/>
  <c r="F371" i="9"/>
  <c r="G370" i="9"/>
  <c r="F370" i="9"/>
  <c r="G366" i="9"/>
  <c r="G365" i="9" s="1"/>
  <c r="F366" i="9"/>
  <c r="G362" i="9"/>
  <c r="F362" i="9"/>
  <c r="G361" i="9"/>
  <c r="F361" i="9"/>
  <c r="G360" i="9"/>
  <c r="F360" i="9"/>
  <c r="G357" i="9"/>
  <c r="G356" i="9" s="1"/>
  <c r="G355" i="9" s="1"/>
  <c r="F357" i="9"/>
  <c r="F356" i="9" s="1"/>
  <c r="F355" i="9" s="1"/>
  <c r="G354" i="9"/>
  <c r="F354" i="9"/>
  <c r="F353" i="9" s="1"/>
  <c r="F352" i="9" s="1"/>
  <c r="G348" i="9"/>
  <c r="G347" i="9" s="1"/>
  <c r="F348" i="9"/>
  <c r="G345" i="9"/>
  <c r="G344" i="9" s="1"/>
  <c r="G343" i="9" s="1"/>
  <c r="G342" i="9" s="1"/>
  <c r="F345" i="9"/>
  <c r="F344" i="9" s="1"/>
  <c r="F343" i="9" s="1"/>
  <c r="F342" i="9" s="1"/>
  <c r="G341" i="9"/>
  <c r="F341" i="9"/>
  <c r="F340" i="9" s="1"/>
  <c r="F339" i="9" s="1"/>
  <c r="F338" i="9" s="1"/>
  <c r="G335" i="9"/>
  <c r="G334" i="9" s="1"/>
  <c r="F335" i="9"/>
  <c r="G332" i="9"/>
  <c r="F332" i="9"/>
  <c r="F331" i="9" s="1"/>
  <c r="G330" i="9"/>
  <c r="F330" i="9"/>
  <c r="F329" i="9" s="1"/>
  <c r="G327" i="9"/>
  <c r="G326" i="9" s="1"/>
  <c r="F327" i="9"/>
  <c r="F326" i="9" s="1"/>
  <c r="H325" i="9"/>
  <c r="H324" i="9"/>
  <c r="G323" i="9"/>
  <c r="F323" i="9"/>
  <c r="G322" i="9"/>
  <c r="F322" i="9"/>
  <c r="F321" i="9" s="1"/>
  <c r="G320" i="9"/>
  <c r="F320" i="9"/>
  <c r="F319" i="9" s="1"/>
  <c r="G318" i="9"/>
  <c r="F318" i="9"/>
  <c r="F317" i="9" s="1"/>
  <c r="G313" i="9"/>
  <c r="F313" i="9"/>
  <c r="G312" i="9"/>
  <c r="F312" i="9"/>
  <c r="G311" i="9"/>
  <c r="F311" i="9"/>
  <c r="G308" i="9"/>
  <c r="G307" i="9" s="1"/>
  <c r="F308" i="9"/>
  <c r="F307" i="9" s="1"/>
  <c r="G306" i="9"/>
  <c r="G305" i="9" s="1"/>
  <c r="F306" i="9"/>
  <c r="G304" i="9"/>
  <c r="F304" i="9"/>
  <c r="F303" i="9"/>
  <c r="H303" i="9" s="1"/>
  <c r="G302" i="9"/>
  <c r="F302" i="9"/>
  <c r="G301" i="9"/>
  <c r="F301" i="9"/>
  <c r="G300" i="9"/>
  <c r="F300" i="9"/>
  <c r="G299" i="9"/>
  <c r="F299" i="9"/>
  <c r="G298" i="9"/>
  <c r="F298" i="9"/>
  <c r="G297" i="9"/>
  <c r="F297" i="9"/>
  <c r="G295" i="9"/>
  <c r="G294" i="9" s="1"/>
  <c r="F295" i="9"/>
  <c r="H293" i="9"/>
  <c r="G292" i="9"/>
  <c r="F292" i="9"/>
  <c r="G289" i="9"/>
  <c r="G288" i="9" s="1"/>
  <c r="G287" i="9" s="1"/>
  <c r="F289" i="9"/>
  <c r="F288" i="9" s="1"/>
  <c r="F287" i="9" s="1"/>
  <c r="G286" i="9"/>
  <c r="F286" i="9"/>
  <c r="G285" i="9"/>
  <c r="F285" i="9"/>
  <c r="G284" i="9"/>
  <c r="F284" i="9"/>
  <c r="G283" i="9"/>
  <c r="F283" i="9"/>
  <c r="G281" i="9"/>
  <c r="G280" i="9" s="1"/>
  <c r="F281" i="9"/>
  <c r="F280" i="9" s="1"/>
  <c r="G279" i="9"/>
  <c r="F279" i="9"/>
  <c r="G278" i="9"/>
  <c r="F278" i="9"/>
  <c r="G274" i="9"/>
  <c r="F274" i="9"/>
  <c r="F273" i="9" s="1"/>
  <c r="G272" i="9"/>
  <c r="F272" i="9"/>
  <c r="F271" i="9" s="1"/>
  <c r="G270" i="9"/>
  <c r="F270" i="9"/>
  <c r="G268" i="9"/>
  <c r="F268" i="9"/>
  <c r="F267" i="9" s="1"/>
  <c r="G266" i="9"/>
  <c r="F266" i="9"/>
  <c r="F265" i="9" s="1"/>
  <c r="G263" i="9"/>
  <c r="F263" i="9"/>
  <c r="G262" i="9"/>
  <c r="F262" i="9"/>
  <c r="G261" i="9"/>
  <c r="F261" i="9"/>
  <c r="G258" i="9"/>
  <c r="F258" i="9"/>
  <c r="H257" i="9"/>
  <c r="G256" i="9"/>
  <c r="F256" i="9"/>
  <c r="G255" i="9"/>
  <c r="F255" i="9"/>
  <c r="H254" i="9"/>
  <c r="G251" i="9"/>
  <c r="G250" i="9" s="1"/>
  <c r="F251" i="9"/>
  <c r="G249" i="9"/>
  <c r="G248" i="9" s="1"/>
  <c r="F249" i="9"/>
  <c r="F248" i="9" s="1"/>
  <c r="G247" i="9"/>
  <c r="G246" i="9" s="1"/>
  <c r="F247" i="9"/>
  <c r="G244" i="9"/>
  <c r="F244" i="9"/>
  <c r="F243" i="9" s="1"/>
  <c r="G242" i="9"/>
  <c r="F242" i="9"/>
  <c r="G241" i="9"/>
  <c r="F241" i="9"/>
  <c r="G239" i="9"/>
  <c r="G238" i="9" s="1"/>
  <c r="F239" i="9"/>
  <c r="F238" i="9" s="1"/>
  <c r="G237" i="9"/>
  <c r="F237" i="9"/>
  <c r="G234" i="9"/>
  <c r="G232" i="9" s="1"/>
  <c r="F234" i="9"/>
  <c r="F232" i="9" s="1"/>
  <c r="F231" i="9" s="1"/>
  <c r="H233" i="9"/>
  <c r="G229" i="9"/>
  <c r="F229" i="9"/>
  <c r="F228" i="9" s="1"/>
  <c r="G227" i="9"/>
  <c r="G226" i="9" s="1"/>
  <c r="F227" i="9"/>
  <c r="F226" i="9" s="1"/>
  <c r="G225" i="9"/>
  <c r="F225" i="9"/>
  <c r="G223" i="9"/>
  <c r="F223" i="9"/>
  <c r="F222" i="9" s="1"/>
  <c r="G221" i="9"/>
  <c r="F221" i="9"/>
  <c r="G218" i="9"/>
  <c r="G217" i="9" s="1"/>
  <c r="F218" i="9"/>
  <c r="F217" i="9" s="1"/>
  <c r="G216" i="9"/>
  <c r="F216" i="9"/>
  <c r="F215" i="9" s="1"/>
  <c r="G213" i="9"/>
  <c r="G212" i="9" s="1"/>
  <c r="F213" i="9"/>
  <c r="F212" i="9" s="1"/>
  <c r="G211" i="9"/>
  <c r="F211" i="9"/>
  <c r="G210" i="9"/>
  <c r="F210" i="9"/>
  <c r="G207" i="9"/>
  <c r="G206" i="9" s="1"/>
  <c r="F207" i="9"/>
  <c r="F206" i="9" s="1"/>
  <c r="F205" i="9" s="1"/>
  <c r="F204" i="9" s="1"/>
  <c r="G203" i="9"/>
  <c r="G202" i="9" s="1"/>
  <c r="F203" i="9"/>
  <c r="F202" i="9" s="1"/>
  <c r="F201" i="9" s="1"/>
  <c r="F200" i="9" s="1"/>
  <c r="G199" i="9"/>
  <c r="F199" i="9"/>
  <c r="G198" i="9"/>
  <c r="F198" i="9"/>
  <c r="G197" i="9"/>
  <c r="F197" i="9"/>
  <c r="G196" i="9"/>
  <c r="F196" i="9"/>
  <c r="G194" i="9"/>
  <c r="F194" i="9"/>
  <c r="F193" i="9" s="1"/>
  <c r="G192" i="9"/>
  <c r="F192" i="9"/>
  <c r="F191" i="9" s="1"/>
  <c r="G187" i="9"/>
  <c r="G186" i="9" s="1"/>
  <c r="F187" i="9"/>
  <c r="F186" i="9" s="1"/>
  <c r="G185" i="9"/>
  <c r="G184" i="9" s="1"/>
  <c r="F185" i="9"/>
  <c r="G182" i="9"/>
  <c r="F182" i="9"/>
  <c r="F181" i="9" s="1"/>
  <c r="G180" i="9"/>
  <c r="F180" i="9"/>
  <c r="F179" i="9" s="1"/>
  <c r="G177" i="9"/>
  <c r="F177" i="9"/>
  <c r="F176" i="9" s="1"/>
  <c r="G174" i="9"/>
  <c r="F174" i="9"/>
  <c r="G173" i="9"/>
  <c r="F173" i="9"/>
  <c r="H170" i="9"/>
  <c r="G169" i="9"/>
  <c r="G168" i="9" s="1"/>
  <c r="G167" i="9" s="1"/>
  <c r="F169" i="9"/>
  <c r="F168" i="9" s="1"/>
  <c r="F167" i="9" s="1"/>
  <c r="G166" i="9"/>
  <c r="F166" i="9"/>
  <c r="F165" i="9" s="1"/>
  <c r="G164" i="9"/>
  <c r="F164" i="9"/>
  <c r="F163" i="9" s="1"/>
  <c r="G162" i="9"/>
  <c r="F162" i="9"/>
  <c r="G161" i="9"/>
  <c r="F161" i="9"/>
  <c r="G158" i="9"/>
  <c r="F158" i="9"/>
  <c r="G157" i="9"/>
  <c r="F157" i="9"/>
  <c r="G156" i="9"/>
  <c r="F156" i="9"/>
  <c r="G155" i="9"/>
  <c r="F155" i="9"/>
  <c r="G153" i="9"/>
  <c r="G152" i="9" s="1"/>
  <c r="F153" i="9"/>
  <c r="F152" i="9" s="1"/>
  <c r="G151" i="9"/>
  <c r="F151" i="9"/>
  <c r="G150" i="9"/>
  <c r="F150" i="9"/>
  <c r="G148" i="9"/>
  <c r="F148" i="9"/>
  <c r="G147" i="9"/>
  <c r="F147" i="9"/>
  <c r="G146" i="9"/>
  <c r="F146" i="9"/>
  <c r="G144" i="9"/>
  <c r="G143" i="9" s="1"/>
  <c r="F144" i="9"/>
  <c r="G141" i="9"/>
  <c r="F141" i="9"/>
  <c r="G140" i="9"/>
  <c r="F140" i="9"/>
  <c r="G137" i="9"/>
  <c r="F137" i="9"/>
  <c r="G136" i="9"/>
  <c r="F136" i="9"/>
  <c r="G133" i="9"/>
  <c r="G132" i="9" s="1"/>
  <c r="F133" i="9"/>
  <c r="F132" i="9" s="1"/>
  <c r="G131" i="9"/>
  <c r="G130" i="9"/>
  <c r="F130" i="9"/>
  <c r="F129" i="9" s="1"/>
  <c r="F128" i="9" s="1"/>
  <c r="G127" i="9"/>
  <c r="F127" i="9"/>
  <c r="G126" i="9"/>
  <c r="F126" i="9"/>
  <c r="G123" i="9"/>
  <c r="G122" i="9" s="1"/>
  <c r="G121" i="9" s="1"/>
  <c r="F123" i="9"/>
  <c r="F122" i="9" s="1"/>
  <c r="F121" i="9" s="1"/>
  <c r="G120" i="9"/>
  <c r="F120" i="9"/>
  <c r="F119" i="9" s="1"/>
  <c r="F118" i="9" s="1"/>
  <c r="G116" i="9"/>
  <c r="F116" i="9"/>
  <c r="G115" i="9"/>
  <c r="F115" i="9"/>
  <c r="G114" i="9"/>
  <c r="F114" i="9"/>
  <c r="G113" i="9"/>
  <c r="F113" i="9"/>
  <c r="G112" i="9"/>
  <c r="F112" i="9"/>
  <c r="H110" i="9"/>
  <c r="H109" i="9"/>
  <c r="G108" i="9"/>
  <c r="F108" i="9"/>
  <c r="F107" i="9" s="1"/>
  <c r="G105" i="9"/>
  <c r="F105" i="9"/>
  <c r="G104" i="9"/>
  <c r="F104" i="9"/>
  <c r="G101" i="9"/>
  <c r="F101" i="9"/>
  <c r="F99" i="9" s="1"/>
  <c r="H100" i="9"/>
  <c r="G98" i="9"/>
  <c r="F98" i="9"/>
  <c r="G97" i="9"/>
  <c r="F97" i="9"/>
  <c r="F96" i="9" s="1"/>
  <c r="G95" i="9"/>
  <c r="F95" i="9"/>
  <c r="G94" i="9"/>
  <c r="F94" i="9"/>
  <c r="G93" i="9"/>
  <c r="F93" i="9"/>
  <c r="G91" i="9"/>
  <c r="F91" i="9"/>
  <c r="G90" i="9"/>
  <c r="F90" i="9"/>
  <c r="G88" i="9"/>
  <c r="F88" i="9"/>
  <c r="G87" i="9"/>
  <c r="F87" i="9"/>
  <c r="G85" i="9"/>
  <c r="F85" i="9"/>
  <c r="G84" i="9"/>
  <c r="F84" i="9"/>
  <c r="G82" i="9"/>
  <c r="F82" i="9"/>
  <c r="G81" i="9"/>
  <c r="F81" i="9"/>
  <c r="G79" i="9"/>
  <c r="F79" i="9"/>
  <c r="G78" i="9"/>
  <c r="F78" i="9"/>
  <c r="G76" i="9"/>
  <c r="F76" i="9"/>
  <c r="G75" i="9"/>
  <c r="G74" i="9" s="1"/>
  <c r="F75" i="9"/>
  <c r="G73" i="9"/>
  <c r="F73" i="9"/>
  <c r="G72" i="9"/>
  <c r="F72" i="9"/>
  <c r="G71" i="9"/>
  <c r="F71" i="9"/>
  <c r="G69" i="9"/>
  <c r="F69" i="9"/>
  <c r="G68" i="9"/>
  <c r="F68" i="9"/>
  <c r="G66" i="9"/>
  <c r="F66" i="9"/>
  <c r="G65" i="9"/>
  <c r="F65" i="9"/>
  <c r="G63" i="9"/>
  <c r="F63" i="9"/>
  <c r="G62" i="9"/>
  <c r="F62" i="9"/>
  <c r="G60" i="9"/>
  <c r="F60" i="9"/>
  <c r="G59" i="9"/>
  <c r="F59" i="9"/>
  <c r="G57" i="9"/>
  <c r="F57" i="9"/>
  <c r="G56" i="9"/>
  <c r="F56" i="9"/>
  <c r="G54" i="9"/>
  <c r="F54" i="9"/>
  <c r="G53" i="9"/>
  <c r="F53" i="9"/>
  <c r="G51" i="9"/>
  <c r="F51" i="9"/>
  <c r="G50" i="9"/>
  <c r="F50" i="9"/>
  <c r="G47" i="9"/>
  <c r="G46" i="9" s="1"/>
  <c r="F47" i="9"/>
  <c r="F46" i="9" s="1"/>
  <c r="G45" i="9"/>
  <c r="F45" i="9"/>
  <c r="G44" i="9"/>
  <c r="F44" i="9"/>
  <c r="G42" i="9"/>
  <c r="F42" i="9"/>
  <c r="G41" i="9"/>
  <c r="F41" i="9"/>
  <c r="G38" i="9"/>
  <c r="F38" i="9"/>
  <c r="G37" i="9"/>
  <c r="F37" i="9"/>
  <c r="G35" i="9"/>
  <c r="F35" i="9"/>
  <c r="G34" i="9"/>
  <c r="F34" i="9"/>
  <c r="G32" i="9"/>
  <c r="F32" i="9"/>
  <c r="G31" i="9"/>
  <c r="F31" i="9"/>
  <c r="G29" i="9"/>
  <c r="F29" i="9"/>
  <c r="G28" i="9"/>
  <c r="F28" i="9"/>
  <c r="G26" i="9"/>
  <c r="F26" i="9"/>
  <c r="G25" i="9"/>
  <c r="F25" i="9"/>
  <c r="G24" i="9"/>
  <c r="F24" i="9"/>
  <c r="G23" i="9"/>
  <c r="F23" i="9"/>
  <c r="G22" i="9"/>
  <c r="F22" i="9"/>
  <c r="G18" i="9"/>
  <c r="G17" i="9" s="1"/>
  <c r="G9" i="9" s="1"/>
  <c r="F18" i="9"/>
  <c r="F17" i="9" s="1"/>
  <c r="H15" i="9"/>
  <c r="H14" i="9"/>
  <c r="G13" i="9"/>
  <c r="F13" i="9"/>
  <c r="H12" i="9"/>
  <c r="G11" i="9"/>
  <c r="F11" i="9"/>
  <c r="G8" i="9"/>
  <c r="G7" i="9" s="1"/>
  <c r="G5" i="9" s="1"/>
  <c r="F8" i="9"/>
  <c r="F8" i="11" l="1"/>
  <c r="I435" i="10"/>
  <c r="I1018" i="10"/>
  <c r="I100" i="10"/>
  <c r="I185" i="10"/>
  <c r="G243" i="10"/>
  <c r="I246" i="10"/>
  <c r="I304" i="10"/>
  <c r="I484" i="10"/>
  <c r="I494" i="10"/>
  <c r="I556" i="10"/>
  <c r="H599" i="10"/>
  <c r="H738" i="10"/>
  <c r="I755" i="10"/>
  <c r="G764" i="10"/>
  <c r="G759" i="10" s="1"/>
  <c r="I770" i="10"/>
  <c r="I819" i="10"/>
  <c r="I823" i="10"/>
  <c r="G1013" i="10"/>
  <c r="G1012" i="10" s="1"/>
  <c r="I1221" i="10"/>
  <c r="I1285" i="10"/>
  <c r="I222" i="10"/>
  <c r="I234" i="10"/>
  <c r="H248" i="10"/>
  <c r="I248" i="10" s="1"/>
  <c r="I937" i="10"/>
  <c r="I47" i="10"/>
  <c r="I101" i="10"/>
  <c r="G99" i="10"/>
  <c r="H761" i="10"/>
  <c r="I1136" i="10"/>
  <c r="H1292" i="10"/>
  <c r="I1292" i="10" s="1"/>
  <c r="G1305" i="10"/>
  <c r="F10" i="9"/>
  <c r="H226" i="9"/>
  <c r="H568" i="9"/>
  <c r="H740" i="9"/>
  <c r="H408" i="9"/>
  <c r="H496" i="9"/>
  <c r="H564" i="9"/>
  <c r="G919" i="9"/>
  <c r="F493" i="9"/>
  <c r="F492" i="9" s="1"/>
  <c r="H867" i="9"/>
  <c r="H115" i="9"/>
  <c r="G125" i="9"/>
  <c r="H146" i="9"/>
  <c r="F172" i="9"/>
  <c r="F171" i="9" s="1"/>
  <c r="G236" i="9"/>
  <c r="H571" i="9"/>
  <c r="H574" i="9"/>
  <c r="H924" i="9"/>
  <c r="H51" i="9"/>
  <c r="H63" i="9"/>
  <c r="H78" i="9"/>
  <c r="H185" i="9"/>
  <c r="H549" i="9"/>
  <c r="H553" i="9"/>
  <c r="H613" i="9"/>
  <c r="H627" i="9"/>
  <c r="H805" i="9"/>
  <c r="H807" i="9"/>
  <c r="H863" i="9"/>
  <c r="H870" i="9"/>
  <c r="H555" i="9"/>
  <c r="H560" i="9"/>
  <c r="F611" i="9"/>
  <c r="H679" i="9"/>
  <c r="H692" i="9"/>
  <c r="G788" i="9"/>
  <c r="F10" i="11"/>
  <c r="H45" i="9"/>
  <c r="H174" i="9"/>
  <c r="H255" i="9"/>
  <c r="H584" i="9"/>
  <c r="H538" i="9"/>
  <c r="G892" i="9"/>
  <c r="G891" i="9" s="1"/>
  <c r="G907" i="9"/>
  <c r="H918" i="9"/>
  <c r="H243" i="10"/>
  <c r="E45" i="11"/>
  <c r="F103" i="9"/>
  <c r="F102" i="9" s="1"/>
  <c r="H182" i="9"/>
  <c r="H186" i="9"/>
  <c r="H304" i="9"/>
  <c r="H399" i="9"/>
  <c r="H412" i="9"/>
  <c r="H437" i="9"/>
  <c r="H456" i="9"/>
  <c r="F510" i="9"/>
  <c r="H655" i="9"/>
  <c r="H700" i="9"/>
  <c r="H704" i="9"/>
  <c r="H706" i="9"/>
  <c r="H725" i="9"/>
  <c r="H779" i="9"/>
  <c r="H47" i="9"/>
  <c r="G52" i="9"/>
  <c r="F178" i="9"/>
  <c r="F195" i="9"/>
  <c r="F277" i="9"/>
  <c r="F276" i="9" s="1"/>
  <c r="H578" i="9"/>
  <c r="H610" i="9"/>
  <c r="F660" i="9"/>
  <c r="F659" i="9" s="1"/>
  <c r="F668" i="9"/>
  <c r="F671" i="9"/>
  <c r="H686" i="9"/>
  <c r="F724" i="9"/>
  <c r="F723" i="9" s="1"/>
  <c r="F741" i="9"/>
  <c r="F767" i="9"/>
  <c r="F777" i="9"/>
  <c r="F776" i="9" s="1"/>
  <c r="H835" i="9"/>
  <c r="H881" i="9"/>
  <c r="H894" i="9"/>
  <c r="H936" i="9"/>
  <c r="H168" i="9"/>
  <c r="H674" i="9"/>
  <c r="H722" i="9"/>
  <c r="H733" i="9"/>
  <c r="G809" i="9"/>
  <c r="H920" i="9"/>
  <c r="F33" i="9"/>
  <c r="H24" i="9"/>
  <c r="G27" i="9"/>
  <c r="G40" i="9"/>
  <c r="F49" i="9"/>
  <c r="F61" i="9"/>
  <c r="H66" i="9"/>
  <c r="H75" i="9"/>
  <c r="H155" i="9"/>
  <c r="G172" i="9"/>
  <c r="G260" i="9"/>
  <c r="G277" i="9"/>
  <c r="H311" i="9"/>
  <c r="H382" i="9"/>
  <c r="G390" i="9"/>
  <c r="H459" i="9"/>
  <c r="H505" i="9"/>
  <c r="H534" i="9"/>
  <c r="H536" i="9"/>
  <c r="H548" i="9"/>
  <c r="G554" i="9"/>
  <c r="H554" i="9" s="1"/>
  <c r="F569" i="9"/>
  <c r="H575" i="9"/>
  <c r="G606" i="9"/>
  <c r="H630" i="9"/>
  <c r="F729" i="9"/>
  <c r="H773" i="9"/>
  <c r="H778" i="9"/>
  <c r="H825" i="9"/>
  <c r="I298" i="10"/>
  <c r="I302" i="10"/>
  <c r="I324" i="10"/>
  <c r="I338" i="10"/>
  <c r="I341" i="10"/>
  <c r="I568" i="10"/>
  <c r="I741" i="10"/>
  <c r="I1322" i="10"/>
  <c r="E5" i="11"/>
  <c r="H65" i="9"/>
  <c r="H71" i="9"/>
  <c r="G86" i="9"/>
  <c r="H95" i="9"/>
  <c r="F111" i="9"/>
  <c r="F106" i="9" s="1"/>
  <c r="F253" i="9"/>
  <c r="F310" i="9"/>
  <c r="F309" i="9" s="1"/>
  <c r="G369" i="9"/>
  <c r="H435" i="9"/>
  <c r="G619" i="9"/>
  <c r="I182" i="10"/>
  <c r="I797" i="10"/>
  <c r="H79" i="9"/>
  <c r="H91" i="9"/>
  <c r="H127" i="9"/>
  <c r="H241" i="9"/>
  <c r="H335" i="9"/>
  <c r="H362" i="9"/>
  <c r="H370" i="9"/>
  <c r="H621" i="9"/>
  <c r="H647" i="9"/>
  <c r="H670" i="9"/>
  <c r="H673" i="9"/>
  <c r="H678" i="9"/>
  <c r="H705" i="9"/>
  <c r="H739" i="9"/>
  <c r="H745" i="9"/>
  <c r="H845" i="9"/>
  <c r="F903" i="9"/>
  <c r="G950" i="9"/>
  <c r="I137" i="10"/>
  <c r="I161" i="10"/>
  <c r="I243" i="10"/>
  <c r="I423" i="10"/>
  <c r="G452" i="10"/>
  <c r="G451" i="10" s="1"/>
  <c r="I476" i="10"/>
  <c r="I503" i="10"/>
  <c r="G606" i="10"/>
  <c r="I628" i="10"/>
  <c r="I768" i="10"/>
  <c r="I790" i="10"/>
  <c r="I860" i="10"/>
  <c r="I1014" i="10"/>
  <c r="F24" i="11"/>
  <c r="F27" i="11"/>
  <c r="F32" i="11"/>
  <c r="F34" i="11"/>
  <c r="F42" i="11"/>
  <c r="H786" i="9"/>
  <c r="H794" i="9"/>
  <c r="H803" i="9"/>
  <c r="F809" i="9"/>
  <c r="H908" i="9"/>
  <c r="H922" i="9"/>
  <c r="H944" i="9"/>
  <c r="G184" i="10"/>
  <c r="I199" i="10"/>
  <c r="I207" i="10"/>
  <c r="I244" i="10"/>
  <c r="I344" i="10"/>
  <c r="I359" i="10"/>
  <c r="I674" i="10"/>
  <c r="I677" i="10"/>
  <c r="I709" i="10"/>
  <c r="G733" i="10"/>
  <c r="I940" i="10"/>
  <c r="I1251" i="10"/>
  <c r="I1327" i="10"/>
  <c r="I1341" i="10"/>
  <c r="I1344" i="10"/>
  <c r="H658" i="9"/>
  <c r="G657" i="9"/>
  <c r="G58" i="9"/>
  <c r="H59" i="9"/>
  <c r="H323" i="9"/>
  <c r="F483" i="9"/>
  <c r="H484" i="9"/>
  <c r="H487" i="9"/>
  <c r="G809" i="10"/>
  <c r="I810" i="10"/>
  <c r="I1107" i="10"/>
  <c r="G1103" i="10"/>
  <c r="G1102" i="10" s="1"/>
  <c r="H1269" i="10"/>
  <c r="I1269" i="10" s="1"/>
  <c r="I1270" i="10"/>
  <c r="G99" i="9"/>
  <c r="H99" i="9" s="1"/>
  <c r="H101" i="9"/>
  <c r="H516" i="9"/>
  <c r="G425" i="10"/>
  <c r="I426" i="10"/>
  <c r="H1040" i="10"/>
  <c r="I1043" i="10"/>
  <c r="G527" i="9"/>
  <c r="H286" i="9"/>
  <c r="H302" i="9"/>
  <c r="H307" i="9"/>
  <c r="H330" i="9"/>
  <c r="H446" i="9"/>
  <c r="H462" i="9"/>
  <c r="H495" i="9"/>
  <c r="H509" i="9"/>
  <c r="H550" i="9"/>
  <c r="H622" i="9"/>
  <c r="H662" i="9"/>
  <c r="H714" i="9"/>
  <c r="H855" i="9"/>
  <c r="H858" i="9"/>
  <c r="H902" i="9"/>
  <c r="I54" i="10"/>
  <c r="G289" i="10"/>
  <c r="G288" i="10" s="1"/>
  <c r="I582" i="10"/>
  <c r="I634" i="10"/>
  <c r="H745" i="10"/>
  <c r="I746" i="10"/>
  <c r="H1122" i="10"/>
  <c r="I1122" i="10" s="1"/>
  <c r="I1123" i="10"/>
  <c r="H11" i="9"/>
  <c r="H26" i="9"/>
  <c r="H28" i="9"/>
  <c r="G30" i="9"/>
  <c r="H37" i="9"/>
  <c r="F52" i="9"/>
  <c r="F80" i="9"/>
  <c r="H113" i="9"/>
  <c r="G135" i="9"/>
  <c r="G139" i="9"/>
  <c r="H199" i="9"/>
  <c r="H211" i="9"/>
  <c r="H223" i="9"/>
  <c r="H262" i="9"/>
  <c r="H299" i="9"/>
  <c r="H301" i="9"/>
  <c r="F316" i="9"/>
  <c r="G359" i="9"/>
  <c r="H387" i="9"/>
  <c r="H391" i="9"/>
  <c r="H398" i="9"/>
  <c r="G422" i="9"/>
  <c r="H444" i="9"/>
  <c r="H451" i="9"/>
  <c r="F485" i="9"/>
  <c r="F507" i="9"/>
  <c r="H526" i="9"/>
  <c r="H528" i="9"/>
  <c r="H570" i="9"/>
  <c r="G589" i="9"/>
  <c r="H614" i="9"/>
  <c r="H649" i="9"/>
  <c r="H651" i="9"/>
  <c r="H654" i="9"/>
  <c r="H663" i="9"/>
  <c r="H690" i="9"/>
  <c r="F711" i="9"/>
  <c r="H735" i="9"/>
  <c r="H754" i="9"/>
  <c r="H760" i="9"/>
  <c r="H771" i="9"/>
  <c r="G816" i="9"/>
  <c r="H833" i="9"/>
  <c r="F853" i="9"/>
  <c r="G947" i="9"/>
  <c r="G156" i="10"/>
  <c r="G155" i="10" s="1"/>
  <c r="I159" i="10"/>
  <c r="G214" i="10"/>
  <c r="I214" i="10" s="1"/>
  <c r="H536" i="10"/>
  <c r="I536" i="10" s="1"/>
  <c r="I537" i="10"/>
  <c r="G587" i="10"/>
  <c r="I1063" i="10"/>
  <c r="I1134" i="10"/>
  <c r="G1133" i="10"/>
  <c r="I1133" i="10" s="1"/>
  <c r="I1219" i="10"/>
  <c r="G1263" i="10"/>
  <c r="G1262" i="10" s="1"/>
  <c r="I1264" i="10"/>
  <c r="H23" i="9"/>
  <c r="H35" i="9"/>
  <c r="H105" i="9"/>
  <c r="F117" i="9"/>
  <c r="H161" i="9"/>
  <c r="H511" i="9"/>
  <c r="H626" i="9"/>
  <c r="H643" i="9"/>
  <c r="I177" i="10"/>
  <c r="I294" i="10"/>
  <c r="G389" i="10"/>
  <c r="G388" i="10" s="1"/>
  <c r="G387" i="10" s="1"/>
  <c r="I390" i="10"/>
  <c r="I631" i="10"/>
  <c r="H970" i="10"/>
  <c r="G70" i="9"/>
  <c r="H136" i="9"/>
  <c r="H140" i="9"/>
  <c r="G145" i="9"/>
  <c r="H153" i="9"/>
  <c r="G154" i="9"/>
  <c r="F260" i="9"/>
  <c r="F259" i="9" s="1"/>
  <c r="F252" i="9" s="1"/>
  <c r="H263" i="9"/>
  <c r="G434" i="9"/>
  <c r="F488" i="9"/>
  <c r="F497" i="9"/>
  <c r="G507" i="9"/>
  <c r="G510" i="9"/>
  <c r="F517" i="9"/>
  <c r="F524" i="9"/>
  <c r="F547" i="9"/>
  <c r="F544" i="9" s="1"/>
  <c r="H586" i="9"/>
  <c r="F592" i="9"/>
  <c r="F619" i="9"/>
  <c r="F618" i="9" s="1"/>
  <c r="G645" i="9"/>
  <c r="F652" i="9"/>
  <c r="H675" i="9"/>
  <c r="F748" i="9"/>
  <c r="F907" i="9"/>
  <c r="H907" i="9" s="1"/>
  <c r="G296" i="10"/>
  <c r="I348" i="10"/>
  <c r="G395" i="10"/>
  <c r="I550" i="10"/>
  <c r="H549" i="10"/>
  <c r="I549" i="10" s="1"/>
  <c r="I703" i="10"/>
  <c r="H702" i="10"/>
  <c r="I702" i="10" s="1"/>
  <c r="G708" i="10"/>
  <c r="G707" i="10" s="1"/>
  <c r="I720" i="10"/>
  <c r="I829" i="10"/>
  <c r="I842" i="10"/>
  <c r="G850" i="10"/>
  <c r="I853" i="10"/>
  <c r="I1002" i="10"/>
  <c r="I1005" i="10"/>
  <c r="G1194" i="10"/>
  <c r="G1193" i="10"/>
  <c r="G1192" i="10" s="1"/>
  <c r="G1191" i="10" s="1"/>
  <c r="G1202" i="10"/>
  <c r="G1201" i="10" s="1"/>
  <c r="G1200" i="10" s="1"/>
  <c r="G1199" i="10" s="1"/>
  <c r="G1198" i="10" s="1"/>
  <c r="G1197" i="10" s="1"/>
  <c r="I1203" i="10"/>
  <c r="H1273" i="10"/>
  <c r="H787" i="9"/>
  <c r="H800" i="9"/>
  <c r="H821" i="9"/>
  <c r="G853" i="9"/>
  <c r="F856" i="9"/>
  <c r="G861" i="9"/>
  <c r="F892" i="9"/>
  <c r="F891" i="9" s="1"/>
  <c r="H891" i="9" s="1"/>
  <c r="G930" i="9"/>
  <c r="H934" i="9"/>
  <c r="G16" i="10"/>
  <c r="I22" i="10"/>
  <c r="I105" i="10"/>
  <c r="G115" i="10"/>
  <c r="I130" i="10"/>
  <c r="I147" i="10"/>
  <c r="G146" i="10"/>
  <c r="G145" i="10" s="1"/>
  <c r="I216" i="10"/>
  <c r="G261" i="10"/>
  <c r="H261" i="10"/>
  <c r="I286" i="10"/>
  <c r="H317" i="10"/>
  <c r="H316" i="10" s="1"/>
  <c r="I334" i="10"/>
  <c r="I355" i="10"/>
  <c r="I396" i="10"/>
  <c r="G469" i="10"/>
  <c r="G468" i="10" s="1"/>
  <c r="G467" i="10" s="1"/>
  <c r="I472" i="10"/>
  <c r="I541" i="10"/>
  <c r="I637" i="10"/>
  <c r="I640" i="10"/>
  <c r="I646" i="10"/>
  <c r="I661" i="10"/>
  <c r="I723" i="10"/>
  <c r="G873" i="10"/>
  <c r="I876" i="10"/>
  <c r="G888" i="10"/>
  <c r="G887" i="10" s="1"/>
  <c r="G886" i="10" s="1"/>
  <c r="I1000" i="10"/>
  <c r="I1025" i="10"/>
  <c r="I1087" i="10"/>
  <c r="I1126" i="10"/>
  <c r="I1156" i="10"/>
  <c r="I1278" i="10"/>
  <c r="I1355" i="10"/>
  <c r="F785" i="9"/>
  <c r="F784" i="9" s="1"/>
  <c r="H812" i="9"/>
  <c r="H852" i="9"/>
  <c r="H854" i="9"/>
  <c r="H860" i="9"/>
  <c r="H885" i="9"/>
  <c r="H897" i="9"/>
  <c r="F950" i="9"/>
  <c r="G9" i="10"/>
  <c r="G8" i="10" s="1"/>
  <c r="I20" i="10"/>
  <c r="I29" i="10"/>
  <c r="I35" i="10"/>
  <c r="I45" i="10"/>
  <c r="I74" i="10"/>
  <c r="I110" i="10"/>
  <c r="G181" i="10"/>
  <c r="I195" i="10"/>
  <c r="I622" i="10"/>
  <c r="I874" i="10"/>
  <c r="G945" i="10"/>
  <c r="G944" i="10" s="1"/>
  <c r="I973" i="10"/>
  <c r="I1246" i="10"/>
  <c r="I1302" i="10"/>
  <c r="D14" i="11"/>
  <c r="D17" i="11"/>
  <c r="G154" i="10"/>
  <c r="G153" i="10" s="1"/>
  <c r="G144" i="10" s="1"/>
  <c r="F410" i="9"/>
  <c r="H523" i="9"/>
  <c r="G522" i="9"/>
  <c r="H522" i="9" s="1"/>
  <c r="F539" i="9"/>
  <c r="H539" i="9" s="1"/>
  <c r="H540" i="9"/>
  <c r="H563" i="9"/>
  <c r="G562" i="9"/>
  <c r="H602" i="9"/>
  <c r="G601" i="9"/>
  <c r="G600" i="9" s="1"/>
  <c r="H742" i="9"/>
  <c r="G741" i="9"/>
  <c r="H741" i="9" s="1"/>
  <c r="F789" i="9"/>
  <c r="F788" i="9"/>
  <c r="F945" i="9"/>
  <c r="I17" i="10"/>
  <c r="H16" i="10"/>
  <c r="I448" i="10"/>
  <c r="H447" i="10"/>
  <c r="I447" i="10" s="1"/>
  <c r="G1032" i="10"/>
  <c r="I1032" i="10" s="1"/>
  <c r="I1033" i="10"/>
  <c r="H1162" i="10"/>
  <c r="I1162" i="10" s="1"/>
  <c r="I1163" i="10"/>
  <c r="H1241" i="10"/>
  <c r="I1241" i="10" s="1"/>
  <c r="I1242" i="10"/>
  <c r="F86" i="9"/>
  <c r="H297" i="9"/>
  <c r="H322" i="9"/>
  <c r="F328" i="9"/>
  <c r="H360" i="9"/>
  <c r="H376" i="9"/>
  <c r="H406" i="9"/>
  <c r="H429" i="9"/>
  <c r="F438" i="9"/>
  <c r="H453" i="9"/>
  <c r="H499" i="9"/>
  <c r="H508" i="9"/>
  <c r="H512" i="9"/>
  <c r="H531" i="9"/>
  <c r="H565" i="9"/>
  <c r="H609" i="9"/>
  <c r="H657" i="9"/>
  <c r="H751" i="9"/>
  <c r="H775" i="9"/>
  <c r="H813" i="9"/>
  <c r="G89" i="10"/>
  <c r="I95" i="10"/>
  <c r="I123" i="10"/>
  <c r="H126" i="10"/>
  <c r="I126" i="10" s="1"/>
  <c r="I127" i="10"/>
  <c r="H258" i="10"/>
  <c r="I258" i="10" s="1"/>
  <c r="I259" i="10"/>
  <c r="I277" i="10"/>
  <c r="H469" i="10"/>
  <c r="I469" i="10" s="1"/>
  <c r="I470" i="10"/>
  <c r="I509" i="10"/>
  <c r="H506" i="10"/>
  <c r="H505" i="10" s="1"/>
  <c r="I576" i="10"/>
  <c r="H575" i="10"/>
  <c r="H574" i="10" s="1"/>
  <c r="H598" i="10"/>
  <c r="G599" i="10"/>
  <c r="G598" i="10" s="1"/>
  <c r="I892" i="10"/>
  <c r="I1143" i="10"/>
  <c r="G1142" i="10"/>
  <c r="F46" i="11"/>
  <c r="F48" i="11"/>
  <c r="F51" i="11"/>
  <c r="F27" i="9"/>
  <c r="H31" i="9"/>
  <c r="H84" i="9"/>
  <c r="H88" i="9"/>
  <c r="H158" i="9"/>
  <c r="H229" i="9"/>
  <c r="H277" i="9"/>
  <c r="F70" i="9"/>
  <c r="H72" i="9"/>
  <c r="F74" i="9"/>
  <c r="H74" i="9" s="1"/>
  <c r="H76" i="9"/>
  <c r="F89" i="9"/>
  <c r="G92" i="9"/>
  <c r="H112" i="9"/>
  <c r="H120" i="9"/>
  <c r="G160" i="9"/>
  <c r="H164" i="9"/>
  <c r="H167" i="9"/>
  <c r="H187" i="9"/>
  <c r="G222" i="9"/>
  <c r="H227" i="9"/>
  <c r="F240" i="9"/>
  <c r="H249" i="9"/>
  <c r="H261" i="9"/>
  <c r="F269" i="9"/>
  <c r="H274" i="9"/>
  <c r="H308" i="9"/>
  <c r="H354" i="9"/>
  <c r="H372" i="9"/>
  <c r="F385" i="9"/>
  <c r="H389" i="9"/>
  <c r="H392" i="9"/>
  <c r="F428" i="9"/>
  <c r="H442" i="9"/>
  <c r="F469" i="9"/>
  <c r="F466" i="9" s="1"/>
  <c r="H483" i="9"/>
  <c r="H494" i="9"/>
  <c r="H503" i="9"/>
  <c r="H506" i="9"/>
  <c r="F513" i="9"/>
  <c r="H518" i="9"/>
  <c r="H521" i="9"/>
  <c r="H546" i="9"/>
  <c r="G559" i="9"/>
  <c r="H561" i="9"/>
  <c r="H572" i="9"/>
  <c r="G577" i="9"/>
  <c r="G598" i="9"/>
  <c r="H598" i="9" s="1"/>
  <c r="H599" i="9"/>
  <c r="G618" i="9"/>
  <c r="F624" i="9"/>
  <c r="G642" i="9"/>
  <c r="H646" i="9"/>
  <c r="H648" i="9"/>
  <c r="H650" i="9"/>
  <c r="H698" i="9"/>
  <c r="G697" i="9"/>
  <c r="H697" i="9" s="1"/>
  <c r="H710" i="9"/>
  <c r="G709" i="9"/>
  <c r="H709" i="9" s="1"/>
  <c r="H731" i="9"/>
  <c r="G753" i="9"/>
  <c r="H753" i="9" s="1"/>
  <c r="H757" i="9"/>
  <c r="F765" i="9"/>
  <c r="F764" i="9" s="1"/>
  <c r="H766" i="9"/>
  <c r="H801" i="9"/>
  <c r="G804" i="9"/>
  <c r="F868" i="9"/>
  <c r="F877" i="9"/>
  <c r="F876" i="9" s="1"/>
  <c r="H899" i="9"/>
  <c r="H905" i="9"/>
  <c r="G915" i="9"/>
  <c r="H915" i="9" s="1"/>
  <c r="H916" i="9"/>
  <c r="H939" i="9"/>
  <c r="G212" i="10"/>
  <c r="G210" i="10" s="1"/>
  <c r="G209" i="10" s="1"/>
  <c r="I213" i="10"/>
  <c r="G332" i="10"/>
  <c r="I332" i="10" s="1"/>
  <c r="I333" i="10"/>
  <c r="G331" i="10"/>
  <c r="G326" i="10" s="1"/>
  <c r="G337" i="10"/>
  <c r="G336" i="10" s="1"/>
  <c r="G352" i="10"/>
  <c r="I383" i="10"/>
  <c r="H382" i="10"/>
  <c r="I382" i="10" s="1"/>
  <c r="I607" i="10"/>
  <c r="I681" i="10"/>
  <c r="H680" i="10"/>
  <c r="I680" i="10" s="1"/>
  <c r="F21" i="9"/>
  <c r="H25" i="9"/>
  <c r="H38" i="9"/>
  <c r="H62" i="9"/>
  <c r="H108" i="9"/>
  <c r="F175" i="9"/>
  <c r="H221" i="9"/>
  <c r="H266" i="9"/>
  <c r="H34" i="9"/>
  <c r="F40" i="9"/>
  <c r="F39" i="9" s="1"/>
  <c r="H50" i="9"/>
  <c r="H68" i="9"/>
  <c r="H8" i="9"/>
  <c r="H13" i="9"/>
  <c r="F30" i="9"/>
  <c r="H32" i="9"/>
  <c r="H44" i="9"/>
  <c r="H56" i="9"/>
  <c r="F58" i="9"/>
  <c r="H60" i="9"/>
  <c r="F77" i="9"/>
  <c r="G80" i="9"/>
  <c r="H87" i="9"/>
  <c r="H90" i="9"/>
  <c r="H93" i="9"/>
  <c r="H130" i="9"/>
  <c r="F145" i="9"/>
  <c r="H145" i="9" s="1"/>
  <c r="H147" i="9"/>
  <c r="H150" i="9"/>
  <c r="H157" i="9"/>
  <c r="H177" i="9"/>
  <c r="G176" i="9"/>
  <c r="H176" i="9" s="1"/>
  <c r="H197" i="9"/>
  <c r="F209" i="9"/>
  <c r="H225" i="9"/>
  <c r="G228" i="9"/>
  <c r="H228" i="9" s="1"/>
  <c r="H234" i="9"/>
  <c r="H238" i="9"/>
  <c r="H258" i="9"/>
  <c r="G276" i="9"/>
  <c r="H276" i="9" s="1"/>
  <c r="G296" i="9"/>
  <c r="G291" i="9" s="1"/>
  <c r="H298" i="9"/>
  <c r="H300" i="9"/>
  <c r="H320" i="9"/>
  <c r="F315" i="9"/>
  <c r="F314" i="9" s="1"/>
  <c r="H341" i="9"/>
  <c r="H348" i="9"/>
  <c r="G375" i="9"/>
  <c r="H375" i="9" s="1"/>
  <c r="F380" i="9"/>
  <c r="H380" i="9" s="1"/>
  <c r="H400" i="9"/>
  <c r="H417" i="9"/>
  <c r="H419" i="9"/>
  <c r="H449" i="9"/>
  <c r="G452" i="9"/>
  <c r="H452" i="9" s="1"/>
  <c r="F562" i="9"/>
  <c r="H567" i="9"/>
  <c r="G566" i="9"/>
  <c r="H566" i="9" s="1"/>
  <c r="F573" i="9"/>
  <c r="H596" i="9"/>
  <c r="F601" i="9"/>
  <c r="F600" i="9" s="1"/>
  <c r="G652" i="9"/>
  <c r="H652" i="9" s="1"/>
  <c r="G685" i="9"/>
  <c r="H685" i="9" s="1"/>
  <c r="H693" i="9"/>
  <c r="G713" i="9"/>
  <c r="H713" i="9" s="1"/>
  <c r="H818" i="9"/>
  <c r="F820" i="9"/>
  <c r="H820" i="9" s="1"/>
  <c r="H824" i="9"/>
  <c r="F844" i="9"/>
  <c r="H848" i="9"/>
  <c r="F886" i="9"/>
  <c r="H929" i="9"/>
  <c r="G928" i="9"/>
  <c r="H928" i="9" s="1"/>
  <c r="I83" i="10"/>
  <c r="I122" i="10"/>
  <c r="I173" i="10"/>
  <c r="I175" i="10"/>
  <c r="G280" i="10"/>
  <c r="I319" i="10"/>
  <c r="G317" i="10"/>
  <c r="I317" i="10" s="1"/>
  <c r="G411" i="10"/>
  <c r="G406" i="10" s="1"/>
  <c r="H415" i="10"/>
  <c r="I415" i="10" s="1"/>
  <c r="I416" i="10"/>
  <c r="G546" i="10"/>
  <c r="G545" i="10" s="1"/>
  <c r="G544" i="10" s="1"/>
  <c r="G543" i="10" s="1"/>
  <c r="I547" i="10"/>
  <c r="G555" i="10"/>
  <c r="G554" i="10" s="1"/>
  <c r="I562" i="10"/>
  <c r="H57" i="9"/>
  <c r="H69" i="9"/>
  <c r="H73" i="9"/>
  <c r="H85" i="9"/>
  <c r="F92" i="9"/>
  <c r="G96" i="9"/>
  <c r="H104" i="9"/>
  <c r="H114" i="9"/>
  <c r="H116" i="9"/>
  <c r="F125" i="9"/>
  <c r="H125" i="9" s="1"/>
  <c r="H144" i="9"/>
  <c r="H151" i="9"/>
  <c r="F160" i="9"/>
  <c r="H162" i="9"/>
  <c r="H198" i="9"/>
  <c r="H237" i="9"/>
  <c r="H242" i="9"/>
  <c r="H256" i="9"/>
  <c r="H270" i="9"/>
  <c r="H279" i="9"/>
  <c r="H283" i="9"/>
  <c r="H285" i="9"/>
  <c r="H292" i="9"/>
  <c r="H313" i="9"/>
  <c r="H318" i="9"/>
  <c r="H332" i="9"/>
  <c r="F359" i="9"/>
  <c r="F358" i="9" s="1"/>
  <c r="F351" i="9" s="1"/>
  <c r="H361" i="9"/>
  <c r="H366" i="9"/>
  <c r="G379" i="9"/>
  <c r="H394" i="9"/>
  <c r="H414" i="9"/>
  <c r="H440" i="9"/>
  <c r="H491" i="9"/>
  <c r="H514" i="9"/>
  <c r="F532" i="9"/>
  <c r="G547" i="9"/>
  <c r="H547" i="9" s="1"/>
  <c r="F551" i="9"/>
  <c r="F559" i="9"/>
  <c r="H576" i="9"/>
  <c r="F581" i="9"/>
  <c r="G585" i="9"/>
  <c r="H590" i="9"/>
  <c r="H595" i="9"/>
  <c r="H689" i="9"/>
  <c r="H694" i="9"/>
  <c r="H717" i="9"/>
  <c r="G719" i="9"/>
  <c r="G718" i="9" s="1"/>
  <c r="H726" i="9"/>
  <c r="H743" i="9"/>
  <c r="G777" i="9"/>
  <c r="H777" i="9" s="1"/>
  <c r="F804" i="9"/>
  <c r="F797" i="9" s="1"/>
  <c r="F796" i="9" s="1"/>
  <c r="H806" i="9"/>
  <c r="H810" i="9"/>
  <c r="H817" i="9"/>
  <c r="H828" i="9"/>
  <c r="H832" i="9"/>
  <c r="F829" i="9"/>
  <c r="F822" i="9" s="1"/>
  <c r="H837" i="9"/>
  <c r="H911" i="9"/>
  <c r="H914" i="9"/>
  <c r="H937" i="9"/>
  <c r="I10" i="10"/>
  <c r="I87" i="10"/>
  <c r="I90" i="10"/>
  <c r="I93" i="10"/>
  <c r="I104" i="10"/>
  <c r="I174" i="10"/>
  <c r="I264" i="10"/>
  <c r="I350" i="10"/>
  <c r="I353" i="10"/>
  <c r="I420" i="10"/>
  <c r="I507" i="10"/>
  <c r="G527" i="10"/>
  <c r="G526" i="10" s="1"/>
  <c r="G516" i="10" s="1"/>
  <c r="I533" i="10"/>
  <c r="H545" i="10"/>
  <c r="H1201" i="10"/>
  <c r="I1202" i="10"/>
  <c r="H1297" i="10"/>
  <c r="I1297" i="10" s="1"/>
  <c r="I1298" i="10"/>
  <c r="H1337" i="10"/>
  <c r="I1337" i="10" s="1"/>
  <c r="I1338" i="10"/>
  <c r="H874" i="9"/>
  <c r="H890" i="9"/>
  <c r="H893" i="9"/>
  <c r="H909" i="9"/>
  <c r="F912" i="9"/>
  <c r="F919" i="9"/>
  <c r="H919" i="9" s="1"/>
  <c r="H921" i="9"/>
  <c r="H923" i="9"/>
  <c r="F930" i="9"/>
  <c r="H930" i="9" s="1"/>
  <c r="H935" i="9"/>
  <c r="H942" i="9"/>
  <c r="H9" i="10"/>
  <c r="H8" i="10" s="1"/>
  <c r="I120" i="10"/>
  <c r="I135" i="10"/>
  <c r="I138" i="10"/>
  <c r="I151" i="10"/>
  <c r="I157" i="10"/>
  <c r="I167" i="10"/>
  <c r="I171" i="10"/>
  <c r="I191" i="10"/>
  <c r="G221" i="10"/>
  <c r="I229" i="10"/>
  <c r="I235" i="10"/>
  <c r="G366" i="10"/>
  <c r="G365" i="10" s="1"/>
  <c r="I389" i="10"/>
  <c r="I404" i="10"/>
  <c r="I409" i="10"/>
  <c r="I465" i="10"/>
  <c r="I519" i="10"/>
  <c r="I528" i="10"/>
  <c r="I560" i="10"/>
  <c r="G612" i="10"/>
  <c r="G605" i="10" s="1"/>
  <c r="I751" i="10"/>
  <c r="H750" i="10"/>
  <c r="G849" i="10"/>
  <c r="I864" i="10"/>
  <c r="I1090" i="10"/>
  <c r="I1113" i="10"/>
  <c r="H1257" i="10"/>
  <c r="I1257" i="10" s="1"/>
  <c r="I1258" i="10"/>
  <c r="I1335" i="10"/>
  <c r="F12" i="11"/>
  <c r="F15" i="11"/>
  <c r="F18" i="11"/>
  <c r="F44" i="11"/>
  <c r="H498" i="9"/>
  <c r="H501" i="9"/>
  <c r="F504" i="9"/>
  <c r="H515" i="9"/>
  <c r="H519" i="9"/>
  <c r="H525" i="9"/>
  <c r="F527" i="9"/>
  <c r="H527" i="9" s="1"/>
  <c r="H529" i="9"/>
  <c r="H542" i="9"/>
  <c r="H557" i="9"/>
  <c r="H580" i="9"/>
  <c r="G581" i="9"/>
  <c r="H603" i="9"/>
  <c r="F606" i="9"/>
  <c r="H629" i="9"/>
  <c r="H702" i="9"/>
  <c r="H720" i="9"/>
  <c r="H737" i="9"/>
  <c r="H769" i="9"/>
  <c r="H781" i="9"/>
  <c r="H815" i="9"/>
  <c r="H819" i="9"/>
  <c r="H831" i="9"/>
  <c r="H842" i="9"/>
  <c r="G847" i="9"/>
  <c r="H857" i="9"/>
  <c r="H862" i="9"/>
  <c r="H866" i="9"/>
  <c r="H872" i="9"/>
  <c r="H888" i="9"/>
  <c r="H904" i="9"/>
  <c r="H913" i="9"/>
  <c r="H925" i="9"/>
  <c r="H931" i="9"/>
  <c r="H933" i="9"/>
  <c r="H940" i="9"/>
  <c r="H946" i="9"/>
  <c r="I14" i="10"/>
  <c r="I38" i="10"/>
  <c r="I42" i="10"/>
  <c r="I71" i="10"/>
  <c r="I113" i="10"/>
  <c r="I118" i="10"/>
  <c r="I187" i="10"/>
  <c r="I202" i="10"/>
  <c r="I274" i="10"/>
  <c r="I278" i="10"/>
  <c r="I282" i="10"/>
  <c r="I321" i="10"/>
  <c r="H343" i="10"/>
  <c r="I357" i="10"/>
  <c r="I425" i="10"/>
  <c r="I430" i="10"/>
  <c r="I455" i="10"/>
  <c r="G474" i="10"/>
  <c r="G506" i="10"/>
  <c r="G505" i="10" s="1"/>
  <c r="I513" i="10"/>
  <c r="I524" i="10"/>
  <c r="I590" i="10"/>
  <c r="I610" i="10"/>
  <c r="H606" i="10"/>
  <c r="H605" i="10" s="1"/>
  <c r="I613" i="10"/>
  <c r="I672" i="10"/>
  <c r="I714" i="10"/>
  <c r="I772" i="10"/>
  <c r="I826" i="10"/>
  <c r="I840" i="10"/>
  <c r="I851" i="10"/>
  <c r="I862" i="10"/>
  <c r="G872" i="10"/>
  <c r="G871" i="10" s="1"/>
  <c r="G870" i="10" s="1"/>
  <c r="G869" i="10" s="1"/>
  <c r="I950" i="10"/>
  <c r="G952" i="10"/>
  <c r="I1082" i="10"/>
  <c r="H1080" i="10"/>
  <c r="I1080" i="10" s="1"/>
  <c r="G1112" i="10"/>
  <c r="G1111" i="10" s="1"/>
  <c r="G1101" i="10" s="1"/>
  <c r="G1092" i="10" s="1"/>
  <c r="G1148" i="10"/>
  <c r="G1249" i="10"/>
  <c r="I1255" i="10"/>
  <c r="G1281" i="10"/>
  <c r="I1281" i="10" s="1"/>
  <c r="I1282" i="10"/>
  <c r="I649" i="10"/>
  <c r="I652" i="10"/>
  <c r="G667" i="10"/>
  <c r="G666" i="10" s="1"/>
  <c r="G665" i="10" s="1"/>
  <c r="I670" i="10"/>
  <c r="I738" i="10"/>
  <c r="G744" i="10"/>
  <c r="G743" i="10" s="1"/>
  <c r="I783" i="10"/>
  <c r="G805" i="10"/>
  <c r="G795" i="10" s="1"/>
  <c r="I838" i="10"/>
  <c r="I846" i="10"/>
  <c r="I857" i="10"/>
  <c r="I867" i="10"/>
  <c r="I880" i="10"/>
  <c r="I883" i="10"/>
  <c r="I889" i="10"/>
  <c r="I897" i="10"/>
  <c r="I948" i="10"/>
  <c r="G981" i="10"/>
  <c r="G1049" i="10"/>
  <c r="I1146" i="10"/>
  <c r="I1152" i="10"/>
  <c r="I1276" i="10"/>
  <c r="I1288" i="10"/>
  <c r="I1307" i="10"/>
  <c r="I1311" i="10"/>
  <c r="I1315" i="10"/>
  <c r="I1320" i="10"/>
  <c r="I1325" i="10"/>
  <c r="F7" i="11"/>
  <c r="F28" i="11"/>
  <c r="F31" i="11"/>
  <c r="F33" i="11"/>
  <c r="F38" i="11"/>
  <c r="I441" i="10"/>
  <c r="I453" i="10"/>
  <c r="G491" i="10"/>
  <c r="G490" i="10" s="1"/>
  <c r="I500" i="10"/>
  <c r="I558" i="10"/>
  <c r="I616" i="10"/>
  <c r="I625" i="10"/>
  <c r="I668" i="10"/>
  <c r="I695" i="10"/>
  <c r="I717" i="10"/>
  <c r="I775" i="10"/>
  <c r="I803" i="10"/>
  <c r="I807" i="10"/>
  <c r="I813" i="10"/>
  <c r="I836" i="10"/>
  <c r="I844" i="10"/>
  <c r="I855" i="10"/>
  <c r="I878" i="10"/>
  <c r="I895" i="10"/>
  <c r="I907" i="10"/>
  <c r="G906" i="10"/>
  <c r="I942" i="10"/>
  <c r="I971" i="10"/>
  <c r="I986" i="10"/>
  <c r="I1078" i="10"/>
  <c r="I1104" i="10"/>
  <c r="I1139" i="10"/>
  <c r="I1274" i="10"/>
  <c r="D5" i="11"/>
  <c r="F5" i="11" s="1"/>
  <c r="F19" i="11"/>
  <c r="D26" i="11"/>
  <c r="D29" i="11"/>
  <c r="D36" i="11"/>
  <c r="F11" i="11"/>
  <c r="F13" i="11"/>
  <c r="F16" i="11"/>
  <c r="D21" i="11"/>
  <c r="F23" i="11"/>
  <c r="F35" i="11"/>
  <c r="F40" i="11"/>
  <c r="F6" i="11"/>
  <c r="F30" i="11"/>
  <c r="E29" i="11"/>
  <c r="F41" i="11"/>
  <c r="F9" i="11"/>
  <c r="F20" i="11"/>
  <c r="F37" i="11"/>
  <c r="D39" i="11"/>
  <c r="F43" i="11"/>
  <c r="D45" i="11"/>
  <c r="F45" i="11" s="1"/>
  <c r="F47" i="11"/>
  <c r="F49" i="11"/>
  <c r="E14" i="11"/>
  <c r="E26" i="11"/>
  <c r="F26" i="11" s="1"/>
  <c r="E50" i="11"/>
  <c r="F50" i="11" s="1"/>
  <c r="E17" i="11"/>
  <c r="F17" i="11" s="1"/>
  <c r="E21" i="11"/>
  <c r="E36" i="11"/>
  <c r="E39" i="11"/>
  <c r="I9" i="10"/>
  <c r="I255" i="10"/>
  <c r="H254" i="10"/>
  <c r="I254" i="10" s="1"/>
  <c r="I379" i="10"/>
  <c r="H378" i="10"/>
  <c r="I198" i="10"/>
  <c r="G28" i="10"/>
  <c r="G34" i="10"/>
  <c r="G33" i="10" s="1"/>
  <c r="I33" i="10" s="1"/>
  <c r="H41" i="10"/>
  <c r="H57" i="10"/>
  <c r="H61" i="10"/>
  <c r="I61" i="10" s="1"/>
  <c r="G66" i="10"/>
  <c r="I66" i="10" s="1"/>
  <c r="G70" i="10"/>
  <c r="G78" i="10"/>
  <c r="G77" i="10" s="1"/>
  <c r="H81" i="10"/>
  <c r="G86" i="10"/>
  <c r="H89" i="10"/>
  <c r="I89" i="10" s="1"/>
  <c r="H109" i="10"/>
  <c r="I109" i="10" s="1"/>
  <c r="H129" i="10"/>
  <c r="H134" i="10"/>
  <c r="I134" i="10" s="1"/>
  <c r="G141" i="10"/>
  <c r="G140" i="10" s="1"/>
  <c r="H156" i="10"/>
  <c r="H166" i="10"/>
  <c r="H184" i="10"/>
  <c r="G193" i="10"/>
  <c r="G190" i="10" s="1"/>
  <c r="G189" i="10" s="1"/>
  <c r="H201" i="10"/>
  <c r="H206" i="10"/>
  <c r="I206" i="10" s="1"/>
  <c r="I226" i="10"/>
  <c r="H225" i="10"/>
  <c r="I267" i="10"/>
  <c r="H266" i="10"/>
  <c r="I266" i="10" s="1"/>
  <c r="H273" i="10"/>
  <c r="H281" i="10"/>
  <c r="H285" i="10"/>
  <c r="I285" i="10" s="1"/>
  <c r="I305" i="10"/>
  <c r="H331" i="10"/>
  <c r="H337" i="10"/>
  <c r="I347" i="10"/>
  <c r="G346" i="10"/>
  <c r="I360" i="10"/>
  <c r="I368" i="10"/>
  <c r="I373" i="10"/>
  <c r="G394" i="10"/>
  <c r="G393" i="10" s="1"/>
  <c r="G386" i="10" s="1"/>
  <c r="G438" i="10"/>
  <c r="G486" i="10"/>
  <c r="I487" i="10"/>
  <c r="G497" i="10"/>
  <c r="G496" i="10" s="1"/>
  <c r="G706" i="10"/>
  <c r="I233" i="10"/>
  <c r="G232" i="10"/>
  <c r="I232" i="10" s="1"/>
  <c r="I308" i="10"/>
  <c r="H307" i="10"/>
  <c r="I307" i="10" s="1"/>
  <c r="I314" i="10"/>
  <c r="H313" i="10"/>
  <c r="I329" i="10"/>
  <c r="H327" i="10"/>
  <c r="I363" i="10"/>
  <c r="H362" i="10"/>
  <c r="I362" i="10" s="1"/>
  <c r="I371" i="10"/>
  <c r="H370" i="10"/>
  <c r="I699" i="10"/>
  <c r="H698" i="10"/>
  <c r="H53" i="10"/>
  <c r="H77" i="10"/>
  <c r="I77" i="10" s="1"/>
  <c r="G82" i="10"/>
  <c r="G81" i="10" s="1"/>
  <c r="H99" i="10"/>
  <c r="I99" i="10" s="1"/>
  <c r="G112" i="10"/>
  <c r="I112" i="10" s="1"/>
  <c r="H115" i="10"/>
  <c r="G132" i="10"/>
  <c r="G129" i="10" s="1"/>
  <c r="H140" i="10"/>
  <c r="H146" i="10"/>
  <c r="H170" i="10"/>
  <c r="H190" i="10"/>
  <c r="G204" i="10"/>
  <c r="G201" i="10" s="1"/>
  <c r="H210" i="10"/>
  <c r="I239" i="10"/>
  <c r="H238" i="10"/>
  <c r="I256" i="10"/>
  <c r="I292" i="10"/>
  <c r="H297" i="10"/>
  <c r="I297" i="10" s="1"/>
  <c r="H301" i="10"/>
  <c r="H323" i="10"/>
  <c r="I323" i="10" s="1"/>
  <c r="H352" i="10"/>
  <c r="I352" i="10" s="1"/>
  <c r="I374" i="10"/>
  <c r="I376" i="10"/>
  <c r="H375" i="10"/>
  <c r="I375" i="10" s="1"/>
  <c r="I380" i="10"/>
  <c r="I398" i="10"/>
  <c r="I402" i="10"/>
  <c r="G463" i="10"/>
  <c r="I506" i="10"/>
  <c r="I745" i="10"/>
  <c r="I223" i="10"/>
  <c r="I262" i="10"/>
  <c r="G273" i="10"/>
  <c r="G272" i="10" s="1"/>
  <c r="G271" i="10" s="1"/>
  <c r="G270" i="10" s="1"/>
  <c r="I290" i="10"/>
  <c r="H289" i="10"/>
  <c r="G316" i="10"/>
  <c r="I316" i="10" s="1"/>
  <c r="I413" i="10"/>
  <c r="H412" i="10"/>
  <c r="I574" i="10"/>
  <c r="H573" i="10"/>
  <c r="I689" i="10"/>
  <c r="H408" i="10"/>
  <c r="H434" i="10"/>
  <c r="H440" i="10"/>
  <c r="H458" i="10"/>
  <c r="H464" i="10"/>
  <c r="I464" i="10" s="1"/>
  <c r="H491" i="10"/>
  <c r="H499" i="10"/>
  <c r="H527" i="10"/>
  <c r="H548" i="10"/>
  <c r="I548" i="10" s="1"/>
  <c r="I551" i="10"/>
  <c r="H567" i="10"/>
  <c r="H589" i="10"/>
  <c r="I643" i="10"/>
  <c r="H667" i="10"/>
  <c r="I682" i="10"/>
  <c r="I687" i="10"/>
  <c r="H686" i="10"/>
  <c r="I686" i="10" s="1"/>
  <c r="H694" i="10"/>
  <c r="I765" i="10"/>
  <c r="G821" i="10"/>
  <c r="G817" i="10" s="1"/>
  <c r="I825" i="10"/>
  <c r="I545" i="10"/>
  <c r="H544" i="10"/>
  <c r="H422" i="10"/>
  <c r="I422" i="10" s="1"/>
  <c r="H452" i="10"/>
  <c r="G459" i="10"/>
  <c r="H468" i="10"/>
  <c r="H478" i="10"/>
  <c r="I488" i="10"/>
  <c r="H523" i="10"/>
  <c r="H540" i="10"/>
  <c r="I575" i="10"/>
  <c r="H581" i="10"/>
  <c r="I596" i="10"/>
  <c r="H595" i="10"/>
  <c r="I619" i="10"/>
  <c r="H676" i="10"/>
  <c r="I676" i="10" s="1"/>
  <c r="G685" i="10"/>
  <c r="I690" i="10"/>
  <c r="I700" i="10"/>
  <c r="H708" i="10"/>
  <c r="I724" i="10"/>
  <c r="I736" i="10"/>
  <c r="I761" i="10"/>
  <c r="H760" i="10"/>
  <c r="I760" i="10" s="1"/>
  <c r="H388" i="10"/>
  <c r="H395" i="10"/>
  <c r="I395" i="10" s="1"/>
  <c r="H401" i="10"/>
  <c r="I401" i="10" s="1"/>
  <c r="H419" i="10"/>
  <c r="H429" i="10"/>
  <c r="H443" i="10"/>
  <c r="I443" i="10" s="1"/>
  <c r="G461" i="10"/>
  <c r="I461" i="10" s="1"/>
  <c r="H475" i="10"/>
  <c r="I475" i="10" s="1"/>
  <c r="H483" i="10"/>
  <c r="H502" i="10"/>
  <c r="H512" i="10"/>
  <c r="H518" i="10"/>
  <c r="H555" i="10"/>
  <c r="I577" i="10"/>
  <c r="I655" i="10"/>
  <c r="I704" i="10"/>
  <c r="I731" i="10"/>
  <c r="H730" i="10"/>
  <c r="I734" i="10"/>
  <c r="H733" i="10"/>
  <c r="I733" i="10" s="1"/>
  <c r="G848" i="10"/>
  <c r="G832" i="10" s="1"/>
  <c r="G831" i="10" s="1"/>
  <c r="H764" i="10"/>
  <c r="H782" i="10"/>
  <c r="H802" i="10"/>
  <c r="I802" i="10" s="1"/>
  <c r="H812" i="10"/>
  <c r="I812" i="10" s="1"/>
  <c r="H818" i="10"/>
  <c r="H828" i="10"/>
  <c r="I828" i="10" s="1"/>
  <c r="H850" i="10"/>
  <c r="H866" i="10"/>
  <c r="H888" i="10"/>
  <c r="I914" i="10"/>
  <c r="I919" i="10"/>
  <c r="H916" i="10"/>
  <c r="I916" i="10" s="1"/>
  <c r="I925" i="10"/>
  <c r="I929" i="10"/>
  <c r="H928" i="10"/>
  <c r="I964" i="10"/>
  <c r="H963" i="10"/>
  <c r="H969" i="10"/>
  <c r="I976" i="10"/>
  <c r="H975" i="10"/>
  <c r="I1019" i="10"/>
  <c r="I1036" i="10"/>
  <c r="I1053" i="10"/>
  <c r="I1056" i="10"/>
  <c r="H1055" i="10"/>
  <c r="I1055" i="10" s="1"/>
  <c r="I1068" i="10"/>
  <c r="I1094" i="10"/>
  <c r="H1093" i="10"/>
  <c r="I934" i="10"/>
  <c r="G933" i="10"/>
  <c r="G928" i="10" s="1"/>
  <c r="H953" i="10"/>
  <c r="I1022" i="10"/>
  <c r="H1021" i="10"/>
  <c r="I1075" i="10"/>
  <c r="G1074" i="10"/>
  <c r="G1061" i="10" s="1"/>
  <c r="G1060" i="10" s="1"/>
  <c r="G1059" i="10" s="1"/>
  <c r="H1077" i="10"/>
  <c r="I1098" i="10"/>
  <c r="H1097" i="10"/>
  <c r="I1097" i="10" s="1"/>
  <c r="H796" i="10"/>
  <c r="H806" i="10"/>
  <c r="I806" i="10" s="1"/>
  <c r="I809" i="10"/>
  <c r="H822" i="10"/>
  <c r="H882" i="10"/>
  <c r="I882" i="10" s="1"/>
  <c r="I923" i="10"/>
  <c r="H922" i="10"/>
  <c r="G970" i="10"/>
  <c r="G969" i="10" s="1"/>
  <c r="G975" i="10"/>
  <c r="I1029" i="10"/>
  <c r="G1028" i="10"/>
  <c r="G1021" i="10" s="1"/>
  <c r="I1046" i="10"/>
  <c r="H1045" i="10"/>
  <c r="I1045" i="10" s="1"/>
  <c r="I1062" i="10"/>
  <c r="I1066" i="10"/>
  <c r="H1065" i="10"/>
  <c r="I1065" i="10" s="1"/>
  <c r="H789" i="10"/>
  <c r="H835" i="10"/>
  <c r="H873" i="10"/>
  <c r="H906" i="10"/>
  <c r="I911" i="10"/>
  <c r="G921" i="10"/>
  <c r="I926" i="10"/>
  <c r="I946" i="10"/>
  <c r="H945" i="10"/>
  <c r="I960" i="10"/>
  <c r="H959" i="10"/>
  <c r="I965" i="10"/>
  <c r="I977" i="10"/>
  <c r="I982" i="10"/>
  <c r="H981" i="10"/>
  <c r="I981" i="10" s="1"/>
  <c r="I1008" i="10"/>
  <c r="H1007" i="10"/>
  <c r="I1016" i="10"/>
  <c r="H1013" i="10"/>
  <c r="I1037" i="10"/>
  <c r="G1040" i="10"/>
  <c r="I1050" i="10"/>
  <c r="I1057" i="10"/>
  <c r="I1069" i="10"/>
  <c r="H1081" i="10"/>
  <c r="I1081" i="10" s="1"/>
  <c r="H1089" i="10"/>
  <c r="H1103" i="10"/>
  <c r="H1125" i="10"/>
  <c r="I1125" i="10" s="1"/>
  <c r="H1138" i="10"/>
  <c r="I1154" i="10"/>
  <c r="I1175" i="10"/>
  <c r="H1174" i="10"/>
  <c r="I1186" i="10"/>
  <c r="G1185" i="10"/>
  <c r="I1227" i="10"/>
  <c r="H1226" i="10"/>
  <c r="I1226" i="10" s="1"/>
  <c r="I1263" i="10"/>
  <c r="I1160" i="10"/>
  <c r="H1159" i="10"/>
  <c r="I1189" i="10"/>
  <c r="H1188" i="10"/>
  <c r="H1193" i="10"/>
  <c r="I1195" i="10"/>
  <c r="H1194" i="10"/>
  <c r="I1194" i="10" s="1"/>
  <c r="I1214" i="10"/>
  <c r="G1213" i="10"/>
  <c r="G1212" i="10" s="1"/>
  <c r="H1145" i="10"/>
  <c r="I1171" i="10"/>
  <c r="H1170" i="10"/>
  <c r="I1211" i="10"/>
  <c r="G1210" i="10"/>
  <c r="G1209" i="10" s="1"/>
  <c r="G1208" i="10" s="1"/>
  <c r="I1233" i="10"/>
  <c r="H1232" i="10"/>
  <c r="I1181" i="10"/>
  <c r="H1180" i="10"/>
  <c r="I1185" i="10"/>
  <c r="I1224" i="10"/>
  <c r="G1223" i="10"/>
  <c r="I1223" i="10" s="1"/>
  <c r="I1238" i="10"/>
  <c r="G1237" i="10"/>
  <c r="I1237" i="10" s="1"/>
  <c r="H1209" i="10"/>
  <c r="H1212" i="10"/>
  <c r="H1218" i="10"/>
  <c r="H1244" i="10"/>
  <c r="H1250" i="10"/>
  <c r="H1284" i="10"/>
  <c r="I1284" i="10" s="1"/>
  <c r="H1306" i="10"/>
  <c r="I1306" i="10" s="1"/>
  <c r="H1314" i="10"/>
  <c r="H1346" i="10"/>
  <c r="H1353" i="10"/>
  <c r="G1245" i="10"/>
  <c r="G1244" i="10" s="1"/>
  <c r="G1240" i="10" s="1"/>
  <c r="H1254" i="10"/>
  <c r="H1262" i="10"/>
  <c r="I1262" i="10" s="1"/>
  <c r="H1268" i="10"/>
  <c r="I1268" i="10" s="1"/>
  <c r="G1273" i="10"/>
  <c r="I1273" i="10" s="1"/>
  <c r="H1280" i="10"/>
  <c r="G1287" i="10"/>
  <c r="I1287" i="10" s="1"/>
  <c r="G1301" i="10"/>
  <c r="I1301" i="10" s="1"/>
  <c r="H1310" i="10"/>
  <c r="G1319" i="10"/>
  <c r="G1318" i="10" s="1"/>
  <c r="G1313" i="10" s="1"/>
  <c r="H1324" i="10"/>
  <c r="I1324" i="10" s="1"/>
  <c r="G1331" i="10"/>
  <c r="G1330" i="10" s="1"/>
  <c r="G1329" i="10" s="1"/>
  <c r="H1334" i="10"/>
  <c r="I1334" i="10" s="1"/>
  <c r="G1347" i="10"/>
  <c r="G1346" i="10" s="1"/>
  <c r="G1340" i="10" s="1"/>
  <c r="G1354" i="10"/>
  <c r="G1353" i="10" s="1"/>
  <c r="G1352" i="10" s="1"/>
  <c r="G1351" i="10" s="1"/>
  <c r="H40" i="9"/>
  <c r="G39" i="9"/>
  <c r="H39" i="9" s="1"/>
  <c r="F9" i="9"/>
  <c r="H9" i="9" s="1"/>
  <c r="F16" i="9"/>
  <c r="H27" i="9"/>
  <c r="H58" i="9"/>
  <c r="H70" i="9"/>
  <c r="G134" i="9"/>
  <c r="G138" i="9"/>
  <c r="H152" i="9"/>
  <c r="H17" i="9"/>
  <c r="H30" i="9"/>
  <c r="H46" i="9"/>
  <c r="H96" i="9"/>
  <c r="F159" i="9"/>
  <c r="H172" i="9"/>
  <c r="G171" i="9"/>
  <c r="H171" i="9" s="1"/>
  <c r="H18" i="9"/>
  <c r="G21" i="9"/>
  <c r="H22" i="9"/>
  <c r="G36" i="9"/>
  <c r="H41" i="9"/>
  <c r="F43" i="9"/>
  <c r="H53" i="9"/>
  <c r="F55" i="9"/>
  <c r="G64" i="9"/>
  <c r="F67" i="9"/>
  <c r="H81" i="9"/>
  <c r="F83" i="9"/>
  <c r="H97" i="9"/>
  <c r="F149" i="9"/>
  <c r="G6" i="9"/>
  <c r="G10" i="9"/>
  <c r="H10" i="9" s="1"/>
  <c r="G16" i="9"/>
  <c r="G43" i="9"/>
  <c r="H43" i="9" s="1"/>
  <c r="G55" i="9"/>
  <c r="G67" i="9"/>
  <c r="G83" i="9"/>
  <c r="G129" i="9"/>
  <c r="G149" i="9"/>
  <c r="G181" i="9"/>
  <c r="H181" i="9" s="1"/>
  <c r="G183" i="9"/>
  <c r="H192" i="9"/>
  <c r="G191" i="9"/>
  <c r="H191" i="9" s="1"/>
  <c r="H194" i="9"/>
  <c r="G193" i="9"/>
  <c r="H196" i="9"/>
  <c r="G195" i="9"/>
  <c r="H195" i="9" s="1"/>
  <c r="H202" i="9"/>
  <c r="G201" i="9"/>
  <c r="F214" i="9"/>
  <c r="F208" i="9" s="1"/>
  <c r="F236" i="9"/>
  <c r="H244" i="9"/>
  <c r="G243" i="9"/>
  <c r="H247" i="9"/>
  <c r="F246" i="9"/>
  <c r="H246" i="9" s="1"/>
  <c r="F296" i="9"/>
  <c r="H296" i="9" s="1"/>
  <c r="G433" i="9"/>
  <c r="H448" i="9"/>
  <c r="F131" i="9"/>
  <c r="F190" i="9"/>
  <c r="F189" i="9" s="1"/>
  <c r="F188" i="9" s="1"/>
  <c r="H232" i="9"/>
  <c r="G231" i="9"/>
  <c r="H268" i="9"/>
  <c r="G267" i="9"/>
  <c r="H267" i="9" s="1"/>
  <c r="H284" i="9"/>
  <c r="F282" i="9"/>
  <c r="F275" i="9" s="1"/>
  <c r="H295" i="9"/>
  <c r="F294" i="9"/>
  <c r="H464" i="9"/>
  <c r="G463" i="9"/>
  <c r="H463" i="9" s="1"/>
  <c r="F7" i="9"/>
  <c r="G33" i="9"/>
  <c r="H33" i="9" s="1"/>
  <c r="F36" i="9"/>
  <c r="H42" i="9"/>
  <c r="G49" i="9"/>
  <c r="H54" i="9"/>
  <c r="G61" i="9"/>
  <c r="H61" i="9" s="1"/>
  <c r="F64" i="9"/>
  <c r="G77" i="9"/>
  <c r="H82" i="9"/>
  <c r="G89" i="9"/>
  <c r="H89" i="9" s="1"/>
  <c r="H94" i="9"/>
  <c r="H98" i="9"/>
  <c r="G103" i="9"/>
  <c r="G107" i="9"/>
  <c r="H107" i="9" s="1"/>
  <c r="G111" i="9"/>
  <c r="G119" i="9"/>
  <c r="F135" i="9"/>
  <c r="F134" i="9" s="1"/>
  <c r="H137" i="9"/>
  <c r="F139" i="9"/>
  <c r="F138" i="9" s="1"/>
  <c r="H141" i="9"/>
  <c r="F143" i="9"/>
  <c r="F154" i="9"/>
  <c r="H156" i="9"/>
  <c r="G163" i="9"/>
  <c r="H166" i="9"/>
  <c r="G165" i="9"/>
  <c r="H165" i="9" s="1"/>
  <c r="H169" i="9"/>
  <c r="H173" i="9"/>
  <c r="H180" i="9"/>
  <c r="G179" i="9"/>
  <c r="H207" i="9"/>
  <c r="F220" i="9"/>
  <c r="F224" i="9"/>
  <c r="H239" i="9"/>
  <c r="H248" i="9"/>
  <c r="G259" i="9"/>
  <c r="H259" i="9" s="1"/>
  <c r="F337" i="9"/>
  <c r="H405" i="9"/>
  <c r="H418" i="9"/>
  <c r="F422" i="9"/>
  <c r="F184" i="9"/>
  <c r="F183" i="9" s="1"/>
  <c r="H203" i="9"/>
  <c r="H206" i="9"/>
  <c r="G205" i="9"/>
  <c r="H210" i="9"/>
  <c r="G209" i="9"/>
  <c r="H216" i="9"/>
  <c r="G215" i="9"/>
  <c r="H251" i="9"/>
  <c r="F250" i="9"/>
  <c r="F264" i="9"/>
  <c r="H272" i="9"/>
  <c r="G271" i="9"/>
  <c r="H306" i="9"/>
  <c r="F305" i="9"/>
  <c r="H305" i="9" s="1"/>
  <c r="G368" i="9"/>
  <c r="G245" i="9"/>
  <c r="G253" i="9"/>
  <c r="G265" i="9"/>
  <c r="G273" i="9"/>
  <c r="H273" i="9" s="1"/>
  <c r="G282" i="9"/>
  <c r="G319" i="9"/>
  <c r="H319" i="9" s="1"/>
  <c r="G329" i="9"/>
  <c r="G333" i="9"/>
  <c r="G346" i="9"/>
  <c r="G364" i="9"/>
  <c r="G388" i="9"/>
  <c r="H388" i="9" s="1"/>
  <c r="G396" i="9"/>
  <c r="G411" i="9"/>
  <c r="G415" i="9"/>
  <c r="G428" i="9"/>
  <c r="G441" i="9"/>
  <c r="H441" i="9" s="1"/>
  <c r="G445" i="9"/>
  <c r="H445" i="9" s="1"/>
  <c r="G457" i="9"/>
  <c r="G461" i="9"/>
  <c r="H486" i="9"/>
  <c r="G485" i="9"/>
  <c r="H485" i="9" s="1"/>
  <c r="H490" i="9"/>
  <c r="G588" i="9"/>
  <c r="H606" i="9"/>
  <c r="G310" i="9"/>
  <c r="G317" i="9"/>
  <c r="H317" i="9" s="1"/>
  <c r="G321" i="9"/>
  <c r="G331" i="9"/>
  <c r="H331" i="9" s="1"/>
  <c r="F334" i="9"/>
  <c r="F333" i="9" s="1"/>
  <c r="G340" i="9"/>
  <c r="F347" i="9"/>
  <c r="F346" i="9" s="1"/>
  <c r="G353" i="9"/>
  <c r="G358" i="9"/>
  <c r="F365" i="9"/>
  <c r="F364" i="9" s="1"/>
  <c r="F363" i="9" s="1"/>
  <c r="F369" i="9"/>
  <c r="F368" i="9" s="1"/>
  <c r="F367" i="9" s="1"/>
  <c r="H371" i="9"/>
  <c r="H383" i="9"/>
  <c r="G386" i="9"/>
  <c r="F393" i="9"/>
  <c r="F390" i="9" s="1"/>
  <c r="F384" i="9" s="1"/>
  <c r="F397" i="9"/>
  <c r="F396" i="9" s="1"/>
  <c r="G404" i="9"/>
  <c r="F407" i="9"/>
  <c r="H407" i="9" s="1"/>
  <c r="G413" i="9"/>
  <c r="H413" i="9" s="1"/>
  <c r="F416" i="9"/>
  <c r="F415" i="9" s="1"/>
  <c r="F434" i="9"/>
  <c r="F433" i="9" s="1"/>
  <c r="F427" i="9" s="1"/>
  <c r="H436" i="9"/>
  <c r="G439" i="9"/>
  <c r="G443" i="9"/>
  <c r="H443" i="9" s="1"/>
  <c r="F450" i="9"/>
  <c r="F447" i="9" s="1"/>
  <c r="G455" i="9"/>
  <c r="F458" i="9"/>
  <c r="F457" i="9" s="1"/>
  <c r="H465" i="9"/>
  <c r="H471" i="9"/>
  <c r="G470" i="9"/>
  <c r="H489" i="9"/>
  <c r="H535" i="9"/>
  <c r="F605" i="9"/>
  <c r="F604" i="9" s="1"/>
  <c r="H581" i="9"/>
  <c r="G493" i="9"/>
  <c r="G497" i="9"/>
  <c r="H497" i="9" s="1"/>
  <c r="G513" i="9"/>
  <c r="G517" i="9"/>
  <c r="G533" i="9"/>
  <c r="G537" i="9"/>
  <c r="H537" i="9" s="1"/>
  <c r="G541" i="9"/>
  <c r="H541" i="9" s="1"/>
  <c r="G545" i="9"/>
  <c r="G569" i="9"/>
  <c r="H569" i="9" s="1"/>
  <c r="G573" i="9"/>
  <c r="H573" i="9" s="1"/>
  <c r="H625" i="9"/>
  <c r="H628" i="9"/>
  <c r="F636" i="9"/>
  <c r="F635" i="9" s="1"/>
  <c r="F623" i="9" s="1"/>
  <c r="H653" i="9"/>
  <c r="G656" i="9"/>
  <c r="H656" i="9" s="1"/>
  <c r="H684" i="9"/>
  <c r="G488" i="9"/>
  <c r="G500" i="9"/>
  <c r="G504" i="9"/>
  <c r="G520" i="9"/>
  <c r="H520" i="9" s="1"/>
  <c r="G524" i="9"/>
  <c r="H524" i="9" s="1"/>
  <c r="G552" i="9"/>
  <c r="H552" i="9" s="1"/>
  <c r="G556" i="9"/>
  <c r="F577" i="9"/>
  <c r="H579" i="9"/>
  <c r="H582" i="9"/>
  <c r="F585" i="9"/>
  <c r="H587" i="9"/>
  <c r="G592" i="9"/>
  <c r="H612" i="9"/>
  <c r="G611" i="9"/>
  <c r="F645" i="9"/>
  <c r="H661" i="9"/>
  <c r="G660" i="9"/>
  <c r="H664" i="9"/>
  <c r="H669" i="9"/>
  <c r="G668" i="9"/>
  <c r="H677" i="9"/>
  <c r="G676" i="9"/>
  <c r="H676" i="9" s="1"/>
  <c r="H696" i="9"/>
  <c r="H601" i="9"/>
  <c r="H632" i="9"/>
  <c r="G631" i="9"/>
  <c r="H631" i="9" s="1"/>
  <c r="H640" i="9"/>
  <c r="G639" i="9"/>
  <c r="G502" i="9"/>
  <c r="H502" i="9" s="1"/>
  <c r="G530" i="9"/>
  <c r="H530" i="9" s="1"/>
  <c r="H583" i="9"/>
  <c r="F589" i="9"/>
  <c r="F588" i="9" s="1"/>
  <c r="H591" i="9"/>
  <c r="H608" i="9"/>
  <c r="H665" i="9"/>
  <c r="H672" i="9"/>
  <c r="F682" i="9"/>
  <c r="H688" i="9"/>
  <c r="G701" i="9"/>
  <c r="H701" i="9" s="1"/>
  <c r="G712" i="9"/>
  <c r="H712" i="9" s="1"/>
  <c r="G716" i="9"/>
  <c r="F719" i="9"/>
  <c r="F718" i="9" s="1"/>
  <c r="H721" i="9"/>
  <c r="G724" i="9"/>
  <c r="G732" i="9"/>
  <c r="H732" i="9" s="1"/>
  <c r="G736" i="9"/>
  <c r="H736" i="9" s="1"/>
  <c r="G744" i="9"/>
  <c r="H744" i="9" s="1"/>
  <c r="G750" i="9"/>
  <c r="H809" i="9"/>
  <c r="H950" i="9"/>
  <c r="F703" i="9"/>
  <c r="F738" i="9"/>
  <c r="F728" i="9" s="1"/>
  <c r="G671" i="9"/>
  <c r="G683" i="9"/>
  <c r="H683" i="9" s="1"/>
  <c r="G687" i="9"/>
  <c r="G691" i="9"/>
  <c r="H691" i="9" s="1"/>
  <c r="G695" i="9"/>
  <c r="H695" i="9" s="1"/>
  <c r="G699" i="9"/>
  <c r="H699" i="9" s="1"/>
  <c r="G703" i="9"/>
  <c r="H703" i="9" s="1"/>
  <c r="G730" i="9"/>
  <c r="G734" i="9"/>
  <c r="H734" i="9" s="1"/>
  <c r="G738" i="9"/>
  <c r="G752" i="9"/>
  <c r="H752" i="9" s="1"/>
  <c r="G756" i="9"/>
  <c r="G764" i="9"/>
  <c r="G768" i="9"/>
  <c r="G772" i="9"/>
  <c r="H772" i="9" s="1"/>
  <c r="G780" i="9"/>
  <c r="G823" i="9"/>
  <c r="G827" i="9"/>
  <c r="G841" i="9"/>
  <c r="F847" i="9"/>
  <c r="F843" i="9" s="1"/>
  <c r="H849" i="9"/>
  <c r="F851" i="9"/>
  <c r="H851" i="9" s="1"/>
  <c r="H853" i="9"/>
  <c r="G856" i="9"/>
  <c r="H856" i="9" s="1"/>
  <c r="F859" i="9"/>
  <c r="G871" i="9"/>
  <c r="H871" i="9" s="1"/>
  <c r="G887" i="9"/>
  <c r="F896" i="9"/>
  <c r="G901" i="9"/>
  <c r="G912" i="9"/>
  <c r="G759" i="9"/>
  <c r="G785" i="9"/>
  <c r="G802" i="9"/>
  <c r="H811" i="9"/>
  <c r="G814" i="9"/>
  <c r="H814" i="9" s="1"/>
  <c r="G830" i="9"/>
  <c r="H830" i="9" s="1"/>
  <c r="G834" i="9"/>
  <c r="G844" i="9"/>
  <c r="H932" i="9"/>
  <c r="G943" i="9"/>
  <c r="H943" i="9" s="1"/>
  <c r="G770" i="9"/>
  <c r="H770" i="9" s="1"/>
  <c r="G774" i="9"/>
  <c r="H774" i="9" s="1"/>
  <c r="G793" i="9"/>
  <c r="F816" i="9"/>
  <c r="H816" i="9" s="1"/>
  <c r="F861" i="9"/>
  <c r="G865" i="9"/>
  <c r="H865" i="9" s="1"/>
  <c r="G869" i="9"/>
  <c r="G873" i="9"/>
  <c r="H873" i="9" s="1"/>
  <c r="G889" i="9"/>
  <c r="H889" i="9" s="1"/>
  <c r="G903" i="9"/>
  <c r="H903" i="9" s="1"/>
  <c r="G910" i="9"/>
  <c r="H910" i="9" s="1"/>
  <c r="G938" i="9"/>
  <c r="H938" i="9" s="1"/>
  <c r="G880" i="9"/>
  <c r="G884" i="9"/>
  <c r="G898" i="9"/>
  <c r="H898" i="9" s="1"/>
  <c r="G917" i="9"/>
  <c r="H917" i="9" s="1"/>
  <c r="G941" i="9"/>
  <c r="H941" i="9" s="1"/>
  <c r="G945" i="9" l="1"/>
  <c r="H945" i="9" s="1"/>
  <c r="F667" i="9"/>
  <c r="H507" i="9"/>
  <c r="H510" i="9"/>
  <c r="H592" i="9"/>
  <c r="H488" i="9"/>
  <c r="F379" i="9"/>
  <c r="H154" i="9"/>
  <c r="H83" i="9"/>
  <c r="F39" i="11"/>
  <c r="F763" i="9"/>
  <c r="H671" i="9"/>
  <c r="F235" i="9"/>
  <c r="H86" i="9"/>
  <c r="H52" i="9"/>
  <c r="G776" i="9"/>
  <c r="H776" i="9" s="1"/>
  <c r="H149" i="9"/>
  <c r="H1049" i="10"/>
  <c r="I1049" i="10" s="1"/>
  <c r="G515" i="10"/>
  <c r="G7" i="10"/>
  <c r="I261" i="10"/>
  <c r="F482" i="9"/>
  <c r="F20" i="9"/>
  <c r="H16" i="9"/>
  <c r="I546" i="10"/>
  <c r="I505" i="10"/>
  <c r="H600" i="9"/>
  <c r="H282" i="9"/>
  <c r="G56" i="10"/>
  <c r="H912" i="9"/>
  <c r="I1112" i="10"/>
  <c r="I1021" i="10"/>
  <c r="I212" i="10"/>
  <c r="H618" i="9"/>
  <c r="F783" i="9"/>
  <c r="H892" i="9"/>
  <c r="G708" i="9"/>
  <c r="H708" i="9" s="1"/>
  <c r="H504" i="9"/>
  <c r="H517" i="9"/>
  <c r="H347" i="9"/>
  <c r="H77" i="9"/>
  <c r="I1213" i="10"/>
  <c r="I1040" i="10"/>
  <c r="H685" i="10"/>
  <c r="G180" i="10"/>
  <c r="I605" i="10"/>
  <c r="H847" i="9"/>
  <c r="I1201" i="10"/>
  <c r="F543" i="9"/>
  <c r="H619" i="9"/>
  <c r="I16" i="10"/>
  <c r="H260" i="9"/>
  <c r="I1347" i="10"/>
  <c r="H559" i="9"/>
  <c r="H804" i="9"/>
  <c r="H577" i="9"/>
  <c r="H861" i="9"/>
  <c r="F895" i="9"/>
  <c r="F727" i="9"/>
  <c r="G597" i="9"/>
  <c r="H597" i="9" s="1"/>
  <c r="H513" i="9"/>
  <c r="G374" i="9"/>
  <c r="H358" i="9"/>
  <c r="H67" i="9"/>
  <c r="H1296" i="10"/>
  <c r="H1295" i="10" s="1"/>
  <c r="I1295" i="10" s="1"/>
  <c r="I1212" i="10"/>
  <c r="G197" i="10"/>
  <c r="I331" i="10"/>
  <c r="F14" i="11"/>
  <c r="H80" i="9"/>
  <c r="G579" i="10"/>
  <c r="G794" i="10"/>
  <c r="G793" i="10" s="1"/>
  <c r="G792" i="10" s="1"/>
  <c r="G777" i="10" s="1"/>
  <c r="F124" i="9"/>
  <c r="F48" i="9"/>
  <c r="F19" i="9" s="1"/>
  <c r="I933" i="10"/>
  <c r="I606" i="10"/>
  <c r="I140" i="10"/>
  <c r="G32" i="10"/>
  <c r="G31" i="10" s="1"/>
  <c r="F36" i="11"/>
  <c r="D53" i="11"/>
  <c r="H719" i="9"/>
  <c r="H585" i="9"/>
  <c r="H379" i="9"/>
  <c r="H393" i="9"/>
  <c r="H333" i="9"/>
  <c r="H236" i="9"/>
  <c r="G142" i="9"/>
  <c r="H55" i="9"/>
  <c r="H1200" i="10"/>
  <c r="I1200" i="10" s="1"/>
  <c r="I970" i="10"/>
  <c r="G664" i="10"/>
  <c r="G604" i="10" s="1"/>
  <c r="G571" i="10" s="1"/>
  <c r="G553" i="10" s="1"/>
  <c r="H446" i="10"/>
  <c r="I446" i="10" s="1"/>
  <c r="F29" i="11"/>
  <c r="G641" i="9"/>
  <c r="H641" i="9" s="1"/>
  <c r="H642" i="9"/>
  <c r="H92" i="9"/>
  <c r="G1138" i="10"/>
  <c r="G1132" i="10" s="1"/>
  <c r="G1131" i="10" s="1"/>
  <c r="G1130" i="10" s="1"/>
  <c r="I1142" i="10"/>
  <c r="H765" i="9"/>
  <c r="G224" i="9"/>
  <c r="H224" i="9" s="1"/>
  <c r="I612" i="10"/>
  <c r="H562" i="9"/>
  <c r="H359" i="9"/>
  <c r="I750" i="10"/>
  <c r="H749" i="10"/>
  <c r="F762" i="9"/>
  <c r="F850" i="9"/>
  <c r="H738" i="9"/>
  <c r="H457" i="9"/>
  <c r="F245" i="9"/>
  <c r="G1304" i="10"/>
  <c r="G1300" i="10" s="1"/>
  <c r="G1280" i="10"/>
  <c r="G1272" i="10" s="1"/>
  <c r="G1248" i="10" s="1"/>
  <c r="G1236" i="10" s="1"/>
  <c r="G905" i="10"/>
  <c r="G904" i="10" s="1"/>
  <c r="G903" i="10" s="1"/>
  <c r="G980" i="10"/>
  <c r="G979" i="10" s="1"/>
  <c r="G968" i="10" s="1"/>
  <c r="F21" i="11"/>
  <c r="H222" i="9"/>
  <c r="G220" i="9"/>
  <c r="H220" i="9" s="1"/>
  <c r="H160" i="9"/>
  <c r="E53" i="11"/>
  <c r="I1346" i="10"/>
  <c r="H1340" i="10"/>
  <c r="I1340" i="10" s="1"/>
  <c r="I1218" i="10"/>
  <c r="H1217" i="10"/>
  <c r="I1319" i="10"/>
  <c r="I1180" i="10"/>
  <c r="H1179" i="10"/>
  <c r="G1217" i="10"/>
  <c r="G1216" i="10" s="1"/>
  <c r="G1207" i="10" s="1"/>
  <c r="G1206" i="10" s="1"/>
  <c r="G1205" i="10" s="1"/>
  <c r="I1331" i="10"/>
  <c r="I1193" i="10"/>
  <c r="H1192" i="10"/>
  <c r="I1174" i="10"/>
  <c r="H1173" i="10"/>
  <c r="H1111" i="10"/>
  <c r="I1111" i="10" s="1"/>
  <c r="I1013" i="10"/>
  <c r="H1012" i="10"/>
  <c r="I1012" i="10" s="1"/>
  <c r="H958" i="10"/>
  <c r="I958" i="10" s="1"/>
  <c r="I959" i="10"/>
  <c r="I873" i="10"/>
  <c r="H872" i="10"/>
  <c r="I1077" i="10"/>
  <c r="I1028" i="10"/>
  <c r="I1074" i="10"/>
  <c r="I975" i="10"/>
  <c r="I888" i="10"/>
  <c r="H887" i="10"/>
  <c r="I818" i="10"/>
  <c r="I764" i="10"/>
  <c r="H759" i="10"/>
  <c r="I518" i="10"/>
  <c r="H517" i="10"/>
  <c r="I419" i="10"/>
  <c r="H418" i="10"/>
  <c r="I418" i="10" s="1"/>
  <c r="I708" i="10"/>
  <c r="H707" i="10"/>
  <c r="I523" i="10"/>
  <c r="H522" i="10"/>
  <c r="I522" i="10" s="1"/>
  <c r="I468" i="10"/>
  <c r="H467" i="10"/>
  <c r="H566" i="10"/>
  <c r="I567" i="10"/>
  <c r="I499" i="10"/>
  <c r="H498" i="10"/>
  <c r="I440" i="10"/>
  <c r="H439" i="10"/>
  <c r="I412" i="10"/>
  <c r="I210" i="10"/>
  <c r="H209" i="10"/>
  <c r="I209" i="10" s="1"/>
  <c r="I146" i="10"/>
  <c r="H145" i="10"/>
  <c r="I145" i="10" s="1"/>
  <c r="I273" i="10"/>
  <c r="H272" i="10"/>
  <c r="I184" i="10"/>
  <c r="H181" i="10"/>
  <c r="I181" i="10" s="1"/>
  <c r="I204" i="10"/>
  <c r="I34" i="10"/>
  <c r="I78" i="10"/>
  <c r="I70" i="10"/>
  <c r="I1310" i="10"/>
  <c r="H1309" i="10"/>
  <c r="I1254" i="10"/>
  <c r="H1253" i="10"/>
  <c r="I1253" i="10" s="1"/>
  <c r="H1330" i="10"/>
  <c r="I1232" i="10"/>
  <c r="H1231" i="10"/>
  <c r="H1169" i="10"/>
  <c r="I1169" i="10" s="1"/>
  <c r="I1170" i="10"/>
  <c r="I1210" i="10"/>
  <c r="I1188" i="10"/>
  <c r="H1184" i="10"/>
  <c r="I1103" i="10"/>
  <c r="H1102" i="10"/>
  <c r="I835" i="10"/>
  <c r="H834" i="10"/>
  <c r="I796" i="10"/>
  <c r="I953" i="10"/>
  <c r="I1093" i="10"/>
  <c r="I866" i="10"/>
  <c r="I512" i="10"/>
  <c r="H511" i="10"/>
  <c r="I581" i="10"/>
  <c r="H580" i="10"/>
  <c r="I580" i="10" s="1"/>
  <c r="G458" i="10"/>
  <c r="G457" i="10" s="1"/>
  <c r="G450" i="10" s="1"/>
  <c r="G437" i="10" s="1"/>
  <c r="I544" i="10"/>
  <c r="H543" i="10"/>
  <c r="I543" i="10" s="1"/>
  <c r="H693" i="10"/>
  <c r="I693" i="10" s="1"/>
  <c r="I694" i="10"/>
  <c r="I667" i="10"/>
  <c r="H666" i="10"/>
  <c r="I491" i="10"/>
  <c r="H490" i="10"/>
  <c r="I490" i="10" s="1"/>
  <c r="I434" i="10"/>
  <c r="H433" i="10"/>
  <c r="I685" i="10"/>
  <c r="I459" i="10"/>
  <c r="I301" i="10"/>
  <c r="H296" i="10"/>
  <c r="I296" i="10" s="1"/>
  <c r="H237" i="10"/>
  <c r="I237" i="10" s="1"/>
  <c r="I238" i="10"/>
  <c r="I53" i="10"/>
  <c r="H52" i="10"/>
  <c r="I370" i="10"/>
  <c r="H366" i="10"/>
  <c r="I366" i="10" s="1"/>
  <c r="I327" i="10"/>
  <c r="H326" i="10"/>
  <c r="I346" i="10"/>
  <c r="G343" i="10"/>
  <c r="I343" i="10" s="1"/>
  <c r="I166" i="10"/>
  <c r="H165" i="10"/>
  <c r="I165" i="10" s="1"/>
  <c r="I129" i="10"/>
  <c r="I81" i="10"/>
  <c r="I28" i="10"/>
  <c r="G27" i="10"/>
  <c r="I378" i="10"/>
  <c r="G231" i="10"/>
  <c r="H1272" i="10"/>
  <c r="H1318" i="10"/>
  <c r="I1318" i="10" s="1"/>
  <c r="I1250" i="10"/>
  <c r="H1208" i="10"/>
  <c r="I1208" i="10" s="1"/>
  <c r="I1209" i="10"/>
  <c r="I1354" i="10"/>
  <c r="I1245" i="10"/>
  <c r="I1089" i="10"/>
  <c r="H1086" i="10"/>
  <c r="I1007" i="10"/>
  <c r="H944" i="10"/>
  <c r="I944" i="10" s="1"/>
  <c r="I945" i="10"/>
  <c r="I789" i="10"/>
  <c r="H788" i="10"/>
  <c r="H1061" i="10"/>
  <c r="I1061" i="10" s="1"/>
  <c r="I822" i="10"/>
  <c r="H821" i="10"/>
  <c r="I821" i="10" s="1"/>
  <c r="I969" i="10"/>
  <c r="I928" i="10"/>
  <c r="I850" i="10"/>
  <c r="H849" i="10"/>
  <c r="I849" i="10" s="1"/>
  <c r="H805" i="10"/>
  <c r="I805" i="10" s="1"/>
  <c r="H729" i="10"/>
  <c r="I730" i="10"/>
  <c r="I502" i="10"/>
  <c r="I452" i="10"/>
  <c r="H451" i="10"/>
  <c r="I408" i="10"/>
  <c r="H407" i="10"/>
  <c r="I190" i="10"/>
  <c r="H189" i="10"/>
  <c r="H697" i="10"/>
  <c r="I697" i="10" s="1"/>
  <c r="I698" i="10"/>
  <c r="I201" i="10"/>
  <c r="I156" i="10"/>
  <c r="H155" i="10"/>
  <c r="I57" i="10"/>
  <c r="H56" i="10"/>
  <c r="I56" i="10" s="1"/>
  <c r="G108" i="10"/>
  <c r="G85" i="10" s="1"/>
  <c r="G51" i="10" s="1"/>
  <c r="I193" i="10"/>
  <c r="I86" i="10"/>
  <c r="I132" i="10"/>
  <c r="I8" i="10"/>
  <c r="H7" i="10"/>
  <c r="I1296" i="10"/>
  <c r="I1353" i="10"/>
  <c r="H1352" i="10"/>
  <c r="I1314" i="10"/>
  <c r="H1313" i="10"/>
  <c r="I1313" i="10" s="1"/>
  <c r="H1240" i="10"/>
  <c r="I1244" i="10"/>
  <c r="H1199" i="10"/>
  <c r="I1145" i="10"/>
  <c r="I1159" i="10"/>
  <c r="H1148" i="10"/>
  <c r="I1148" i="10" s="1"/>
  <c r="H1132" i="10"/>
  <c r="I1132" i="10" s="1"/>
  <c r="I1138" i="10"/>
  <c r="I906" i="10"/>
  <c r="H921" i="10"/>
  <c r="I921" i="10" s="1"/>
  <c r="I922" i="10"/>
  <c r="I963" i="10"/>
  <c r="H962" i="10"/>
  <c r="I782" i="10"/>
  <c r="H781" i="10"/>
  <c r="I555" i="10"/>
  <c r="I483" i="10"/>
  <c r="I429" i="10"/>
  <c r="H428" i="10"/>
  <c r="I428" i="10" s="1"/>
  <c r="I388" i="10"/>
  <c r="H387" i="10"/>
  <c r="H594" i="10"/>
  <c r="I594" i="10" s="1"/>
  <c r="I595" i="10"/>
  <c r="I540" i="10"/>
  <c r="H539" i="10"/>
  <c r="I539" i="10" s="1"/>
  <c r="I478" i="10"/>
  <c r="H474" i="10"/>
  <c r="I474" i="10" s="1"/>
  <c r="H588" i="10"/>
  <c r="I589" i="10"/>
  <c r="I527" i="10"/>
  <c r="H526" i="10"/>
  <c r="I526" i="10" s="1"/>
  <c r="I458" i="10"/>
  <c r="H457" i="10"/>
  <c r="I457" i="10" s="1"/>
  <c r="H394" i="10"/>
  <c r="H572" i="10"/>
  <c r="I573" i="10"/>
  <c r="H288" i="10"/>
  <c r="I288" i="10" s="1"/>
  <c r="I289" i="10"/>
  <c r="I170" i="10"/>
  <c r="H169" i="10"/>
  <c r="I169" i="10" s="1"/>
  <c r="I115" i="10"/>
  <c r="H108" i="10"/>
  <c r="I108" i="10" s="1"/>
  <c r="I313" i="10"/>
  <c r="H312" i="10"/>
  <c r="G482" i="10"/>
  <c r="G481" i="10" s="1"/>
  <c r="I486" i="10"/>
  <c r="H336" i="10"/>
  <c r="I336" i="10" s="1"/>
  <c r="I337" i="10"/>
  <c r="H280" i="10"/>
  <c r="I280" i="10" s="1"/>
  <c r="I281" i="10"/>
  <c r="I225" i="10"/>
  <c r="H221" i="10"/>
  <c r="I41" i="10"/>
  <c r="H40" i="10"/>
  <c r="I141" i="10"/>
  <c r="I82" i="10"/>
  <c r="H768" i="9"/>
  <c r="G767" i="9"/>
  <c r="H767" i="9" s="1"/>
  <c r="H859" i="9"/>
  <c r="H687" i="9"/>
  <c r="G682" i="9"/>
  <c r="H869" i="9"/>
  <c r="G868" i="9"/>
  <c r="H868" i="9" s="1"/>
  <c r="H793" i="9"/>
  <c r="G792" i="9"/>
  <c r="H759" i="9"/>
  <c r="G758" i="9"/>
  <c r="H758" i="9" s="1"/>
  <c r="H780" i="9"/>
  <c r="H764" i="9"/>
  <c r="G850" i="9"/>
  <c r="H850" i="9" s="1"/>
  <c r="G808" i="9"/>
  <c r="H718" i="9"/>
  <c r="H645" i="9"/>
  <c r="F644" i="9"/>
  <c r="F558" i="9"/>
  <c r="G558" i="9"/>
  <c r="H321" i="9"/>
  <c r="G316" i="9"/>
  <c r="H588" i="9"/>
  <c r="H450" i="9"/>
  <c r="H415" i="9"/>
  <c r="H329" i="9"/>
  <c r="G328" i="9"/>
  <c r="H328" i="9" s="1"/>
  <c r="H416" i="9"/>
  <c r="H369" i="9"/>
  <c r="H209" i="9"/>
  <c r="H250" i="9"/>
  <c r="F219" i="9"/>
  <c r="F142" i="9"/>
  <c r="H390" i="9"/>
  <c r="H434" i="9"/>
  <c r="H184" i="9"/>
  <c r="H129" i="9"/>
  <c r="G128" i="9"/>
  <c r="H21" i="9"/>
  <c r="G20" i="9"/>
  <c r="H134" i="9"/>
  <c r="H887" i="9"/>
  <c r="G886" i="9"/>
  <c r="H886" i="9" s="1"/>
  <c r="H556" i="9"/>
  <c r="G551" i="9"/>
  <c r="H551" i="9" s="1"/>
  <c r="H533" i="9"/>
  <c r="G532" i="9"/>
  <c r="H532" i="9" s="1"/>
  <c r="H493" i="9"/>
  <c r="G492" i="9"/>
  <c r="H492" i="9" s="1"/>
  <c r="F378" i="9"/>
  <c r="H340" i="9"/>
  <c r="G339" i="9"/>
  <c r="H411" i="9"/>
  <c r="G410" i="9"/>
  <c r="H410" i="9" s="1"/>
  <c r="H364" i="9"/>
  <c r="G363" i="9"/>
  <c r="H363" i="9" s="1"/>
  <c r="H265" i="9"/>
  <c r="F404" i="9"/>
  <c r="F403" i="9" s="1"/>
  <c r="F395" i="9" s="1"/>
  <c r="H163" i="9"/>
  <c r="G159" i="9"/>
  <c r="H159" i="9" s="1"/>
  <c r="H103" i="9"/>
  <c r="G102" i="9"/>
  <c r="H102" i="9" s="1"/>
  <c r="H365" i="9"/>
  <c r="H397" i="9"/>
  <c r="H64" i="9"/>
  <c r="H143" i="9"/>
  <c r="H135" i="9"/>
  <c r="H884" i="9"/>
  <c r="G883" i="9"/>
  <c r="H844" i="9"/>
  <c r="G843" i="9"/>
  <c r="H843" i="9" s="1"/>
  <c r="H841" i="9"/>
  <c r="G840" i="9"/>
  <c r="H756" i="9"/>
  <c r="G755" i="9"/>
  <c r="H755" i="9" s="1"/>
  <c r="H716" i="9"/>
  <c r="G715" i="9"/>
  <c r="H611" i="9"/>
  <c r="G605" i="9"/>
  <c r="H880" i="9"/>
  <c r="G877" i="9"/>
  <c r="H834" i="9"/>
  <c r="G829" i="9"/>
  <c r="H829" i="9" s="1"/>
  <c r="H802" i="9"/>
  <c r="G797" i="9"/>
  <c r="H901" i="9"/>
  <c r="G900" i="9"/>
  <c r="H827" i="9"/>
  <c r="G826" i="9"/>
  <c r="H826" i="9" s="1"/>
  <c r="H730" i="9"/>
  <c r="G729" i="9"/>
  <c r="H896" i="9"/>
  <c r="H750" i="9"/>
  <c r="G749" i="9"/>
  <c r="H724" i="9"/>
  <c r="G723" i="9"/>
  <c r="H723" i="9" s="1"/>
  <c r="F681" i="9"/>
  <c r="F680" i="9" s="1"/>
  <c r="F666" i="9" s="1"/>
  <c r="G636" i="9"/>
  <c r="H639" i="9"/>
  <c r="H660" i="9"/>
  <c r="G659" i="9"/>
  <c r="H500" i="9"/>
  <c r="G482" i="9"/>
  <c r="H545" i="9"/>
  <c r="G544" i="9"/>
  <c r="G624" i="9"/>
  <c r="H439" i="9"/>
  <c r="G438" i="9"/>
  <c r="H438" i="9" s="1"/>
  <c r="H374" i="9"/>
  <c r="G373" i="9"/>
  <c r="H373" i="9" s="1"/>
  <c r="H310" i="9"/>
  <c r="G309" i="9"/>
  <c r="H461" i="9"/>
  <c r="G460" i="9"/>
  <c r="H460" i="9" s="1"/>
  <c r="H396" i="9"/>
  <c r="H346" i="9"/>
  <c r="H253" i="9"/>
  <c r="G252" i="9"/>
  <c r="H252" i="9" s="1"/>
  <c r="H334" i="9"/>
  <c r="H271" i="9"/>
  <c r="G269" i="9"/>
  <c r="H269" i="9" s="1"/>
  <c r="G214" i="9"/>
  <c r="H214" i="9" s="1"/>
  <c r="H215" i="9"/>
  <c r="H205" i="9"/>
  <c r="G204" i="9"/>
  <c r="H204" i="9" s="1"/>
  <c r="H458" i="9"/>
  <c r="H119" i="9"/>
  <c r="G118" i="9"/>
  <c r="H49" i="9"/>
  <c r="F6" i="9"/>
  <c r="H6" i="9" s="1"/>
  <c r="F5" i="9"/>
  <c r="G240" i="9"/>
  <c r="H243" i="9"/>
  <c r="H36" i="9"/>
  <c r="H7" i="9"/>
  <c r="H138" i="9"/>
  <c r="H785" i="9"/>
  <c r="G784" i="9"/>
  <c r="H823" i="9"/>
  <c r="F808" i="9"/>
  <c r="F761" i="9" s="1"/>
  <c r="H668" i="9"/>
  <c r="G667" i="9"/>
  <c r="H470" i="9"/>
  <c r="G469" i="9"/>
  <c r="H455" i="9"/>
  <c r="G454" i="9"/>
  <c r="H386" i="9"/>
  <c r="G385" i="9"/>
  <c r="H353" i="9"/>
  <c r="G352" i="9"/>
  <c r="H589" i="9"/>
  <c r="H428" i="9"/>
  <c r="G427" i="9"/>
  <c r="H427" i="9" s="1"/>
  <c r="H245" i="9"/>
  <c r="H368" i="9"/>
  <c r="G367" i="9"/>
  <c r="H367" i="9" s="1"/>
  <c r="G178" i="9"/>
  <c r="H179" i="9"/>
  <c r="G106" i="9"/>
  <c r="H111" i="9"/>
  <c r="F291" i="9"/>
  <c r="F290" i="9" s="1"/>
  <c r="G275" i="9"/>
  <c r="H275" i="9" s="1"/>
  <c r="H231" i="9"/>
  <c r="H433" i="9"/>
  <c r="H294" i="9"/>
  <c r="H201" i="9"/>
  <c r="G200" i="9"/>
  <c r="H200" i="9" s="1"/>
  <c r="H193" i="9"/>
  <c r="G190" i="9"/>
  <c r="H183" i="9"/>
  <c r="H142" i="9"/>
  <c r="H139" i="9"/>
  <c r="F230" i="9" l="1"/>
  <c r="G763" i="9"/>
  <c r="H763" i="9" s="1"/>
  <c r="H20" i="9"/>
  <c r="H482" i="10"/>
  <c r="G1235" i="10"/>
  <c r="G219" i="9"/>
  <c r="H219" i="9" s="1"/>
  <c r="H197" i="10"/>
  <c r="I197" i="10" s="1"/>
  <c r="H980" i="10"/>
  <c r="F481" i="9"/>
  <c r="F480" i="9" s="1"/>
  <c r="H808" i="9"/>
  <c r="H85" i="10"/>
  <c r="I85" i="10" s="1"/>
  <c r="G902" i="10"/>
  <c r="G901" i="10" s="1"/>
  <c r="I1272" i="10"/>
  <c r="H905" i="10"/>
  <c r="I905" i="10" s="1"/>
  <c r="I1280" i="10"/>
  <c r="H291" i="9"/>
  <c r="G48" i="9"/>
  <c r="H48" i="9" s="1"/>
  <c r="H558" i="9"/>
  <c r="H952" i="10"/>
  <c r="I952" i="10" s="1"/>
  <c r="H411" i="10"/>
  <c r="I411" i="10" s="1"/>
  <c r="I749" i="10"/>
  <c r="H744" i="10"/>
  <c r="I744" i="10" s="1"/>
  <c r="F53" i="11"/>
  <c r="I572" i="10"/>
  <c r="I962" i="10"/>
  <c r="I1199" i="10"/>
  <c r="H1198" i="10"/>
  <c r="I1102" i="10"/>
  <c r="H1101" i="10"/>
  <c r="I394" i="10"/>
  <c r="H393" i="10"/>
  <c r="I393" i="10" s="1"/>
  <c r="H904" i="10"/>
  <c r="I904" i="10" s="1"/>
  <c r="H180" i="10"/>
  <c r="I189" i="10"/>
  <c r="I788" i="10"/>
  <c r="H787" i="10"/>
  <c r="H1249" i="10"/>
  <c r="I1330" i="10"/>
  <c r="H1329" i="10"/>
  <c r="I1329" i="10" s="1"/>
  <c r="H271" i="10"/>
  <c r="I272" i="10"/>
  <c r="I498" i="10"/>
  <c r="H497" i="10"/>
  <c r="H463" i="10"/>
  <c r="I463" i="10" s="1"/>
  <c r="I467" i="10"/>
  <c r="I707" i="10"/>
  <c r="I517" i="10"/>
  <c r="H516" i="10"/>
  <c r="H817" i="10"/>
  <c r="I817" i="10" s="1"/>
  <c r="I1173" i="10"/>
  <c r="H1168" i="10"/>
  <c r="I407" i="10"/>
  <c r="H406" i="10"/>
  <c r="I406" i="10" s="1"/>
  <c r="H386" i="10"/>
  <c r="I386" i="10" s="1"/>
  <c r="I387" i="10"/>
  <c r="I781" i="10"/>
  <c r="H780" i="10"/>
  <c r="I7" i="10"/>
  <c r="H6" i="10"/>
  <c r="I451" i="10"/>
  <c r="H450" i="10"/>
  <c r="I450" i="10" s="1"/>
  <c r="I980" i="10"/>
  <c r="H979" i="10"/>
  <c r="I27" i="10"/>
  <c r="G26" i="10"/>
  <c r="I26" i="10" s="1"/>
  <c r="G6" i="10"/>
  <c r="I326" i="10"/>
  <c r="H310" i="10"/>
  <c r="I834" i="10"/>
  <c r="H833" i="10"/>
  <c r="I833" i="10" s="1"/>
  <c r="I1184" i="10"/>
  <c r="H1183" i="10"/>
  <c r="I1183" i="10" s="1"/>
  <c r="I872" i="10"/>
  <c r="H871" i="10"/>
  <c r="G1204" i="10"/>
  <c r="I1217" i="10"/>
  <c r="H1216" i="10"/>
  <c r="I482" i="10"/>
  <c r="H1131" i="10"/>
  <c r="I1352" i="10"/>
  <c r="H1351" i="10"/>
  <c r="I1351" i="10" s="1"/>
  <c r="I155" i="10"/>
  <c r="H154" i="10"/>
  <c r="I52" i="10"/>
  <c r="H220" i="10"/>
  <c r="I221" i="10"/>
  <c r="H311" i="10"/>
  <c r="I311" i="10" s="1"/>
  <c r="I312" i="10"/>
  <c r="I588" i="10"/>
  <c r="H587" i="10"/>
  <c r="I1240" i="10"/>
  <c r="G310" i="10"/>
  <c r="G269" i="10" s="1"/>
  <c r="I729" i="10"/>
  <c r="H728" i="10"/>
  <c r="I1086" i="10"/>
  <c r="H1085" i="10"/>
  <c r="G228" i="10"/>
  <c r="I231" i="10"/>
  <c r="I433" i="10"/>
  <c r="H432" i="10"/>
  <c r="I432" i="10" s="1"/>
  <c r="H665" i="10"/>
  <c r="I666" i="10"/>
  <c r="H848" i="10"/>
  <c r="I1231" i="10"/>
  <c r="H1230" i="10"/>
  <c r="I439" i="10"/>
  <c r="H438" i="10"/>
  <c r="I759" i="10"/>
  <c r="I887" i="10"/>
  <c r="H886" i="10"/>
  <c r="I886" i="10" s="1"/>
  <c r="H1191" i="10"/>
  <c r="I1191" i="10" s="1"/>
  <c r="I1192" i="10"/>
  <c r="I1179" i="10"/>
  <c r="H32" i="10"/>
  <c r="I40" i="10"/>
  <c r="H365" i="10"/>
  <c r="I365" i="10" s="1"/>
  <c r="I511" i="10"/>
  <c r="H795" i="10"/>
  <c r="H1305" i="10"/>
  <c r="I1309" i="10"/>
  <c r="I566" i="10"/>
  <c r="H565" i="10"/>
  <c r="H1060" i="10"/>
  <c r="F350" i="9"/>
  <c r="H784" i="9"/>
  <c r="G783" i="9"/>
  <c r="H783" i="9" s="1"/>
  <c r="H178" i="9"/>
  <c r="G175" i="9"/>
  <c r="H175" i="9" s="1"/>
  <c r="G822" i="9"/>
  <c r="H822" i="9" s="1"/>
  <c r="H240" i="9"/>
  <c r="G235" i="9"/>
  <c r="H385" i="9"/>
  <c r="G384" i="9"/>
  <c r="H469" i="9"/>
  <c r="G466" i="9"/>
  <c r="H466" i="9" s="1"/>
  <c r="H482" i="9"/>
  <c r="H729" i="9"/>
  <c r="G728" i="9"/>
  <c r="H118" i="9"/>
  <c r="G117" i="9"/>
  <c r="H117" i="9" s="1"/>
  <c r="H624" i="9"/>
  <c r="H749" i="9"/>
  <c r="G748" i="9"/>
  <c r="H748" i="9" s="1"/>
  <c r="H900" i="9"/>
  <c r="G895" i="9"/>
  <c r="G403" i="9"/>
  <c r="H682" i="9"/>
  <c r="G681" i="9"/>
  <c r="H681" i="9" s="1"/>
  <c r="G19" i="9"/>
  <c r="H106" i="9"/>
  <c r="H636" i="9"/>
  <c r="G635" i="9"/>
  <c r="H635" i="9" s="1"/>
  <c r="H605" i="9"/>
  <c r="G604" i="9"/>
  <c r="H604" i="9" s="1"/>
  <c r="H792" i="9"/>
  <c r="G791" i="9"/>
  <c r="H791" i="9" s="1"/>
  <c r="H190" i="9"/>
  <c r="G189" i="9"/>
  <c r="H352" i="9"/>
  <c r="G351" i="9"/>
  <c r="H454" i="9"/>
  <c r="G447" i="9"/>
  <c r="H447" i="9" s="1"/>
  <c r="H667" i="9"/>
  <c r="H544" i="9"/>
  <c r="G543" i="9"/>
  <c r="H543" i="9" s="1"/>
  <c r="H659" i="9"/>
  <c r="G644" i="9"/>
  <c r="H644" i="9" s="1"/>
  <c r="G264" i="9"/>
  <c r="H264" i="9" s="1"/>
  <c r="H128" i="9"/>
  <c r="G124" i="9"/>
  <c r="H124" i="9" s="1"/>
  <c r="H404" i="9"/>
  <c r="F954" i="9"/>
  <c r="H5" i="9"/>
  <c r="H309" i="9"/>
  <c r="G290" i="9"/>
  <c r="H290" i="9" s="1"/>
  <c r="H797" i="9"/>
  <c r="G796" i="9"/>
  <c r="H796" i="9" s="1"/>
  <c r="H877" i="9"/>
  <c r="G876" i="9"/>
  <c r="H876" i="9" s="1"/>
  <c r="H715" i="9"/>
  <c r="G711" i="9"/>
  <c r="H840" i="9"/>
  <c r="G839" i="9"/>
  <c r="H839" i="9" s="1"/>
  <c r="H883" i="9"/>
  <c r="G882" i="9"/>
  <c r="H882" i="9" s="1"/>
  <c r="H339" i="9"/>
  <c r="G338" i="9"/>
  <c r="G208" i="9"/>
  <c r="H208" i="9" s="1"/>
  <c r="H316" i="9"/>
  <c r="G315" i="9"/>
  <c r="H743" i="10" l="1"/>
  <c r="I743" i="10" s="1"/>
  <c r="H51" i="10"/>
  <c r="I310" i="10"/>
  <c r="H727" i="10"/>
  <c r="I728" i="10"/>
  <c r="H564" i="10"/>
  <c r="I565" i="10"/>
  <c r="I795" i="10"/>
  <c r="H794" i="10"/>
  <c r="I1230" i="10"/>
  <c r="H1229" i="10"/>
  <c r="I1229" i="10" s="1"/>
  <c r="H664" i="10"/>
  <c r="I665" i="10"/>
  <c r="I228" i="10"/>
  <c r="G220" i="10"/>
  <c r="G179" i="10" s="1"/>
  <c r="G50" i="10" s="1"/>
  <c r="G1359" i="10" s="1"/>
  <c r="G1364" i="10" s="1"/>
  <c r="H579" i="10"/>
  <c r="I587" i="10"/>
  <c r="I154" i="10"/>
  <c r="H153" i="10"/>
  <c r="I1131" i="10"/>
  <c r="H1130" i="10"/>
  <c r="I1130" i="10" s="1"/>
  <c r="I979" i="10"/>
  <c r="H968" i="10"/>
  <c r="I968" i="10" s="1"/>
  <c r="I6" i="10"/>
  <c r="I1168" i="10"/>
  <c r="H270" i="10"/>
  <c r="I271" i="10"/>
  <c r="I787" i="10"/>
  <c r="H786" i="10"/>
  <c r="I1101" i="10"/>
  <c r="H1092" i="10"/>
  <c r="I1092" i="10" s="1"/>
  <c r="H903" i="10"/>
  <c r="I1060" i="10"/>
  <c r="H1059" i="10"/>
  <c r="I1059" i="10" s="1"/>
  <c r="I32" i="10"/>
  <c r="H31" i="10"/>
  <c r="I31" i="10" s="1"/>
  <c r="I1085" i="10"/>
  <c r="H1084" i="10"/>
  <c r="I1084" i="10" s="1"/>
  <c r="I220" i="10"/>
  <c r="I871" i="10"/>
  <c r="H870" i="10"/>
  <c r="I497" i="10"/>
  <c r="H496" i="10"/>
  <c r="H1178" i="10"/>
  <c r="I1178" i="10" s="1"/>
  <c r="I438" i="10"/>
  <c r="H437" i="10"/>
  <c r="I437" i="10" s="1"/>
  <c r="I848" i="10"/>
  <c r="H832" i="10"/>
  <c r="I51" i="10"/>
  <c r="I1216" i="10"/>
  <c r="H1207" i="10"/>
  <c r="I780" i="10"/>
  <c r="H779" i="10"/>
  <c r="H1197" i="10"/>
  <c r="I1197" i="10" s="1"/>
  <c r="I1198" i="10"/>
  <c r="I1305" i="10"/>
  <c r="H1304" i="10"/>
  <c r="I516" i="10"/>
  <c r="H515" i="10"/>
  <c r="I515" i="10" s="1"/>
  <c r="I1249" i="10"/>
  <c r="H1248" i="10"/>
  <c r="I180" i="10"/>
  <c r="H179" i="10"/>
  <c r="I179" i="10" s="1"/>
  <c r="H338" i="9"/>
  <c r="G337" i="9"/>
  <c r="H337" i="9" s="1"/>
  <c r="G762" i="9"/>
  <c r="H19" i="9"/>
  <c r="H895" i="9"/>
  <c r="G623" i="9"/>
  <c r="H623" i="9" s="1"/>
  <c r="H728" i="9"/>
  <c r="G727" i="9"/>
  <c r="H727" i="9" s="1"/>
  <c r="H235" i="9"/>
  <c r="G230" i="9"/>
  <c r="H230" i="9" s="1"/>
  <c r="H315" i="9"/>
  <c r="G314" i="9"/>
  <c r="H314" i="9" s="1"/>
  <c r="H351" i="9"/>
  <c r="H711" i="9"/>
  <c r="G680" i="9"/>
  <c r="G481" i="9"/>
  <c r="H384" i="9"/>
  <c r="G378" i="9"/>
  <c r="H378" i="9" s="1"/>
  <c r="H189" i="9"/>
  <c r="G188" i="9"/>
  <c r="H188" i="9" s="1"/>
  <c r="H403" i="9"/>
  <c r="G395" i="9"/>
  <c r="H395" i="9" s="1"/>
  <c r="I1304" i="10" l="1"/>
  <c r="H1300" i="10"/>
  <c r="I1300" i="10" s="1"/>
  <c r="I579" i="10"/>
  <c r="I832" i="10"/>
  <c r="H831" i="10"/>
  <c r="I831" i="10" s="1"/>
  <c r="I870" i="10"/>
  <c r="H869" i="10"/>
  <c r="I869" i="10" s="1"/>
  <c r="I786" i="10"/>
  <c r="H785" i="10"/>
  <c r="I785" i="10" s="1"/>
  <c r="I153" i="10"/>
  <c r="H144" i="10"/>
  <c r="I1248" i="10"/>
  <c r="H1236" i="10"/>
  <c r="I779" i="10"/>
  <c r="H778" i="10"/>
  <c r="I778" i="10" s="1"/>
  <c r="H269" i="10"/>
  <c r="I269" i="10" s="1"/>
  <c r="I270" i="10"/>
  <c r="H604" i="10"/>
  <c r="I604" i="10" s="1"/>
  <c r="I664" i="10"/>
  <c r="I727" i="10"/>
  <c r="H706" i="10"/>
  <c r="I706" i="10" s="1"/>
  <c r="I1207" i="10"/>
  <c r="H1206" i="10"/>
  <c r="I496" i="10"/>
  <c r="H481" i="10"/>
  <c r="I481" i="10" s="1"/>
  <c r="I903" i="10"/>
  <c r="H902" i="10"/>
  <c r="H1167" i="10"/>
  <c r="I1167" i="10" s="1"/>
  <c r="I564" i="10"/>
  <c r="H554" i="10"/>
  <c r="I794" i="10"/>
  <c r="H793" i="10"/>
  <c r="G350" i="9"/>
  <c r="H350" i="9" s="1"/>
  <c r="G480" i="9"/>
  <c r="H480" i="9" s="1"/>
  <c r="H481" i="9"/>
  <c r="H762" i="9"/>
  <c r="G761" i="9"/>
  <c r="H761" i="9" s="1"/>
  <c r="H680" i="9"/>
  <c r="G666" i="9"/>
  <c r="H666" i="9" s="1"/>
  <c r="G954" i="9" l="1"/>
  <c r="H901" i="10"/>
  <c r="I901" i="10" s="1"/>
  <c r="I902" i="10"/>
  <c r="I1206" i="10"/>
  <c r="H1205" i="10"/>
  <c r="I144" i="10"/>
  <c r="H50" i="10"/>
  <c r="H571" i="10"/>
  <c r="I571" i="10" s="1"/>
  <c r="I554" i="10"/>
  <c r="I1236" i="10"/>
  <c r="H1235" i="10"/>
  <c r="I1235" i="10" s="1"/>
  <c r="I793" i="10"/>
  <c r="H792" i="10"/>
  <c r="H954" i="9" l="1"/>
  <c r="I1205" i="10"/>
  <c r="H1204" i="10"/>
  <c r="I1204" i="10" s="1"/>
  <c r="I50" i="10"/>
  <c r="I792" i="10"/>
  <c r="H777" i="10"/>
  <c r="I777" i="10" s="1"/>
  <c r="H553" i="10"/>
  <c r="I553" i="10" s="1"/>
  <c r="H1359" i="10" l="1"/>
  <c r="H1364" i="10" l="1"/>
  <c r="I1359" i="10"/>
</calcChain>
</file>

<file path=xl/sharedStrings.xml><?xml version="1.0" encoding="utf-8"?>
<sst xmlns="http://schemas.openxmlformats.org/spreadsheetml/2006/main" count="10062" uniqueCount="1830">
  <si>
    <t>Доходы от использования имущества, находящегося в государственной и муниципальной собственности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</si>
  <si>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</si>
  <si>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</si>
  <si>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</si>
  <si>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</si>
  <si>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</si>
  <si>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Прочие безвозмездные поступления в бюджеты городских округов</t>
  </si>
  <si>
    <t>Возврат остатков субсидий, субвенций и иных межбюджетных трансфертов, имеющих целевое назначение, прошлых лет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</si>
  <si>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</si>
  <si>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100</t>
  </si>
  <si>
    <t>Администрация Миасского городского округа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</si>
  <si>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</si>
  <si>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</si>
  <si>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</si>
  <si>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</si>
  <si>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</si>
  <si>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</si>
  <si>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</si>
  <si>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</si>
  <si>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</si>
  <si>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</si>
  <si>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</si>
  <si>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</si>
  <si>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285</t>
  </si>
  <si>
    <t>Управление социальной защиты населения Администрации Миасского городского округа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</si>
  <si>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</si>
  <si>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</si>
  <si>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</si>
  <si>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</si>
  <si>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</si>
  <si>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</si>
  <si>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</si>
  <si>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Управление по физической культуре и спорту Администрации Миасского городского округа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</si>
  <si>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</si>
  <si>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</si>
  <si>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</si>
  <si>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</si>
  <si>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Управление культуры Администрации Миасского городского округа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</si>
  <si>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</si>
  <si>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</si>
  <si>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Прочие субвенции бюджетам городских округов</t>
  </si>
  <si>
    <t>Прочие межбюджетные трансферты, передаваемые бюджетам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</si>
  <si>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</si>
  <si>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</si>
  <si>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Финансовое управление Администрации Миасского городского округа 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</si>
  <si>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</si>
  <si>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</si>
  <si>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Приложение 4</t>
  </si>
  <si>
    <t>Коды бюджетной классификации</t>
  </si>
  <si>
    <t>Наименование доходов</t>
  </si>
  <si>
    <t xml:space="preserve"> 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</si>
  <si>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</si>
  <si>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</si>
  <si>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</si>
  <si>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182 1 01 02030 01 0000 110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</si>
  <si>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</si>
  <si>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</si>
  <si>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</si>
  <si>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</si>
  <si>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182 105 00000 00 0000 000</t>
  </si>
  <si>
    <t>Налоги  на  совокупный 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</si>
  <si>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</si>
  <si>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</si>
  <si>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 на  имущество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</si>
  <si>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</si>
  <si>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</si>
  <si>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</si>
  <si>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</si>
  <si>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выдачу и обмен паспорта гражданина Российской Федерации</t>
  </si>
  <si>
    <t>НАЛОГОВЫЕ ДОХОДЫ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</si>
  <si>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</si>
  <si>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</si>
  <si>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</si>
  <si>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</si>
  <si>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</si>
  <si>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283 114 02043 04 0000 410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</si>
  <si>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</si>
  <si>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000 1 16 00000 00 0000 000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</si>
  <si>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</si>
  <si>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</si>
  <si>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</si>
  <si>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</si>
  <si>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</si>
  <si>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292 1 16 01154 01 0000 140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</si>
  <si>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</si>
  <si>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</si>
  <si>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283 1 16 02020 02 0000 140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</si>
  <si>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</si>
  <si>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</si>
  <si>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</si>
  <si>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Прочие неналоговые доходы</t>
  </si>
  <si>
    <t>НЕНАЛОГОВЫЕ ДОХОДЫ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</si>
  <si>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</si>
  <si>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</si>
  <si>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</si>
  <si>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</si>
  <si>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</si>
  <si>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000 2 02 30000 00 0000 150</t>
  </si>
  <si>
    <t>000 2 02 40000 00 0000 150</t>
  </si>
  <si>
    <t>Иные межбюджетные трансферты</t>
  </si>
  <si>
    <t>Безвозмездные поступления от негосударственных организаций</t>
  </si>
  <si>
    <t>Прочие безвозмездные поступления</t>
  </si>
  <si>
    <t>БЕЗВОЗМЕЗДНЫЕ ПОСТУПЛЕНИЯ</t>
  </si>
  <si>
    <t>ВСЕГО ДОХОДОВ</t>
  </si>
  <si>
    <t>(тыс.рублей)</t>
  </si>
  <si>
    <t>Наименование</t>
  </si>
  <si>
    <t>Целевая статья</t>
  </si>
  <si>
    <t>Группа вида расходов</t>
  </si>
  <si>
    <t>Раздел</t>
  </si>
  <si>
    <t>Подраздел</t>
  </si>
  <si>
    <t>Государственная программа Челябинской области "Развитие образования в Челябинской области"</t>
  </si>
  <si>
    <t>03 0 00 00000</t>
  </si>
  <si>
    <t>Подпрограмма "Обеспечение доступного качественного общего и дополнительного образования"</t>
  </si>
  <si>
    <t>03 1 00 00000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</si>
  <si>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</si>
  <si>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03 1 00 03020</t>
  </si>
  <si>
    <t>Социальное обеспечение и иные выплаты населению</t>
  </si>
  <si>
    <t>300</t>
  </si>
  <si>
    <t>10</t>
  </si>
  <si>
    <t>03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</si>
  <si>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</si>
  <si>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04 0 00 00000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</si>
  <si>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</si>
  <si>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04 0 01 00000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</si>
  <si>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</si>
  <si>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04 0 01 01100</t>
  </si>
  <si>
    <t>Предоставление субсидий бюджетным, автономным учреждениям и иным некоммерческим организациям</t>
  </si>
  <si>
    <t>07</t>
  </si>
  <si>
    <t>01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</si>
  <si>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</si>
  <si>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</si>
  <si>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Закупка товаров, работ и услуг для обеспечения государственных (муниципальных) нужд</t>
  </si>
  <si>
    <t>Подпрограмма "Финансовое обеспечение развития дошкольного образования"</t>
  </si>
  <si>
    <t>04 1 00 00000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</si>
  <si>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</si>
  <si>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04 1 00 04050</t>
  </si>
  <si>
    <t>04</t>
  </si>
  <si>
    <t xml:space="preserve">Государственная программа Челябинской области "Развитие социальной защиты населения в Челябинской области" </t>
  </si>
  <si>
    <t>28 0 00 00000</t>
  </si>
  <si>
    <t>Подпрограмма "Дети Южного Урала"</t>
  </si>
  <si>
    <t>28 1 00 00000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</si>
  <si>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</si>
  <si>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28 1 00 28100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</si>
  <si>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</si>
  <si>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05</t>
  </si>
  <si>
    <t>Иные бюджетные ассигнования</t>
  </si>
  <si>
    <t>Организация и осуществление деятельности по опеке и попечительству</t>
  </si>
  <si>
    <t>28 1 00 28110</t>
  </si>
  <si>
    <t>06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</si>
  <si>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</si>
  <si>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28 1 00 28140</t>
  </si>
  <si>
    <t>Пособие на ребенка в соответствии с Законом Челябинской области "О пособии на ребенка"</t>
  </si>
  <si>
    <t>28 1 00 28190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</si>
  <si>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</si>
  <si>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28 1 00 28220</t>
  </si>
  <si>
    <t>Региональный  проект "Финансовая поддержка семей при рождении детей"</t>
  </si>
  <si>
    <t>28 1 Р1 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</si>
  <si>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</si>
  <si>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28 1 Р1 28180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</si>
  <si>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</si>
  <si>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28 1 00 53800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</si>
  <si>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</si>
  <si>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>29 1 00 5380F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</si>
  <si>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</si>
  <si>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</si>
  <si>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</si>
  <si>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28 2 00 28300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</si>
  <si>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</si>
  <si>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28 2 00 28310</t>
  </si>
  <si>
    <t>200</t>
  </si>
  <si>
    <t>Ежемесячная денежная выплата в соответствии с Законом Челябинской области "О звании "Ветеран труда Челябинской области"</t>
  </si>
  <si>
    <t>28 2 00 28320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</si>
  <si>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</si>
  <si>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28 2 00 28330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</si>
  <si>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</si>
  <si>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</si>
  <si>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</si>
  <si>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28 2 00 28350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</si>
  <si>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</si>
  <si>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28 2 00 28370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</si>
  <si>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</si>
  <si>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28 2 00 28380</t>
  </si>
  <si>
    <t>Предоставление субсидий бюджетным и автономным учреждениям и иным некоммерческим организациям</t>
  </si>
  <si>
    <t>600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</si>
  <si>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</si>
  <si>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28 2 00 28390</t>
  </si>
  <si>
    <t>Адресная субсидия гражданам в связи с ростом платы за коммунальные услуги</t>
  </si>
  <si>
    <t>28 2 00 28400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</si>
  <si>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</si>
  <si>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</si>
  <si>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</si>
  <si>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</si>
  <si>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</si>
  <si>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28 2 00 51370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</si>
  <si>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</si>
  <si>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28 2 00 52200</t>
  </si>
  <si>
    <t>Реализация полномочий Российской Федерации на оплату жилищно-коммунальных услуг отдельным категориям граждан</t>
  </si>
  <si>
    <t>28 2 00 52500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</si>
  <si>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</si>
  <si>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28 2 00 52800</t>
  </si>
  <si>
    <t>Компенсация отдельным категориям граждан оплаты взноса на капитальный ремонт общего имущества в многоквартирном доме</t>
  </si>
  <si>
    <t>28 2 00 R4620</t>
  </si>
  <si>
    <t>28 2 02 R4620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</si>
  <si>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</si>
  <si>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28 2 01 00000</t>
  </si>
  <si>
    <t>28 2 01 28370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</si>
  <si>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</si>
  <si>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</si>
  <si>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Организация работы органов управления социальной защиты населения муниципальных образований</t>
  </si>
  <si>
    <t>28 4 00 28080</t>
  </si>
  <si>
    <t>28 4 01 14600</t>
  </si>
  <si>
    <t xml:space="preserve">Реализация переданных государственных полномочий по социальному обслуживанию граждан </t>
  </si>
  <si>
    <t>28 4 00 28000</t>
  </si>
  <si>
    <t>02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</si>
  <si>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</si>
  <si>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</si>
  <si>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Расходы на реализацию отраслевых мероприятий</t>
  </si>
  <si>
    <t>46 0 07 00000</t>
  </si>
  <si>
    <t xml:space="preserve">Реализация муниципальных программ развития малого и среднего предпринимательства </t>
  </si>
  <si>
    <t>46 0 07 73120</t>
  </si>
  <si>
    <t>12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</si>
  <si>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</si>
  <si>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46 0 55 70000</t>
  </si>
  <si>
    <t>Мероприятия по содействию в развитии малому и среднему предпринимательству</t>
  </si>
  <si>
    <t>46 0 55 73120</t>
  </si>
  <si>
    <t>800</t>
  </si>
  <si>
    <t>Муниципальная программа «Формирование благоприятного инвестиционного климата»</t>
  </si>
  <si>
    <t>47 0 00 00000</t>
  </si>
  <si>
    <t>Реализация муниципальных функций, связанных с общегосударственным управлением</t>
  </si>
  <si>
    <t>47 0 00 23000</t>
  </si>
  <si>
    <t>08</t>
  </si>
  <si>
    <t>Субсидии некоммерческим организациям (за исключением государственных (муниципальных) учреждений)</t>
  </si>
  <si>
    <t>47 0 14 00000</t>
  </si>
  <si>
    <t>Субсидия в виде имущественного взноса автономной некоммерческой организации "Агентство инвестиционного развития МГО"</t>
  </si>
  <si>
    <t>47 0 14 73121</t>
  </si>
  <si>
    <t>Подпрограмма "Развитие туризма в Миасском городском округе"</t>
  </si>
  <si>
    <t>47 1 00 00000</t>
  </si>
  <si>
    <t>47 1 07 00000</t>
  </si>
  <si>
    <t>Муниципальная программа "Улучшение условий  и охраны труда  в Миасском городском округе "</t>
  </si>
  <si>
    <t>48 0 00 00000</t>
  </si>
  <si>
    <t>Реализация переданных государственных полномочий в области охраны труда</t>
  </si>
  <si>
    <t>48 0 00 22030</t>
  </si>
  <si>
    <t>Муниципальная программа "Развитие муниципальной службы в Администрации Миасского городского округа"</t>
  </si>
  <si>
    <t>49 0 00 00000</t>
  </si>
  <si>
    <t>49 0 00 23000</t>
  </si>
  <si>
    <t>Муниципальная программа "Обеспечение деятельности Администрации МГО "</t>
  </si>
  <si>
    <t>50 0 00 00000</t>
  </si>
  <si>
    <t>Глава муниципального образования</t>
  </si>
  <si>
    <t>50 0 00 20300</t>
  </si>
  <si>
    <t>Центральный аппарат</t>
  </si>
  <si>
    <t>50 0 00 20401</t>
  </si>
  <si>
    <t>Транспортное обеспечение органов местного самоуправления</t>
  </si>
  <si>
    <t>50 0 00 22010</t>
  </si>
  <si>
    <t>Эксплуатация оборудования, помещений, зданий органами местного самоуправления</t>
  </si>
  <si>
    <t>50 0 00 22020</t>
  </si>
  <si>
    <t>50 0 00 23000</t>
  </si>
  <si>
    <t>51 0 00 23000</t>
  </si>
  <si>
    <t>Муниципальная программа "Благоустройство на территории Миасского городского округа"</t>
  </si>
  <si>
    <t>51 0 00 00000</t>
  </si>
  <si>
    <t>51 0 07 00000</t>
  </si>
  <si>
    <t>09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</si>
  <si>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</si>
  <si>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51 0 07 61081</t>
  </si>
  <si>
    <t>Организация мероприятий, проводимых в приютах для животных</t>
  </si>
  <si>
    <t>51 0 07 61082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</si>
  <si>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</si>
  <si>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52 0 00 00000</t>
  </si>
  <si>
    <t>52 0 07 00000</t>
  </si>
  <si>
    <t>52 0 07 65100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</si>
  <si>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</si>
  <si>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54 0 00 00000</t>
  </si>
  <si>
    <t>54 0 07 00000</t>
  </si>
  <si>
    <t>Муниципальная программа "Развитие общественного транспорта в Миасском городском округе"</t>
  </si>
  <si>
    <t>55 0 00 00000</t>
  </si>
  <si>
    <t>55 0 07 00000</t>
  </si>
  <si>
    <t>55 0 55 00000</t>
  </si>
  <si>
    <t>Отдельные мероприятия в области автомобильного транспорта</t>
  </si>
  <si>
    <t>55 0 55 73130</t>
  </si>
  <si>
    <t>Отдельные мероприятия в других видах транспорта</t>
  </si>
  <si>
    <t>55 0 55 73170</t>
  </si>
  <si>
    <t>Муниципальная программа "Повышение безопасности дорожного движения на территории Миасского городского округа"</t>
  </si>
  <si>
    <t>56 0 00 00000</t>
  </si>
  <si>
    <t>56 0 07 00000</t>
  </si>
  <si>
    <t xml:space="preserve">Капитальный ремонт, ремонт и содержание автомобильных дорог общего пользования местного значения </t>
  </si>
  <si>
    <t>56 0 07 S6050</t>
  </si>
  <si>
    <t>Муниципальная программа "Обеспечение безопасности жизнедеятельности населения Миасского городского округа "</t>
  </si>
  <si>
    <t>57 0 00 00000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</si>
  <si>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</si>
  <si>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57 1 00 00000</t>
  </si>
  <si>
    <t>57 1 07 00000</t>
  </si>
  <si>
    <t>Мероприятия по предупреждению и ликвидации последствий чрезвычайных ситуаций и стихийных бедствий</t>
  </si>
  <si>
    <t>57 1 07 18100</t>
  </si>
  <si>
    <t>Мероприятия в области подготовки населения и организаций к действиям в чрезвычайной ситуации в мирное и военное время</t>
  </si>
  <si>
    <t>57 1 07 19100</t>
  </si>
  <si>
    <t>Обеспечение деятельности (оказание услуг) подведомственных казенных учреждений</t>
  </si>
  <si>
    <t>57 1 99 00000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</si>
  <si>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</si>
  <si>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57 2 00 00000</t>
  </si>
  <si>
    <t>57 2 07 00000</t>
  </si>
  <si>
    <t>57 2 07 19100</t>
  </si>
  <si>
    <t>Подпрограмма "Создание комплексной системы экстренного оповещения населения Миасского городского округа"</t>
  </si>
  <si>
    <t>57 3 00 00000</t>
  </si>
  <si>
    <t>57 3 07 00000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</si>
  <si>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</si>
  <si>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57 3 07 10000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</si>
  <si>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</si>
  <si>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58 0 00 00000</t>
  </si>
  <si>
    <t>58 0 07 00000</t>
  </si>
  <si>
    <t>Обустройство мест массового отдыха населения (городских парков)</t>
  </si>
  <si>
    <t>58 0 07 45030</t>
  </si>
  <si>
    <t>Региональный проект «Формирование комфортной городской среды»</t>
  </si>
  <si>
    <t>58 0 F2 00000</t>
  </si>
  <si>
    <t>Реализация программ формирования современной городской среды</t>
  </si>
  <si>
    <t>58 0 F2 55550</t>
  </si>
  <si>
    <t>Реализация программ формирования современной городской среды (софинансирование)</t>
  </si>
  <si>
    <t>58 0 F2 L5550</t>
  </si>
  <si>
    <t>Муниципальная программа "Развитие улично-дорожной сети Миасского городского округа в Миасском городском округе"</t>
  </si>
  <si>
    <t>59 0 00 00000</t>
  </si>
  <si>
    <t>59 0 07 00000</t>
  </si>
  <si>
    <t>59 0 07 S6050</t>
  </si>
  <si>
    <t>Бюджетные инвестиции в объекты капитального строительства государственной (муниципальной собственности</t>
  </si>
  <si>
    <t>59 0 13 00000</t>
  </si>
  <si>
    <t>Капитальные вложения в объекты государственной (муниципальной) собственности</t>
  </si>
  <si>
    <t>400</t>
  </si>
  <si>
    <t>Строительство и реконструкция автомобильных дорог общего пользования местного значения</t>
  </si>
  <si>
    <t>59 0 13 06040</t>
  </si>
  <si>
    <t>Строительство и реконструкция автомобильных дорог общего пользования местного значения (софинансирование)</t>
  </si>
  <si>
    <t>59 0 13 L6040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</si>
  <si>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</si>
  <si>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60 0 00 00000</t>
  </si>
  <si>
    <t>Подпрограмма "Подготовка земельных участков для освоения в целях жилищного строительства"</t>
  </si>
  <si>
    <t>60 1 00 00000</t>
  </si>
  <si>
    <t>60 1 13 00000</t>
  </si>
  <si>
    <t>Подпрограмма "Модернизация объектов коммунальной инфраструктуры"</t>
  </si>
  <si>
    <t>60 2 00 00000</t>
  </si>
  <si>
    <t>60 2 07 00000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</si>
  <si>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</si>
  <si>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</si>
  <si>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Бюджетные инвестиции в объекты капитального строительства государственной (муниципальной собственности)</t>
  </si>
  <si>
    <t>60 2 13 00000</t>
  </si>
  <si>
    <t>Строительство газопроводов и газовых сетей</t>
  </si>
  <si>
    <t>60 2 13 14050</t>
  </si>
  <si>
    <t>Подпрограмма "Оказание молодым семьям государственной поддержки для улучшения жилищных условий"</t>
  </si>
  <si>
    <t>60 3 00 00000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</si>
  <si>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</si>
  <si>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</si>
  <si>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</si>
  <si>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60 3 00 L4970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</si>
  <si>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</si>
  <si>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60 3 00 14080</t>
  </si>
  <si>
    <t>Муниципальная программа "Капитальное строительство на территории Миасского городского округа"</t>
  </si>
  <si>
    <t>61 0 00 00000</t>
  </si>
  <si>
    <t>61 0 13 00000</t>
  </si>
  <si>
    <t>11</t>
  </si>
  <si>
    <t>Подпрограмма "Организация и осуществление деятельности МКУ "Комитет по строительству""</t>
  </si>
  <si>
    <t>61 1 00 00000</t>
  </si>
  <si>
    <t>61 1 99 00000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</si>
  <si>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</si>
  <si>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</si>
  <si>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Проведение работ по описанию местоположения границ территориальных зон</t>
  </si>
  <si>
    <t>62 0 00 99330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</si>
  <si>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</si>
  <si>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</si>
  <si>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62 0 07 00000</t>
  </si>
  <si>
    <t xml:space="preserve">Проведение работ по описанию местоположения границ населенных пунктов Челябинской области </t>
  </si>
  <si>
    <t>62 0 07 99320</t>
  </si>
  <si>
    <t>Проведение работ по описанию местоположения границ населенных пунктов Челябинской области  (софинансирование)</t>
  </si>
  <si>
    <t>62 0 07 L9320</t>
  </si>
  <si>
    <t>Муниципальная программа "Охрана окружающей среды на территории МГО"</t>
  </si>
  <si>
    <t>63 0 00 00000</t>
  </si>
  <si>
    <t>63 0 07 00000</t>
  </si>
  <si>
    <t>63 0 07 10000</t>
  </si>
  <si>
    <t>63 0 13 00000</t>
  </si>
  <si>
    <t>63 0 99 00000</t>
  </si>
  <si>
    <t>Региональный  проект "Чистая страна"</t>
  </si>
  <si>
    <t>63 0 G1 00000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</si>
  <si>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</si>
  <si>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63 0 G1 S3030</t>
  </si>
  <si>
    <t>Муниципальная программа "Повышение эффективности использования муниципального имущества в Миасском городском округе"</t>
  </si>
  <si>
    <t>64 0 00 00000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</si>
  <si>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</si>
  <si>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64 1 00 00000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</si>
  <si>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</si>
  <si>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</si>
  <si>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Обновление и (или) капитально-восстановительный ремонт пассажирского подвижного состава общественного транспорта</t>
  </si>
  <si>
    <t>64 1 00 06100</t>
  </si>
  <si>
    <t>Оценка недвижимости, признание прав и регулирование отношений по муниципальной собственности</t>
  </si>
  <si>
    <t>64 1 00 22030</t>
  </si>
  <si>
    <t>На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</si>
  <si>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64 1 00 45010</t>
  </si>
  <si>
    <t>Обновление и (или) капитально-восстановительный ремонт пассажирского подвижного состава общественного транспорта (софинансирование) за счет средств местного бюджета</t>
  </si>
  <si>
    <t>64 1 00 S6100</t>
  </si>
  <si>
    <t>Подпрограмма "Создание и управление организациями, учредителем которых выступает МО "МГО""</t>
  </si>
  <si>
    <t>64 2 00 00000</t>
  </si>
  <si>
    <t>64 2 00 22030</t>
  </si>
  <si>
    <t>Муниципальная программа "Формирование и использование муниципального жилищного фонда МГО"</t>
  </si>
  <si>
    <t>65 0 00 00000</t>
  </si>
  <si>
    <t>Подпрограмма " Переселение граждан из аварийного жилищного фонда в МГО"</t>
  </si>
  <si>
    <t>65 1 00 00000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</si>
  <si>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</si>
  <si>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</si>
  <si>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</si>
  <si>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65 1 F3 67483</t>
  </si>
  <si>
    <t xml:space="preserve">На обеспечение мероприятий  по переселению граждан из аварийного жилищного фонда </t>
  </si>
  <si>
    <t>65 1 F3 67484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</si>
  <si>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</si>
  <si>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</si>
  <si>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</si>
  <si>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</si>
  <si>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65 2 00 00000</t>
  </si>
  <si>
    <t>65 1 07 00000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</si>
  <si>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</si>
  <si>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65 4 00 00000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</si>
  <si>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</si>
  <si>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65 3 00 28130</t>
  </si>
  <si>
    <t>Капитальные вложения в объекты недвижимого имущества муниципальной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</si>
  <si>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</si>
  <si>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 4 00 R0820</t>
  </si>
  <si>
    <t>Муниципальная  программа "Профилактика и противодействие проявлениям экстремизма в Миасском городском округе"</t>
  </si>
  <si>
    <t>66 0 00 00000</t>
  </si>
  <si>
    <t>66 0 07 00000</t>
  </si>
  <si>
    <t>Расходы в области образования и культуры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</si>
  <si>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</si>
  <si>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67 0 00 00000</t>
  </si>
  <si>
    <t>67 0 07 00000</t>
  </si>
  <si>
    <t>67 0 07 40000</t>
  </si>
  <si>
    <t>Дворцы, дома культуры</t>
  </si>
  <si>
    <t>67 0 07 44000</t>
  </si>
  <si>
    <t>Субсидии бюджетным и автономным учреждениям на иные цели</t>
  </si>
  <si>
    <t>67 0 20 00000</t>
  </si>
  <si>
    <t>Субсидии бюджетным и автономным учреждениям на текущий ремонт зданий</t>
  </si>
  <si>
    <t>67 0 22 00000</t>
  </si>
  <si>
    <t>Музей и постоянные выставки</t>
  </si>
  <si>
    <t>67 0 22 44100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</si>
  <si>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</si>
  <si>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68 0 00 00000</t>
  </si>
  <si>
    <t>68 0 07 00000</t>
  </si>
  <si>
    <t>Муниципальная программа "Развитие культуры в Миасском городском округе"</t>
  </si>
  <si>
    <t>69 0 00 00000</t>
  </si>
  <si>
    <t>Подпрограмма "Сохранение и развитие культурно-досуговой сферы"</t>
  </si>
  <si>
    <t>69 1 00 00000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</si>
  <si>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</si>
  <si>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69 1 10 00000</t>
  </si>
  <si>
    <t>69 1 10 44000</t>
  </si>
  <si>
    <t>69 1 20 00000</t>
  </si>
  <si>
    <t>Другие субсидии бюджетным и автономным организациям на иные цели</t>
  </si>
  <si>
    <t>69 1 24 44000</t>
  </si>
  <si>
    <t>69 1 99 00000</t>
  </si>
  <si>
    <t>69 1 99 44000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</si>
  <si>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</si>
  <si>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</si>
  <si>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</si>
  <si>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</si>
  <si>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</si>
  <si>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</si>
  <si>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</si>
  <si>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</si>
  <si>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</si>
  <si>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</si>
  <si>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</si>
  <si>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</si>
  <si>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</si>
  <si>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69 4 10 44100</t>
  </si>
  <si>
    <t>Предоставление субсидий бюджетным,
автономным учреждениям и иным некоммерческим организациям</t>
  </si>
  <si>
    <t>69 5 24 44100</t>
  </si>
  <si>
    <t>Подпрограмма "Культура. Искусство. Творчество."</t>
  </si>
  <si>
    <t>69 6 00 00000</t>
  </si>
  <si>
    <t>69 6 07 00000</t>
  </si>
  <si>
    <t>69 6 07 40000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</si>
  <si>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</si>
  <si>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69 6 07 42300</t>
  </si>
  <si>
    <t>69 6 20 00000</t>
  </si>
  <si>
    <t>Субсидии бюджетным и автономным учреждениям на приобретение оборудования</t>
  </si>
  <si>
    <t>69 6 23 00000</t>
  </si>
  <si>
    <t>69 6 23 44000</t>
  </si>
  <si>
    <t>Музеи и постоянные выставки</t>
  </si>
  <si>
    <t>69 6 23 44100</t>
  </si>
  <si>
    <t>69 6 24 00000</t>
  </si>
  <si>
    <t>69 6 24 44000</t>
  </si>
  <si>
    <t>69 6 24 44100</t>
  </si>
  <si>
    <t>Подпрограмма "Укрепление материально-технической базы учреждений культуры"</t>
  </si>
  <si>
    <t>69 7 00 00000</t>
  </si>
  <si>
    <t>69 7 07 00000</t>
  </si>
  <si>
    <t>69 7 07 44000</t>
  </si>
  <si>
    <t>69 7 07 44200</t>
  </si>
  <si>
    <t>Обеспечение деятельности  Управления культуры Администрации МГО</t>
  </si>
  <si>
    <t>69 7 07 45300</t>
  </si>
  <si>
    <t>69 7 20 00000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</si>
  <si>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</si>
  <si>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</si>
  <si>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</si>
  <si>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69 7 22 44000</t>
  </si>
  <si>
    <t>69 7 23 00000</t>
  </si>
  <si>
    <t>69 7 23 42300</t>
  </si>
  <si>
    <t>69 7 23 44000</t>
  </si>
  <si>
    <t>69 7 24 00000</t>
  </si>
  <si>
    <t>69 7 24 42300</t>
  </si>
  <si>
    <t>69 7 24 44000</t>
  </si>
  <si>
    <t>69 7 24 44100</t>
  </si>
  <si>
    <t>Региональный проект "Культурная среда"</t>
  </si>
  <si>
    <t>69 7 А1 00000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</si>
  <si>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</si>
  <si>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А1 5519M</t>
  </si>
  <si>
    <t>Создание модельных муниципальных библиотек за счет средств областного бюджета</t>
  </si>
  <si>
    <t>69 7 A1 68090</t>
  </si>
  <si>
    <t>Подпрограмма "Организация  и осуществление деятельности в области культуры"</t>
  </si>
  <si>
    <t>69 8 00 00000</t>
  </si>
  <si>
    <t>69 8 00 20401</t>
  </si>
  <si>
    <t>69 8 00 23000</t>
  </si>
  <si>
    <t>69 8 99 00000</t>
  </si>
  <si>
    <t>Расходы в области культуры</t>
  </si>
  <si>
    <t>69 8 99 45300</t>
  </si>
  <si>
    <t>Муниципальная программа "Зеленый город"</t>
  </si>
  <si>
    <t>73 0 00 00000</t>
  </si>
  <si>
    <t>73 0 07 00000</t>
  </si>
  <si>
    <t>73 0 10 00000</t>
  </si>
  <si>
    <t>73 0 23 00000</t>
  </si>
  <si>
    <t>Другие субсидии бюджетным и автономным учреждениям на иные цели</t>
  </si>
  <si>
    <t>73 0 24 00000</t>
  </si>
  <si>
    <t>Муниципальная программа "Чистый город"</t>
  </si>
  <si>
    <t>74 0 00 00000</t>
  </si>
  <si>
    <t>74 0 07 00000</t>
  </si>
  <si>
    <t>74 0 10 00000</t>
  </si>
  <si>
    <t>74 0 23 00000</t>
  </si>
  <si>
    <t>Региональный проект «Комплексная система обращения с твердыми коммунальными отходами»</t>
  </si>
  <si>
    <t>74 0 G2 00000</t>
  </si>
  <si>
    <t>Создание и содержание мест (площадок) накопления твердых коммунальных отходов</t>
  </si>
  <si>
    <t>74 0 G2 43120</t>
  </si>
  <si>
    <t>Муниципальная программа "Светлый город"</t>
  </si>
  <si>
    <t>75 0 00 00000</t>
  </si>
  <si>
    <t>75 0 07 00000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</si>
  <si>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</si>
  <si>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76 0 00 00000</t>
  </si>
  <si>
    <t>76 0 07 00000</t>
  </si>
  <si>
    <t>Муниципальная программа "Организация содержания и текущего ремонта объектов газоснабжения Миасского городского округа"</t>
  </si>
  <si>
    <t>77 0 00 00000</t>
  </si>
  <si>
    <t>77 0 07 00000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</si>
  <si>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</si>
  <si>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78 0 00 00000</t>
  </si>
  <si>
    <t xml:space="preserve">Выкуп зданий для размещения общеобразовательных организаций </t>
  </si>
  <si>
    <t>78 0 00 S1030</t>
  </si>
  <si>
    <t>78 0 07 00000</t>
  </si>
  <si>
    <t>78 0 07 42100</t>
  </si>
  <si>
    <t xml:space="preserve">Проведение капитального ремонта зданий муниципальных общеобразовательных организаций </t>
  </si>
  <si>
    <t>78 0 07 S1010</t>
  </si>
  <si>
    <t>78 0 13 00000</t>
  </si>
  <si>
    <t>78 0 20 00000</t>
  </si>
  <si>
    <t>Субсидии бюджетным и автономным учреждениям на капитальный ремонт зданий и сооружений</t>
  </si>
  <si>
    <t>78 0 21 00000</t>
  </si>
  <si>
    <t>78 0 21 S1010</t>
  </si>
  <si>
    <t>Муниципальная  программа "Развитие системы образования в Миасском городском округе"</t>
  </si>
  <si>
    <t>79 0 00 00000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</si>
  <si>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</si>
  <si>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79 4 00 00000</t>
  </si>
  <si>
    <t>79 4 07 00000</t>
  </si>
  <si>
    <t>79 4 07 40000</t>
  </si>
  <si>
    <t>Организация отдыха и оздоровления детей</t>
  </si>
  <si>
    <t>79 4 07 40044</t>
  </si>
  <si>
    <t>Детские дошкольные учреждения</t>
  </si>
  <si>
    <t>79 4 07 42000</t>
  </si>
  <si>
    <t>Общеобразовательные учреждения</t>
  </si>
  <si>
    <t>79 4 07 42100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</si>
  <si>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</si>
  <si>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</si>
  <si>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Учреждения дополнительного образования</t>
  </si>
  <si>
    <t>79 4 07 42300</t>
  </si>
  <si>
    <t>Образовательные организации для обучающихся с ограниченными возможностями здоровья</t>
  </si>
  <si>
    <t>79 4 07 43300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</si>
  <si>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</si>
  <si>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79 4 07 53035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</si>
  <si>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</si>
  <si>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79 4 07 L0275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</si>
  <si>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</si>
  <si>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L3044</t>
  </si>
  <si>
    <t>Организация отдыха детей в каникулярное время</t>
  </si>
  <si>
    <t>79 4 07 S3010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</si>
  <si>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</si>
  <si>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79 4 07 S3030</t>
  </si>
  <si>
    <t>Приобретение транспортных средств для организации перевозки обучающихся</t>
  </si>
  <si>
    <t>79 4 07 S3040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</si>
  <si>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</si>
  <si>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S3230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</si>
  <si>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</si>
  <si>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07 S3300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</si>
  <si>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</si>
  <si>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07 S3380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</si>
  <si>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</si>
  <si>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4 07 S4060</t>
  </si>
  <si>
    <t>79 4 10 00000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</si>
  <si>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</si>
  <si>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79 4 10 03120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</si>
  <si>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</si>
  <si>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79 4 10 04010</t>
  </si>
  <si>
    <t>79 4 10 42000</t>
  </si>
  <si>
    <t>79 4 10 42100</t>
  </si>
  <si>
    <t>79 4 10 42300</t>
  </si>
  <si>
    <t>79 4 20 00000</t>
  </si>
  <si>
    <t>79 4 23 00000</t>
  </si>
  <si>
    <t>79 4 23 S3230</t>
  </si>
  <si>
    <t>79 4 23 S3380</t>
  </si>
  <si>
    <t>79 4 24 00000</t>
  </si>
  <si>
    <t>79 4 24 42000</t>
  </si>
  <si>
    <t>79 4 24 42100</t>
  </si>
  <si>
    <t>79 4 24 42300</t>
  </si>
  <si>
    <t>79 4 99 00000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</si>
  <si>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</si>
  <si>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79 4 99 03070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</si>
  <si>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</si>
  <si>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79 4 99 03090</t>
  </si>
  <si>
    <t>79 4 99 03120</t>
  </si>
  <si>
    <t>79 4 99 04010</t>
  </si>
  <si>
    <t>79 4 99 42000</t>
  </si>
  <si>
    <t>79 4 99 42100</t>
  </si>
  <si>
    <t>79 4 99 43300</t>
  </si>
  <si>
    <t>Центр психолого-педагогической, медицинской и социальной помощи</t>
  </si>
  <si>
    <t>79 4 99 48900</t>
  </si>
  <si>
    <t>Региональный проект «Информационная инфраструктура»</t>
  </si>
  <si>
    <t>79 4 D2 00000</t>
  </si>
  <si>
    <t xml:space="preserve">Развитие информационно-телекоммуникационной инфраструктуры объектов общеобразовательных организаций </t>
  </si>
  <si>
    <t>79 4 D2 60060</t>
  </si>
  <si>
    <t>Региональный проект «Современная школа»</t>
  </si>
  <si>
    <t>79 4 Е1 00000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</si>
  <si>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</si>
  <si>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79 4 Е1 51690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</si>
  <si>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</si>
  <si>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79 4 Е1 S3050</t>
  </si>
  <si>
    <t>Региональный проект «Успех каждого ребенка»</t>
  </si>
  <si>
    <t>79 4 Е2 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</si>
  <si>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</si>
  <si>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79 4 Е2 54910</t>
  </si>
  <si>
    <t>Региональный проект «Цифровая образовательная среда»</t>
  </si>
  <si>
    <t>79 4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</si>
  <si>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</si>
  <si>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52100</t>
  </si>
  <si>
    <t>Подпрограмма "Повышение эффективности реализации молодежной политики в Миасском городском округе"</t>
  </si>
  <si>
    <t>79 5 00 00000</t>
  </si>
  <si>
    <t>79 5 07 00000</t>
  </si>
  <si>
    <t>Организация и проведение мероприятий с детьми и молодежью</t>
  </si>
  <si>
    <t>79 5 07 43100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</si>
  <si>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</si>
  <si>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</si>
  <si>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</si>
  <si>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</si>
  <si>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</si>
  <si>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Региональный проект "Социальная активность"</t>
  </si>
  <si>
    <t>79 5 E8 00000</t>
  </si>
  <si>
    <t>79 5 E8 S1010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</si>
  <si>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</si>
  <si>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79 6 00 00000</t>
  </si>
  <si>
    <t>79 6 07 00000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</si>
  <si>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</si>
  <si>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</si>
  <si>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 xml:space="preserve">Проведение капитального ремонта зданий и сооружений муниципальных организаций дошкольного образования </t>
  </si>
  <si>
    <t>79 6 07 S4080</t>
  </si>
  <si>
    <t>79 6 20 00000</t>
  </si>
  <si>
    <t>79 6 21 00000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</si>
  <si>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</si>
  <si>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</si>
  <si>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6 21 S4080</t>
  </si>
  <si>
    <t>79 6 22 00000</t>
  </si>
  <si>
    <t>79 6 22 S3330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</si>
  <si>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</si>
  <si>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79 7 00 00000</t>
  </si>
  <si>
    <t>79 7 00 20401</t>
  </si>
  <si>
    <t>79 7 00 22010</t>
  </si>
  <si>
    <t>79 7 00 22020</t>
  </si>
  <si>
    <t>Реализация муниципальных функций связанных с общегосударственным управлением</t>
  </si>
  <si>
    <t>79 7 00 23000</t>
  </si>
  <si>
    <t>79 7 07 00000</t>
  </si>
  <si>
    <t>Обеспечение деятельности МКУ МГО «Централизованная бухгалтерия»</t>
  </si>
  <si>
    <t>79 7 07 45200</t>
  </si>
  <si>
    <t>79 7 99 00000</t>
  </si>
  <si>
    <t>79 7 99 45200</t>
  </si>
  <si>
    <t>Муниципальная программа "Развитие физической культуры и спорта в Миасском городском округе"</t>
  </si>
  <si>
    <t>80 0 00 00000</t>
  </si>
  <si>
    <t>Подпрограмма "Управление развитием отрасли физической культуры и спорта в МГО"</t>
  </si>
  <si>
    <t>80 1 00 00000</t>
  </si>
  <si>
    <t>80 1 00 20401</t>
  </si>
  <si>
    <t>80 1 00 22010</t>
  </si>
  <si>
    <t>80 1 00 22020</t>
  </si>
  <si>
    <t>80 1 00 23000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</si>
  <si>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</si>
  <si>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80 3 00 00000</t>
  </si>
  <si>
    <t>80 3 07 00000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</si>
  <si>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</si>
  <si>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</si>
  <si>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</si>
  <si>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80 3 07 20042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</si>
  <si>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</si>
  <si>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</si>
  <si>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</si>
  <si>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</si>
  <si>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>Финансовая поддержка организаций спортивной подготовки по базовым видам спорта</t>
  </si>
  <si>
    <t>80 3 07 20048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</si>
  <si>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</si>
  <si>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</si>
  <si>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</si>
  <si>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80 3 07 S0042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</si>
  <si>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</si>
  <si>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</si>
  <si>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</si>
  <si>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80 3 07 S0047</t>
  </si>
  <si>
    <t>Финансовая поддержка организаций спортивной подготовки по базовым видам спорта  (софинансирование)</t>
  </si>
  <si>
    <t>80 3 07 S0048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</si>
  <si>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</si>
  <si>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</si>
  <si>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Мероприятия в области спорта</t>
  </si>
  <si>
    <t>80 3 07 90000</t>
  </si>
  <si>
    <t>Финансовое обеспечение муниципального задания на оказание муниципальных услуг (выполнение работ)</t>
  </si>
  <si>
    <t>80 3 10 00000</t>
  </si>
  <si>
    <t>80 3 10 90000</t>
  </si>
  <si>
    <t>80 3 20 00000</t>
  </si>
  <si>
    <t>80 3 23 00000</t>
  </si>
  <si>
    <t>80 3 23 90000</t>
  </si>
  <si>
    <t>80 3 24 00000</t>
  </si>
  <si>
    <t>80 3 24 90000</t>
  </si>
  <si>
    <t>80 3 99 00000</t>
  </si>
  <si>
    <t>80 3 99 90000</t>
  </si>
  <si>
    <t>Региональный проект "Спорт - норма жизни"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</si>
  <si>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</si>
  <si>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</si>
  <si>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</si>
  <si>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</si>
  <si>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80 4 00 00000</t>
  </si>
  <si>
    <t>80 4 07 00000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</si>
  <si>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</si>
  <si>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</si>
  <si>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</si>
  <si>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 xml:space="preserve">Приобретение спортивного инвентаря и оборудования для физкультурно-спортивных организаций </t>
  </si>
  <si>
    <t>80 4 07 20044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</si>
  <si>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</si>
  <si>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</si>
  <si>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>Приобретение спортивного инвентаря и оборудования для физкультурно-спортивных организаций (софинансирование)</t>
  </si>
  <si>
    <t>80 4 07 S0044</t>
  </si>
  <si>
    <t>80 4 07 90000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</si>
  <si>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</si>
  <si>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80 4 07  90044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</si>
  <si>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</si>
  <si>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80 4 07  92280</t>
  </si>
  <si>
    <t>80 4 13 00000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</si>
  <si>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</si>
  <si>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</si>
  <si>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</si>
  <si>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</si>
  <si>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</si>
  <si>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</si>
  <si>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</si>
  <si>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80 4 Р5 00000</t>
  </si>
  <si>
    <t>Оснащение объектов спортивной инфраструктуры спортивно-технологическим оборудованием</t>
  </si>
  <si>
    <t>80 4 P5 52280</t>
  </si>
  <si>
    <t>Муниципальная программа "Социальная защита населения Миасского городского округа"</t>
  </si>
  <si>
    <t>81 0 00 00000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</si>
  <si>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</si>
  <si>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81 1 00 00000</t>
  </si>
  <si>
    <t>81 1 07 00000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</si>
  <si>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</si>
  <si>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</si>
  <si>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</si>
  <si>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</si>
  <si>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</si>
  <si>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</si>
  <si>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</si>
  <si>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</si>
  <si>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</si>
  <si>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</si>
  <si>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</si>
  <si>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</si>
  <si>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Единовременное пособие членам семьи умершего муниципального служащего</t>
  </si>
  <si>
    <t>81 1 07 85055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</si>
  <si>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</si>
  <si>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</si>
  <si>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</si>
  <si>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</si>
  <si>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81 1 55 00000</t>
  </si>
  <si>
    <t>81 1 55 73130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</si>
  <si>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</si>
  <si>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</si>
  <si>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</si>
  <si>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</si>
  <si>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</si>
  <si>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Центры помощи детям, оставшимся без попечения родителей</t>
  </si>
  <si>
    <t>81 1 99 85090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</si>
  <si>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</si>
  <si>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81 1 99 85091</t>
  </si>
  <si>
    <t xml:space="preserve">Подпрограмма "Крепкая семья" </t>
  </si>
  <si>
    <t>81 2 00 00000</t>
  </si>
  <si>
    <t>81 2 07 00000</t>
  </si>
  <si>
    <t>Мероприятия в области социальной политики</t>
  </si>
  <si>
    <t>81 2 07 80000</t>
  </si>
  <si>
    <t>Подпрограмма "Доступная среда"</t>
  </si>
  <si>
    <t>81 3 00 00000</t>
  </si>
  <si>
    <t>81 3 07 00000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</si>
  <si>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</si>
  <si>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81 3 07 08080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</si>
  <si>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</si>
  <si>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</si>
  <si>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</si>
  <si>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81 3 07 L8150</t>
  </si>
  <si>
    <t>81 3 07 80000</t>
  </si>
  <si>
    <t>Подпрограмма "Организация исполнения муниципальной программы "Социальная защита населения Миасского городского округа"</t>
  </si>
  <si>
    <t>81 4 00 00000</t>
  </si>
  <si>
    <t>81 4 00 20401</t>
  </si>
  <si>
    <t>81 4 00 22010</t>
  </si>
  <si>
    <t>81 4 00 22020</t>
  </si>
  <si>
    <t>81 4 00 23000</t>
  </si>
  <si>
    <t>Организация работы органов управления социальной защиты населения муниципальных образований (софинансирование)</t>
  </si>
  <si>
    <t>81 4 00 2808S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</si>
  <si>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</si>
  <si>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82 0 00 00000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</si>
  <si>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</si>
  <si>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</si>
  <si>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</si>
  <si>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13</t>
  </si>
  <si>
    <t>82 0 22 00000</t>
  </si>
  <si>
    <t>82 0 22 73400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</si>
  <si>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</si>
  <si>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</si>
  <si>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82 0 23 64140</t>
  </si>
  <si>
    <t>82 0 23 73400</t>
  </si>
  <si>
    <t>На оснащение многофункциональных центров в Миасском городском округе (софинансирование)</t>
  </si>
  <si>
    <t>82 0 23 L4140</t>
  </si>
  <si>
    <t>82 0 24 73400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</si>
  <si>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</si>
  <si>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</si>
  <si>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</si>
  <si>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</si>
  <si>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</si>
  <si>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Муниципальная программа "Профилактика  правонарушений на территории МГО"</t>
  </si>
  <si>
    <t>84 0 00 00000</t>
  </si>
  <si>
    <t>Организация работы комиссий по делам несовершеннолетних и защите их прав</t>
  </si>
  <si>
    <t>84 0 00 03060</t>
  </si>
  <si>
    <t>84 0 00 23000</t>
  </si>
  <si>
    <t>Муниципальная программа "Управление муниципальными финансами и муниципальным долгом в Миасском городском округе"</t>
  </si>
  <si>
    <t>85 0 00 00000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</si>
  <si>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</si>
  <si>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</si>
  <si>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</si>
  <si>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85 0 00 20401</t>
  </si>
  <si>
    <t>85 0 00 22010</t>
  </si>
  <si>
    <t>85 0 00 22020</t>
  </si>
  <si>
    <t>85 0 00 23000</t>
  </si>
  <si>
    <t>Муниципальная программа "Профилактика терроризма в МГО "</t>
  </si>
  <si>
    <t>86 0 00 00000</t>
  </si>
  <si>
    <t>86 0 07 00000</t>
  </si>
  <si>
    <t>Муниципальная программа "Обеспечение деятельности муниципального бюджетного учреждения "Миасский окружной архив"</t>
  </si>
  <si>
    <t>87 0 00 00000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</si>
  <si>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</si>
  <si>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87 0 00 12010</t>
  </si>
  <si>
    <t>87 0 10 00000</t>
  </si>
  <si>
    <t>87 0 20 00000</t>
  </si>
  <si>
    <t>87 0 22 00000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</si>
  <si>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</si>
  <si>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88 0 00 00000</t>
  </si>
  <si>
    <t>88 0 07 00000</t>
  </si>
  <si>
    <t>88 0 07 85050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</si>
  <si>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</si>
  <si>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88 0 07 85053</t>
  </si>
  <si>
    <t>Муниципальная программа "Поддержка социально ориентированных некоммерческих организаций в Миасском городском округе"</t>
  </si>
  <si>
    <t>90 0 00 00000</t>
  </si>
  <si>
    <t>90 0 14 00000</t>
  </si>
  <si>
    <t>90 0 14 80000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</si>
  <si>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</si>
  <si>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91 0 00 00000</t>
  </si>
  <si>
    <t>Оказание поддержки садоводческим некоммерческим товариществам за счет средств областного бюджета</t>
  </si>
  <si>
    <t>91 0 00 61060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</si>
  <si>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</si>
  <si>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91 0 00 S1060</t>
  </si>
  <si>
    <t>Муниципальная программа "Развитие информационного общества в Миасском городском округе"</t>
  </si>
  <si>
    <t>92 0 00 00000</t>
  </si>
  <si>
    <t>92 0 00 23000</t>
  </si>
  <si>
    <t>Непрограммные направления расходов</t>
  </si>
  <si>
    <t>99 0 00 00000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</si>
  <si>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</si>
  <si>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99 0 00 03550</t>
  </si>
  <si>
    <t>Резервные фонды местных администраций</t>
  </si>
  <si>
    <t>99 0 00 04000</t>
  </si>
  <si>
    <t>99 0 00 10000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</si>
  <si>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</si>
  <si>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</si>
  <si>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99 0 00 20401</t>
  </si>
  <si>
    <t>Закупка товаров, работ и услуг для муниципальных нужд</t>
  </si>
  <si>
    <t>Центральный аппарат (расходы на содержание контрольно-счетного органа муниципального образования)</t>
  </si>
  <si>
    <t>99 0 00 20402</t>
  </si>
  <si>
    <t>Председатель Собрания депутатов Миасского городского округа</t>
  </si>
  <si>
    <t>99 0 00 21100</t>
  </si>
  <si>
    <t>99 0 00 22010</t>
  </si>
  <si>
    <t>99 0 00 22020</t>
  </si>
  <si>
    <t>Руководитель контрольно-счетной палаты муниципального образования и его заместители</t>
  </si>
  <si>
    <t>99 0 00 22500</t>
  </si>
  <si>
    <t>99 0 00 23000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</si>
  <si>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</si>
  <si>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</si>
  <si>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99 0 02 29700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</si>
  <si>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</si>
  <si>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</si>
  <si>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Реализация полномочий Российской Федерации на государственную регистрацию актов гражданского состояния</t>
  </si>
  <si>
    <t>99 0 00 59300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</si>
  <si>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</si>
  <si>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0 00 5930F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</si>
  <si>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</si>
  <si>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</si>
  <si>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</si>
  <si>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99 0 00 99120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</si>
  <si>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</si>
  <si>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99 0 00 99920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</si>
  <si>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</si>
  <si>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99 0 00 99950</t>
  </si>
  <si>
    <t>99 0 99 00000</t>
  </si>
  <si>
    <t>99 0 99 99950</t>
  </si>
  <si>
    <t>ВСЕГО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</si>
  <si>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</si>
  <si>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</si>
  <si>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</si>
  <si>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</si>
  <si>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целевая статья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</si>
  <si>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</si>
  <si>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</si>
  <si>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</si>
  <si>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</si>
  <si>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Другие общегосударственные вопросы</t>
  </si>
  <si>
    <t>Образование</t>
  </si>
  <si>
    <t>Профессиональная подготовка, переподготовка и повышение квалификации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</si>
  <si>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</si>
  <si>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</si>
  <si>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</si>
  <si>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</si>
  <si>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</si>
  <si>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Реализация переданных государственных полномочий в области охраны труда </t>
  </si>
  <si>
    <t>Муниципальная программа "Профилактика  преступлений  и иных правонарушений на территории МГО "</t>
  </si>
  <si>
    <t>99 0 02 65200</t>
  </si>
  <si>
    <t>Судебная система</t>
  </si>
  <si>
    <t>Непрограммное направление расходов</t>
  </si>
  <si>
    <t>Обеспечение проведения выборов и референдумов</t>
  </si>
  <si>
    <t>Муниципальная программа "Повышение эффективности использования муниципального имущества в Миасском городском округе "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</si>
  <si>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</si>
  <si>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Муниципальная программа "Обеспечение деятельности муниципального бюджетного учреждения "Миасский окружной архив "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</si>
  <si>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</si>
  <si>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</si>
  <si>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</si>
  <si>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</si>
  <si>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</si>
  <si>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</si>
  <si>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</si>
  <si>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46 0 55 00000</t>
  </si>
  <si>
    <t>Муниципальная программа "Формирование благоприятного инвестиционного климата"</t>
  </si>
  <si>
    <t>Муниципальная программа "Капитальное строительство на территории Миасского городского округа "</t>
  </si>
  <si>
    <t>89 0 14 00000</t>
  </si>
  <si>
    <t>Субсидии в виде имущественного взноса автономной некоммерческой организации "Центр развития туризма"</t>
  </si>
  <si>
    <t>89 0 14 73122</t>
  </si>
  <si>
    <t>Жилищно-коммунальное хозяйство</t>
  </si>
  <si>
    <t>Жилищное хозяйство</t>
  </si>
  <si>
    <t xml:space="preserve">05 </t>
  </si>
  <si>
    <t>Коммунальное хозяйство</t>
  </si>
  <si>
    <t>60 2 07 S4060</t>
  </si>
  <si>
    <t>65 2 00 22030</t>
  </si>
  <si>
    <t>Благоустройство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</si>
  <si>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</si>
  <si>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14 0 00 00000</t>
  </si>
  <si>
    <t>Подпрограмма "Благоустройство населенных пунктов Челябинской области"</t>
  </si>
  <si>
    <t>14 7 00 00000</t>
  </si>
  <si>
    <t>14 7 01 00000</t>
  </si>
  <si>
    <t>Реализация приоритетного проекта "Формирование комфортной городской среды"</t>
  </si>
  <si>
    <t>14 7 01 R5550</t>
  </si>
  <si>
    <t>Другие вопросы в области жилищно-коммунального хозяйства</t>
  </si>
  <si>
    <t>60 2 13 S4050</t>
  </si>
  <si>
    <t>Муниципальная программа "Формирование и использование муниципального жилищного фонда МГО "</t>
  </si>
  <si>
    <t>Подпрограмма "Переселение граждан из аварийного жилищного фонда в Миасском городском округе"</t>
  </si>
  <si>
    <t>99 0 02 99120</t>
  </si>
  <si>
    <t>Охрана окружающей 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</si>
  <si>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</si>
  <si>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</si>
  <si>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</si>
  <si>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Общее образование</t>
  </si>
  <si>
    <t>Другие вопросы в области образования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</si>
  <si>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</si>
  <si>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</si>
  <si>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</si>
  <si>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</si>
  <si>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</si>
  <si>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Подпрограмма  "Оказание молодым семьям государственной поддержки для улучшения жилищных условий"</t>
  </si>
  <si>
    <t>Муниципальная программа "Формирование и использование муниципального жилищного фонда  МГО на 2017-2020 годы"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</si>
  <si>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</si>
  <si>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Охрана семьи и детства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</si>
  <si>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</si>
  <si>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65 4 00 28130</t>
  </si>
  <si>
    <t>Другие вопросы в области социальной политики</t>
  </si>
  <si>
    <t>Муниципальная программа "Формирование и использование муниципального жилищного фонда МГО на 2017-2020 годы"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</si>
  <si>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</si>
  <si>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82 0 20 73400</t>
  </si>
  <si>
    <t>Физическая культура и спорт</t>
  </si>
  <si>
    <t>00</t>
  </si>
  <si>
    <t>Физическая культура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</si>
  <si>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</si>
  <si>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</si>
  <si>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80 4 13 S1000</t>
  </si>
  <si>
    <t>Массовый спорт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</si>
  <si>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</si>
  <si>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</si>
  <si>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</si>
  <si>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</si>
  <si>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</si>
  <si>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20 1 01 00000</t>
  </si>
  <si>
    <t>Организация и проведение мероприятий в сфере физической культуры и спорта</t>
  </si>
  <si>
    <t>20 1 01 71000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</si>
  <si>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</si>
  <si>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"Развитие физической культуры и спорта в МГО на 2017-2020 годы"</t>
  </si>
  <si>
    <t>Другие вопросы в области физической культуры и спорта</t>
  </si>
  <si>
    <t>Муниципальная программа "Капитальное строительство на территории Миасского городского округа на 2014-2020 годы"</t>
  </si>
  <si>
    <t>284</t>
  </si>
  <si>
    <t>Резервные фонды</t>
  </si>
  <si>
    <t>Непрограммные направление расходов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</si>
  <si>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</si>
  <si>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</si>
  <si>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</si>
  <si>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</si>
  <si>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</si>
  <si>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Молодежная политика</t>
  </si>
  <si>
    <t>Пенсионное обеспечение</t>
  </si>
  <si>
    <t>Социальное обслуживание населения</t>
  </si>
  <si>
    <t>Подпрограмма "Дети Южного Урала"</t>
  </si>
  <si>
    <t>28 1 00 5380F</t>
  </si>
  <si>
    <t>Предоставление гражданам субсидий на оплату жилого помещения и коммунальных услуг</t>
  </si>
  <si>
    <t>81 3 14 00000</t>
  </si>
  <si>
    <t>81 3 14 80000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</si>
  <si>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</si>
  <si>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Подпрограмма "Организация исполнения муниципальной программы "Социальная защита населения Миасского городского округа""</t>
  </si>
  <si>
    <t>287</t>
  </si>
  <si>
    <t xml:space="preserve">Физическая культура 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</si>
  <si>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</si>
  <si>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</si>
  <si>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Htubjyfkmysq  проект "Спорт - норма жизни"</t>
  </si>
  <si>
    <t>Спорт высших достижений</t>
  </si>
  <si>
    <t>Муниципальная программа «Развитие физической культуры и спорта в Миасском городском округе»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</si>
  <si>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</si>
  <si>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Управление образования Администрации Миасского городского округа</t>
  </si>
  <si>
    <t>288</t>
  </si>
  <si>
    <t>Дошкольное образование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</si>
  <si>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</si>
  <si>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79 4 10 00000 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</si>
  <si>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</si>
  <si>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</si>
  <si>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</si>
  <si>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</si>
  <si>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</si>
  <si>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79 0 07 S1100</t>
  </si>
  <si>
    <t>79 0 20 00000</t>
  </si>
  <si>
    <t>79 0 20 42000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</si>
  <si>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</si>
  <si>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</si>
  <si>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</si>
  <si>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</si>
  <si>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79 0 24 42000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</si>
  <si>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</si>
  <si>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</si>
  <si>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Дополнительное образование детей</t>
  </si>
  <si>
    <t>79 5 Е8 S1010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</si>
  <si>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</si>
  <si>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программа "Социальная защита населения Миасского городского округа на 2017-2021 годы"</t>
  </si>
  <si>
    <t>289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</si>
  <si>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</si>
  <si>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Культура </t>
  </si>
  <si>
    <t>38 1 03 00000</t>
  </si>
  <si>
    <t>Реализация мероприятий в сфере культуры и кинематографии</t>
  </si>
  <si>
    <t>38 1 03 61400</t>
  </si>
  <si>
    <t>69 1 20 44000</t>
  </si>
  <si>
    <t>69 7 A1 00000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</si>
  <si>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</si>
  <si>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</si>
  <si>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69 5 00 00000</t>
  </si>
  <si>
    <t>69 5 07 00000</t>
  </si>
  <si>
    <t>69 5 07 44000</t>
  </si>
  <si>
    <t>69 5 20 00000</t>
  </si>
  <si>
    <t>69 5 20 44100</t>
  </si>
  <si>
    <t>Государственная программа Челябинской области "Развитие социальной защиты населения в Челябинской области"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</si>
  <si>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</si>
  <si>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</si>
  <si>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</si>
  <si>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Дорожное хозяйство ( дорожные фонды)</t>
  </si>
  <si>
    <t>Охрана окружающей среды</t>
  </si>
  <si>
    <t>Молодежная политика и оздоровление детей</t>
  </si>
  <si>
    <t>Культура и кинематография</t>
  </si>
  <si>
    <t>Культура</t>
  </si>
  <si>
    <t>Другие вопросы в области культуры, кинематографии,</t>
  </si>
  <si>
    <t>Обслуживание государственного внутреннего и муниципального долга</t>
  </si>
  <si>
    <t xml:space="preserve"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за 2020 год </t>
  </si>
  <si>
    <t xml:space="preserve">Ведомственная структура расходов бюджета Миасского городского округа за 2020 год </t>
  </si>
  <si>
    <t>99 0 99 99920</t>
  </si>
  <si>
    <t xml:space="preserve">Источники 
внутреннего финансирования дефицита бюджета Миасского  городского округа 
за 2020 год  </t>
  </si>
  <si>
    <t>Код бюджетной классификации РФ</t>
  </si>
  <si>
    <t>Наименование источника средств</t>
  </si>
  <si>
    <t>01  00  00  00  00  0000  000</t>
  </si>
  <si>
    <t>Источники внутреннего финансирования дефицита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</si>
  <si>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</si>
  <si>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</si>
  <si>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</si>
  <si>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</si>
  <si>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01  02  00  00  04  0000  710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</si>
  <si>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</si>
  <si>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</si>
  <si>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01  02  00  00  04  0000  810</t>
  </si>
  <si>
    <t>01  03  00  00  00  0000  000</t>
  </si>
  <si>
    <t>Бюджетные кредиты от других бюджетов бюджетной  системы Российской Федерации</t>
  </si>
  <si>
    <t>01  03  01  00  00  0000  000</t>
  </si>
  <si>
    <t>Бюджетные кредиты от других бюджетов бюджетной 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</si>
  <si>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</si>
  <si>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</si>
  <si>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</si>
  <si>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</si>
  <si>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</si>
  <si>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</si>
  <si>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</si>
  <si>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</si>
  <si>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01  05  00  00  00  0000  000</t>
  </si>
  <si>
    <t>Изменение остатков средств на счетах по учету  средств бюджетов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</si>
  <si>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</si>
  <si>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</si>
  <si>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</si>
  <si>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</si>
  <si>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</si>
  <si>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</si>
  <si>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000 01 05 02 01 04 0000 510</t>
  </si>
  <si>
    <t>Увеличение прочих остатков денежных средств  бюджетов городских округов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</si>
  <si>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</si>
  <si>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</si>
  <si>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</si>
  <si>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</si>
  <si>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</si>
  <si>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</si>
  <si>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</si>
  <si>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</si>
  <si>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</si>
  <si>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Иные источники внутреннего финансирования  дефицитов бюджетов</t>
  </si>
  <si>
    <t>01  06  10  00  00  0000  000</t>
  </si>
  <si>
    <t>Операции по управлению остатками средств на единых счетах бюджетов</t>
  </si>
  <si>
    <t>Нормативы распределения доходов</t>
  </si>
  <si>
    <t xml:space="preserve">в бюджет Миасского городского округа на 2020 год </t>
  </si>
  <si>
    <t>и на плановый период 2021 и 2022 годов</t>
  </si>
  <si>
    <t>(в процентах)</t>
  </si>
  <si>
    <t>Наименование дохода</t>
  </si>
  <si>
    <t>Норматив отчислений</t>
  </si>
  <si>
    <t>Доходы от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</si>
  <si>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</si>
  <si>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</si>
  <si>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</si>
  <si>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</si>
  <si>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Доходы от размещения временно свободных средств бюджетов городских округов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</si>
  <si>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</si>
  <si>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</si>
  <si>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</si>
  <si>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Денежные средства, полученные от реализации принудительно изъятого имущества, подлежащие зачислению в бюджет городского округа (в части реализации основных средств по указанному имуществу)</t>
  </si>
  <si>
    <t>Денежные средства, полученные от реализации принудительно изъятого имущества, подлежащие зачислению в бюджет городского округа (в части реализации материальных запасов по указанному имуществу)</t>
  </si>
  <si>
    <t>Доходы от административных платежей и сборов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</si>
  <si>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</si>
  <si>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</si>
  <si>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</si>
  <si>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</si>
  <si>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</si>
  <si>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</si>
  <si>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</si>
  <si>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Доходы от прочих неналоговых доходов</t>
  </si>
  <si>
    <t>Невыясненные поступления,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</si>
  <si>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</si>
  <si>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Прочие неналоговые доходы бюджетов городских округов</t>
  </si>
  <si>
    <t>Средства самообложения граждан, зачисляемые в бюджеты городских округов</t>
  </si>
  <si>
    <t>Доходы от безвозмездных поступлений от других бюджетов бюджетной системы Российской Федерации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</si>
  <si>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</si>
  <si>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</si>
  <si>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</si>
  <si>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Иные межбюджетные трансферты, передаваемые бюджетам городских округов</t>
  </si>
  <si>
    <t>Доходы от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</si>
  <si>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</si>
  <si>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Доходы от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</si>
  <si>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</si>
  <si>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</si>
  <si>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</si>
  <si>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</si>
  <si>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</si>
  <si>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</si>
  <si>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</si>
  <si>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Перечень 
главных администраторов доходов бюджета Миасского городского округа </t>
  </si>
  <si>
    <t>Код бюджетной классификации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</si>
  <si>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</si>
  <si>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</si>
  <si>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</si>
  <si>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</si>
  <si>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</si>
  <si>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</si>
  <si>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</si>
  <si>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</si>
  <si>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</si>
  <si>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</si>
  <si>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</si>
  <si>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</si>
  <si>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</si>
  <si>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</si>
  <si>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</si>
  <si>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</si>
  <si>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</si>
  <si>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011</t>
  </si>
  <si>
    <t>Министерство строительства и  инфраструктуры Челябинской области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</si>
  <si>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</si>
  <si>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</si>
  <si>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</si>
  <si>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</si>
  <si>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</si>
  <si>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</si>
  <si>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</si>
  <si>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</si>
  <si>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</si>
  <si>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</si>
  <si>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</si>
  <si>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</si>
  <si>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</si>
  <si>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081</t>
  </si>
  <si>
    <t>Федеральная служба по ветеринарному и фитосанитарному надзору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</si>
  <si>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</si>
  <si>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</si>
  <si>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</si>
  <si>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</si>
  <si>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</si>
  <si>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</si>
  <si>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</si>
  <si>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</si>
  <si>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</si>
  <si>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</si>
  <si>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</si>
  <si>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</si>
  <si>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</si>
  <si>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</si>
  <si>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</si>
  <si>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</si>
  <si>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</si>
  <si>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</si>
  <si>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</si>
  <si>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</si>
  <si>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</si>
  <si>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</si>
  <si>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</si>
  <si>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</si>
  <si>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</si>
  <si>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</si>
  <si>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>1 05 03000 01 0000 110</t>
  </si>
  <si>
    <t>1 05 04000 02 0000 110</t>
  </si>
  <si>
    <t>1 06 01000 00 0000 110</t>
  </si>
  <si>
    <t>1 06 06000 00 0000 110</t>
  </si>
  <si>
    <t>1 08 03000 01 0000 110</t>
  </si>
  <si>
    <t>1 08 07010 01 0000 110</t>
  </si>
  <si>
    <t>1 09 00000 00 0000 000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</si>
  <si>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</si>
  <si>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</si>
  <si>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</si>
  <si>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</si>
  <si>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</si>
  <si>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</si>
  <si>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</si>
  <si>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</si>
  <si>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</si>
  <si>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1 08 07150 01 0000 110</t>
  </si>
  <si>
    <t>1 08 07173 01 0000 110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</si>
  <si>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</si>
  <si>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</si>
  <si>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</si>
  <si>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</si>
  <si>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</si>
  <si>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1 11 05024 04 0000 120</t>
  </si>
  <si>
    <t>1 11 05027 04 0000 120</t>
  </si>
  <si>
    <t>1 11 05034 04 0000 120</t>
  </si>
  <si>
    <t>1 11 05074 04 0000 120</t>
  </si>
  <si>
    <t>1 11 05092 04 0000 120</t>
  </si>
  <si>
    <t>1 11 05312 04 0000 120</t>
  </si>
  <si>
    <t>1 11 05324 04 0000 120</t>
  </si>
  <si>
    <t>1 11 07014 04 0000 120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</si>
  <si>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</si>
  <si>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</si>
  <si>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</si>
  <si>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</si>
  <si>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</si>
  <si>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>1 13 01530 04 0000 130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</si>
  <si>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</si>
  <si>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</si>
  <si>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</si>
  <si>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1 14 02043 04 0000 440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</si>
  <si>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</si>
  <si>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</si>
  <si>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</si>
  <si>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1 14 06024 04 0000 430</t>
  </si>
  <si>
    <t>1 14 06312 04 0000 430</t>
  </si>
  <si>
    <t>1 14 06324 04 0000 430</t>
  </si>
  <si>
    <t>1 16 07090 04 0000 140</t>
  </si>
  <si>
    <t>1 17 05040 04 0000 180</t>
  </si>
  <si>
    <t>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</si>
  <si>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</si>
  <si>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</si>
  <si>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</si>
  <si>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</si>
  <si>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</si>
  <si>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</si>
  <si>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</si>
  <si>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</si>
  <si>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</si>
  <si>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</si>
  <si>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</si>
  <si>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2 02 25027 04 0000 150</t>
  </si>
  <si>
    <t>2 02 25497 04 0000 150</t>
  </si>
  <si>
    <t>2 02 25527 04 0000 150</t>
  </si>
  <si>
    <t>2 02 25555 04 0000 150</t>
  </si>
  <si>
    <t>2 02 35082 04 0000 150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</si>
  <si>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</si>
  <si>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</si>
  <si>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2 02 35930 04 0000 150</t>
  </si>
  <si>
    <t>Субвенции бюджетам городских округов на государственную регистрацию актов гражданского состояния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</si>
  <si>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</si>
  <si>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</si>
  <si>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</si>
  <si>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</si>
  <si>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</si>
  <si>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</si>
  <si>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</si>
  <si>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</si>
  <si>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</si>
  <si>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</si>
  <si>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</si>
  <si>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</si>
  <si>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2 08 04000 04 0000 150</t>
  </si>
  <si>
    <t>2 02 30013 04 0000 150</t>
  </si>
  <si>
    <t>2 02 30022 04 0000 150</t>
  </si>
  <si>
    <t>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</si>
  <si>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</si>
  <si>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</si>
  <si>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</si>
  <si>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</si>
  <si>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2 02 35220 04 0000 150</t>
  </si>
  <si>
    <t>2 02 35250 04 0000 150</t>
  </si>
  <si>
    <t>Субвенции бюджетам городских округов на оплату жилищно-коммунальных услуг отдельным категориям граждан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</si>
  <si>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</si>
  <si>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</si>
  <si>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</si>
  <si>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</si>
  <si>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</si>
  <si>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</si>
  <si>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</si>
  <si>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</si>
  <si>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</si>
  <si>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</si>
  <si>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</si>
  <si>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</si>
  <si>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</si>
  <si>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</si>
  <si>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</si>
  <si>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</si>
  <si>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</si>
  <si>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</si>
  <si>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</si>
  <si>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</si>
  <si>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</si>
  <si>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</si>
  <si>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</si>
  <si>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</si>
  <si>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</si>
  <si>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</si>
  <si>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>2 02 25491 04 0000 150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</si>
  <si>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</si>
  <si>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</si>
  <si>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</si>
  <si>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</si>
  <si>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2 02 25519 04 0000 150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</si>
  <si>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</si>
  <si>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</si>
  <si>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</si>
  <si>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</si>
  <si>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</si>
  <si>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</si>
  <si>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</si>
  <si>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</si>
  <si>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</si>
  <si>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</si>
  <si>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</si>
  <si>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</si>
  <si>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1 13 02064 04 0000 130</t>
  </si>
  <si>
    <t>1 13 02994 04 0000 130</t>
  </si>
  <si>
    <t>1 14 02042 04 0000 410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</si>
  <si>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</si>
  <si>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</si>
  <si>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</si>
  <si>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</si>
  <si>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1 14 03040 04 0000 440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</si>
  <si>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</si>
  <si>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</si>
  <si>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1 16 01064 01 0000 140</t>
  </si>
  <si>
    <t>1 16 01094 01 0000 140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</si>
  <si>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</si>
  <si>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</si>
  <si>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</si>
  <si>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</si>
  <si>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1 16 01134 01 0000 140</t>
  </si>
  <si>
    <t>1 16 01144 01 0000 140</t>
  </si>
  <si>
    <t>1 16 01154 01 0000 140</t>
  </si>
  <si>
    <t>1 16 01204 01 0000 140</t>
  </si>
  <si>
    <t>1 16 07040 04 0000 140</t>
  </si>
  <si>
    <t>1 16 10061 04 0000 140</t>
  </si>
  <si>
    <t>1 16 10081 04 0000 140</t>
  </si>
  <si>
    <t>1 16 10082 04 0000 140</t>
  </si>
  <si>
    <t>1 16 10123 01 0000 140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</si>
  <si>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</si>
  <si>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</si>
  <si>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</si>
  <si>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</si>
  <si>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</si>
  <si>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2 02 49999 04 0000 150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</si>
  <si>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</si>
  <si>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</si>
  <si>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</si>
  <si>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</si>
  <si>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</si>
  <si>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</si>
  <si>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</si>
  <si>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</si>
  <si>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2 07 04050 04 0000 150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</si>
  <si>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</si>
  <si>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</si>
  <si>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</si>
  <si>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</si>
  <si>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</si>
  <si>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</si>
  <si>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</si>
  <si>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</si>
  <si>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</si>
  <si>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</si>
  <si>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</si>
  <si>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</si>
  <si>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 xml:space="preserve">Перечень 
главных администраторов источников финансирования дефицита
 бюджета Миасского городского округа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</si>
  <si>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</si>
  <si>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 xml:space="preserve">главного администратора источников финансирования дефицита </t>
  </si>
  <si>
    <t>источников финансирования дефицита бюджета Миасского городского округа</t>
  </si>
  <si>
    <t xml:space="preserve">Администрация Миасского городского округа </t>
  </si>
  <si>
    <t>01 06 01 00 04 0000 630</t>
  </si>
  <si>
    <t>Средства от продажи акций и иных форм участия в капитале, находящихся в собственности городских округов</t>
  </si>
  <si>
    <t xml:space="preserve">                </t>
  </si>
  <si>
    <t>01 01 00 00 04 0000 710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</si>
  <si>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</si>
  <si>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</si>
  <si>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</si>
  <si>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01 02 00 00 04 0000 710</t>
  </si>
  <si>
    <t>01 02 00 00 04 0000 810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</si>
  <si>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</si>
  <si>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</si>
  <si>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01 03 01 00 04 0000 810</t>
  </si>
  <si>
    <t>01 05 01 01 04 0000 510</t>
  </si>
  <si>
    <t>Увеличение остатков денежных средств финансовых резервов бюджетов городских округов</t>
  </si>
  <si>
    <t>01 05 01 01 04 0000 610</t>
  </si>
  <si>
    <t>Уменьшение остатков денежных средств финансовых резервов бюджетов городских округов</t>
  </si>
  <si>
    <t>01 05 01 02 04 0000 520</t>
  </si>
  <si>
    <t>Увеличение остатков средств финансовых резервов бюджетов городских округов, размещенных в ценные бумаги</t>
  </si>
  <si>
    <t>01 05 01 02 04 0000 620</t>
  </si>
  <si>
    <t>Уменьшение остатков средств финансовых резервов бюджетов городских округов, размещенных в ценные бумаги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</si>
  <si>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</si>
  <si>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</si>
  <si>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</si>
  <si>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</si>
  <si>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01 05 02 02 04 0000 520</t>
  </si>
  <si>
    <t>Увеличение прочих остатков средств бюджетов городских округов, временно размещенных в ценные бумаги</t>
  </si>
  <si>
    <t>01 05 02 02 04 0000 620</t>
  </si>
  <si>
    <t>Уменьшение прочих остатков средств бюджетов городских округов, временно размещенных в ценные бумаги</t>
  </si>
  <si>
    <t>01 06 04 01 04 0000 810</t>
  </si>
  <si>
    <t>Исполнение муниципальных гарантий городских округов в валюте Российской Федерации в случае, если исполнение гарантом 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</si>
  <si>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</si>
  <si>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</si>
  <si>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</si>
  <si>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</si>
  <si>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01 06 06 01 04 0000 550</t>
  </si>
  <si>
    <t xml:space="preserve">Увеличение иных финансовых активов в собственности городских округов </t>
  </si>
  <si>
    <t>01 06 06 01 04 0000 650</t>
  </si>
  <si>
    <t>Уменьшение иных финансовых активов в собственности городских округов</t>
  </si>
  <si>
    <t>01 06 06 00 04 0000 710</t>
  </si>
  <si>
    <t>Привлечение прочих источников внутреннего финансирования дефицитов бюджетов городских округов</t>
  </si>
  <si>
    <t>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</si>
  <si>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</si>
  <si>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</si>
  <si>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</si>
  <si>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</si>
  <si>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</si>
  <si>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исключить!!! Приказ №11н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</si>
  <si>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</si>
  <si>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</si>
  <si>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</si>
  <si>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</si>
  <si>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</si>
  <si>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городских округов на реализацию программ формирования современной городской среды</t>
  </si>
  <si>
    <t>006</t>
  </si>
  <si>
    <t>Министерство дорожного хозяйства и транспорта Челябинской области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</si>
  <si>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&lt;2,3&gt;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</si>
  <si>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&lt;1,2,3&gt;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</si>
  <si>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</si>
  <si>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</si>
  <si>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&lt;3&gt;</t>
  </si>
  <si>
    <t>012</t>
  </si>
  <si>
    <t>Министерство образования и науки Челябинской области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</si>
  <si>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</si>
  <si>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&lt;1,3&gt;</t>
  </si>
  <si>
    <t xml:space="preserve">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</si>
  <si>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&lt;1,2,3&gt;</t>
  </si>
  <si>
    <t xml:space="preserve"> 1 16 01073 01 0000 140</t>
  </si>
  <si>
    <t xml:space="preserve"> 1 16 01113 01 0000 140</t>
  </si>
  <si>
    <t xml:space="preserve"> 1 16 01183 01 0000 140</t>
  </si>
  <si>
    <t xml:space="preserve">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</si>
  <si>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</si>
  <si>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018</t>
  </si>
  <si>
    <t>Государственный комитет по делам архивов Челябинской области</t>
  </si>
  <si>
    <r>
      <t xml:space="preserve">Административные штрафы, установленные </t>
    </r>
    <r>
      <rPr>
        <sz val="12"/>
        <rFont val="Times New Roman"/>
        <family val="1"/>
        <charset val="204"/>
      </rPr>
      <t>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  </r>
  </si>
  <si>
    <r>
      <t>Административные штрафы, установленные</t>
    </r>
    <r>
      <rPr>
        <sz val="12"/>
        <rFont val="Times New Roman"/>
        <family val="1"/>
        <charset val="204"/>
      </rPr>
      <t xml:space="preserve">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  </r>
  </si>
  <si>
    <t>024</t>
  </si>
  <si>
    <t>Главное управление юстиции Челябинской области</t>
  </si>
  <si>
    <t> 1 16 01053 01 0000 140</t>
  </si>
  <si>
    <t xml:space="preserve">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</si>
  <si>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&lt;1,3&gt;</t>
  </si>
  <si>
    <t xml:space="preserve">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</si>
  <si>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</si>
  <si>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</si>
  <si>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&lt;1,3&gt;</t>
  </si>
  <si>
    <t>032</t>
  </si>
  <si>
    <t>Главное управление по труду и занятости населения Челябинской области</t>
  </si>
  <si>
    <t>033</t>
  </si>
  <si>
    <t>Главное управление лесами Челябинской области</t>
  </si>
  <si>
    <t>037</t>
  </si>
  <si>
    <t>Избирательная комиссия Челябинской области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</si>
  <si>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&lt;1,3&gt;</t>
  </si>
  <si>
    <t>062</t>
  </si>
  <si>
    <t>Министерство общественной безопасности Челябинской области</t>
  </si>
  <si>
    <t>Федеральное  агентство по рыболовству</t>
  </si>
  <si>
    <t>078</t>
  </si>
  <si>
    <t>Главное управление "Государственная жилищная инспекция Челябинской области"</t>
  </si>
  <si>
    <t>098</t>
  </si>
  <si>
    <t>Министерство промышленности, новых технологий и природных ресурсов Челябинской области</t>
  </si>
  <si>
    <t xml:space="preserve">Единый налог на вмененный доход для отдельных видов деятельности </t>
  </si>
  <si>
    <t xml:space="preserve">Единый сельскохозяйственный налог </t>
  </si>
  <si>
    <t>Налог, взимаемый в связи с применением патентной системы налогообложения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</si>
  <si>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</si>
  <si>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</si>
  <si>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</si>
  <si>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</si>
  <si>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</si>
  <si>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</si>
  <si>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</si>
  <si>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</t>
  </si>
  <si>
    <t>Государственная пошлина за выдачу разрешения на установку рекламной конструкции  &lt;2&gt;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</si>
  <si>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</si>
  <si>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</si>
  <si>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 xml:space="preserve"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</t>
  </si>
  <si>
    <t xml:space="preserve">Доходы от сдачи в аренду имущества, составляющего казну городских округов (за исключением земельных участков) 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</si>
  <si>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</si>
  <si>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</si>
  <si>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</si>
  <si>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</si>
  <si>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</si>
  <si>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</si>
  <si>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1 14 13040 04 0000 410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</si>
  <si>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&lt;2&gt;</t>
  </si>
  <si>
    <t xml:space="preserve">Субсидии бюджетам городских округов на реализацию мероприятий государственной программы Российской Федерации "Доступная среда" 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</si>
  <si>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</si>
  <si>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</si>
  <si>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</si>
  <si>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из бюджетов городских округов</t>
  </si>
  <si>
    <t>2 02 20077 04 0000 150</t>
  </si>
  <si>
    <t xml:space="preserve">Субсидии бюджетам городских округов на создание в общеобразовательных организациях, расположенных в сельской местности  и малых городах, условий для занятий физической культурой и спортом
</t>
  </si>
  <si>
    <t>2 02 25210 04 0000 150</t>
  </si>
  <si>
    <t xml:space="preserve"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</si>
  <si>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2 02 25304 04 0000 150</t>
  </si>
  <si>
    <t>2 02 45303 04 0000 150</t>
  </si>
  <si>
    <t>Субсидии бюджетам городских округов на поддержку отрасли культуры</t>
  </si>
  <si>
    <t>1 13 01031 01 0000 130</t>
  </si>
  <si>
    <t xml:space="preserve">Плата за предоставление сведений из Единого государственного реестра недвижимости
</t>
  </si>
  <si>
    <t>Федеральная служба судебных приставов</t>
  </si>
  <si>
    <t xml:space="preserve"> 1 16 10123 01 0000 140 </t>
  </si>
  <si>
    <t>Средства от распоряжения и реализации выморочного и иного имущества, обращенного в собственность городских округов (в части реализации основных средств по указанному имуществу)</t>
  </si>
  <si>
    <t>Средства от распоряжения и реализации выморочного и иного имущества, обращенного в собственность городских округов (в части реализации материальных запасов по указанному имуществу)</t>
  </si>
  <si>
    <t>1 16 01054 01 0000 140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</si>
  <si>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
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</si>
  <si>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</si>
  <si>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</si>
  <si>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</si>
  <si>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</si>
  <si>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</si>
  <si>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</si>
  <si>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</si>
  <si>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</si>
  <si>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</si>
  <si>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</si>
  <si>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</si>
  <si>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</si>
  <si>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</si>
  <si>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</si>
  <si>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</si>
  <si>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</si>
  <si>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</si>
  <si>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</si>
  <si>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</si>
  <si>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</si>
  <si>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</si>
  <si>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</si>
  <si>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</si>
  <si>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</si>
  <si>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</si>
  <si>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</si>
  <si>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</si>
  <si>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</si>
  <si>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</si>
  <si>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1 17 01040 04 0000 180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</si>
  <si>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</si>
  <si>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</si>
  <si>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t xml:space="preserve">Доходы бюджета Миасского городского округа за 2020 год </t>
  </si>
  <si>
    <t xml:space="preserve"> 182 101 02000 01 0000 110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</si>
  <si>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</si>
  <si>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</si>
  <si>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</si>
  <si>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</si>
  <si>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х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</si>
  <si>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</si>
  <si>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</si>
  <si>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</si>
  <si>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</si>
  <si>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</si>
  <si>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</si>
  <si>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</si>
  <si>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</si>
  <si>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182 105 01000 00 0000 110   </t>
  </si>
  <si>
    <t xml:space="preserve">182 105 02000 02 0000 110   </t>
  </si>
  <si>
    <t>Единый налог на вмененный  доход для отдельных видов деятельности</t>
  </si>
  <si>
    <t>182 105 03000 01 0000 110</t>
  </si>
  <si>
    <t>182 105 04000 02 0000 110</t>
  </si>
  <si>
    <t>182 106 00000 00 0000 000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</si>
  <si>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</si>
  <si>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</si>
  <si>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</si>
  <si>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</si>
  <si>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</si>
  <si>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</si>
  <si>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</si>
  <si>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</si>
  <si>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182 108 03010 01 0000 110</t>
  </si>
  <si>
    <t>188 108 06000 01 0000 110</t>
  </si>
  <si>
    <t>182 108 07010 01 0000 110</t>
  </si>
  <si>
    <t>321 108 07020 01 0000 110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</si>
  <si>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</si>
  <si>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188 108 07100 01 0000 110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</si>
  <si>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</si>
  <si>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</si>
  <si>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283 108 07150 01 0000 110</t>
  </si>
  <si>
    <t xml:space="preserve">Государственная пошлина за выдачу разрешения на установку рекламной конструкции 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</si>
  <si>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</si>
  <si>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</si>
  <si>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182 1 08 07310 01 0000 110</t>
  </si>
  <si>
    <t>Государственная пошлина за повторную выдачу свидетельства о постановке на учет в налоговом органе</t>
  </si>
  <si>
    <t>000 109 00000 00 0000 000</t>
  </si>
  <si>
    <t>Задолженность и перерасчеты по отмененным налогам, сборам и иным обязательным платежам</t>
  </si>
  <si>
    <t>000 111 00000 00 0000 000</t>
  </si>
  <si>
    <t>283 111 05012 04 0000 120</t>
  </si>
  <si>
    <t>283 111 05024 04 0000 120</t>
  </si>
  <si>
    <t>283 111 05034 04 0000 120</t>
  </si>
  <si>
    <t>288 111 05034 04 0000 120</t>
  </si>
  <si>
    <t>289 111 05034 04 0000 120</t>
  </si>
  <si>
    <t>283 111 05074 04 0000 120</t>
  </si>
  <si>
    <t>283 111 07014 04 0000 120</t>
  </si>
  <si>
    <t>283 111 09044 04 0000 120</t>
  </si>
  <si>
    <t>048 112 01000 01 0000 120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</si>
  <si>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</si>
  <si>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</si>
  <si>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</si>
  <si>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</si>
  <si>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</si>
  <si>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</si>
  <si>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048 112 01042 01 0000 120</t>
  </si>
  <si>
    <t>Плата за размещение твердых коммунальных отходов</t>
  </si>
  <si>
    <t>000 113 00000 00 0000 000</t>
  </si>
  <si>
    <t>000 113 01994 04 0000 130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</si>
  <si>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</si>
  <si>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</si>
  <si>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</si>
  <si>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000 113 02994 04 0000 130</t>
  </si>
  <si>
    <t>000 114 00000 00 0000  000</t>
  </si>
  <si>
    <t>285 114 02042 04 0000 410</t>
  </si>
  <si>
    <t>289 114 02042 04 0000 410</t>
  </si>
  <si>
    <t>284 114 02042 04 0000 440</t>
  </si>
  <si>
    <t>288 114 02042 04 0000 440</t>
  </si>
  <si>
    <t>289 114 02042 04 0000 440</t>
  </si>
  <si>
    <t>283 114 02043 04 0000 440</t>
  </si>
  <si>
    <t>в 2,6 раза</t>
  </si>
  <si>
    <t>283 114 06012 04 0000 430</t>
  </si>
  <si>
    <t>283 114 06024 04 0000 430</t>
  </si>
  <si>
    <t>283 114 06312 04 0000 430</t>
  </si>
  <si>
    <t>283 1 14 13040 04 0000 430</t>
  </si>
  <si>
    <t xml:space="preserve">Штрафы, санкции, возмещение ущерба                               </t>
  </si>
  <si>
    <t>000 1 16 01053 01 0000 140</t>
  </si>
  <si>
    <t>000 1 16 01063 01 0000 140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</si>
  <si>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</si>
  <si>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</si>
  <si>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000 1 16 01074 01 0000 140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</si>
  <si>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</si>
  <si>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</si>
  <si>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000 1 16 01084 01 0000 140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</si>
  <si>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</si>
  <si>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</si>
  <si>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</si>
  <si>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</si>
  <si>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</si>
  <si>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</si>
  <si>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000 1 16 01143 01 0000 140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</si>
  <si>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</si>
  <si>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</si>
  <si>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</si>
  <si>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</si>
  <si>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</si>
  <si>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</si>
  <si>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</si>
  <si>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000 1 16 01193 01 0000 140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</si>
  <si>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</si>
  <si>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</si>
  <si>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000 1 16 05160 01 0000 140</t>
  </si>
  <si>
    <t>Штрафы за налоговые правонарушения, установленные Главой 16 Налогового кодекса Российской Федерации</t>
  </si>
  <si>
    <t>000 1 16 07010 04 0000 140</t>
  </si>
  <si>
    <t>000 1 16 07090 04 0000 140</t>
  </si>
  <si>
    <t>000 1 16 10031 04 0000 140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</si>
  <si>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</si>
  <si>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000 1 16 10061 04 0000 140</t>
  </si>
  <si>
    <t>Платежи в целях возмещения убытков, причиненных уклонением от заключения муниципального контракта</t>
  </si>
  <si>
    <t>000 1 16 10100 04 0000 140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</si>
  <si>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</si>
  <si>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</si>
  <si>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000 1 16 10129 01 0000 140</t>
  </si>
  <si>
    <t>000 1 16 11050 01 0000 140</t>
  </si>
  <si>
    <t>000 117 00000 00 0000 000</t>
  </si>
  <si>
    <t>000 117 01040 04 0000 180</t>
  </si>
  <si>
    <t>Невыясненные поступления</t>
  </si>
  <si>
    <t>000 117 05000 00 0000 180</t>
  </si>
  <si>
    <t>000 100 00000 00  0000 000</t>
  </si>
  <si>
    <t>000 202 00000 00  0000 000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</si>
  <si>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</si>
  <si>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</si>
  <si>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</si>
  <si>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 xml:space="preserve">Дотации бюджетам городских округов на выравнивание бюджетной обеспеченности </t>
  </si>
  <si>
    <t>284 202 15002 04 0000 150</t>
  </si>
  <si>
    <t xml:space="preserve">Дотации бюджетам городских округов на поддержку мер по обеспечению сбалансированности бюджетов </t>
  </si>
  <si>
    <t>284 202 15009 04 0000 150</t>
  </si>
  <si>
    <t>000 202 20000 00 0000 150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</si>
  <si>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</si>
  <si>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</si>
  <si>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287 202 20077 04 0000 150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</si>
  <si>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</si>
  <si>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283 202 20299 04 0000 150</t>
  </si>
  <si>
    <t>283 202 20302 04 0000 150</t>
  </si>
  <si>
    <t>288 202 25027 04 0000 150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</si>
  <si>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</si>
  <si>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287 202 25081 04 0002 150</t>
  </si>
  <si>
    <t>Субсидии бюджетам городских округов (на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Федерации)</t>
  </si>
  <si>
    <t>288 202 25210 04 0000 150</t>
  </si>
  <si>
    <t xml:space="preserve">287 202 25228 04 0000 150 </t>
  </si>
  <si>
    <t>288 202 25304 04 0000 150</t>
  </si>
  <si>
    <t>288 202 25491 04 0000 150</t>
  </si>
  <si>
    <t>283 202 25497 04 0000 150</t>
  </si>
  <si>
    <t>289 202 25519 04 0002 150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</si>
  <si>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</si>
  <si>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283 202 25555 04 0002 150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</si>
  <si>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</si>
  <si>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283 202 27112 04 0002 150</t>
  </si>
  <si>
    <t>Субсидии бюджетам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</si>
  <si>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</si>
  <si>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</si>
  <si>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284 202 29999 04 0000 150</t>
  </si>
  <si>
    <t>Прочие субсидии бюджетам городских округов (на частичное финансирование расходов на выплату з/пл работникам ОМСУ и муниципальных учреждений, оплату ТЭР, услуг водоснабжения, водоотведения, потребляемых муниципальными учреждениями)</t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</si>
  <si>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</si>
  <si>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</si>
  <si>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</si>
  <si>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</si>
  <si>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Субвенции бюджетам субъектов Российской Федерации и муниципальных образований</t>
  </si>
  <si>
    <t>285 202 30013 04 0000 150</t>
  </si>
  <si>
    <t>285 202 30022 04 0000 150</t>
  </si>
  <si>
    <t>283 202 30024 04 0000 150</t>
  </si>
  <si>
    <t xml:space="preserve">Субвенции бюджетам городских округов на выполнение передаваемых полномочий субъектов РФ </t>
  </si>
  <si>
    <t>285 202 30024 04 0000 150</t>
  </si>
  <si>
    <t>288 202 30024 04 0000 150</t>
  </si>
  <si>
    <t>285 202 30027 04 0000 150</t>
  </si>
  <si>
    <t>Субвенции бюджетам городских округов на выполнение передаваемых полномочий субъектов РФ (на содержание ребенка в семье опекуна и приемной семье, а также вознаграждение, причитающееся приемному родителю)</t>
  </si>
  <si>
    <t>288 202 30029 04 0000 150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</si>
  <si>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</si>
  <si>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</si>
  <si>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283 202 35120 04 0000 150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</si>
  <si>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</si>
  <si>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</si>
  <si>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285 202 35220 04 0000 150</t>
  </si>
  <si>
    <t>285 202 35250 04 0000 150</t>
  </si>
  <si>
    <t>Субвенции бюджетам городских округов на  оплату жилищно-коммунальных услуг отдельным категория граждан</t>
  </si>
  <si>
    <t>285 202 35280 04 0000 150</t>
  </si>
  <si>
    <t>285 202 35380 04 0000 150</t>
  </si>
  <si>
    <t>285 202 35462 04 0000 150</t>
  </si>
  <si>
    <t>283 202 35930 04 0000 150</t>
  </si>
  <si>
    <t>Субвенции бюджетам на государственную регистрацию актов гражданского состояния</t>
  </si>
  <si>
    <t>283 202 39999 04 0000 150</t>
  </si>
  <si>
    <t>288 202 45303 04 0000 150</t>
  </si>
  <si>
    <t>283 202 49999 04 0000 150</t>
  </si>
  <si>
    <t>285 202 49999 04 0000 150</t>
  </si>
  <si>
    <t>000 2 04 04000 00 0000 150</t>
  </si>
  <si>
    <t>287 204 04020 04 0000 150</t>
  </si>
  <si>
    <t>288 204 04020 04 0000 150</t>
  </si>
  <si>
    <t>289 204 04020 04 0000 150</t>
  </si>
  <si>
    <t>000 207 00000 00 0000 150</t>
  </si>
  <si>
    <t>285 207 04020 04 0000 150</t>
  </si>
  <si>
    <t>287 207 04020 04 0000 150</t>
  </si>
  <si>
    <t>288 207 04020 04 0000 150</t>
  </si>
  <si>
    <t>283 207 04050 04 0000 150</t>
  </si>
  <si>
    <t>000 218 0000 00 0000 150</t>
  </si>
  <si>
    <t>Доходы бюджетов бюджетной системы Российской Федерации от возврата организациями остатков субсидий прошлых лет</t>
  </si>
  <si>
    <t>000 2 19 0000 04 0000 150</t>
  </si>
  <si>
    <t xml:space="preserve">Уточненный бюджет 
на 2020 год, тыс.рублей </t>
  </si>
  <si>
    <t>Исполнено за 2020 год, тыс.рублей</t>
  </si>
  <si>
    <t>Процент исполнения,   %</t>
  </si>
  <si>
    <t>Процент исполне-ния,          %</t>
  </si>
  <si>
    <t>группа вида расхо-дов</t>
  </si>
  <si>
    <t>подраз-дел</t>
  </si>
  <si>
    <t>Исполнено               за 2020 год, тыс.рублей</t>
  </si>
  <si>
    <t xml:space="preserve">Уточненный бюджет 
на 2020 год, тыс.рублей    </t>
  </si>
  <si>
    <t>Подраз-дел</t>
  </si>
  <si>
    <t xml:space="preserve">Уточненный бюджет 
на 2020 год, тыс.рублей   </t>
  </si>
  <si>
    <t xml:space="preserve">Распределение бюджетных ассигнований по разделам и подразделам классификации расходов бюджета                                 за 2020 год </t>
  </si>
  <si>
    <t>Приложение  1 к прил.2</t>
  </si>
  <si>
    <t>Приложение  3 к прил.2</t>
  </si>
  <si>
    <t>Приложение 4 к прил.2</t>
  </si>
  <si>
    <t>Приложение  5 к прил.2</t>
  </si>
  <si>
    <t>Приложение 6 к прил.2</t>
  </si>
  <si>
    <t>Приложение 7 к прил.2</t>
  </si>
  <si>
    <t>Приложение  8 к прил.2</t>
  </si>
  <si>
    <t>Приложение  2 к прил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</si>
</sst>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_-* #,##0.0_р_._-;\-* #,##0.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 Cyr"/>
      <charset val="204"/>
    </font>
    <font>
      <b/>
      <sz val="12"/>
      <color rgb="FF26282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164" fontId="6" fillId="0" borderId="0" applyFont="0" applyFill="0" applyBorder="0" applyAlignment="0" applyProtection="0"/>
  </cellStyleXfs>
  <cellXfs count="334">
    <xf numFmtId="0" fontId="0" fillId="0" borderId="0" xfId="0"/>
    <xf numFmtId="0" fontId="9" fillId="2" borderId="0" xfId="2" applyFont="1" applyFill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16" applyFont="1" applyFill="1" applyBorder="1" applyAlignment="1">
      <alignment horizontal="justify" vertical="center" wrapText="1"/>
    </xf>
    <xf numFmtId="0" fontId="2" fillId="0" borderId="1" xfId="16" applyNumberFormat="1" applyFont="1" applyFill="1" applyBorder="1" applyAlignment="1">
      <alignment horizontal="center" vertical="center"/>
    </xf>
    <xf numFmtId="49" fontId="2" fillId="0" borderId="1" xfId="16" applyNumberFormat="1" applyFont="1" applyFill="1" applyBorder="1" applyAlignment="1">
      <alignment horizontal="center" vertical="center" wrapText="1"/>
    </xf>
    <xf numFmtId="166" fontId="2" fillId="0" borderId="1" xfId="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>
      <alignment horizontal="center" vertical="center"/>
    </xf>
    <xf numFmtId="0" fontId="2" fillId="0" borderId="1" xfId="16" applyFont="1" applyFill="1" applyBorder="1" applyAlignment="1">
      <alignment horizontal="justify" wrapText="1"/>
    </xf>
    <xf numFmtId="0" fontId="2" fillId="0" borderId="1" xfId="16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43" fontId="2" fillId="0" borderId="1" xfId="1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justify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0" borderId="1" xfId="17" applyNumberFormat="1" applyFont="1" applyFill="1" applyBorder="1" applyAlignment="1">
      <alignment horizontal="center" vertical="center"/>
    </xf>
    <xf numFmtId="4" fontId="13" fillId="0" borderId="0" xfId="0" applyNumberFormat="1" applyFont="1" applyFill="1"/>
    <xf numFmtId="0" fontId="2" fillId="0" borderId="1" xfId="0" applyNumberFormat="1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2" fillId="0" borderId="0" xfId="17" applyFont="1" applyFill="1"/>
    <xf numFmtId="0" fontId="8" fillId="0" borderId="0" xfId="0" applyFont="1" applyAlignment="1">
      <alignment horizontal="justify" vertic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9" fontId="15" fillId="0" borderId="1" xfId="2" applyNumberFormat="1" applyFont="1" applyBorder="1" applyAlignment="1">
      <alignment horizontal="justify" vertical="center" wrapText="1"/>
    </xf>
    <xf numFmtId="49" fontId="15" fillId="0" borderId="1" xfId="2" applyNumberFormat="1" applyFont="1" applyBorder="1" applyAlignment="1">
      <alignment horizontal="center" vertical="center" wrapText="1"/>
    </xf>
    <xf numFmtId="166" fontId="15" fillId="0" borderId="1" xfId="2" applyNumberFormat="1" applyFont="1" applyBorder="1" applyAlignment="1">
      <alignment horizontal="center" vertical="center"/>
    </xf>
    <xf numFmtId="0" fontId="7" fillId="0" borderId="0" xfId="0" applyFont="1"/>
    <xf numFmtId="49" fontId="16" fillId="0" borderId="1" xfId="2" applyNumberFormat="1" applyFont="1" applyBorder="1" applyAlignment="1">
      <alignment horizontal="justify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166" fontId="16" fillId="0" borderId="1" xfId="2" applyNumberFormat="1" applyFont="1" applyBorder="1" applyAlignment="1">
      <alignment horizontal="center" vertical="center"/>
    </xf>
    <xf numFmtId="166" fontId="16" fillId="0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6" fontId="15" fillId="0" borderId="1" xfId="2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49" fontId="2" fillId="0" borderId="0" xfId="19" applyNumberFormat="1" applyFont="1" applyAlignment="1">
      <alignment horizontal="left"/>
    </xf>
    <xf numFmtId="0" fontId="2" fillId="0" borderId="0" xfId="19" applyFont="1" applyAlignment="1"/>
    <xf numFmtId="0" fontId="2" fillId="0" borderId="0" xfId="19" applyFont="1" applyAlignment="1">
      <alignment horizontal="right"/>
    </xf>
    <xf numFmtId="0" fontId="2" fillId="0" borderId="0" xfId="19" applyFont="1"/>
    <xf numFmtId="0" fontId="8" fillId="0" borderId="0" xfId="0" applyFont="1" applyFill="1" applyAlignment="1">
      <alignment horizontal="right"/>
    </xf>
    <xf numFmtId="0" fontId="11" fillId="0" borderId="0" xfId="19" applyFont="1" applyAlignment="1">
      <alignment horizontal="center" vertical="center" wrapText="1"/>
    </xf>
    <xf numFmtId="49" fontId="2" fillId="0" borderId="1" xfId="19" applyNumberFormat="1" applyFont="1" applyBorder="1" applyAlignment="1">
      <alignment horizontal="left" vertical="center" wrapText="1"/>
    </xf>
    <xf numFmtId="166" fontId="2" fillId="0" borderId="1" xfId="19" applyNumberFormat="1" applyFont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justify" vertical="center" wrapText="1"/>
    </xf>
    <xf numFmtId="0" fontId="2" fillId="2" borderId="1" xfId="20" applyFont="1" applyFill="1" applyBorder="1" applyAlignment="1">
      <alignment horizontal="justify" vertical="justify"/>
    </xf>
    <xf numFmtId="0" fontId="2" fillId="2" borderId="3" xfId="0" applyFont="1" applyFill="1" applyBorder="1" applyAlignment="1">
      <alignment horizontal="justify" vertical="center" wrapText="1"/>
    </xf>
    <xf numFmtId="49" fontId="2" fillId="2" borderId="1" xfId="19" applyNumberFormat="1" applyFont="1" applyFill="1" applyBorder="1" applyAlignment="1">
      <alignment horizontal="left" vertical="center" wrapText="1"/>
    </xf>
    <xf numFmtId="166" fontId="2" fillId="2" borderId="1" xfId="19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justify" wrapText="1"/>
    </xf>
    <xf numFmtId="0" fontId="2" fillId="2" borderId="6" xfId="0" applyFont="1" applyFill="1" applyBorder="1" applyAlignment="1">
      <alignment horizontal="justify" vertical="justify" wrapText="1"/>
    </xf>
    <xf numFmtId="49" fontId="2" fillId="0" borderId="1" xfId="19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justify" vertical="justify"/>
    </xf>
    <xf numFmtId="166" fontId="2" fillId="0" borderId="1" xfId="19" applyNumberFormat="1" applyFont="1" applyBorder="1" applyAlignment="1">
      <alignment horizontal="center" vertical="center"/>
    </xf>
    <xf numFmtId="0" fontId="2" fillId="2" borderId="1" xfId="19" applyFont="1" applyFill="1" applyBorder="1" applyAlignment="1">
      <alignment horizontal="justify" wrapText="1"/>
    </xf>
    <xf numFmtId="0" fontId="9" fillId="0" borderId="0" xfId="19" applyFont="1"/>
    <xf numFmtId="0" fontId="2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2" fillId="2" borderId="1" xfId="2" applyFont="1" applyFill="1" applyBorder="1" applyAlignment="1">
      <alignment horizontal="justify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justify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justify" vertical="center" wrapText="1"/>
    </xf>
    <xf numFmtId="0" fontId="3" fillId="2" borderId="1" xfId="2" quotePrefix="1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horizontal="justify" vertical="center" wrapText="1"/>
    </xf>
    <xf numFmtId="166" fontId="2" fillId="2" borderId="0" xfId="2" applyNumberFormat="1" applyFont="1" applyFill="1" applyAlignment="1">
      <alignment vertical="center" wrapText="1"/>
    </xf>
    <xf numFmtId="166" fontId="3" fillId="2" borderId="0" xfId="2" applyNumberFormat="1" applyFont="1" applyFill="1" applyAlignment="1">
      <alignment vertical="center" wrapText="1"/>
    </xf>
    <xf numFmtId="49" fontId="2" fillId="2" borderId="1" xfId="15" applyNumberFormat="1" applyFont="1" applyFill="1" applyBorder="1" applyAlignment="1">
      <alignment horizontal="center" vertical="center" wrapText="1"/>
    </xf>
    <xf numFmtId="0" fontId="2" fillId="2" borderId="1" xfId="15" applyNumberFormat="1" applyFont="1" applyFill="1" applyBorder="1" applyAlignment="1">
      <alignment horizontal="justify" vertical="center" wrapText="1"/>
    </xf>
    <xf numFmtId="0" fontId="2" fillId="2" borderId="1" xfId="2" applyNumberFormat="1" applyFont="1" applyFill="1" applyBorder="1" applyAlignment="1">
      <alignment horizontal="justify" vertical="center" wrapText="1"/>
    </xf>
    <xf numFmtId="0" fontId="2" fillId="2" borderId="1" xfId="2" applyNumberFormat="1" applyFont="1" applyFill="1" applyBorder="1" applyAlignment="1">
      <alignment horizontal="justify" vertical="center"/>
    </xf>
    <xf numFmtId="0" fontId="8" fillId="0" borderId="0" xfId="19" applyFont="1"/>
    <xf numFmtId="0" fontId="8" fillId="0" borderId="0" xfId="19" applyFont="1" applyAlignment="1"/>
    <xf numFmtId="0" fontId="8" fillId="0" borderId="0" xfId="19" applyFont="1" applyAlignment="1">
      <alignment horizontal="center" vertical="center" wrapText="1"/>
    </xf>
    <xf numFmtId="166" fontId="8" fillId="0" borderId="1" xfId="19" applyNumberFormat="1" applyFont="1" applyBorder="1" applyAlignment="1">
      <alignment horizontal="center" vertical="center" wrapText="1"/>
    </xf>
    <xf numFmtId="166" fontId="8" fillId="2" borderId="1" xfId="19" applyNumberFormat="1" applyFont="1" applyFill="1" applyBorder="1" applyAlignment="1">
      <alignment horizontal="center" vertical="center" wrapText="1"/>
    </xf>
    <xf numFmtId="166" fontId="8" fillId="0" borderId="1" xfId="19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justify"/>
    </xf>
    <xf numFmtId="0" fontId="3" fillId="0" borderId="1" xfId="1" applyFont="1" applyBorder="1" applyAlignment="1">
      <alignment horizontal="justify" vertical="top"/>
    </xf>
    <xf numFmtId="0" fontId="2" fillId="0" borderId="1" xfId="1" applyFont="1" applyBorder="1" applyAlignment="1">
      <alignment horizontal="justify" vertical="top"/>
    </xf>
    <xf numFmtId="0" fontId="2" fillId="0" borderId="0" xfId="1" applyFont="1" applyAlignment="1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vertical="center" wrapText="1" readingOrder="1"/>
    </xf>
    <xf numFmtId="0" fontId="2" fillId="0" borderId="0" xfId="3" applyFont="1" applyFill="1"/>
    <xf numFmtId="0" fontId="8" fillId="0" borderId="0" xfId="3" applyFont="1" applyFill="1"/>
    <xf numFmtId="0" fontId="2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justify" vertical="center" wrapText="1" readingOrder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9" fontId="2" fillId="2" borderId="3" xfId="3" applyNumberFormat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49" fontId="2" fillId="2" borderId="4" xfId="3" applyNumberFormat="1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49" fontId="2" fillId="2" borderId="5" xfId="3" applyNumberFormat="1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9" fillId="0" borderId="0" xfId="3" applyFont="1" applyFill="1"/>
    <xf numFmtId="0" fontId="8" fillId="2" borderId="1" xfId="3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2" fillId="2" borderId="2" xfId="3" applyFont="1" applyFill="1" applyBorder="1" applyAlignment="1">
      <alignment horizontal="left" vertical="center" wrapText="1"/>
    </xf>
    <xf numFmtId="0" fontId="2" fillId="2" borderId="0" xfId="3" applyFont="1" applyFill="1" applyAlignment="1">
      <alignment horizontal="justify" vertical="center" wrapText="1" readingOrder="1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right" vertical="center" wrapText="1"/>
    </xf>
    <xf numFmtId="0" fontId="11" fillId="3" borderId="0" xfId="1" applyFont="1" applyFill="1"/>
    <xf numFmtId="0" fontId="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vertical="top" wrapText="1"/>
    </xf>
    <xf numFmtId="0" fontId="11" fillId="0" borderId="1" xfId="1" applyFont="1" applyFill="1" applyBorder="1" applyAlignment="1">
      <alignment horizontal="center" vertical="center" wrapText="1"/>
    </xf>
    <xf numFmtId="0" fontId="21" fillId="3" borderId="0" xfId="1" applyFont="1" applyFill="1" applyAlignment="1">
      <alignment vertical="top" wrapText="1"/>
    </xf>
    <xf numFmtId="0" fontId="20" fillId="0" borderId="1" xfId="1" applyFont="1" applyFill="1" applyBorder="1" applyAlignment="1">
      <alignment horizontal="justify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0" fontId="20" fillId="3" borderId="0" xfId="1" applyFont="1" applyFill="1" applyBorder="1" applyAlignment="1">
      <alignment vertical="center" wrapText="1"/>
    </xf>
    <xf numFmtId="0" fontId="11" fillId="0" borderId="0" xfId="1" applyFont="1" applyFill="1"/>
    <xf numFmtId="0" fontId="20" fillId="3" borderId="0" xfId="1" applyFont="1" applyFill="1"/>
    <xf numFmtId="0" fontId="2" fillId="0" borderId="1" xfId="1" applyNumberFormat="1" applyFont="1" applyFill="1" applyBorder="1" applyAlignment="1">
      <alignment horizontal="justify" vertical="center" wrapText="1"/>
    </xf>
    <xf numFmtId="0" fontId="11" fillId="2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9" fillId="4" borderId="0" xfId="1" applyFont="1" applyFill="1" applyAlignment="1">
      <alignment horizontal="left" vertical="center"/>
    </xf>
    <xf numFmtId="0" fontId="2" fillId="3" borderId="0" xfId="1" applyFont="1" applyFill="1"/>
    <xf numFmtId="0" fontId="11" fillId="3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justify" vertical="center" wrapText="1"/>
    </xf>
    <xf numFmtId="165" fontId="3" fillId="2" borderId="0" xfId="2" applyNumberFormat="1" applyFont="1" applyFill="1" applyBorder="1" applyAlignment="1">
      <alignment horizontal="center" wrapText="1"/>
    </xf>
    <xf numFmtId="165" fontId="2" fillId="2" borderId="0" xfId="2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wrapText="1"/>
    </xf>
    <xf numFmtId="166" fontId="3" fillId="2" borderId="0" xfId="8" applyNumberFormat="1" applyFont="1" applyFill="1" applyBorder="1" applyAlignment="1">
      <alignment horizontal="center" vertical="center" wrapText="1"/>
    </xf>
    <xf numFmtId="166" fontId="2" fillId="2" borderId="0" xfId="5" applyNumberFormat="1" applyFont="1" applyFill="1" applyBorder="1" applyAlignment="1">
      <alignment horizontal="center" vertical="center" wrapText="1"/>
    </xf>
    <xf numFmtId="166" fontId="2" fillId="2" borderId="0" xfId="8" applyNumberFormat="1" applyFont="1" applyFill="1" applyBorder="1" applyAlignment="1">
      <alignment horizontal="center" vertical="center" wrapText="1"/>
    </xf>
    <xf numFmtId="166" fontId="8" fillId="2" borderId="0" xfId="8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166" fontId="3" fillId="2" borderId="0" xfId="2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0" fontId="22" fillId="2" borderId="0" xfId="2" applyFont="1" applyFill="1" applyAlignment="1">
      <alignment vertical="center" wrapText="1"/>
    </xf>
    <xf numFmtId="2" fontId="2" fillId="2" borderId="0" xfId="2" applyNumberFormat="1" applyFont="1" applyFill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horizontal="justify" vertical="center" wrapText="1" readingOrder="1"/>
    </xf>
    <xf numFmtId="0" fontId="7" fillId="2" borderId="1" xfId="13" applyFont="1" applyFill="1" applyBorder="1" applyAlignment="1">
      <alignment horizontal="justify" vertical="center" wrapText="1" readingOrder="1"/>
    </xf>
    <xf numFmtId="49" fontId="3" fillId="2" borderId="1" xfId="3" applyNumberFormat="1" applyFont="1" applyFill="1" applyBorder="1" applyAlignment="1">
      <alignment horizontal="left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top" wrapText="1"/>
    </xf>
    <xf numFmtId="0" fontId="8" fillId="2" borderId="5" xfId="13" applyFont="1" applyFill="1" applyBorder="1" applyAlignment="1">
      <alignment horizontal="justify" vertical="center" wrapText="1" readingOrder="1"/>
    </xf>
    <xf numFmtId="49" fontId="2" fillId="2" borderId="11" xfId="3" applyNumberFormat="1" applyFont="1" applyFill="1" applyBorder="1" applyAlignment="1">
      <alignment horizontal="center" vertical="center" wrapText="1"/>
    </xf>
    <xf numFmtId="0" fontId="3" fillId="0" borderId="12" xfId="13" applyFont="1" applyBorder="1" applyAlignment="1">
      <alignment horizontal="center" vertical="top" wrapText="1"/>
    </xf>
    <xf numFmtId="0" fontId="3" fillId="0" borderId="0" xfId="13" applyFont="1"/>
    <xf numFmtId="0" fontId="2" fillId="2" borderId="1" xfId="13" applyFont="1" applyFill="1" applyBorder="1" applyAlignment="1">
      <alignment vertical="center" wrapText="1"/>
    </xf>
    <xf numFmtId="0" fontId="8" fillId="2" borderId="3" xfId="13" applyFont="1" applyFill="1" applyBorder="1" applyAlignment="1">
      <alignment horizontal="justify" vertical="center" wrapText="1" readingOrder="1"/>
    </xf>
    <xf numFmtId="0" fontId="3" fillId="0" borderId="12" xfId="13" applyFont="1" applyBorder="1" applyAlignment="1">
      <alignment horizontal="left" vertical="top" wrapText="1"/>
    </xf>
    <xf numFmtId="49" fontId="3" fillId="2" borderId="3" xfId="3" applyNumberFormat="1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vertical="center" wrapText="1" readingOrder="1"/>
    </xf>
    <xf numFmtId="0" fontId="2" fillId="0" borderId="1" xfId="13" applyFont="1" applyBorder="1" applyAlignment="1">
      <alignment vertical="center" wrapText="1"/>
    </xf>
    <xf numFmtId="0" fontId="2" fillId="0" borderId="1" xfId="13" applyFont="1" applyBorder="1" applyAlignment="1">
      <alignment horizontal="center" vertical="center" wrapText="1"/>
    </xf>
    <xf numFmtId="0" fontId="7" fillId="2" borderId="5" xfId="13" applyFont="1" applyFill="1" applyBorder="1" applyAlignment="1">
      <alignment horizontal="justify" vertical="center" wrapText="1" readingOrder="1"/>
    </xf>
    <xf numFmtId="3" fontId="2" fillId="2" borderId="4" xfId="2" applyNumberFormat="1" applyFont="1" applyFill="1" applyBorder="1" applyAlignment="1">
      <alignment horizontal="center" vertical="center" wrapText="1"/>
    </xf>
    <xf numFmtId="167" fontId="2" fillId="2" borderId="0" xfId="6" applyNumberFormat="1" applyFont="1" applyFill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167" fontId="23" fillId="2" borderId="0" xfId="21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166" fontId="3" fillId="2" borderId="1" xfId="6" applyNumberFormat="1" applyFont="1" applyFill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0" fontId="2" fillId="2" borderId="1" xfId="2" quotePrefix="1" applyFont="1" applyFill="1" applyBorder="1" applyAlignment="1">
      <alignment horizontal="left" vertical="center" wrapText="1"/>
    </xf>
    <xf numFmtId="0" fontId="2" fillId="2" borderId="1" xfId="2" quotePrefix="1" applyFont="1" applyFill="1" applyBorder="1" applyAlignment="1">
      <alignment horizontal="justify" vertical="center" wrapText="1"/>
    </xf>
    <xf numFmtId="0" fontId="2" fillId="0" borderId="1" xfId="2" applyFont="1" applyFill="1" applyBorder="1" applyAlignment="1">
      <alignment horizontal="justify" vertical="center" wrapText="1"/>
    </xf>
    <xf numFmtId="0" fontId="2" fillId="2" borderId="1" xfId="2" applyFont="1" applyFill="1" applyBorder="1" applyAlignment="1">
      <alignment vertical="center" wrapText="1"/>
    </xf>
    <xf numFmtId="0" fontId="2" fillId="5" borderId="1" xfId="2" applyFont="1" applyFill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justify" vertical="center" wrapText="1"/>
    </xf>
    <xf numFmtId="166" fontId="2" fillId="2" borderId="3" xfId="6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justify" vertical="center" wrapText="1"/>
    </xf>
    <xf numFmtId="166" fontId="8" fillId="2" borderId="1" xfId="6" applyNumberFormat="1" applyFont="1" applyFill="1" applyBorder="1" applyAlignment="1">
      <alignment horizontal="center" vertical="center" wrapText="1"/>
    </xf>
    <xf numFmtId="49" fontId="3" fillId="2" borderId="7" xfId="15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 wrapText="1"/>
    </xf>
    <xf numFmtId="0" fontId="2" fillId="0" borderId="0" xfId="1" applyFont="1" applyBorder="1" applyAlignment="1">
      <alignment horizontal="right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left" wrapText="1"/>
    </xf>
    <xf numFmtId="0" fontId="2" fillId="2" borderId="0" xfId="3" applyFont="1" applyFill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49" fontId="3" fillId="2" borderId="6" xfId="3" applyNumberFormat="1" applyFont="1" applyFill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left" vertical="center" wrapText="1"/>
    </xf>
    <xf numFmtId="49" fontId="3" fillId="0" borderId="6" xfId="3" applyNumberFormat="1" applyFont="1" applyFill="1" applyBorder="1" applyAlignment="1">
      <alignment horizontal="left" vertical="center" wrapText="1"/>
    </xf>
    <xf numFmtId="49" fontId="3" fillId="2" borderId="11" xfId="3" applyNumberFormat="1" applyFont="1" applyFill="1" applyBorder="1" applyAlignment="1">
      <alignment horizontal="left" vertical="center" wrapText="1"/>
    </xf>
    <xf numFmtId="0" fontId="7" fillId="2" borderId="0" xfId="3" applyFont="1" applyFill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 readingOrder="1"/>
    </xf>
    <xf numFmtId="0" fontId="2" fillId="2" borderId="5" xfId="3" applyFont="1" applyFill="1" applyBorder="1" applyAlignment="1">
      <alignment horizontal="center" vertical="center" wrapText="1" readingOrder="1"/>
    </xf>
    <xf numFmtId="0" fontId="20" fillId="0" borderId="0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right" vertical="center" wrapText="1"/>
    </xf>
    <xf numFmtId="165" fontId="3" fillId="2" borderId="0" xfId="2" applyNumberFormat="1" applyFont="1" applyFill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2" fillId="0" borderId="3" xfId="2" applyFont="1" applyBorder="1" applyAlignment="1">
      <alignment horizontal="left"/>
    </xf>
    <xf numFmtId="49" fontId="3" fillId="2" borderId="1" xfId="15" applyNumberFormat="1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center" wrapText="1"/>
    </xf>
    <xf numFmtId="0" fontId="2" fillId="2" borderId="8" xfId="2" applyFont="1" applyFill="1" applyBorder="1" applyAlignment="1">
      <alignment horizontal="center" vertical="center" wrapText="1"/>
    </xf>
    <xf numFmtId="49" fontId="3" fillId="2" borderId="2" xfId="15" applyNumberFormat="1" applyFont="1" applyFill="1" applyBorder="1" applyAlignment="1">
      <alignment horizontal="center" vertical="center" wrapText="1"/>
    </xf>
    <xf numFmtId="49" fontId="3" fillId="2" borderId="3" xfId="15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2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9" fillId="0" borderId="0" xfId="19" applyFont="1" applyAlignment="1">
      <alignment horizontal="center" vertical="justify" wrapText="1"/>
    </xf>
    <xf numFmtId="0" fontId="2" fillId="0" borderId="4" xfId="19" applyFont="1" applyBorder="1" applyAlignment="1">
      <alignment horizontal="center" vertical="center" wrapText="1"/>
    </xf>
    <xf numFmtId="0" fontId="2" fillId="0" borderId="8" xfId="19" applyFont="1" applyBorder="1" applyAlignment="1">
      <alignment horizontal="center" vertical="center" wrapText="1"/>
    </xf>
    <xf numFmtId="0" fontId="2" fillId="0" borderId="5" xfId="19" applyFont="1" applyBorder="1" applyAlignment="1">
      <alignment horizontal="center" vertical="center" wrapText="1"/>
    </xf>
    <xf numFmtId="49" fontId="11" fillId="0" borderId="4" xfId="19" applyNumberFormat="1" applyFont="1" applyBorder="1" applyAlignment="1">
      <alignment horizontal="center" vertical="center" wrapText="1"/>
    </xf>
    <xf numFmtId="49" fontId="11" fillId="0" borderId="8" xfId="19" applyNumberFormat="1" applyFont="1" applyBorder="1" applyAlignment="1">
      <alignment horizontal="center" vertical="center" wrapText="1"/>
    </xf>
    <xf numFmtId="49" fontId="11" fillId="0" borderId="5" xfId="19" applyNumberFormat="1" applyFont="1" applyBorder="1" applyAlignment="1">
      <alignment horizontal="center" vertical="center" wrapText="1"/>
    </xf>
    <xf numFmtId="0" fontId="8" fillId="0" borderId="4" xfId="19" applyFont="1" applyBorder="1" applyAlignment="1">
      <alignment horizontal="center" vertical="center" wrapText="1"/>
    </xf>
    <xf numFmtId="0" fontId="8" fillId="0" borderId="8" xfId="19" applyFont="1" applyBorder="1" applyAlignment="1">
      <alignment horizontal="center" vertical="center" wrapText="1"/>
    </xf>
    <xf numFmtId="0" fontId="8" fillId="0" borderId="5" xfId="19" applyFont="1" applyBorder="1" applyAlignment="1">
      <alignment horizontal="center" vertical="center" wrapText="1"/>
    </xf>
    <xf numFmtId="0" fontId="8" fillId="0" borderId="0" xfId="0" applyFont="1" applyFill="1" applyAlignment="1"/>
  </cellXfs>
  <cellStyles count="22">
    <cellStyle name="Normal" xfId="14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16"/>
    <cellStyle name="Обычный 4" xfId="13"/>
    <cellStyle name="Обычный 5" xfId="18"/>
    <cellStyle name="Обычный_Источники" xfId="20"/>
    <cellStyle name="Обычный_Лист2" xfId="15"/>
    <cellStyle name="Обычный_Приложение №1+№4" xfId="19"/>
    <cellStyle name="Процентный 2" xfId="5"/>
    <cellStyle name="Финансовый" xfId="21" builtinId="3"/>
    <cellStyle name="Финансовый 2" xfId="6"/>
    <cellStyle name="Финансовый 2 2" xfId="7"/>
    <cellStyle name="Финансовый 2 2 2" xfId="8"/>
    <cellStyle name="Финансовый 2 3" xfId="9"/>
    <cellStyle name="Финансовый 2 4" xfId="10"/>
    <cellStyle name="Финансовый 2 5" xfId="11"/>
    <cellStyle name="Финансовый 3" xfId="12"/>
    <cellStyle name="Финансовый 4" xfId="1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57;&#1042;&#1045;&#1056;&#1050;&#1048;%20&#1082;%20&#1087;&#1086;&#1103;&#1089;&#1085;&#1080;&#1090;&#1077;&#1083;&#1100;&#1085;&#1086;&#1081;%20%20&#1042;&#1077;&#1076;&#1086;&#1084;&#1089;&#1090;&#1074;&#1077;&#1085;&#1085;&#1072;&#1103;%20&#1080;%20&#1087;&#1088;&#1086;&#1075;&#1088;&#1072;&#1084;&#1084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мы"/>
      <sheetName val="Ведомственная"/>
      <sheetName val="Раздел, подраздел"/>
      <sheetName val="из ацк"/>
      <sheetName val="из ацк 2"/>
    </sheetNames>
    <sheetDataSet>
      <sheetData sheetId="0"/>
      <sheetData sheetId="1">
        <row r="10">
          <cell r="G10">
            <v>24316.800000000003</v>
          </cell>
        </row>
        <row r="12">
          <cell r="G12">
            <v>17028.2</v>
          </cell>
          <cell r="H12">
            <v>16995.900000000001</v>
          </cell>
        </row>
        <row r="15">
          <cell r="G15">
            <v>15373</v>
          </cell>
          <cell r="H15">
            <v>15342.1</v>
          </cell>
        </row>
        <row r="16">
          <cell r="G16">
            <v>10</v>
          </cell>
          <cell r="H16">
            <v>8.6</v>
          </cell>
        </row>
        <row r="17">
          <cell r="G17">
            <v>0</v>
          </cell>
          <cell r="H17">
            <v>0</v>
          </cell>
        </row>
        <row r="19">
          <cell r="G19">
            <v>1645.2</v>
          </cell>
          <cell r="H19">
            <v>1645.2</v>
          </cell>
        </row>
        <row r="20">
          <cell r="G20">
            <v>7282.6</v>
          </cell>
          <cell r="H20">
            <v>7113.0999999999995</v>
          </cell>
        </row>
        <row r="22">
          <cell r="G22">
            <v>442.1</v>
          </cell>
          <cell r="H22">
            <v>423</v>
          </cell>
        </row>
        <row r="23">
          <cell r="G23">
            <v>8.9</v>
          </cell>
          <cell r="H23">
            <v>8.9</v>
          </cell>
        </row>
        <row r="25">
          <cell r="G25">
            <v>550</v>
          </cell>
          <cell r="H25">
            <v>550</v>
          </cell>
        </row>
        <row r="27">
          <cell r="G27">
            <v>5620.6</v>
          </cell>
          <cell r="H27">
            <v>5467.4</v>
          </cell>
        </row>
        <row r="28">
          <cell r="G28">
            <v>634.70000000000005</v>
          </cell>
          <cell r="H28">
            <v>637.5</v>
          </cell>
        </row>
        <row r="29">
          <cell r="G29">
            <v>26.3</v>
          </cell>
          <cell r="H29">
            <v>26.3</v>
          </cell>
        </row>
        <row r="34">
          <cell r="G34">
            <v>6</v>
          </cell>
          <cell r="H34">
            <v>6</v>
          </cell>
        </row>
        <row r="37">
          <cell r="G37">
            <v>7205</v>
          </cell>
          <cell r="H37">
            <v>7203.4000000000005</v>
          </cell>
        </row>
        <row r="40">
          <cell r="G40">
            <v>4998.8999999999996</v>
          </cell>
          <cell r="H40">
            <v>4994.8</v>
          </cell>
        </row>
        <row r="41">
          <cell r="G41">
            <v>1.8</v>
          </cell>
          <cell r="H41">
            <v>1.8</v>
          </cell>
        </row>
        <row r="43">
          <cell r="G43">
            <v>2204.3000000000002</v>
          </cell>
          <cell r="H43">
            <v>2206.8000000000002</v>
          </cell>
        </row>
        <row r="44">
          <cell r="G44">
            <v>825.7</v>
          </cell>
          <cell r="H44">
            <v>805.4</v>
          </cell>
        </row>
        <row r="47">
          <cell r="G47">
            <v>139.9</v>
          </cell>
          <cell r="H47">
            <v>132.6</v>
          </cell>
        </row>
        <row r="48">
          <cell r="G48">
            <v>1.9</v>
          </cell>
          <cell r="H48">
            <v>1.9</v>
          </cell>
        </row>
        <row r="50">
          <cell r="G50">
            <v>190.7</v>
          </cell>
          <cell r="H50">
            <v>182.9</v>
          </cell>
        </row>
        <row r="52">
          <cell r="G52">
            <v>469.2</v>
          </cell>
          <cell r="H52">
            <v>464</v>
          </cell>
        </row>
        <row r="53">
          <cell r="G53">
            <v>24</v>
          </cell>
          <cell r="H53">
            <v>24</v>
          </cell>
        </row>
        <row r="56">
          <cell r="G56">
            <v>2401.8000000000002</v>
          </cell>
          <cell r="H56">
            <v>2401.8000000000002</v>
          </cell>
        </row>
        <row r="59">
          <cell r="G59">
            <v>2401.8000000000002</v>
          </cell>
          <cell r="H59">
            <v>2401.8000000000002</v>
          </cell>
        </row>
        <row r="60">
          <cell r="G60">
            <v>121051.4</v>
          </cell>
          <cell r="H60">
            <v>120969</v>
          </cell>
        </row>
        <row r="63">
          <cell r="G63">
            <v>370.7</v>
          </cell>
          <cell r="H63">
            <v>370.7</v>
          </cell>
        </row>
        <row r="64">
          <cell r="G64">
            <v>20.7</v>
          </cell>
          <cell r="H64">
            <v>20.7</v>
          </cell>
        </row>
        <row r="67">
          <cell r="G67">
            <v>119044.9</v>
          </cell>
          <cell r="H67">
            <v>118963</v>
          </cell>
        </row>
        <row r="68">
          <cell r="G68">
            <v>6.5</v>
          </cell>
          <cell r="H68">
            <v>6</v>
          </cell>
        </row>
        <row r="69">
          <cell r="G69">
            <v>0</v>
          </cell>
          <cell r="H69">
            <v>0</v>
          </cell>
        </row>
        <row r="72">
          <cell r="G72">
            <v>1505.8</v>
          </cell>
          <cell r="H72">
            <v>1505.8</v>
          </cell>
        </row>
        <row r="73">
          <cell r="G73">
            <v>0</v>
          </cell>
          <cell r="H73">
            <v>0</v>
          </cell>
        </row>
        <row r="75">
          <cell r="G75">
            <v>102.8</v>
          </cell>
          <cell r="H75">
            <v>102.8</v>
          </cell>
        </row>
        <row r="76">
          <cell r="G76">
            <v>102.8</v>
          </cell>
          <cell r="H76">
            <v>102.8</v>
          </cell>
        </row>
        <row r="81">
          <cell r="G81">
            <v>24.8</v>
          </cell>
          <cell r="H81">
            <v>23.9</v>
          </cell>
        </row>
        <row r="84">
          <cell r="G84">
            <v>24.8</v>
          </cell>
          <cell r="H84">
            <v>23.9</v>
          </cell>
        </row>
        <row r="85">
          <cell r="G85">
            <v>4357.1000000000004</v>
          </cell>
          <cell r="H85">
            <v>4357.1000000000004</v>
          </cell>
        </row>
        <row r="88">
          <cell r="G88">
            <v>4357.1000000000004</v>
          </cell>
          <cell r="H88">
            <v>4357.1000000000004</v>
          </cell>
        </row>
        <row r="89">
          <cell r="G89">
            <v>114240.1</v>
          </cell>
          <cell r="H89">
            <v>105476.1</v>
          </cell>
        </row>
        <row r="92">
          <cell r="G92">
            <v>137.19999999999999</v>
          </cell>
          <cell r="H92">
            <v>137.19999999999999</v>
          </cell>
        </row>
        <row r="95">
          <cell r="G95">
            <v>3718</v>
          </cell>
          <cell r="H95">
            <v>2700.3</v>
          </cell>
        </row>
        <row r="96">
          <cell r="G96">
            <v>82.1</v>
          </cell>
          <cell r="H96">
            <v>82.1</v>
          </cell>
        </row>
        <row r="98">
          <cell r="G98">
            <v>11458.1</v>
          </cell>
          <cell r="H98">
            <v>10767.1</v>
          </cell>
        </row>
        <row r="100">
          <cell r="G100">
            <v>8678.6</v>
          </cell>
          <cell r="H100">
            <v>8430.7999999999993</v>
          </cell>
        </row>
        <row r="101">
          <cell r="G101">
            <v>650.4</v>
          </cell>
          <cell r="H101">
            <v>640.4</v>
          </cell>
        </row>
        <row r="102">
          <cell r="G102">
            <v>2041</v>
          </cell>
          <cell r="H102">
            <v>2041</v>
          </cell>
        </row>
        <row r="106">
          <cell r="G106">
            <v>22544.3</v>
          </cell>
          <cell r="H106">
            <v>20031.3</v>
          </cell>
        </row>
        <row r="107">
          <cell r="G107">
            <v>20</v>
          </cell>
          <cell r="H107">
            <v>0</v>
          </cell>
        </row>
        <row r="110">
          <cell r="G110">
            <v>84.7</v>
          </cell>
          <cell r="H110">
            <v>84.7</v>
          </cell>
        </row>
        <row r="111">
          <cell r="G111">
            <v>0</v>
          </cell>
          <cell r="H111">
            <v>0</v>
          </cell>
        </row>
        <row r="115">
          <cell r="G115">
            <v>31473.9</v>
          </cell>
          <cell r="H115">
            <v>31473.9</v>
          </cell>
        </row>
        <row r="118">
          <cell r="G118">
            <v>69.3</v>
          </cell>
          <cell r="H118">
            <v>69.3</v>
          </cell>
        </row>
        <row r="121">
          <cell r="G121">
            <v>2200</v>
          </cell>
          <cell r="H121">
            <v>1484.1</v>
          </cell>
        </row>
        <row r="123">
          <cell r="G123">
            <v>195</v>
          </cell>
          <cell r="H123">
            <v>195</v>
          </cell>
        </row>
        <row r="125">
          <cell r="G125">
            <v>220</v>
          </cell>
          <cell r="H125">
            <v>164.9</v>
          </cell>
        </row>
        <row r="128">
          <cell r="G128">
            <v>830.7</v>
          </cell>
          <cell r="H128">
            <v>830.7</v>
          </cell>
        </row>
        <row r="129">
          <cell r="G129">
            <v>150</v>
          </cell>
          <cell r="H129">
            <v>150</v>
          </cell>
        </row>
        <row r="131">
          <cell r="G131">
            <v>584.79999999999995</v>
          </cell>
          <cell r="H131">
            <v>584.79999999999995</v>
          </cell>
        </row>
        <row r="132">
          <cell r="G132">
            <v>584.79999999999995</v>
          </cell>
          <cell r="H132">
            <v>584.79999999999995</v>
          </cell>
        </row>
        <row r="135">
          <cell r="G135">
            <v>234.7</v>
          </cell>
          <cell r="H135">
            <v>234.7</v>
          </cell>
        </row>
        <row r="137">
          <cell r="G137">
            <v>4743.7</v>
          </cell>
          <cell r="H137">
            <v>4743.7</v>
          </cell>
        </row>
        <row r="143">
          <cell r="G143">
            <v>9646.5</v>
          </cell>
          <cell r="H143">
            <v>9593.9</v>
          </cell>
        </row>
        <row r="146">
          <cell r="G146">
            <v>406.7</v>
          </cell>
          <cell r="H146">
            <v>623.6</v>
          </cell>
        </row>
        <row r="147">
          <cell r="G147">
            <v>14070.4</v>
          </cell>
          <cell r="H147">
            <v>10412.6</v>
          </cell>
        </row>
        <row r="149">
          <cell r="G149">
            <v>5081.5</v>
          </cell>
          <cell r="H149">
            <v>5081.5</v>
          </cell>
        </row>
        <row r="152">
          <cell r="G152">
            <v>4232.2</v>
          </cell>
          <cell r="H152">
            <v>4232.2</v>
          </cell>
        </row>
        <row r="153">
          <cell r="G153">
            <v>475.7</v>
          </cell>
          <cell r="H153">
            <v>475.7</v>
          </cell>
        </row>
        <row r="154">
          <cell r="G154">
            <v>73.599999999999994</v>
          </cell>
          <cell r="H154">
            <v>73.599999999999994</v>
          </cell>
        </row>
        <row r="156">
          <cell r="G156">
            <v>300</v>
          </cell>
          <cell r="H156">
            <v>300</v>
          </cell>
        </row>
        <row r="157">
          <cell r="G157">
            <v>26676.1</v>
          </cell>
          <cell r="H157">
            <v>25314.3</v>
          </cell>
        </row>
        <row r="162">
          <cell r="G162">
            <v>1167</v>
          </cell>
          <cell r="H162">
            <v>1167</v>
          </cell>
        </row>
        <row r="164">
          <cell r="G164">
            <v>5.2</v>
          </cell>
          <cell r="H164">
            <v>5.2</v>
          </cell>
        </row>
        <row r="166">
          <cell r="G166">
            <v>16589.099999999999</v>
          </cell>
          <cell r="H166">
            <v>16589.099999999999</v>
          </cell>
        </row>
        <row r="167">
          <cell r="G167">
            <v>3345.5</v>
          </cell>
          <cell r="H167">
            <v>3238.6</v>
          </cell>
        </row>
        <row r="168">
          <cell r="G168">
            <v>65.099999999999994</v>
          </cell>
          <cell r="H168">
            <v>65.099999999999994</v>
          </cell>
        </row>
        <row r="172">
          <cell r="G172">
            <v>4591.8</v>
          </cell>
          <cell r="H172">
            <v>3837.9</v>
          </cell>
        </row>
        <row r="176">
          <cell r="G176">
            <v>412.4</v>
          </cell>
          <cell r="H176">
            <v>411.4</v>
          </cell>
        </row>
        <row r="180">
          <cell r="G180">
            <v>500</v>
          </cell>
          <cell r="H180">
            <v>0</v>
          </cell>
        </row>
        <row r="184">
          <cell r="G184">
            <v>175465.60000000001</v>
          </cell>
          <cell r="H184">
            <v>173985.4</v>
          </cell>
        </row>
        <row r="187">
          <cell r="G187">
            <v>1440</v>
          </cell>
          <cell r="H187">
            <v>0</v>
          </cell>
        </row>
        <row r="190">
          <cell r="G190">
            <v>63860.6</v>
          </cell>
          <cell r="H190">
            <v>63860.5</v>
          </cell>
        </row>
        <row r="192">
          <cell r="G192">
            <v>76565</v>
          </cell>
          <cell r="H192">
            <v>76564.899999999994</v>
          </cell>
        </row>
        <row r="196">
          <cell r="G196">
            <v>15284.7</v>
          </cell>
          <cell r="H196">
            <v>15284.7</v>
          </cell>
        </row>
        <row r="198">
          <cell r="G198">
            <v>18300</v>
          </cell>
          <cell r="H198">
            <v>18260</v>
          </cell>
        </row>
        <row r="200">
          <cell r="G200">
            <v>15.3</v>
          </cell>
          <cell r="H200">
            <v>15.3</v>
          </cell>
        </row>
        <row r="201">
          <cell r="G201">
            <v>276291</v>
          </cell>
          <cell r="H201">
            <v>274210.90000000002</v>
          </cell>
        </row>
        <row r="204">
          <cell r="G204">
            <v>10089.200000000001</v>
          </cell>
          <cell r="H204">
            <v>10089.200000000001</v>
          </cell>
        </row>
        <row r="207">
          <cell r="G207">
            <v>9178.7999999999993</v>
          </cell>
          <cell r="H207">
            <v>8510.2000000000007</v>
          </cell>
        </row>
        <row r="209">
          <cell r="G209">
            <v>22755</v>
          </cell>
          <cell r="H209">
            <v>22755</v>
          </cell>
        </row>
        <row r="212">
          <cell r="G212">
            <v>14210.3</v>
          </cell>
          <cell r="H212">
            <v>14210.3</v>
          </cell>
        </row>
        <row r="215">
          <cell r="G215">
            <v>94194.9</v>
          </cell>
          <cell r="H215">
            <v>94194.9</v>
          </cell>
        </row>
        <row r="217">
          <cell r="G217">
            <v>118499.7</v>
          </cell>
          <cell r="H217">
            <v>118499.4</v>
          </cell>
        </row>
        <row r="219">
          <cell r="G219">
            <v>7363.1</v>
          </cell>
          <cell r="H219">
            <v>5951.9</v>
          </cell>
        </row>
        <row r="221">
          <cell r="G221">
            <v>0</v>
          </cell>
          <cell r="H221">
            <v>0</v>
          </cell>
        </row>
        <row r="223">
          <cell r="G223">
            <v>0</v>
          </cell>
          <cell r="H223">
            <v>0</v>
          </cell>
        </row>
        <row r="224">
          <cell r="G224">
            <v>30552.2</v>
          </cell>
          <cell r="H224">
            <v>27931.7</v>
          </cell>
        </row>
        <row r="228">
          <cell r="G228">
            <v>823.1</v>
          </cell>
          <cell r="H228">
            <v>823.1</v>
          </cell>
        </row>
        <row r="231">
          <cell r="G231">
            <v>0</v>
          </cell>
          <cell r="H231">
            <v>0</v>
          </cell>
        </row>
        <row r="234">
          <cell r="G234">
            <v>0</v>
          </cell>
          <cell r="H234">
            <v>0</v>
          </cell>
        </row>
        <row r="237">
          <cell r="G237">
            <v>4330</v>
          </cell>
          <cell r="H237">
            <v>4330</v>
          </cell>
        </row>
        <row r="240">
          <cell r="G240">
            <v>0</v>
          </cell>
          <cell r="H240">
            <v>0</v>
          </cell>
        </row>
        <row r="244">
          <cell r="G244">
            <v>5593.9</v>
          </cell>
          <cell r="H244">
            <v>5593.9</v>
          </cell>
        </row>
        <row r="245">
          <cell r="G245">
            <v>985.4</v>
          </cell>
          <cell r="H245">
            <v>940.6</v>
          </cell>
        </row>
        <row r="246">
          <cell r="G246">
            <v>15.9</v>
          </cell>
          <cell r="H246">
            <v>15.9</v>
          </cell>
        </row>
        <row r="249">
          <cell r="G249">
            <v>1770</v>
          </cell>
          <cell r="H249">
            <v>0</v>
          </cell>
        </row>
        <row r="251">
          <cell r="G251">
            <v>2.2999999999999998</v>
          </cell>
          <cell r="H251">
            <v>0</v>
          </cell>
        </row>
        <row r="253">
          <cell r="G253">
            <v>14758.4</v>
          </cell>
          <cell r="H253">
            <v>14727.6</v>
          </cell>
        </row>
        <row r="255">
          <cell r="G255">
            <v>870.1</v>
          </cell>
          <cell r="H255">
            <v>129.30000000000001</v>
          </cell>
        </row>
        <row r="257">
          <cell r="G257">
            <v>37.4</v>
          </cell>
          <cell r="H257">
            <v>5.6</v>
          </cell>
        </row>
        <row r="261">
          <cell r="G261">
            <v>0</v>
          </cell>
          <cell r="H261">
            <v>0</v>
          </cell>
        </row>
        <row r="267">
          <cell r="G267">
            <v>1130</v>
          </cell>
          <cell r="H267">
            <v>1130</v>
          </cell>
        </row>
        <row r="269">
          <cell r="G269">
            <v>200</v>
          </cell>
          <cell r="H269">
            <v>200</v>
          </cell>
        </row>
        <row r="272">
          <cell r="G272">
            <v>35.700000000000003</v>
          </cell>
          <cell r="H272">
            <v>35.700000000000003</v>
          </cell>
        </row>
        <row r="274">
          <cell r="G274">
            <v>82676.600000000006</v>
          </cell>
          <cell r="H274">
            <v>72690.5</v>
          </cell>
        </row>
        <row r="279">
          <cell r="G279">
            <v>65486.5</v>
          </cell>
          <cell r="H279">
            <v>55516.800000000003</v>
          </cell>
        </row>
        <row r="281">
          <cell r="G281">
            <v>16371.600000000006</v>
          </cell>
          <cell r="H281">
            <v>16371.6</v>
          </cell>
        </row>
        <row r="283">
          <cell r="G283">
            <v>818.5</v>
          </cell>
          <cell r="H283">
            <v>802.1</v>
          </cell>
        </row>
        <row r="284">
          <cell r="G284">
            <v>76660</v>
          </cell>
          <cell r="H284">
            <v>62454</v>
          </cell>
        </row>
        <row r="287">
          <cell r="G287">
            <v>26022.400000000001</v>
          </cell>
          <cell r="H287">
            <v>12862</v>
          </cell>
        </row>
        <row r="291">
          <cell r="G291">
            <v>1462.5</v>
          </cell>
          <cell r="H291">
            <v>1462.5</v>
          </cell>
        </row>
        <row r="295">
          <cell r="G295">
            <v>0.3</v>
          </cell>
          <cell r="H295">
            <v>0</v>
          </cell>
        </row>
        <row r="297">
          <cell r="G297">
            <v>37.6</v>
          </cell>
          <cell r="H297">
            <v>0</v>
          </cell>
        </row>
        <row r="299">
          <cell r="G299">
            <v>24</v>
          </cell>
          <cell r="H299">
            <v>24</v>
          </cell>
        </row>
        <row r="304">
          <cell r="G304">
            <v>2307.5</v>
          </cell>
          <cell r="H304">
            <v>1299.8</v>
          </cell>
        </row>
        <row r="307">
          <cell r="G307">
            <v>40000</v>
          </cell>
          <cell r="H307">
            <v>40000</v>
          </cell>
        </row>
        <row r="310">
          <cell r="G310">
            <v>3074.7</v>
          </cell>
          <cell r="H310">
            <v>3074.7</v>
          </cell>
        </row>
        <row r="313">
          <cell r="G313">
            <v>3731</v>
          </cell>
          <cell r="H313">
            <v>3731</v>
          </cell>
        </row>
        <row r="314">
          <cell r="G314">
            <v>200056.90000000002</v>
          </cell>
          <cell r="H314">
            <v>197001.60000000001</v>
          </cell>
        </row>
        <row r="322">
          <cell r="G322">
            <v>18935.400000000001</v>
          </cell>
          <cell r="H322">
            <v>18595.3</v>
          </cell>
        </row>
        <row r="324">
          <cell r="G324">
            <v>401.2</v>
          </cell>
          <cell r="H324">
            <v>401.2</v>
          </cell>
        </row>
        <row r="326">
          <cell r="G326">
            <v>402.5</v>
          </cell>
          <cell r="H326">
            <v>377.3</v>
          </cell>
        </row>
        <row r="329">
          <cell r="G329">
            <v>1480.8</v>
          </cell>
          <cell r="H329">
            <v>1480.8</v>
          </cell>
        </row>
        <row r="332">
          <cell r="G332">
            <v>36063.800000000003</v>
          </cell>
          <cell r="H332">
            <v>36063.800000000003</v>
          </cell>
        </row>
        <row r="334">
          <cell r="G334">
            <v>0</v>
          </cell>
          <cell r="H334">
            <v>0</v>
          </cell>
        </row>
        <row r="337">
          <cell r="G337">
            <v>57116.799999999996</v>
          </cell>
          <cell r="H337">
            <v>57114.9</v>
          </cell>
        </row>
        <row r="339">
          <cell r="G339">
            <v>0</v>
          </cell>
          <cell r="H339">
            <v>0</v>
          </cell>
        </row>
        <row r="343">
          <cell r="G343">
            <v>1902</v>
          </cell>
          <cell r="H343">
            <v>1848.2</v>
          </cell>
        </row>
        <row r="344">
          <cell r="G344">
            <v>0</v>
          </cell>
          <cell r="H344">
            <v>0</v>
          </cell>
        </row>
        <row r="346">
          <cell r="G346">
            <v>800</v>
          </cell>
          <cell r="H346">
            <v>800</v>
          </cell>
        </row>
        <row r="349">
          <cell r="G349">
            <v>1071.5</v>
          </cell>
          <cell r="H349">
            <v>1071.4000000000001</v>
          </cell>
        </row>
        <row r="351">
          <cell r="G351">
            <v>4153.8</v>
          </cell>
          <cell r="H351">
            <v>4153.8</v>
          </cell>
        </row>
        <row r="353">
          <cell r="G353">
            <v>84.1</v>
          </cell>
          <cell r="H353">
            <v>84.1</v>
          </cell>
        </row>
        <row r="355">
          <cell r="G355">
            <v>33.700000000000003</v>
          </cell>
          <cell r="H355">
            <v>33.700000000000003</v>
          </cell>
        </row>
        <row r="358">
          <cell r="G358">
            <v>7046.4</v>
          </cell>
          <cell r="H358">
            <v>5438.4</v>
          </cell>
        </row>
        <row r="360">
          <cell r="G360">
            <v>20001.599999999999</v>
          </cell>
          <cell r="H360">
            <v>20001.599999999999</v>
          </cell>
        </row>
        <row r="362">
          <cell r="G362">
            <v>88</v>
          </cell>
          <cell r="H362">
            <v>88</v>
          </cell>
        </row>
        <row r="365">
          <cell r="G365">
            <v>3551.6</v>
          </cell>
          <cell r="H365">
            <v>3194.6</v>
          </cell>
        </row>
        <row r="368">
          <cell r="G368">
            <v>46923.7</v>
          </cell>
          <cell r="H368">
            <v>46254.5</v>
          </cell>
        </row>
        <row r="369">
          <cell r="G369">
            <v>42358.1</v>
          </cell>
          <cell r="H369">
            <v>42295.6</v>
          </cell>
        </row>
        <row r="373">
          <cell r="G373">
            <v>0</v>
          </cell>
          <cell r="H373">
            <v>0</v>
          </cell>
        </row>
        <row r="376">
          <cell r="G376">
            <v>243.4</v>
          </cell>
          <cell r="H376">
            <v>243.4</v>
          </cell>
        </row>
        <row r="378">
          <cell r="G378">
            <v>41951.7</v>
          </cell>
          <cell r="H378">
            <v>41889.199999999997</v>
          </cell>
        </row>
        <row r="381">
          <cell r="G381">
            <v>13.8</v>
          </cell>
          <cell r="H381">
            <v>13.8</v>
          </cell>
        </row>
        <row r="385">
          <cell r="G385">
            <v>0</v>
          </cell>
          <cell r="H385">
            <v>0</v>
          </cell>
        </row>
        <row r="388">
          <cell r="G388">
            <v>140.1</v>
          </cell>
          <cell r="H388">
            <v>140.1</v>
          </cell>
        </row>
        <row r="389">
          <cell r="G389">
            <v>9.1</v>
          </cell>
          <cell r="H389">
            <v>9.1</v>
          </cell>
        </row>
        <row r="391">
          <cell r="G391">
            <v>7319.2999999999993</v>
          </cell>
          <cell r="H391">
            <v>7295.7999999999993</v>
          </cell>
        </row>
        <row r="394">
          <cell r="G394">
            <v>5953.5</v>
          </cell>
          <cell r="H394">
            <v>5953.5</v>
          </cell>
        </row>
        <row r="395">
          <cell r="G395">
            <v>1268.9000000000001</v>
          </cell>
          <cell r="H395">
            <v>1245.4000000000001</v>
          </cell>
        </row>
        <row r="396">
          <cell r="G396">
            <v>96.9</v>
          </cell>
          <cell r="H396">
            <v>96.9</v>
          </cell>
        </row>
        <row r="397">
          <cell r="G397">
            <v>3270.4</v>
          </cell>
          <cell r="H397">
            <v>3268.8</v>
          </cell>
        </row>
        <row r="403">
          <cell r="G403">
            <v>0</v>
          </cell>
          <cell r="H403">
            <v>0</v>
          </cell>
        </row>
        <row r="404">
          <cell r="G404">
            <v>3270.4</v>
          </cell>
          <cell r="H404">
            <v>3268.8</v>
          </cell>
        </row>
        <row r="407">
          <cell r="G407">
            <v>0</v>
          </cell>
          <cell r="H407">
            <v>0</v>
          </cell>
        </row>
        <row r="409">
          <cell r="G409">
            <v>0</v>
          </cell>
          <cell r="H409">
            <v>0</v>
          </cell>
        </row>
        <row r="411">
          <cell r="G411">
            <v>0</v>
          </cell>
          <cell r="H411">
            <v>0</v>
          </cell>
        </row>
        <row r="414">
          <cell r="G414">
            <v>0</v>
          </cell>
          <cell r="H414">
            <v>0</v>
          </cell>
        </row>
        <row r="415">
          <cell r="G415">
            <v>325.2</v>
          </cell>
          <cell r="H415">
            <v>325.2</v>
          </cell>
        </row>
        <row r="418">
          <cell r="G418">
            <v>148.19999999999999</v>
          </cell>
          <cell r="H418">
            <v>148.19999999999999</v>
          </cell>
        </row>
        <row r="421">
          <cell r="G421">
            <v>49.5</v>
          </cell>
          <cell r="H421">
            <v>49.5</v>
          </cell>
        </row>
        <row r="425">
          <cell r="G425">
            <v>33</v>
          </cell>
          <cell r="H425">
            <v>33</v>
          </cell>
        </row>
        <row r="428">
          <cell r="G428">
            <v>14.5</v>
          </cell>
          <cell r="H428">
            <v>14.5</v>
          </cell>
        </row>
        <row r="429">
          <cell r="G429">
            <v>80</v>
          </cell>
          <cell r="H429">
            <v>80</v>
          </cell>
        </row>
        <row r="432">
          <cell r="G432">
            <v>0</v>
          </cell>
          <cell r="H432">
            <v>0</v>
          </cell>
        </row>
        <row r="435">
          <cell r="G435">
            <v>0</v>
          </cell>
          <cell r="H435">
            <v>0</v>
          </cell>
        </row>
        <row r="440">
          <cell r="G440">
            <v>0</v>
          </cell>
          <cell r="H440">
            <v>0</v>
          </cell>
        </row>
        <row r="442">
          <cell r="G442">
            <v>0</v>
          </cell>
          <cell r="H442">
            <v>0</v>
          </cell>
        </row>
        <row r="446">
          <cell r="G446">
            <v>0</v>
          </cell>
          <cell r="H446">
            <v>0</v>
          </cell>
        </row>
        <row r="453">
          <cell r="G453">
            <v>0</v>
          </cell>
          <cell r="H453">
            <v>0</v>
          </cell>
        </row>
        <row r="454">
          <cell r="G454">
            <v>67292.2</v>
          </cell>
          <cell r="H454">
            <v>66050.2</v>
          </cell>
        </row>
        <row r="458">
          <cell r="G458">
            <v>966.2</v>
          </cell>
          <cell r="H458">
            <v>966.2</v>
          </cell>
        </row>
        <row r="460">
          <cell r="G460">
            <v>9331.7999999999993</v>
          </cell>
          <cell r="H460">
            <v>9295.5</v>
          </cell>
        </row>
        <row r="464">
          <cell r="G464">
            <v>42576.3</v>
          </cell>
          <cell r="H464">
            <v>41370.6</v>
          </cell>
        </row>
        <row r="466">
          <cell r="G466">
            <v>14417.899999999998</v>
          </cell>
          <cell r="H466">
            <v>14417.9</v>
          </cell>
        </row>
        <row r="467">
          <cell r="G467">
            <v>3050</v>
          </cell>
          <cell r="H467">
            <v>3013.8</v>
          </cell>
        </row>
        <row r="475">
          <cell r="G475">
            <v>3000</v>
          </cell>
          <cell r="H475">
            <v>3000</v>
          </cell>
        </row>
        <row r="477">
          <cell r="G477">
            <v>50</v>
          </cell>
          <cell r="H477">
            <v>13.8</v>
          </cell>
        </row>
        <row r="486">
          <cell r="G486">
            <v>7.7</v>
          </cell>
          <cell r="H486">
            <v>7.7</v>
          </cell>
        </row>
        <row r="489">
          <cell r="G489">
            <v>7.7</v>
          </cell>
          <cell r="H489">
            <v>7.7</v>
          </cell>
        </row>
        <row r="493">
          <cell r="G493">
            <v>0</v>
          </cell>
        </row>
        <row r="497">
          <cell r="G497">
            <v>0</v>
          </cell>
          <cell r="H497">
            <v>0</v>
          </cell>
        </row>
        <row r="521">
          <cell r="G521">
            <v>26699.3</v>
          </cell>
          <cell r="H521">
            <v>26689.899999999998</v>
          </cell>
        </row>
        <row r="524">
          <cell r="G524">
            <v>26694.6</v>
          </cell>
          <cell r="H524">
            <v>26685.3</v>
          </cell>
        </row>
        <row r="525">
          <cell r="G525">
            <v>4.7</v>
          </cell>
          <cell r="H525">
            <v>4.5999999999999996</v>
          </cell>
        </row>
        <row r="526">
          <cell r="G526">
            <v>900</v>
          </cell>
          <cell r="H526">
            <v>0</v>
          </cell>
        </row>
        <row r="529">
          <cell r="G529">
            <v>900</v>
          </cell>
          <cell r="H529">
            <v>0</v>
          </cell>
        </row>
        <row r="530">
          <cell r="G530">
            <v>6666.5</v>
          </cell>
          <cell r="H530">
            <v>6035.2</v>
          </cell>
        </row>
        <row r="533">
          <cell r="G533">
            <v>169.7</v>
          </cell>
          <cell r="H533">
            <v>125.5</v>
          </cell>
        </row>
        <row r="534">
          <cell r="G534">
            <v>1.4</v>
          </cell>
          <cell r="H534">
            <v>1.4</v>
          </cell>
        </row>
        <row r="536">
          <cell r="G536">
            <v>245.5</v>
          </cell>
          <cell r="H536">
            <v>205</v>
          </cell>
        </row>
        <row r="538">
          <cell r="G538">
            <v>6249.9</v>
          </cell>
          <cell r="H538">
            <v>5703.3</v>
          </cell>
        </row>
        <row r="539">
          <cell r="G539">
            <v>0</v>
          </cell>
          <cell r="H539">
            <v>0</v>
          </cell>
        </row>
        <row r="543">
          <cell r="G543">
            <v>123.1</v>
          </cell>
          <cell r="H543">
            <v>123.1</v>
          </cell>
        </row>
        <row r="546">
          <cell r="G546">
            <v>123.1</v>
          </cell>
          <cell r="H546">
            <v>123.1</v>
          </cell>
        </row>
        <row r="548">
          <cell r="G548">
            <v>5734.4999999999982</v>
          </cell>
          <cell r="H548">
            <v>0</v>
          </cell>
        </row>
        <row r="551">
          <cell r="G551">
            <v>5734.4999999999982</v>
          </cell>
          <cell r="H551">
            <v>0</v>
          </cell>
        </row>
        <row r="556">
          <cell r="G556">
            <v>34.4</v>
          </cell>
          <cell r="H556">
            <v>0</v>
          </cell>
        </row>
        <row r="559">
          <cell r="G559">
            <v>70.600000000000009</v>
          </cell>
          <cell r="H559">
            <v>70.5</v>
          </cell>
        </row>
        <row r="561">
          <cell r="G561">
            <v>38.799999999999997</v>
          </cell>
          <cell r="H561">
            <v>38.799999999999997</v>
          </cell>
        </row>
        <row r="563">
          <cell r="G563">
            <v>3.7</v>
          </cell>
          <cell r="H563">
            <v>3.6</v>
          </cell>
        </row>
        <row r="565">
          <cell r="G565">
            <v>22.4</v>
          </cell>
          <cell r="H565">
            <v>22.4</v>
          </cell>
        </row>
        <row r="567">
          <cell r="G567">
            <v>5.7</v>
          </cell>
          <cell r="H567">
            <v>5.7</v>
          </cell>
        </row>
        <row r="568">
          <cell r="G568">
            <v>564</v>
          </cell>
          <cell r="H568">
            <v>564</v>
          </cell>
        </row>
        <row r="573">
          <cell r="G573">
            <v>479.6</v>
          </cell>
          <cell r="H573">
            <v>479.6</v>
          </cell>
        </row>
        <row r="574">
          <cell r="G574">
            <v>84.4</v>
          </cell>
          <cell r="H574">
            <v>84.4</v>
          </cell>
        </row>
        <row r="576">
          <cell r="G576">
            <v>12299.1</v>
          </cell>
          <cell r="H576">
            <v>12263.4</v>
          </cell>
        </row>
        <row r="582">
          <cell r="G582">
            <v>12299.1</v>
          </cell>
          <cell r="H582">
            <v>12263.4</v>
          </cell>
        </row>
        <row r="583">
          <cell r="G583">
            <v>88675.5</v>
          </cell>
          <cell r="H583">
            <v>88955.1</v>
          </cell>
        </row>
        <row r="587">
          <cell r="G587">
            <v>74615.899999999994</v>
          </cell>
          <cell r="H587">
            <v>74615.899999999994</v>
          </cell>
        </row>
        <row r="588">
          <cell r="G588">
            <v>11754.5</v>
          </cell>
          <cell r="H588">
            <v>11503.1</v>
          </cell>
        </row>
        <row r="589">
          <cell r="G589">
            <v>129.5</v>
          </cell>
          <cell r="H589">
            <v>129.5</v>
          </cell>
        </row>
        <row r="590">
          <cell r="G590">
            <v>225.6</v>
          </cell>
          <cell r="H590">
            <v>220.8</v>
          </cell>
        </row>
        <row r="596">
          <cell r="G596">
            <v>1315.4</v>
          </cell>
          <cell r="H596">
            <v>1315.4</v>
          </cell>
        </row>
        <row r="597">
          <cell r="G597">
            <v>634.6</v>
          </cell>
          <cell r="H597">
            <v>634.6</v>
          </cell>
        </row>
        <row r="605">
          <cell r="G605">
            <v>0</v>
          </cell>
          <cell r="H605">
            <v>150.80000000000001</v>
          </cell>
        </row>
        <row r="607">
          <cell r="G607">
            <v>0</v>
          </cell>
          <cell r="H607">
            <v>385</v>
          </cell>
        </row>
        <row r="608">
          <cell r="G608">
            <v>777117.29999999993</v>
          </cell>
          <cell r="H608">
            <v>759233.99999999988</v>
          </cell>
        </row>
        <row r="612">
          <cell r="G612">
            <v>58.1</v>
          </cell>
          <cell r="H612">
            <v>38.5</v>
          </cell>
        </row>
        <row r="613">
          <cell r="G613">
            <v>81240.7</v>
          </cell>
          <cell r="H613">
            <v>74937.5</v>
          </cell>
        </row>
        <row r="615">
          <cell r="G615">
            <v>8153.6</v>
          </cell>
          <cell r="H615">
            <v>8153.6</v>
          </cell>
        </row>
        <row r="618">
          <cell r="G618">
            <v>2756.8</v>
          </cell>
          <cell r="H618">
            <v>2699.1</v>
          </cell>
        </row>
        <row r="619">
          <cell r="G619">
            <v>178944</v>
          </cell>
          <cell r="H619">
            <v>178572.7</v>
          </cell>
        </row>
        <row r="621">
          <cell r="G621">
            <v>138.6</v>
          </cell>
          <cell r="H621">
            <v>131.1</v>
          </cell>
        </row>
        <row r="622">
          <cell r="G622">
            <v>8796.7999999999993</v>
          </cell>
          <cell r="H622">
            <v>8767</v>
          </cell>
        </row>
        <row r="624">
          <cell r="G624">
            <v>1821.5</v>
          </cell>
          <cell r="H624">
            <v>1815.2</v>
          </cell>
        </row>
        <row r="625">
          <cell r="G625">
            <v>120383.9</v>
          </cell>
          <cell r="H625">
            <v>120369.60000000001</v>
          </cell>
        </row>
        <row r="627">
          <cell r="G627">
            <v>4.9000000000000004</v>
          </cell>
          <cell r="H627">
            <v>4.9000000000000004</v>
          </cell>
        </row>
        <row r="628">
          <cell r="G628">
            <v>319.8</v>
          </cell>
          <cell r="H628">
            <v>319.8</v>
          </cell>
        </row>
        <row r="630">
          <cell r="G630">
            <v>0.3</v>
          </cell>
          <cell r="H630">
            <v>0.3</v>
          </cell>
        </row>
        <row r="631">
          <cell r="G631">
            <v>18.100000000000001</v>
          </cell>
          <cell r="H631">
            <v>18.100000000000001</v>
          </cell>
        </row>
        <row r="633">
          <cell r="G633">
            <v>563.20000000000005</v>
          </cell>
          <cell r="H633">
            <v>532.6</v>
          </cell>
        </row>
        <row r="634">
          <cell r="G634">
            <v>6382.4</v>
          </cell>
          <cell r="H634">
            <v>6382.4</v>
          </cell>
        </row>
        <row r="636">
          <cell r="G636">
            <v>2678.2</v>
          </cell>
          <cell r="H636">
            <v>2678.2</v>
          </cell>
        </row>
        <row r="637">
          <cell r="G637">
            <v>205697.5</v>
          </cell>
          <cell r="H637">
            <v>205697.5</v>
          </cell>
        </row>
        <row r="639">
          <cell r="G639">
            <v>44.9</v>
          </cell>
          <cell r="H639">
            <v>43.8</v>
          </cell>
        </row>
        <row r="640">
          <cell r="G640">
            <v>3445.3</v>
          </cell>
          <cell r="H640">
            <v>3049.9</v>
          </cell>
        </row>
        <row r="642">
          <cell r="G642">
            <v>32.299999999999997</v>
          </cell>
          <cell r="H642">
            <v>32.299999999999997</v>
          </cell>
        </row>
        <row r="643">
          <cell r="G643">
            <v>1910.9</v>
          </cell>
          <cell r="H643">
            <v>1910.9</v>
          </cell>
        </row>
        <row r="645">
          <cell r="G645">
            <v>0.3</v>
          </cell>
          <cell r="H645">
            <v>0</v>
          </cell>
        </row>
        <row r="646">
          <cell r="G646">
            <v>20.8</v>
          </cell>
          <cell r="H646">
            <v>0</v>
          </cell>
        </row>
        <row r="648">
          <cell r="G648">
            <v>134.19999999999999</v>
          </cell>
          <cell r="H648">
            <v>127.4</v>
          </cell>
        </row>
        <row r="649">
          <cell r="G649">
            <v>10875.5</v>
          </cell>
          <cell r="H649">
            <v>10851.5</v>
          </cell>
        </row>
        <row r="651">
          <cell r="G651">
            <v>1.8</v>
          </cell>
          <cell r="H651">
            <v>1.8</v>
          </cell>
        </row>
        <row r="652">
          <cell r="G652">
            <v>109.2</v>
          </cell>
          <cell r="H652">
            <v>109.2</v>
          </cell>
        </row>
        <row r="654">
          <cell r="G654">
            <v>27.8</v>
          </cell>
          <cell r="H654">
            <v>22.9</v>
          </cell>
        </row>
        <row r="655">
          <cell r="G655">
            <v>1853.1</v>
          </cell>
          <cell r="H655">
            <v>1664.8</v>
          </cell>
        </row>
        <row r="657">
          <cell r="G657">
            <v>217.9</v>
          </cell>
          <cell r="H657">
            <v>217.8</v>
          </cell>
        </row>
        <row r="658">
          <cell r="G658">
            <v>14564.8</v>
          </cell>
          <cell r="H658">
            <v>14564.8</v>
          </cell>
        </row>
        <row r="660">
          <cell r="G660">
            <v>2503.4</v>
          </cell>
          <cell r="H660">
            <v>710</v>
          </cell>
        </row>
        <row r="661">
          <cell r="G661">
            <v>95492</v>
          </cell>
          <cell r="H661">
            <v>86935.9</v>
          </cell>
        </row>
        <row r="663">
          <cell r="G663">
            <v>0.8</v>
          </cell>
          <cell r="H663">
            <v>0.7</v>
          </cell>
        </row>
        <row r="664">
          <cell r="G664">
            <v>50</v>
          </cell>
          <cell r="H664">
            <v>48.4</v>
          </cell>
        </row>
        <row r="667">
          <cell r="G667">
            <v>16042.1</v>
          </cell>
          <cell r="H667">
            <v>16042.1</v>
          </cell>
        </row>
        <row r="673">
          <cell r="G673">
            <v>1600</v>
          </cell>
          <cell r="H673">
            <v>1600</v>
          </cell>
        </row>
        <row r="675">
          <cell r="G675">
            <v>1655.1</v>
          </cell>
          <cell r="H675">
            <v>1640.2</v>
          </cell>
        </row>
        <row r="677">
          <cell r="G677">
            <v>788.4</v>
          </cell>
          <cell r="H677">
            <v>753.4</v>
          </cell>
        </row>
        <row r="679">
          <cell r="G679">
            <v>1193.3</v>
          </cell>
          <cell r="H679">
            <v>1193.3</v>
          </cell>
        </row>
        <row r="682">
          <cell r="G682">
            <v>839.9</v>
          </cell>
          <cell r="H682">
            <v>839.8</v>
          </cell>
        </row>
        <row r="683">
          <cell r="G683">
            <v>640</v>
          </cell>
          <cell r="H683">
            <v>640</v>
          </cell>
        </row>
        <row r="687">
          <cell r="G687">
            <v>328.5</v>
          </cell>
          <cell r="H687">
            <v>328.5</v>
          </cell>
        </row>
        <row r="692">
          <cell r="G692">
            <v>44</v>
          </cell>
          <cell r="H692">
            <v>44</v>
          </cell>
        </row>
        <row r="700">
          <cell r="G700">
            <v>3894.6</v>
          </cell>
          <cell r="H700">
            <v>3894.6</v>
          </cell>
        </row>
        <row r="705">
          <cell r="G705">
            <v>300</v>
          </cell>
          <cell r="H705">
            <v>300</v>
          </cell>
        </row>
        <row r="709">
          <cell r="G709">
            <v>548</v>
          </cell>
          <cell r="H709">
            <v>547.9</v>
          </cell>
        </row>
        <row r="710">
          <cell r="G710">
            <v>258655.7</v>
          </cell>
          <cell r="H710">
            <v>261698.3</v>
          </cell>
        </row>
        <row r="714">
          <cell r="G714">
            <v>55792</v>
          </cell>
          <cell r="H714">
            <v>55792</v>
          </cell>
        </row>
        <row r="715">
          <cell r="G715">
            <v>23878</v>
          </cell>
          <cell r="H715">
            <v>23502.3</v>
          </cell>
        </row>
        <row r="716">
          <cell r="G716">
            <v>94.3</v>
          </cell>
          <cell r="H716">
            <v>94.3</v>
          </cell>
        </row>
        <row r="717">
          <cell r="G717">
            <v>660.8</v>
          </cell>
          <cell r="H717">
            <v>657.9</v>
          </cell>
        </row>
        <row r="719">
          <cell r="G719">
            <v>1329.3</v>
          </cell>
          <cell r="H719">
            <v>1321</v>
          </cell>
        </row>
        <row r="720">
          <cell r="G720">
            <v>88790.5</v>
          </cell>
          <cell r="H720">
            <v>87424.9</v>
          </cell>
        </row>
        <row r="722">
          <cell r="G722">
            <v>830.2</v>
          </cell>
          <cell r="H722">
            <v>830.2</v>
          </cell>
        </row>
        <row r="723">
          <cell r="G723">
            <v>54395.4</v>
          </cell>
          <cell r="H723">
            <v>54395.4</v>
          </cell>
        </row>
        <row r="725">
          <cell r="G725">
            <v>332.9</v>
          </cell>
          <cell r="H725">
            <v>332.9</v>
          </cell>
        </row>
        <row r="726">
          <cell r="G726">
            <v>22079.9</v>
          </cell>
          <cell r="H726">
            <v>22079.9</v>
          </cell>
        </row>
        <row r="729">
          <cell r="G729">
            <v>59.5</v>
          </cell>
          <cell r="H729">
            <v>59.5</v>
          </cell>
        </row>
        <row r="730">
          <cell r="G730">
            <v>4033.9</v>
          </cell>
          <cell r="H730">
            <v>4033</v>
          </cell>
        </row>
        <row r="736">
          <cell r="G736">
            <v>0</v>
          </cell>
          <cell r="H736">
            <v>0</v>
          </cell>
        </row>
        <row r="739">
          <cell r="G739">
            <v>1590.1</v>
          </cell>
          <cell r="H739">
            <v>1590.1</v>
          </cell>
        </row>
        <row r="741">
          <cell r="G741">
            <v>2785.2</v>
          </cell>
          <cell r="H741">
            <v>2785.2</v>
          </cell>
        </row>
        <row r="744">
          <cell r="H744">
            <v>1959.5</v>
          </cell>
        </row>
        <row r="746">
          <cell r="G746">
            <v>2003.7</v>
          </cell>
          <cell r="H746">
            <v>4840.2</v>
          </cell>
        </row>
        <row r="747">
          <cell r="G747">
            <v>41551.1</v>
          </cell>
          <cell r="H747">
            <v>41476.899999999994</v>
          </cell>
        </row>
        <row r="751">
          <cell r="G751">
            <v>7077.8</v>
          </cell>
          <cell r="H751">
            <v>7077.8</v>
          </cell>
        </row>
        <row r="752">
          <cell r="G752">
            <v>0</v>
          </cell>
          <cell r="H752">
            <v>0</v>
          </cell>
        </row>
        <row r="756">
          <cell r="G756">
            <v>5358.5</v>
          </cell>
          <cell r="H756">
            <v>5358.5</v>
          </cell>
        </row>
        <row r="757">
          <cell r="G757">
            <v>6.9</v>
          </cell>
          <cell r="H757">
            <v>6.9</v>
          </cell>
        </row>
        <row r="760">
          <cell r="G760">
            <v>21971</v>
          </cell>
          <cell r="H760">
            <v>21971</v>
          </cell>
        </row>
        <row r="767">
          <cell r="G767">
            <v>0</v>
          </cell>
          <cell r="H767">
            <v>0</v>
          </cell>
        </row>
        <row r="770">
          <cell r="G770">
            <v>4473.3999999999996</v>
          </cell>
          <cell r="H770">
            <v>4473.3999999999996</v>
          </cell>
        </row>
        <row r="771">
          <cell r="G771">
            <v>5.4</v>
          </cell>
          <cell r="H771">
            <v>5.4</v>
          </cell>
        </row>
        <row r="773">
          <cell r="G773">
            <v>508.9</v>
          </cell>
          <cell r="H773">
            <v>508.9</v>
          </cell>
        </row>
        <row r="775">
          <cell r="G775">
            <v>1189.0999999999999</v>
          </cell>
          <cell r="H775">
            <v>1146.9000000000001</v>
          </cell>
        </row>
        <row r="777">
          <cell r="G777">
            <v>805.1</v>
          </cell>
          <cell r="H777">
            <v>745.3</v>
          </cell>
        </row>
        <row r="778">
          <cell r="G778">
            <v>135.9</v>
          </cell>
          <cell r="H778">
            <v>163.69999999999999</v>
          </cell>
        </row>
        <row r="780">
          <cell r="G780">
            <v>19.100000000000001</v>
          </cell>
          <cell r="H780">
            <v>19.100000000000001</v>
          </cell>
        </row>
        <row r="783">
          <cell r="G783">
            <v>295.8</v>
          </cell>
          <cell r="H783">
            <v>295.8</v>
          </cell>
        </row>
        <row r="788">
          <cell r="G788">
            <v>295.8</v>
          </cell>
          <cell r="H788">
            <v>295.8</v>
          </cell>
        </row>
        <row r="790">
          <cell r="G790">
            <v>300</v>
          </cell>
          <cell r="H790">
            <v>300</v>
          </cell>
        </row>
        <row r="795">
          <cell r="G795">
            <v>300</v>
          </cell>
          <cell r="H795">
            <v>300</v>
          </cell>
        </row>
        <row r="797">
          <cell r="G797">
            <v>156715.90000000005</v>
          </cell>
          <cell r="H797">
            <v>156262.79999999999</v>
          </cell>
        </row>
        <row r="802">
          <cell r="G802">
            <v>2218</v>
          </cell>
          <cell r="H802">
            <v>2033.4</v>
          </cell>
        </row>
        <row r="803">
          <cell r="G803">
            <v>4549.7</v>
          </cell>
          <cell r="H803">
            <v>4297.3999999999996</v>
          </cell>
        </row>
        <row r="804">
          <cell r="G804">
            <v>181</v>
          </cell>
          <cell r="H804">
            <v>181</v>
          </cell>
        </row>
        <row r="805">
          <cell r="G805">
            <v>0</v>
          </cell>
          <cell r="H805">
            <v>0</v>
          </cell>
        </row>
        <row r="808">
          <cell r="G808">
            <v>125462.6</v>
          </cell>
          <cell r="H808">
            <v>125462.5</v>
          </cell>
        </row>
        <row r="812">
          <cell r="G812">
            <v>8232.1</v>
          </cell>
          <cell r="H812">
            <v>8232.1</v>
          </cell>
        </row>
        <row r="815">
          <cell r="G815">
            <v>225.1</v>
          </cell>
          <cell r="H815">
            <v>225.1</v>
          </cell>
        </row>
        <row r="818">
          <cell r="G818">
            <v>2625.1</v>
          </cell>
          <cell r="H818">
            <v>2625.1</v>
          </cell>
        </row>
        <row r="819">
          <cell r="G819">
            <v>606.79999999999995</v>
          </cell>
          <cell r="H819">
            <v>604.20000000000005</v>
          </cell>
        </row>
        <row r="820">
          <cell r="G820">
            <v>69.3</v>
          </cell>
          <cell r="H820">
            <v>69.2</v>
          </cell>
        </row>
        <row r="824">
          <cell r="G824">
            <v>2590</v>
          </cell>
          <cell r="H824">
            <v>2590</v>
          </cell>
        </row>
        <row r="828">
          <cell r="G828">
            <v>1864.3</v>
          </cell>
          <cell r="H828">
            <v>1864.3</v>
          </cell>
        </row>
        <row r="831">
          <cell r="G831">
            <v>5139.3999999999996</v>
          </cell>
          <cell r="H831">
            <v>5139.3999999999996</v>
          </cell>
        </row>
        <row r="834">
          <cell r="G834">
            <v>2952.5</v>
          </cell>
          <cell r="H834">
            <v>2939.1</v>
          </cell>
        </row>
        <row r="835">
          <cell r="G835">
            <v>124377.9</v>
          </cell>
          <cell r="H835">
            <v>114463</v>
          </cell>
        </row>
        <row r="841">
          <cell r="G841">
            <v>1584.8</v>
          </cell>
          <cell r="H841">
            <v>1584.8</v>
          </cell>
        </row>
        <row r="843">
          <cell r="G843">
            <v>733.6</v>
          </cell>
          <cell r="H843">
            <v>733.6</v>
          </cell>
        </row>
        <row r="845">
          <cell r="G845">
            <v>1126.9000000000001</v>
          </cell>
          <cell r="H845">
            <v>1126.9000000000001</v>
          </cell>
        </row>
        <row r="847">
          <cell r="G847">
            <v>1348.1</v>
          </cell>
          <cell r="H847">
            <v>1348.1</v>
          </cell>
        </row>
        <row r="849">
          <cell r="G849">
            <v>165</v>
          </cell>
          <cell r="H849">
            <v>137.69999999999999</v>
          </cell>
        </row>
        <row r="851">
          <cell r="G851">
            <v>187.8</v>
          </cell>
          <cell r="H851">
            <v>187.8</v>
          </cell>
        </row>
        <row r="856">
          <cell r="G856">
            <v>5371</v>
          </cell>
          <cell r="H856">
            <v>5371</v>
          </cell>
        </row>
        <row r="858">
          <cell r="G858">
            <v>45000</v>
          </cell>
          <cell r="H858">
            <v>45000</v>
          </cell>
        </row>
        <row r="860">
          <cell r="G860">
            <v>3090.1</v>
          </cell>
          <cell r="H860">
            <v>2917</v>
          </cell>
        </row>
        <row r="862">
          <cell r="G862">
            <v>9481.4</v>
          </cell>
          <cell r="H862">
            <v>9481.4</v>
          </cell>
        </row>
        <row r="863">
          <cell r="G863">
            <v>189.8</v>
          </cell>
          <cell r="H863">
            <v>189.7</v>
          </cell>
        </row>
        <row r="865">
          <cell r="G865">
            <v>9332.7000000000007</v>
          </cell>
          <cell r="H865">
            <v>9192.5</v>
          </cell>
        </row>
        <row r="867">
          <cell r="G867">
            <v>600</v>
          </cell>
          <cell r="H867">
            <v>600</v>
          </cell>
        </row>
        <row r="869">
          <cell r="G869">
            <v>4000</v>
          </cell>
          <cell r="H869">
            <v>3997.9</v>
          </cell>
        </row>
        <row r="872">
          <cell r="G872">
            <v>42166.7</v>
          </cell>
          <cell r="H872">
            <v>32594.6</v>
          </cell>
        </row>
        <row r="873">
          <cell r="G873">
            <v>13171.8</v>
          </cell>
          <cell r="H873">
            <v>13171.8</v>
          </cell>
        </row>
        <row r="879">
          <cell r="G879">
            <v>3000</v>
          </cell>
          <cell r="H879">
            <v>3000</v>
          </cell>
        </row>
        <row r="881">
          <cell r="G881">
            <v>2027.8</v>
          </cell>
          <cell r="H881">
            <v>2027.8</v>
          </cell>
        </row>
        <row r="883">
          <cell r="G883">
            <v>1100</v>
          </cell>
          <cell r="H883">
            <v>1100</v>
          </cell>
        </row>
        <row r="885">
          <cell r="G885">
            <v>420</v>
          </cell>
          <cell r="H885">
            <v>420</v>
          </cell>
        </row>
        <row r="888">
          <cell r="G888">
            <v>4968</v>
          </cell>
          <cell r="H888">
            <v>4968</v>
          </cell>
        </row>
        <row r="889">
          <cell r="G889">
            <v>1656</v>
          </cell>
          <cell r="H889">
            <v>1656</v>
          </cell>
        </row>
        <row r="890">
          <cell r="G890">
            <v>8818</v>
          </cell>
          <cell r="H890">
            <v>8638.0999999999985</v>
          </cell>
        </row>
        <row r="894">
          <cell r="G894">
            <v>6009</v>
          </cell>
          <cell r="H894">
            <v>6009</v>
          </cell>
        </row>
        <row r="895">
          <cell r="G895">
            <v>0.2</v>
          </cell>
          <cell r="H895">
            <v>0</v>
          </cell>
        </row>
        <row r="897">
          <cell r="G897">
            <v>100</v>
          </cell>
          <cell r="H897">
            <v>100</v>
          </cell>
        </row>
        <row r="898">
          <cell r="G898">
            <v>3.9</v>
          </cell>
          <cell r="H898">
            <v>3.9</v>
          </cell>
        </row>
        <row r="900">
          <cell r="G900">
            <v>1222.2</v>
          </cell>
          <cell r="H900">
            <v>1059</v>
          </cell>
        </row>
        <row r="902">
          <cell r="G902">
            <v>9.1</v>
          </cell>
          <cell r="H902">
            <v>9.1</v>
          </cell>
        </row>
        <row r="903">
          <cell r="G903">
            <v>1402.6</v>
          </cell>
          <cell r="H903">
            <v>1386.1</v>
          </cell>
        </row>
        <row r="904">
          <cell r="G904">
            <v>71</v>
          </cell>
          <cell r="H904">
            <v>71</v>
          </cell>
        </row>
        <row r="907">
          <cell r="G907">
            <v>962231.69999999984</v>
          </cell>
          <cell r="H907">
            <v>961175.59999999986</v>
          </cell>
        </row>
        <row r="912">
          <cell r="G912">
            <v>1543.3</v>
          </cell>
          <cell r="H912">
            <v>1543.2</v>
          </cell>
        </row>
        <row r="913">
          <cell r="G913">
            <v>15.1</v>
          </cell>
          <cell r="H913">
            <v>15.1</v>
          </cell>
        </row>
        <row r="914">
          <cell r="G914">
            <v>6173.9</v>
          </cell>
          <cell r="H914">
            <v>6173.9</v>
          </cell>
        </row>
        <row r="916">
          <cell r="G916">
            <v>942.9</v>
          </cell>
          <cell r="H916">
            <v>942.9</v>
          </cell>
        </row>
        <row r="917">
          <cell r="G917">
            <v>1885.9</v>
          </cell>
          <cell r="H917">
            <v>1885.9</v>
          </cell>
        </row>
        <row r="919">
          <cell r="G919">
            <v>729.1</v>
          </cell>
          <cell r="H919">
            <v>729.1</v>
          </cell>
        </row>
        <row r="922">
          <cell r="G922">
            <v>533682.69999999995</v>
          </cell>
          <cell r="H922">
            <v>533682.69999999995</v>
          </cell>
        </row>
        <row r="924">
          <cell r="G924">
            <v>274888.2</v>
          </cell>
          <cell r="H924">
            <v>274888.2</v>
          </cell>
        </row>
        <row r="928">
          <cell r="G928">
            <v>5752.2</v>
          </cell>
          <cell r="H928">
            <v>5752.2</v>
          </cell>
        </row>
        <row r="931">
          <cell r="G931">
            <v>4250</v>
          </cell>
          <cell r="H931">
            <v>4250</v>
          </cell>
        </row>
        <row r="934">
          <cell r="G934">
            <v>63659.4</v>
          </cell>
          <cell r="H934">
            <v>63659.4</v>
          </cell>
        </row>
        <row r="935">
          <cell r="G935">
            <v>1457.2</v>
          </cell>
          <cell r="H935">
            <v>1457.2</v>
          </cell>
        </row>
        <row r="936">
          <cell r="G936">
            <v>98.4</v>
          </cell>
          <cell r="H936">
            <v>98.4</v>
          </cell>
        </row>
        <row r="938">
          <cell r="G938">
            <v>24069.100000000002</v>
          </cell>
          <cell r="H938">
            <v>24069.1</v>
          </cell>
        </row>
        <row r="939">
          <cell r="G939">
            <v>26283.3</v>
          </cell>
          <cell r="H939">
            <v>25231.599999999999</v>
          </cell>
        </row>
        <row r="940">
          <cell r="G940">
            <v>1700.2</v>
          </cell>
          <cell r="H940">
            <v>1695.9</v>
          </cell>
        </row>
        <row r="958">
          <cell r="G958">
            <v>1332.2</v>
          </cell>
          <cell r="H958">
            <v>1332.2</v>
          </cell>
        </row>
        <row r="959">
          <cell r="G959">
            <v>9738.6</v>
          </cell>
          <cell r="H959">
            <v>9738.6</v>
          </cell>
        </row>
        <row r="961">
          <cell r="G961">
            <v>0</v>
          </cell>
          <cell r="H961">
            <v>0</v>
          </cell>
        </row>
        <row r="965">
          <cell r="G965">
            <v>4000</v>
          </cell>
          <cell r="H965">
            <v>4000</v>
          </cell>
        </row>
        <row r="970">
          <cell r="G970">
            <v>24</v>
          </cell>
          <cell r="H970">
            <v>24</v>
          </cell>
        </row>
        <row r="971">
          <cell r="G971">
            <v>6</v>
          </cell>
          <cell r="H971">
            <v>6</v>
          </cell>
        </row>
        <row r="972">
          <cell r="G972">
            <v>1340367</v>
          </cell>
          <cell r="H972">
            <v>1338226.3</v>
          </cell>
        </row>
        <row r="976">
          <cell r="G976">
            <v>9981.4</v>
          </cell>
          <cell r="H976">
            <v>9981.4</v>
          </cell>
        </row>
        <row r="978">
          <cell r="G978">
            <v>0</v>
          </cell>
          <cell r="H978">
            <v>0</v>
          </cell>
        </row>
        <row r="982">
          <cell r="G982">
            <v>0</v>
          </cell>
          <cell r="H982">
            <v>0</v>
          </cell>
        </row>
        <row r="987">
          <cell r="G987">
            <v>2429.1</v>
          </cell>
          <cell r="H987">
            <v>2401</v>
          </cell>
        </row>
        <row r="988">
          <cell r="G988">
            <v>222.7</v>
          </cell>
          <cell r="H988">
            <v>222.7</v>
          </cell>
        </row>
        <row r="989">
          <cell r="G989">
            <v>1952.8</v>
          </cell>
          <cell r="H989">
            <v>1952.5</v>
          </cell>
        </row>
        <row r="991">
          <cell r="G991">
            <v>647.4</v>
          </cell>
          <cell r="H991">
            <v>362.3</v>
          </cell>
        </row>
        <row r="992">
          <cell r="G992">
            <v>462.9</v>
          </cell>
          <cell r="H992">
            <v>462.9</v>
          </cell>
        </row>
        <row r="994">
          <cell r="G994">
            <v>113.7</v>
          </cell>
          <cell r="H994">
            <v>113.7</v>
          </cell>
        </row>
        <row r="996">
          <cell r="G996">
            <v>11448.6</v>
          </cell>
          <cell r="H996">
            <v>11448.6</v>
          </cell>
        </row>
        <row r="997">
          <cell r="G997">
            <v>13915.2</v>
          </cell>
          <cell r="H997">
            <v>13915.2</v>
          </cell>
        </row>
        <row r="999">
          <cell r="G999">
            <v>13238.4</v>
          </cell>
          <cell r="H999">
            <v>13221.2</v>
          </cell>
        </row>
        <row r="1000">
          <cell r="G1000">
            <v>21744.1</v>
          </cell>
          <cell r="H1000">
            <v>21758.3</v>
          </cell>
        </row>
        <row r="1002">
          <cell r="G1002">
            <v>1529.7</v>
          </cell>
          <cell r="H1002">
            <v>1529.7</v>
          </cell>
        </row>
        <row r="1003">
          <cell r="G1003">
            <v>2439.6</v>
          </cell>
          <cell r="H1003">
            <v>2439.6</v>
          </cell>
        </row>
        <row r="1005">
          <cell r="G1005">
            <v>3435.5</v>
          </cell>
          <cell r="H1005">
            <v>3435.5</v>
          </cell>
        </row>
        <row r="1007">
          <cell r="G1007">
            <v>7570.2</v>
          </cell>
          <cell r="H1007">
            <v>7566</v>
          </cell>
        </row>
        <row r="1008">
          <cell r="G1008">
            <v>11872.7</v>
          </cell>
          <cell r="H1008">
            <v>11872.7</v>
          </cell>
        </row>
        <row r="1010">
          <cell r="G1010">
            <v>3870.6</v>
          </cell>
          <cell r="H1010">
            <v>3870.6</v>
          </cell>
        </row>
        <row r="1013">
          <cell r="G1013">
            <v>508460.5</v>
          </cell>
          <cell r="H1013">
            <v>508460.5</v>
          </cell>
        </row>
        <row r="1015">
          <cell r="G1015">
            <v>165503.6</v>
          </cell>
          <cell r="H1015">
            <v>165503.6</v>
          </cell>
        </row>
        <row r="1019">
          <cell r="G1019">
            <v>6037.3</v>
          </cell>
          <cell r="H1019">
            <v>6037.3</v>
          </cell>
        </row>
        <row r="1021">
          <cell r="G1021">
            <v>4428</v>
          </cell>
          <cell r="H1021">
            <v>4428</v>
          </cell>
        </row>
        <row r="1024">
          <cell r="G1024">
            <v>1406.8</v>
          </cell>
          <cell r="H1024">
            <v>1406.8</v>
          </cell>
        </row>
        <row r="1027">
          <cell r="G1027">
            <v>46131.1</v>
          </cell>
          <cell r="H1027">
            <v>46131.1</v>
          </cell>
        </row>
        <row r="1028">
          <cell r="G1028">
            <v>2003.5</v>
          </cell>
          <cell r="H1028">
            <v>2003.5</v>
          </cell>
        </row>
        <row r="1030">
          <cell r="G1030">
            <v>317773.3</v>
          </cell>
          <cell r="H1030">
            <v>317773.3</v>
          </cell>
        </row>
        <row r="1031">
          <cell r="G1031">
            <v>3700.7</v>
          </cell>
          <cell r="H1031">
            <v>3700.7</v>
          </cell>
        </row>
        <row r="1033">
          <cell r="G1033">
            <v>76629</v>
          </cell>
          <cell r="H1033">
            <v>76629</v>
          </cell>
        </row>
        <row r="1034">
          <cell r="G1034">
            <v>51781.8</v>
          </cell>
          <cell r="H1034">
            <v>50410.5</v>
          </cell>
        </row>
        <row r="1035">
          <cell r="G1035">
            <v>12110.9</v>
          </cell>
          <cell r="H1035">
            <v>12106.7</v>
          </cell>
        </row>
        <row r="1037">
          <cell r="G1037">
            <v>6023.6</v>
          </cell>
          <cell r="H1037">
            <v>6023.6</v>
          </cell>
        </row>
        <row r="1038">
          <cell r="G1038">
            <v>4593.5</v>
          </cell>
          <cell r="H1038">
            <v>4150.7</v>
          </cell>
        </row>
        <row r="1039">
          <cell r="G1039">
            <v>1171</v>
          </cell>
          <cell r="H1039">
            <v>1171</v>
          </cell>
        </row>
        <row r="1042">
          <cell r="G1042">
            <v>385</v>
          </cell>
          <cell r="H1042">
            <v>385</v>
          </cell>
        </row>
        <row r="1043">
          <cell r="G1043">
            <v>165</v>
          </cell>
          <cell r="H1043">
            <v>165</v>
          </cell>
        </row>
        <row r="1046">
          <cell r="G1046">
            <v>0</v>
          </cell>
          <cell r="H1046">
            <v>0</v>
          </cell>
        </row>
        <row r="1048">
          <cell r="G1048">
            <v>1315.8</v>
          </cell>
          <cell r="H1048">
            <v>1315.8</v>
          </cell>
        </row>
        <row r="1051">
          <cell r="G1051">
            <v>4472.5</v>
          </cell>
          <cell r="H1051">
            <v>4472.3</v>
          </cell>
        </row>
        <row r="1052">
          <cell r="G1052">
            <v>2260</v>
          </cell>
          <cell r="H1052">
            <v>2260</v>
          </cell>
        </row>
        <row r="1055">
          <cell r="G1055">
            <v>8643.7000000000007</v>
          </cell>
          <cell r="H1055">
            <v>8642.2000000000007</v>
          </cell>
        </row>
        <row r="1056">
          <cell r="G1056">
            <v>7397.1</v>
          </cell>
          <cell r="H1056">
            <v>7397.1</v>
          </cell>
        </row>
        <row r="1058">
          <cell r="G1058">
            <v>654.70000000000005</v>
          </cell>
          <cell r="H1058">
            <v>654.70000000000005</v>
          </cell>
        </row>
        <row r="1062">
          <cell r="G1062">
            <v>444</v>
          </cell>
          <cell r="H1062">
            <v>444</v>
          </cell>
        </row>
        <row r="1063">
          <cell r="G1063">
            <v>101786</v>
          </cell>
          <cell r="H1063">
            <v>101786</v>
          </cell>
        </row>
        <row r="1068">
          <cell r="G1068">
            <v>3451.2</v>
          </cell>
          <cell r="H1068">
            <v>3451.2</v>
          </cell>
        </row>
        <row r="1071">
          <cell r="G1071">
            <v>93576.6</v>
          </cell>
          <cell r="H1071">
            <v>93576.6</v>
          </cell>
        </row>
        <row r="1074">
          <cell r="G1074">
            <v>1022.4</v>
          </cell>
          <cell r="H1074">
            <v>1022.4</v>
          </cell>
        </row>
        <row r="1077">
          <cell r="G1077">
            <v>65</v>
          </cell>
          <cell r="H1077">
            <v>65</v>
          </cell>
        </row>
        <row r="1080">
          <cell r="G1080">
            <v>3460.8</v>
          </cell>
          <cell r="H1080">
            <v>3460.8</v>
          </cell>
        </row>
        <row r="1083">
          <cell r="G1083">
            <v>210</v>
          </cell>
          <cell r="H1083">
            <v>210</v>
          </cell>
        </row>
        <row r="1087">
          <cell r="G1087">
            <v>0</v>
          </cell>
          <cell r="H1087">
            <v>0</v>
          </cell>
        </row>
        <row r="1088">
          <cell r="G1088">
            <v>107.2</v>
          </cell>
          <cell r="H1088">
            <v>107.2</v>
          </cell>
        </row>
        <row r="1092">
          <cell r="G1092">
            <v>36</v>
          </cell>
          <cell r="H1092">
            <v>36</v>
          </cell>
        </row>
        <row r="1095">
          <cell r="G1095">
            <v>71.2</v>
          </cell>
          <cell r="H1095">
            <v>71.2</v>
          </cell>
        </row>
        <row r="1096">
          <cell r="G1096">
            <v>5250.9</v>
          </cell>
          <cell r="H1096">
            <v>5244.4</v>
          </cell>
        </row>
        <row r="1099">
          <cell r="G1099">
            <v>78</v>
          </cell>
          <cell r="H1099">
            <v>30</v>
          </cell>
        </row>
        <row r="1103">
          <cell r="G1103">
            <v>78.5</v>
          </cell>
          <cell r="H1103">
            <v>43.5</v>
          </cell>
        </row>
        <row r="1109">
          <cell r="G1109">
            <v>133.19999999999999</v>
          </cell>
          <cell r="H1109">
            <v>133.19999999999999</v>
          </cell>
        </row>
        <row r="1110">
          <cell r="G1110">
            <v>18.8</v>
          </cell>
          <cell r="H1110">
            <v>18.8</v>
          </cell>
        </row>
        <row r="1112">
          <cell r="G1112">
            <v>241.8</v>
          </cell>
          <cell r="H1112">
            <v>241.7</v>
          </cell>
        </row>
        <row r="1113">
          <cell r="G1113">
            <v>45.9</v>
          </cell>
          <cell r="H1113">
            <v>45.9</v>
          </cell>
        </row>
        <row r="1114">
          <cell r="G1114">
            <v>1547.9</v>
          </cell>
          <cell r="H1114">
            <v>1547.9</v>
          </cell>
        </row>
        <row r="1118">
          <cell r="G1118">
            <v>0</v>
          </cell>
          <cell r="H1118">
            <v>0</v>
          </cell>
        </row>
        <row r="1119">
          <cell r="G1119">
            <v>468.5</v>
          </cell>
          <cell r="H1119">
            <v>468.5</v>
          </cell>
        </row>
        <row r="1120">
          <cell r="G1120">
            <v>30</v>
          </cell>
          <cell r="H1120">
            <v>30</v>
          </cell>
        </row>
        <row r="1121">
          <cell r="G1121">
            <v>33.5</v>
          </cell>
          <cell r="H1121">
            <v>33.5</v>
          </cell>
        </row>
        <row r="1123">
          <cell r="G1123">
            <v>869.4</v>
          </cell>
          <cell r="H1123">
            <v>867.4</v>
          </cell>
        </row>
        <row r="1124">
          <cell r="G1124">
            <v>278.7</v>
          </cell>
          <cell r="H1124">
            <v>278.60000000000002</v>
          </cell>
        </row>
        <row r="1125">
          <cell r="G1125">
            <v>1101.8</v>
          </cell>
          <cell r="H1125">
            <v>1097.5</v>
          </cell>
        </row>
        <row r="1128">
          <cell r="G1128">
            <v>0</v>
          </cell>
          <cell r="H1128">
            <v>0</v>
          </cell>
        </row>
        <row r="1131">
          <cell r="G1131">
            <v>0</v>
          </cell>
          <cell r="H1131">
            <v>0</v>
          </cell>
        </row>
        <row r="1132">
          <cell r="G1132">
            <v>274.89999999999998</v>
          </cell>
          <cell r="H1132">
            <v>274.89999999999998</v>
          </cell>
        </row>
        <row r="1133">
          <cell r="G1133">
            <v>50</v>
          </cell>
          <cell r="H1133">
            <v>50</v>
          </cell>
        </row>
        <row r="1134">
          <cell r="G1134">
            <v>65103.3</v>
          </cell>
          <cell r="H1134">
            <v>65098.700000000004</v>
          </cell>
        </row>
        <row r="1139">
          <cell r="G1139">
            <v>0</v>
          </cell>
        </row>
        <row r="1141">
          <cell r="G1141">
            <v>2185.1999999999998</v>
          </cell>
          <cell r="H1141">
            <v>2185.1999999999998</v>
          </cell>
        </row>
        <row r="1144">
          <cell r="G1144">
            <v>3006.6</v>
          </cell>
          <cell r="H1144">
            <v>3006.6</v>
          </cell>
        </row>
        <row r="1145">
          <cell r="G1145">
            <v>302.39999999999998</v>
          </cell>
          <cell r="H1145">
            <v>302.39999999999998</v>
          </cell>
        </row>
        <row r="1147">
          <cell r="G1147">
            <v>1149.9000000000001</v>
          </cell>
          <cell r="H1147">
            <v>1149.8</v>
          </cell>
        </row>
        <row r="1148">
          <cell r="G1148">
            <v>199.4</v>
          </cell>
          <cell r="H1148">
            <v>184.4</v>
          </cell>
        </row>
        <row r="1151">
          <cell r="G1151">
            <v>5.0999999999999996</v>
          </cell>
          <cell r="H1151">
            <v>5.0999999999999996</v>
          </cell>
        </row>
        <row r="1154">
          <cell r="G1154">
            <v>14073.1</v>
          </cell>
          <cell r="H1154">
            <v>14148</v>
          </cell>
        </row>
        <row r="1155">
          <cell r="G1155">
            <v>0.2</v>
          </cell>
          <cell r="H1155">
            <v>0.2</v>
          </cell>
        </row>
        <row r="1157">
          <cell r="G1157">
            <v>282.2</v>
          </cell>
          <cell r="H1157">
            <v>247.1</v>
          </cell>
        </row>
        <row r="1159">
          <cell r="G1159">
            <v>1468.4</v>
          </cell>
          <cell r="H1159">
            <v>1466</v>
          </cell>
        </row>
        <row r="1161">
          <cell r="G1161">
            <v>685.5</v>
          </cell>
          <cell r="H1161">
            <v>680.1</v>
          </cell>
        </row>
        <row r="1162">
          <cell r="G1162">
            <v>74.400000000000006</v>
          </cell>
          <cell r="H1162">
            <v>74.400000000000006</v>
          </cell>
        </row>
        <row r="1165">
          <cell r="G1165">
            <v>1080.9000000000001</v>
          </cell>
          <cell r="H1165">
            <v>1080.9000000000001</v>
          </cell>
        </row>
        <row r="1168">
          <cell r="G1168">
            <v>34914.5</v>
          </cell>
          <cell r="H1168">
            <v>34914.5</v>
          </cell>
        </row>
        <row r="1169">
          <cell r="G1169">
            <v>5495.7</v>
          </cell>
          <cell r="H1169">
            <v>5474.2</v>
          </cell>
        </row>
        <row r="1170">
          <cell r="G1170">
            <v>179.8</v>
          </cell>
          <cell r="H1170">
            <v>179.8</v>
          </cell>
        </row>
        <row r="1172">
          <cell r="G1172">
            <v>34183.300000000003</v>
          </cell>
          <cell r="H1172">
            <v>34552.699999999997</v>
          </cell>
        </row>
        <row r="1176">
          <cell r="G1176">
            <v>29070.3</v>
          </cell>
          <cell r="H1176">
            <v>29070.3</v>
          </cell>
        </row>
        <row r="1180">
          <cell r="G1180">
            <v>4738.3</v>
          </cell>
          <cell r="H1180">
            <v>5107.7</v>
          </cell>
        </row>
        <row r="1181">
          <cell r="G1181">
            <v>374.7</v>
          </cell>
          <cell r="H1181">
            <v>374.7</v>
          </cell>
        </row>
        <row r="1182">
          <cell r="G1182">
            <v>32992.300000000003</v>
          </cell>
          <cell r="H1182">
            <v>32992.300000000003</v>
          </cell>
        </row>
        <row r="1186">
          <cell r="G1186">
            <v>23718.3</v>
          </cell>
          <cell r="H1186">
            <v>23718.3</v>
          </cell>
        </row>
        <row r="1191">
          <cell r="G1191">
            <v>8699.5</v>
          </cell>
          <cell r="H1191">
            <v>8699.5</v>
          </cell>
        </row>
        <row r="1194">
          <cell r="G1194">
            <v>574.5</v>
          </cell>
          <cell r="H1194">
            <v>574.5</v>
          </cell>
        </row>
        <row r="1195">
          <cell r="G1195">
            <v>0</v>
          </cell>
          <cell r="H1195">
            <v>0</v>
          </cell>
        </row>
        <row r="1207">
          <cell r="G1207">
            <v>2634.2999999999997</v>
          </cell>
          <cell r="H1207">
            <v>2634.3</v>
          </cell>
        </row>
        <row r="1210">
          <cell r="G1210">
            <v>100220.09999999999</v>
          </cell>
          <cell r="H1210">
            <v>100219.40000000001</v>
          </cell>
        </row>
        <row r="1215">
          <cell r="G1215">
            <v>94043.099999999991</v>
          </cell>
          <cell r="H1215">
            <v>94043.1</v>
          </cell>
        </row>
        <row r="1219">
          <cell r="G1219">
            <v>168.8</v>
          </cell>
          <cell r="H1219">
            <v>168.8</v>
          </cell>
        </row>
        <row r="1224">
          <cell r="G1224">
            <v>4354</v>
          </cell>
          <cell r="H1224">
            <v>4354</v>
          </cell>
        </row>
        <row r="1226">
          <cell r="G1226">
            <v>908.1</v>
          </cell>
          <cell r="H1226">
            <v>908.1</v>
          </cell>
        </row>
        <row r="1229">
          <cell r="G1229">
            <v>746.1</v>
          </cell>
          <cell r="H1229">
            <v>745.4</v>
          </cell>
        </row>
        <row r="1232">
          <cell r="G1232">
            <v>0</v>
          </cell>
          <cell r="H1232">
            <v>0</v>
          </cell>
        </row>
        <row r="1238">
          <cell r="G1238">
            <v>209.9</v>
          </cell>
          <cell r="H1238">
            <v>209.9</v>
          </cell>
        </row>
        <row r="1240">
          <cell r="G1240">
            <v>131830.9</v>
          </cell>
          <cell r="H1240">
            <v>130717.09999999999</v>
          </cell>
        </row>
        <row r="1247">
          <cell r="G1247">
            <v>499.5</v>
          </cell>
          <cell r="H1247">
            <v>499.5</v>
          </cell>
        </row>
        <row r="1251">
          <cell r="G1251">
            <v>0</v>
          </cell>
          <cell r="H1251">
            <v>0</v>
          </cell>
        </row>
        <row r="1256">
          <cell r="G1256">
            <v>42465.2</v>
          </cell>
          <cell r="H1256">
            <v>42465.2</v>
          </cell>
        </row>
        <row r="1260">
          <cell r="G1260">
            <v>0</v>
          </cell>
          <cell r="H1260">
            <v>0</v>
          </cell>
        </row>
        <row r="1263">
          <cell r="G1263">
            <v>17148.3</v>
          </cell>
          <cell r="H1263">
            <v>16845.599999999999</v>
          </cell>
        </row>
        <row r="1264">
          <cell r="G1264">
            <v>2592.9</v>
          </cell>
          <cell r="H1264">
            <v>2525.5</v>
          </cell>
        </row>
        <row r="1265">
          <cell r="G1265">
            <v>360.8</v>
          </cell>
          <cell r="H1265">
            <v>359.3</v>
          </cell>
        </row>
        <row r="1269">
          <cell r="G1269">
            <v>46367.4</v>
          </cell>
          <cell r="H1269">
            <v>46229.5</v>
          </cell>
        </row>
        <row r="1270">
          <cell r="G1270">
            <v>5451.1</v>
          </cell>
          <cell r="H1270">
            <v>5159.7</v>
          </cell>
        </row>
        <row r="1271">
          <cell r="G1271">
            <v>465</v>
          </cell>
          <cell r="H1271">
            <v>465</v>
          </cell>
        </row>
        <row r="1275">
          <cell r="G1275">
            <v>10256.299999999999</v>
          </cell>
          <cell r="H1275">
            <v>10256.299999999999</v>
          </cell>
        </row>
        <row r="1279">
          <cell r="G1279">
            <v>403.6</v>
          </cell>
          <cell r="H1279">
            <v>403.6</v>
          </cell>
        </row>
        <row r="1281">
          <cell r="G1281">
            <v>2281.1999999999998</v>
          </cell>
          <cell r="H1281">
            <v>1973.1</v>
          </cell>
        </row>
        <row r="1283">
          <cell r="G1283">
            <v>0</v>
          </cell>
          <cell r="H1283">
            <v>0</v>
          </cell>
        </row>
        <row r="1287">
          <cell r="G1287">
            <v>770.7</v>
          </cell>
          <cell r="H1287">
            <v>765.9</v>
          </cell>
        </row>
        <row r="1290">
          <cell r="G1290">
            <v>1607</v>
          </cell>
          <cell r="H1290">
            <v>1607</v>
          </cell>
        </row>
        <row r="1293">
          <cell r="G1293">
            <v>1161.9000000000001</v>
          </cell>
          <cell r="H1293">
            <v>1161.9000000000001</v>
          </cell>
        </row>
        <row r="1295">
          <cell r="G1295">
            <v>0</v>
          </cell>
          <cell r="H1295">
            <v>0</v>
          </cell>
        </row>
        <row r="1298">
          <cell r="G1298">
            <v>0</v>
          </cell>
          <cell r="H1298">
            <v>0</v>
          </cell>
        </row>
        <row r="1303">
          <cell r="G1303">
            <v>0</v>
          </cell>
          <cell r="H1303">
            <v>0</v>
          </cell>
        </row>
        <row r="1304">
          <cell r="G1304">
            <v>35566.9</v>
          </cell>
          <cell r="H1304">
            <v>35480.1</v>
          </cell>
        </row>
        <row r="1307">
          <cell r="G1307">
            <v>82</v>
          </cell>
          <cell r="H1307">
            <v>82</v>
          </cell>
        </row>
        <row r="1321">
          <cell r="G1321">
            <v>880.5</v>
          </cell>
          <cell r="H1321">
            <v>879.8</v>
          </cell>
        </row>
        <row r="1325">
          <cell r="G1325">
            <v>363.9</v>
          </cell>
          <cell r="H1325">
            <v>363.9</v>
          </cell>
        </row>
        <row r="1327">
          <cell r="G1327">
            <v>162.6</v>
          </cell>
          <cell r="H1327">
            <v>162.6</v>
          </cell>
        </row>
        <row r="1330">
          <cell r="G1330">
            <v>1101.5</v>
          </cell>
          <cell r="H1330">
            <v>1101.5</v>
          </cell>
        </row>
        <row r="1332">
          <cell r="G1332">
            <v>110.9</v>
          </cell>
          <cell r="H1332">
            <v>110.8</v>
          </cell>
        </row>
        <row r="1346">
          <cell r="G1346">
            <v>2919.3</v>
          </cell>
          <cell r="H1346">
            <v>2853.5</v>
          </cell>
        </row>
        <row r="1347">
          <cell r="G1347">
            <v>0</v>
          </cell>
          <cell r="H1347">
            <v>0</v>
          </cell>
        </row>
        <row r="1349">
          <cell r="G1349">
            <v>0</v>
          </cell>
          <cell r="H1349">
            <v>0</v>
          </cell>
        </row>
        <row r="1352">
          <cell r="G1352">
            <v>28278</v>
          </cell>
          <cell r="H1352">
            <v>28277.8</v>
          </cell>
        </row>
        <row r="1353">
          <cell r="G1353">
            <v>1664.8</v>
          </cell>
          <cell r="H1353">
            <v>1644.8</v>
          </cell>
        </row>
        <row r="1354">
          <cell r="G1354">
            <v>3.4</v>
          </cell>
          <cell r="H1354">
            <v>3.4</v>
          </cell>
        </row>
        <row r="1356">
          <cell r="G1356">
            <v>455</v>
          </cell>
          <cell r="H1356">
            <v>451.09999999999997</v>
          </cell>
        </row>
        <row r="1360">
          <cell r="G1360">
            <v>315.3</v>
          </cell>
          <cell r="H1360">
            <v>311.39999999999998</v>
          </cell>
        </row>
        <row r="1361">
          <cell r="G1361">
            <v>139.69999999999999</v>
          </cell>
          <cell r="H1361">
            <v>139.69999999999999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consultantplus://offline/ref=0F3B78C7FC6FEDA8DD034BF95C01BDBB5A3AD0523E2123E99B365CC999E7862C2758A8033624A2155BCA81463EE34975E724685CF7BE806AY4U4M" TargetMode="External"/><Relationship Id="rId7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12" Type="http://schemas.openxmlformats.org/officeDocument/2006/relationships/hyperlink" Target="consultantplus://offline/ref=293E5F5FBFB7BF00707EA3B3909C009FACF86C5B0DC1225241F5E671E418AFA8719B0D0082DB2BC3D12632D05CB8D412B2D35ED172AEB625bAg2L" TargetMode="External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Relationship Id="rId6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11" Type="http://schemas.openxmlformats.org/officeDocument/2006/relationships/hyperlink" Target="consultantplus://offline/ref=988EC015ECBBF128B41797C3F93EFEE418A639455C871F0F56FDEF5480375203D55CBFEB8F11FA2C863F8EB8F7B01CF71C7C854735E60A15i2XAK" TargetMode="External"/><Relationship Id="rId5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10" Type="http://schemas.openxmlformats.org/officeDocument/2006/relationships/hyperlink" Target="consultantplus://offline/ref=0F3B78C7FC6FEDA8DD034BF95C01BDBB5A3AD0523E2123E99B365CC999E7862C2758A8033624A2155BCA81463EE34975E724685CF7BE806AY4U4M" TargetMode="External"/><Relationship Id="rId4" Type="http://schemas.openxmlformats.org/officeDocument/2006/relationships/hyperlink" Target="consultantplus://offline/ref=3C3A831E8FE65CCC71179544A7880CE78FA04D3B38A54BF794E1ADB658ABB577AE4CF8BB66C649D49699DAFC0918A6405056C44F012E3C81xBU6M" TargetMode="External"/><Relationship Id="rId9" Type="http://schemas.openxmlformats.org/officeDocument/2006/relationships/hyperlink" Target="consultantplus://offline/ref=7F466C8183FCA1E10C6849D20779ACC8DB2916DF44B451973DCE5E74F2176D41EFC7BB21006FF632C7EAA866C589DB8115B3B41C71482D1CUEWF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zoomScaleNormal="100" workbookViewId="0">
      <selection sqref="A1:B1"/>
    </sheetView>
  </sheetViews>
  <sheetFormatPr defaultRowHeight="15.75" x14ac:dyDescent="0.25"/>
  <cols>
    <col min="1" max="1" width="89.42578125" style="169" customWidth="1"/>
    <col min="2" max="2" width="14.140625" style="160" customWidth="1"/>
    <col min="3" max="3" width="17.140625" style="161" customWidth="1"/>
    <col min="4" max="16384" width="9.140625" style="161"/>
  </cols>
  <sheetData>
    <row r="1" spans="1:3" s="158" customFormat="1" x14ac:dyDescent="0.25">
      <c r="A1" s="281" t="s">
        <v>1822</v>
      </c>
      <c r="B1" s="281"/>
      <c r="C1" s="157"/>
    </row>
    <row r="2" spans="1:3" x14ac:dyDescent="0.25">
      <c r="A2" s="159" t="s">
        <v>1134</v>
      </c>
    </row>
    <row r="3" spans="1:3" x14ac:dyDescent="0.25">
      <c r="A3" s="159" t="s">
        <v>1135</v>
      </c>
    </row>
    <row r="4" spans="1:3" x14ac:dyDescent="0.25">
      <c r="A4" s="159" t="s">
        <v>1136</v>
      </c>
    </row>
    <row r="5" spans="1:3" x14ac:dyDescent="0.25">
      <c r="A5" s="282" t="s">
        <v>1137</v>
      </c>
      <c r="B5" s="282"/>
    </row>
    <row r="6" spans="1:3" ht="33.75" customHeight="1" x14ac:dyDescent="0.25">
      <c r="A6" s="162" t="s">
        <v>1138</v>
      </c>
      <c r="B6" s="163" t="s">
        <v>1139</v>
      </c>
    </row>
    <row r="7" spans="1:3" ht="31.5" x14ac:dyDescent="0.25">
      <c r="A7" s="164" t="s">
        <v>1140</v>
      </c>
      <c r="B7" s="165"/>
    </row>
    <row r="8" spans="1:3" ht="31.5" x14ac:dyDescent="0.25">
      <c r="A8" s="166" t="s">
        <v>1141</v>
      </c>
      <c r="B8" s="163">
        <v>100</v>
      </c>
    </row>
    <row r="9" spans="1:3" x14ac:dyDescent="0.25">
      <c r="A9" s="166" t="s">
        <v>1142</v>
      </c>
      <c r="B9" s="163">
        <v>100</v>
      </c>
    </row>
    <row r="10" spans="1:3" ht="47.25" x14ac:dyDescent="0.25">
      <c r="A10" s="166" t="s">
        <v>1143</v>
      </c>
      <c r="B10" s="163">
        <v>100</v>
      </c>
    </row>
    <row r="11" spans="1:3" x14ac:dyDescent="0.25">
      <c r="A11" s="166" t="s">
        <v>1144</v>
      </c>
      <c r="B11" s="163">
        <v>100</v>
      </c>
    </row>
    <row r="12" spans="1:3" ht="31.5" x14ac:dyDescent="0.25">
      <c r="A12" s="164" t="s">
        <v>0</v>
      </c>
      <c r="B12" s="163"/>
    </row>
    <row r="13" spans="1:3" x14ac:dyDescent="0.25">
      <c r="A13" s="166" t="s">
        <v>1145</v>
      </c>
      <c r="B13" s="163">
        <v>100</v>
      </c>
    </row>
    <row r="14" spans="1:3" x14ac:dyDescent="0.25">
      <c r="A14" s="164" t="s">
        <v>1146</v>
      </c>
      <c r="B14" s="163"/>
    </row>
    <row r="15" spans="1:3" ht="31.5" x14ac:dyDescent="0.25">
      <c r="A15" s="166" t="s">
        <v>1147</v>
      </c>
      <c r="B15" s="163">
        <v>100</v>
      </c>
    </row>
    <row r="16" spans="1:3" ht="32.25" customHeight="1" x14ac:dyDescent="0.25">
      <c r="A16" s="166" t="s">
        <v>1148</v>
      </c>
      <c r="B16" s="163">
        <v>100</v>
      </c>
    </row>
    <row r="17" spans="1:2" ht="31.5" x14ac:dyDescent="0.25">
      <c r="A17" s="166" t="s">
        <v>1</v>
      </c>
      <c r="B17" s="163">
        <v>100</v>
      </c>
    </row>
    <row r="18" spans="1:2" ht="31.5" x14ac:dyDescent="0.25">
      <c r="A18" s="166" t="s">
        <v>2</v>
      </c>
      <c r="B18" s="163">
        <v>100</v>
      </c>
    </row>
    <row r="19" spans="1:2" x14ac:dyDescent="0.25">
      <c r="A19" s="166" t="s">
        <v>3</v>
      </c>
      <c r="B19" s="163">
        <v>100</v>
      </c>
    </row>
    <row r="20" spans="1:2" x14ac:dyDescent="0.25">
      <c r="A20" s="164" t="s">
        <v>4</v>
      </c>
      <c r="B20" s="163"/>
    </row>
    <row r="21" spans="1:2" ht="47.25" x14ac:dyDescent="0.25">
      <c r="A21" s="166" t="s">
        <v>1149</v>
      </c>
      <c r="B21" s="163">
        <v>100</v>
      </c>
    </row>
    <row r="22" spans="1:2" ht="47.25" x14ac:dyDescent="0.25">
      <c r="A22" s="166" t="s">
        <v>1150</v>
      </c>
      <c r="B22" s="163">
        <v>100</v>
      </c>
    </row>
    <row r="23" spans="1:2" x14ac:dyDescent="0.25">
      <c r="A23" s="164" t="s">
        <v>1151</v>
      </c>
      <c r="B23" s="163"/>
    </row>
    <row r="24" spans="1:2" ht="31.5" x14ac:dyDescent="0.25">
      <c r="A24" s="166" t="s">
        <v>1152</v>
      </c>
      <c r="B24" s="163">
        <v>100</v>
      </c>
    </row>
    <row r="25" spans="1:2" x14ac:dyDescent="0.25">
      <c r="A25" s="164" t="s">
        <v>1153</v>
      </c>
      <c r="B25" s="163"/>
    </row>
    <row r="26" spans="1:2" ht="110.25" x14ac:dyDescent="0.25">
      <c r="A26" s="166" t="s">
        <v>1154</v>
      </c>
      <c r="B26" s="163">
        <v>100</v>
      </c>
    </row>
    <row r="27" spans="1:2" ht="97.5" customHeight="1" x14ac:dyDescent="0.25">
      <c r="A27" s="166" t="s">
        <v>1155</v>
      </c>
      <c r="B27" s="163">
        <v>100</v>
      </c>
    </row>
    <row r="28" spans="1:2" ht="78.75" x14ac:dyDescent="0.25">
      <c r="A28" s="166" t="s">
        <v>1156</v>
      </c>
      <c r="B28" s="163">
        <v>100</v>
      </c>
    </row>
    <row r="29" spans="1:2" ht="47.25" x14ac:dyDescent="0.25">
      <c r="A29" s="166" t="s">
        <v>1157</v>
      </c>
      <c r="B29" s="163">
        <v>100</v>
      </c>
    </row>
    <row r="30" spans="1:2" ht="47.25" x14ac:dyDescent="0.25">
      <c r="A30" s="166" t="s">
        <v>5</v>
      </c>
      <c r="B30" s="163">
        <v>100</v>
      </c>
    </row>
    <row r="31" spans="1:2" ht="47.25" x14ac:dyDescent="0.25">
      <c r="A31" s="166" t="s">
        <v>1158</v>
      </c>
      <c r="B31" s="163">
        <v>100</v>
      </c>
    </row>
    <row r="32" spans="1:2" x14ac:dyDescent="0.25">
      <c r="A32" s="164" t="s">
        <v>1159</v>
      </c>
      <c r="B32" s="163"/>
    </row>
    <row r="33" spans="1:2" x14ac:dyDescent="0.25">
      <c r="A33" s="166" t="s">
        <v>1160</v>
      </c>
      <c r="B33" s="163">
        <v>100</v>
      </c>
    </row>
    <row r="34" spans="1:2" ht="47.25" x14ac:dyDescent="0.25">
      <c r="A34" s="166" t="s">
        <v>1161</v>
      </c>
      <c r="B34" s="163">
        <v>100</v>
      </c>
    </row>
    <row r="35" spans="1:2" x14ac:dyDescent="0.25">
      <c r="A35" s="166" t="s">
        <v>1162</v>
      </c>
      <c r="B35" s="163">
        <v>100</v>
      </c>
    </row>
    <row r="36" spans="1:2" x14ac:dyDescent="0.25">
      <c r="A36" s="166" t="s">
        <v>1163</v>
      </c>
      <c r="B36" s="163">
        <v>100</v>
      </c>
    </row>
    <row r="37" spans="1:2" ht="31.5" x14ac:dyDescent="0.25">
      <c r="A37" s="167" t="s">
        <v>1164</v>
      </c>
      <c r="B37" s="165"/>
    </row>
    <row r="38" spans="1:2" x14ac:dyDescent="0.25">
      <c r="A38" s="168" t="s">
        <v>1165</v>
      </c>
      <c r="B38" s="163">
        <v>100</v>
      </c>
    </row>
    <row r="39" spans="1:2" x14ac:dyDescent="0.25">
      <c r="A39" s="168" t="s">
        <v>1166</v>
      </c>
      <c r="B39" s="163">
        <v>100</v>
      </c>
    </row>
    <row r="40" spans="1:2" x14ac:dyDescent="0.25">
      <c r="A40" s="168" t="s">
        <v>1167</v>
      </c>
      <c r="B40" s="163">
        <v>100</v>
      </c>
    </row>
    <row r="41" spans="1:2" x14ac:dyDescent="0.25">
      <c r="A41" s="168" t="s">
        <v>1168</v>
      </c>
      <c r="B41" s="163">
        <v>100</v>
      </c>
    </row>
    <row r="42" spans="1:2" x14ac:dyDescent="0.25">
      <c r="A42" s="168" t="s">
        <v>6</v>
      </c>
      <c r="B42" s="163">
        <v>100</v>
      </c>
    </row>
    <row r="43" spans="1:2" ht="31.5" x14ac:dyDescent="0.25">
      <c r="A43" s="167" t="s">
        <v>1169</v>
      </c>
      <c r="B43" s="165"/>
    </row>
    <row r="44" spans="1:2" ht="31.5" x14ac:dyDescent="0.25">
      <c r="A44" s="168" t="s">
        <v>1170</v>
      </c>
      <c r="B44" s="163">
        <v>100</v>
      </c>
    </row>
    <row r="45" spans="1:2" ht="18.75" customHeight="1" x14ac:dyDescent="0.25">
      <c r="A45" s="167" t="s">
        <v>1171</v>
      </c>
      <c r="B45" s="165"/>
    </row>
    <row r="46" spans="1:2" ht="33.75" customHeight="1" x14ac:dyDescent="0.25">
      <c r="A46" s="168" t="s">
        <v>1172</v>
      </c>
      <c r="B46" s="163">
        <v>100</v>
      </c>
    </row>
    <row r="47" spans="1:2" ht="20.25" customHeight="1" x14ac:dyDescent="0.25">
      <c r="A47" s="167" t="s">
        <v>1173</v>
      </c>
      <c r="B47" s="165"/>
    </row>
    <row r="48" spans="1:2" ht="21" customHeight="1" x14ac:dyDescent="0.25">
      <c r="A48" s="168" t="s">
        <v>6</v>
      </c>
      <c r="B48" s="163">
        <v>100</v>
      </c>
    </row>
    <row r="49" spans="1:2" ht="63" x14ac:dyDescent="0.25">
      <c r="A49" s="167" t="s">
        <v>1174</v>
      </c>
      <c r="B49" s="165"/>
    </row>
    <row r="50" spans="1:2" ht="66" customHeight="1" x14ac:dyDescent="0.25">
      <c r="A50" s="168" t="s">
        <v>1175</v>
      </c>
      <c r="B50" s="163">
        <v>100</v>
      </c>
    </row>
    <row r="51" spans="1:2" ht="47.25" x14ac:dyDescent="0.25">
      <c r="A51" s="167" t="s">
        <v>1176</v>
      </c>
      <c r="B51" s="165"/>
    </row>
    <row r="52" spans="1:2" ht="61.5" customHeight="1" x14ac:dyDescent="0.25">
      <c r="A52" s="168" t="s">
        <v>1177</v>
      </c>
      <c r="B52" s="163">
        <v>100</v>
      </c>
    </row>
    <row r="53" spans="1:2" ht="31.5" x14ac:dyDescent="0.25">
      <c r="A53" s="167" t="s">
        <v>7</v>
      </c>
      <c r="B53" s="165"/>
    </row>
    <row r="54" spans="1:2" ht="31.5" x14ac:dyDescent="0.25">
      <c r="A54" s="168" t="s">
        <v>1178</v>
      </c>
      <c r="B54" s="163">
        <v>100</v>
      </c>
    </row>
  </sheetData>
  <mergeCells count="2">
    <mergeCell ref="A1:B1"/>
    <mergeCell ref="A5:B5"/>
  </mergeCells>
  <pageMargins left="0.86614173228346458" right="0.15748031496062992" top="0.39370078740157483" bottom="0.23622047244094491" header="0.31496062992125984" footer="0.19685039370078741"/>
  <pageSetup paperSize="9" scale="88" orientation="portrait" r:id="rId1"/>
  <rowBreaks count="1" manualBreakCount="1">
    <brk id="2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70"/>
  <sheetViews>
    <sheetView zoomScaleNormal="100" workbookViewId="0">
      <selection activeCell="J12" sqref="J12"/>
    </sheetView>
  </sheetViews>
  <sheetFormatPr defaultColWidth="9.140625" defaultRowHeight="15.75" x14ac:dyDescent="0.25"/>
  <cols>
    <col min="1" max="1" width="17.7109375" style="170" customWidth="1"/>
    <col min="2" max="2" width="26" style="170" customWidth="1"/>
    <col min="3" max="3" width="86" style="192" customWidth="1"/>
    <col min="4" max="16384" width="9.140625" style="172"/>
  </cols>
  <sheetData>
    <row r="1" spans="1:249" x14ac:dyDescent="0.25">
      <c r="C1" s="171" t="s">
        <v>1829</v>
      </c>
    </row>
    <row r="2" spans="1:249" ht="54.75" customHeight="1" x14ac:dyDescent="0.25">
      <c r="A2" s="297" t="s">
        <v>1179</v>
      </c>
      <c r="B2" s="297"/>
      <c r="C2" s="297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</row>
    <row r="3" spans="1:249" ht="41.25" customHeight="1" x14ac:dyDescent="0.25">
      <c r="A3" s="283" t="s">
        <v>1180</v>
      </c>
      <c r="B3" s="284"/>
      <c r="C3" s="298" t="s">
        <v>1181</v>
      </c>
    </row>
    <row r="4" spans="1:249" ht="51.75" customHeight="1" x14ac:dyDescent="0.25">
      <c r="A4" s="174" t="s">
        <v>1182</v>
      </c>
      <c r="B4" s="174" t="s">
        <v>1183</v>
      </c>
      <c r="C4" s="299"/>
    </row>
    <row r="5" spans="1:249" x14ac:dyDescent="0.25">
      <c r="A5" s="289" t="s">
        <v>1488</v>
      </c>
      <c r="B5" s="290"/>
      <c r="C5" s="175" t="s">
        <v>1489</v>
      </c>
    </row>
    <row r="6" spans="1:249" ht="63" x14ac:dyDescent="0.25">
      <c r="A6" s="176" t="s">
        <v>1488</v>
      </c>
      <c r="B6" s="176" t="s">
        <v>1402</v>
      </c>
      <c r="C6" s="233" t="s">
        <v>1490</v>
      </c>
    </row>
    <row r="7" spans="1:249" x14ac:dyDescent="0.25">
      <c r="A7" s="289" t="s">
        <v>1184</v>
      </c>
      <c r="B7" s="290"/>
      <c r="C7" s="175" t="s">
        <v>1185</v>
      </c>
    </row>
    <row r="8" spans="1:249" ht="94.5" x14ac:dyDescent="0.25">
      <c r="A8" s="176" t="s">
        <v>1184</v>
      </c>
      <c r="B8" s="176" t="s">
        <v>1186</v>
      </c>
      <c r="C8" s="233" t="s">
        <v>1187</v>
      </c>
    </row>
    <row r="9" spans="1:249" ht="63" x14ac:dyDescent="0.25">
      <c r="A9" s="176" t="s">
        <v>1184</v>
      </c>
      <c r="B9" s="176" t="s">
        <v>1188</v>
      </c>
      <c r="C9" s="233" t="s">
        <v>1189</v>
      </c>
    </row>
    <row r="10" spans="1:249" ht="63" x14ac:dyDescent="0.25">
      <c r="A10" s="176" t="s">
        <v>1184</v>
      </c>
      <c r="B10" s="176" t="s">
        <v>1402</v>
      </c>
      <c r="C10" s="233" t="s">
        <v>1490</v>
      </c>
    </row>
    <row r="11" spans="1:249" x14ac:dyDescent="0.25">
      <c r="A11" s="289" t="s">
        <v>1190</v>
      </c>
      <c r="B11" s="290"/>
      <c r="C11" s="234" t="s">
        <v>1191</v>
      </c>
    </row>
    <row r="12" spans="1:249" ht="78.75" x14ac:dyDescent="0.25">
      <c r="A12" s="177" t="s">
        <v>1190</v>
      </c>
      <c r="B12" s="176" t="s">
        <v>1192</v>
      </c>
      <c r="C12" s="233" t="s">
        <v>1491</v>
      </c>
    </row>
    <row r="13" spans="1:249" ht="63" x14ac:dyDescent="0.25">
      <c r="A13" s="176" t="s">
        <v>1190</v>
      </c>
      <c r="B13" s="176" t="s">
        <v>1188</v>
      </c>
      <c r="C13" s="233" t="s">
        <v>1189</v>
      </c>
    </row>
    <row r="14" spans="1:249" ht="78.75" x14ac:dyDescent="0.25">
      <c r="A14" s="176" t="s">
        <v>1190</v>
      </c>
      <c r="B14" s="176" t="s">
        <v>1193</v>
      </c>
      <c r="C14" s="233" t="s">
        <v>1194</v>
      </c>
    </row>
    <row r="15" spans="1:249" ht="63" x14ac:dyDescent="0.25">
      <c r="A15" s="176" t="s">
        <v>1190</v>
      </c>
      <c r="B15" s="176" t="s">
        <v>1402</v>
      </c>
      <c r="C15" s="233" t="s">
        <v>1490</v>
      </c>
    </row>
    <row r="16" spans="1:249" x14ac:dyDescent="0.25">
      <c r="A16" s="289" t="s">
        <v>1195</v>
      </c>
      <c r="B16" s="290"/>
      <c r="C16" s="234" t="s">
        <v>1196</v>
      </c>
    </row>
    <row r="17" spans="1:3" ht="63" x14ac:dyDescent="0.25">
      <c r="A17" s="176" t="s">
        <v>1195</v>
      </c>
      <c r="B17" s="176" t="s">
        <v>1402</v>
      </c>
      <c r="C17" s="233" t="s">
        <v>1490</v>
      </c>
    </row>
    <row r="18" spans="1:3" ht="63" x14ac:dyDescent="0.25">
      <c r="A18" s="176" t="s">
        <v>1195</v>
      </c>
      <c r="B18" s="176" t="s">
        <v>1197</v>
      </c>
      <c r="C18" s="233" t="s">
        <v>1492</v>
      </c>
    </row>
    <row r="19" spans="1:3" ht="78.75" x14ac:dyDescent="0.25">
      <c r="A19" s="176" t="s">
        <v>1195</v>
      </c>
      <c r="B19" s="176" t="s">
        <v>1493</v>
      </c>
      <c r="C19" s="233" t="s">
        <v>1494</v>
      </c>
    </row>
    <row r="20" spans="1:3" x14ac:dyDescent="0.25">
      <c r="A20" s="289" t="s">
        <v>1198</v>
      </c>
      <c r="B20" s="290"/>
      <c r="C20" s="234" t="s">
        <v>1199</v>
      </c>
    </row>
    <row r="21" spans="1:3" ht="63" x14ac:dyDescent="0.25">
      <c r="A21" s="181" t="s">
        <v>1198</v>
      </c>
      <c r="B21" s="181" t="s">
        <v>1188</v>
      </c>
      <c r="C21" s="233" t="s">
        <v>1189</v>
      </c>
    </row>
    <row r="22" spans="1:3" ht="78.75" x14ac:dyDescent="0.25">
      <c r="A22" s="176" t="s">
        <v>1198</v>
      </c>
      <c r="B22" s="176" t="s">
        <v>1193</v>
      </c>
      <c r="C22" s="233" t="s">
        <v>1194</v>
      </c>
    </row>
    <row r="23" spans="1:3" ht="63" x14ac:dyDescent="0.25">
      <c r="A23" s="176" t="s">
        <v>1198</v>
      </c>
      <c r="B23" s="176" t="s">
        <v>1402</v>
      </c>
      <c r="C23" s="233" t="s">
        <v>1490</v>
      </c>
    </row>
    <row r="24" spans="1:3" x14ac:dyDescent="0.25">
      <c r="A24" s="235" t="s">
        <v>1495</v>
      </c>
      <c r="B24" s="236"/>
      <c r="C24" s="234" t="s">
        <v>1496</v>
      </c>
    </row>
    <row r="25" spans="1:3" ht="63" x14ac:dyDescent="0.25">
      <c r="A25" s="176" t="s">
        <v>1495</v>
      </c>
      <c r="B25" s="181" t="s">
        <v>1497</v>
      </c>
      <c r="C25" s="233" t="s">
        <v>1498</v>
      </c>
    </row>
    <row r="26" spans="1:3" ht="78.75" x14ac:dyDescent="0.25">
      <c r="A26" s="176" t="s">
        <v>1495</v>
      </c>
      <c r="B26" s="181" t="s">
        <v>1499</v>
      </c>
      <c r="C26" s="233" t="s">
        <v>1500</v>
      </c>
    </row>
    <row r="27" spans="1:3" ht="63" x14ac:dyDescent="0.25">
      <c r="A27" s="176" t="s">
        <v>1495</v>
      </c>
      <c r="B27" s="181" t="s">
        <v>1501</v>
      </c>
      <c r="C27" s="233" t="s">
        <v>1203</v>
      </c>
    </row>
    <row r="28" spans="1:3" ht="63" x14ac:dyDescent="0.25">
      <c r="A28" s="176" t="s">
        <v>1495</v>
      </c>
      <c r="B28" s="181" t="s">
        <v>1502</v>
      </c>
      <c r="C28" s="233" t="s">
        <v>1390</v>
      </c>
    </row>
    <row r="29" spans="1:3" ht="94.5" x14ac:dyDescent="0.25">
      <c r="A29" s="176" t="s">
        <v>1495</v>
      </c>
      <c r="B29" s="181" t="s">
        <v>1503</v>
      </c>
      <c r="C29" s="233" t="s">
        <v>1484</v>
      </c>
    </row>
    <row r="30" spans="1:3" ht="63" x14ac:dyDescent="0.25">
      <c r="A30" s="176" t="s">
        <v>1495</v>
      </c>
      <c r="B30" s="181" t="s">
        <v>1504</v>
      </c>
      <c r="C30" s="233" t="s">
        <v>1505</v>
      </c>
    </row>
    <row r="31" spans="1:3" ht="78.75" x14ac:dyDescent="0.25">
      <c r="A31" s="176" t="s">
        <v>1495</v>
      </c>
      <c r="B31" s="181" t="s">
        <v>1193</v>
      </c>
      <c r="C31" s="233" t="s">
        <v>1194</v>
      </c>
    </row>
    <row r="32" spans="1:3" x14ac:dyDescent="0.25">
      <c r="A32" s="289" t="s">
        <v>1506</v>
      </c>
      <c r="B32" s="290"/>
      <c r="C32" s="234" t="s">
        <v>1507</v>
      </c>
    </row>
    <row r="33" spans="1:3" ht="63" x14ac:dyDescent="0.25">
      <c r="A33" s="176" t="s">
        <v>1506</v>
      </c>
      <c r="B33" s="181" t="s">
        <v>1392</v>
      </c>
      <c r="C33" s="233" t="s">
        <v>1508</v>
      </c>
    </row>
    <row r="34" spans="1:3" ht="63" x14ac:dyDescent="0.25">
      <c r="A34" s="176" t="s">
        <v>1506</v>
      </c>
      <c r="B34" s="181" t="s">
        <v>1188</v>
      </c>
      <c r="C34" s="233" t="s">
        <v>1509</v>
      </c>
    </row>
    <row r="35" spans="1:3" x14ac:dyDescent="0.25">
      <c r="A35" s="289" t="s">
        <v>1510</v>
      </c>
      <c r="B35" s="290"/>
      <c r="C35" s="237" t="s">
        <v>1511</v>
      </c>
    </row>
    <row r="36" spans="1:3" ht="63" x14ac:dyDescent="0.25">
      <c r="A36" s="176" t="s">
        <v>1510</v>
      </c>
      <c r="B36" s="181" t="s">
        <v>1512</v>
      </c>
      <c r="C36" s="238" t="s">
        <v>1498</v>
      </c>
    </row>
    <row r="37" spans="1:3" ht="78.75" x14ac:dyDescent="0.25">
      <c r="A37" s="176" t="s">
        <v>1510</v>
      </c>
      <c r="B37" s="181" t="s">
        <v>1499</v>
      </c>
      <c r="C37" s="233" t="s">
        <v>1500</v>
      </c>
    </row>
    <row r="38" spans="1:3" ht="63" x14ac:dyDescent="0.25">
      <c r="A38" s="176" t="s">
        <v>1510</v>
      </c>
      <c r="B38" s="181" t="s">
        <v>1501</v>
      </c>
      <c r="C38" s="233" t="s">
        <v>1203</v>
      </c>
    </row>
    <row r="39" spans="1:3" ht="63" x14ac:dyDescent="0.25">
      <c r="A39" s="176" t="s">
        <v>1510</v>
      </c>
      <c r="B39" s="181" t="s">
        <v>1513</v>
      </c>
      <c r="C39" s="233" t="s">
        <v>1514</v>
      </c>
    </row>
    <row r="40" spans="1:3" ht="78.75" x14ac:dyDescent="0.25">
      <c r="A40" s="176" t="s">
        <v>1510</v>
      </c>
      <c r="B40" s="181" t="s">
        <v>1515</v>
      </c>
      <c r="C40" s="233" t="s">
        <v>1516</v>
      </c>
    </row>
    <row r="41" spans="1:3" ht="63" x14ac:dyDescent="0.25">
      <c r="A41" s="239" t="s">
        <v>1510</v>
      </c>
      <c r="B41" s="176" t="s">
        <v>1392</v>
      </c>
      <c r="C41" s="233" t="s">
        <v>1393</v>
      </c>
    </row>
    <row r="42" spans="1:3" ht="78.75" x14ac:dyDescent="0.25">
      <c r="A42" s="239" t="s">
        <v>1510</v>
      </c>
      <c r="B42" s="176" t="s">
        <v>1192</v>
      </c>
      <c r="C42" s="233" t="s">
        <v>1491</v>
      </c>
    </row>
    <row r="43" spans="1:3" ht="94.5" x14ac:dyDescent="0.25">
      <c r="A43" s="239" t="s">
        <v>1510</v>
      </c>
      <c r="B43" s="176" t="s">
        <v>1186</v>
      </c>
      <c r="C43" s="233" t="s">
        <v>1187</v>
      </c>
    </row>
    <row r="44" spans="1:3" ht="78.75" x14ac:dyDescent="0.25">
      <c r="A44" s="239" t="s">
        <v>1510</v>
      </c>
      <c r="B44" s="176" t="s">
        <v>1517</v>
      </c>
      <c r="C44" s="233" t="s">
        <v>1518</v>
      </c>
    </row>
    <row r="45" spans="1:3" ht="63" x14ac:dyDescent="0.25">
      <c r="A45" s="239" t="s">
        <v>1510</v>
      </c>
      <c r="B45" s="176" t="s">
        <v>1188</v>
      </c>
      <c r="C45" s="233" t="s">
        <v>1189</v>
      </c>
    </row>
    <row r="46" spans="1:3" ht="79.5" thickBot="1" x14ac:dyDescent="0.3">
      <c r="A46" s="176" t="s">
        <v>1510</v>
      </c>
      <c r="B46" s="181" t="s">
        <v>1193</v>
      </c>
      <c r="C46" s="233" t="s">
        <v>1194</v>
      </c>
    </row>
    <row r="47" spans="1:3" ht="16.5" thickBot="1" x14ac:dyDescent="0.3">
      <c r="A47" s="289" t="s">
        <v>1519</v>
      </c>
      <c r="B47" s="290"/>
      <c r="C47" s="240" t="s">
        <v>1520</v>
      </c>
    </row>
    <row r="48" spans="1:3" ht="63" x14ac:dyDescent="0.25">
      <c r="A48" s="176" t="s">
        <v>1519</v>
      </c>
      <c r="B48" s="176" t="s">
        <v>1497</v>
      </c>
      <c r="C48" s="233" t="s">
        <v>1498</v>
      </c>
    </row>
    <row r="49" spans="1:249" x14ac:dyDescent="0.25">
      <c r="A49" s="289" t="s">
        <v>1521</v>
      </c>
      <c r="B49" s="290"/>
      <c r="C49" s="241" t="s">
        <v>1522</v>
      </c>
    </row>
    <row r="50" spans="1:249" ht="78.75" x14ac:dyDescent="0.25">
      <c r="A50" s="176" t="s">
        <v>1521</v>
      </c>
      <c r="B50" s="176" t="s">
        <v>1493</v>
      </c>
      <c r="C50" s="233" t="s">
        <v>8</v>
      </c>
    </row>
    <row r="51" spans="1:249" x14ac:dyDescent="0.25">
      <c r="A51" s="296" t="s">
        <v>1200</v>
      </c>
      <c r="B51" s="293"/>
      <c r="C51" s="234" t="s">
        <v>1201</v>
      </c>
    </row>
    <row r="52" spans="1:249" ht="63" x14ac:dyDescent="0.25">
      <c r="A52" s="176" t="s">
        <v>1200</v>
      </c>
      <c r="B52" s="176" t="s">
        <v>1202</v>
      </c>
      <c r="C52" s="233" t="s">
        <v>1203</v>
      </c>
    </row>
    <row r="53" spans="1:249" ht="94.5" x14ac:dyDescent="0.25">
      <c r="A53" s="176" t="s">
        <v>1200</v>
      </c>
      <c r="B53" s="176" t="s">
        <v>1186</v>
      </c>
      <c r="C53" s="233" t="s">
        <v>1187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178"/>
      <c r="DL53" s="178"/>
      <c r="DM53" s="178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178"/>
      <c r="EU53" s="178"/>
      <c r="EV53" s="178"/>
      <c r="EW53" s="178"/>
      <c r="EX53" s="178"/>
      <c r="EY53" s="178"/>
      <c r="EZ53" s="178"/>
      <c r="FA53" s="178"/>
      <c r="FB53" s="178"/>
      <c r="FC53" s="178"/>
      <c r="FD53" s="178"/>
      <c r="FE53" s="178"/>
      <c r="FF53" s="178"/>
      <c r="FG53" s="178"/>
      <c r="FH53" s="178"/>
      <c r="FI53" s="178"/>
      <c r="FJ53" s="178"/>
      <c r="FK53" s="178"/>
      <c r="FL53" s="178"/>
      <c r="FM53" s="178"/>
      <c r="FN53" s="178"/>
      <c r="FO53" s="178"/>
      <c r="FP53" s="178"/>
      <c r="FQ53" s="178"/>
      <c r="FR53" s="178"/>
      <c r="FS53" s="178"/>
      <c r="FT53" s="178"/>
      <c r="FU53" s="178"/>
      <c r="FV53" s="178"/>
      <c r="FW53" s="178"/>
      <c r="FX53" s="178"/>
      <c r="FY53" s="178"/>
      <c r="FZ53" s="178"/>
      <c r="GA53" s="178"/>
      <c r="GB53" s="178"/>
      <c r="GC53" s="178"/>
      <c r="GD53" s="178"/>
      <c r="GE53" s="178"/>
      <c r="GF53" s="178"/>
      <c r="GG53" s="178"/>
      <c r="GH53" s="178"/>
      <c r="GI53" s="178"/>
      <c r="GJ53" s="178"/>
      <c r="GK53" s="178"/>
      <c r="GL53" s="178"/>
      <c r="GM53" s="178"/>
      <c r="GN53" s="178"/>
      <c r="GO53" s="178"/>
      <c r="GP53" s="178"/>
      <c r="GQ53" s="178"/>
      <c r="GR53" s="178"/>
      <c r="GS53" s="178"/>
      <c r="GT53" s="178"/>
      <c r="GU53" s="178"/>
      <c r="GV53" s="178"/>
      <c r="GW53" s="178"/>
      <c r="GX53" s="178"/>
      <c r="GY53" s="178"/>
      <c r="GZ53" s="178"/>
      <c r="HA53" s="178"/>
      <c r="HB53" s="178"/>
      <c r="HC53" s="178"/>
      <c r="HD53" s="178"/>
      <c r="HE53" s="178"/>
      <c r="HF53" s="178"/>
      <c r="HG53" s="178"/>
      <c r="HH53" s="178"/>
      <c r="HI53" s="178"/>
      <c r="HJ53" s="178"/>
      <c r="HK53" s="178"/>
      <c r="HL53" s="178"/>
      <c r="HM53" s="178"/>
      <c r="HN53" s="178"/>
      <c r="HO53" s="178"/>
      <c r="HP53" s="178"/>
      <c r="HQ53" s="178"/>
      <c r="HR53" s="178"/>
      <c r="HS53" s="178"/>
      <c r="HT53" s="178"/>
      <c r="HU53" s="178"/>
      <c r="HV53" s="178"/>
      <c r="HW53" s="178"/>
      <c r="HX53" s="178"/>
      <c r="HY53" s="178"/>
      <c r="HZ53" s="178"/>
      <c r="IA53" s="178"/>
      <c r="IB53" s="178"/>
      <c r="IC53" s="178"/>
      <c r="ID53" s="178"/>
      <c r="IE53" s="178"/>
      <c r="IF53" s="178"/>
      <c r="IG53" s="178"/>
      <c r="IH53" s="178"/>
      <c r="II53" s="178"/>
      <c r="IJ53" s="178"/>
      <c r="IK53" s="178"/>
      <c r="IL53" s="178"/>
      <c r="IM53" s="178"/>
      <c r="IN53" s="178"/>
      <c r="IO53" s="178"/>
    </row>
    <row r="54" spans="1:249" ht="63" x14ac:dyDescent="0.25">
      <c r="A54" s="239" t="s">
        <v>1200</v>
      </c>
      <c r="B54" s="176" t="s">
        <v>1188</v>
      </c>
      <c r="C54" s="233" t="s">
        <v>1189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78"/>
      <c r="FS54" s="178"/>
      <c r="FT54" s="178"/>
      <c r="FU54" s="178"/>
      <c r="FV54" s="178"/>
      <c r="FW54" s="178"/>
      <c r="FX54" s="178"/>
      <c r="FY54" s="178"/>
      <c r="FZ54" s="178"/>
      <c r="GA54" s="178"/>
      <c r="GB54" s="178"/>
      <c r="GC54" s="178"/>
      <c r="GD54" s="178"/>
      <c r="GE54" s="178"/>
      <c r="GF54" s="178"/>
      <c r="GG54" s="178"/>
      <c r="GH54" s="178"/>
      <c r="GI54" s="178"/>
      <c r="GJ54" s="178"/>
      <c r="GK54" s="178"/>
      <c r="GL54" s="178"/>
      <c r="GM54" s="178"/>
      <c r="GN54" s="178"/>
      <c r="GO54" s="178"/>
      <c r="GP54" s="178"/>
      <c r="GQ54" s="178"/>
      <c r="GR54" s="178"/>
      <c r="GS54" s="178"/>
      <c r="GT54" s="178"/>
      <c r="GU54" s="178"/>
      <c r="GV54" s="178"/>
      <c r="GW54" s="178"/>
      <c r="GX54" s="178"/>
      <c r="GY54" s="178"/>
      <c r="GZ54" s="178"/>
      <c r="HA54" s="178"/>
      <c r="HB54" s="178"/>
      <c r="HC54" s="178"/>
      <c r="HD54" s="178"/>
      <c r="HE54" s="178"/>
      <c r="HF54" s="178"/>
      <c r="HG54" s="178"/>
      <c r="HH54" s="178"/>
      <c r="HI54" s="178"/>
      <c r="HJ54" s="178"/>
      <c r="HK54" s="178"/>
      <c r="HL54" s="178"/>
      <c r="HM54" s="178"/>
      <c r="HN54" s="178"/>
      <c r="HO54" s="178"/>
      <c r="HP54" s="178"/>
      <c r="HQ54" s="178"/>
      <c r="HR54" s="178"/>
      <c r="HS54" s="178"/>
      <c r="HT54" s="178"/>
      <c r="HU54" s="178"/>
      <c r="HV54" s="178"/>
      <c r="HW54" s="178"/>
      <c r="HX54" s="178"/>
      <c r="HY54" s="178"/>
      <c r="HZ54" s="178"/>
      <c r="IA54" s="178"/>
      <c r="IB54" s="178"/>
      <c r="IC54" s="178"/>
      <c r="ID54" s="178"/>
      <c r="IE54" s="178"/>
      <c r="IF54" s="178"/>
      <c r="IG54" s="178"/>
      <c r="IH54" s="178"/>
      <c r="II54" s="178"/>
      <c r="IJ54" s="178"/>
      <c r="IK54" s="178"/>
      <c r="IL54" s="178"/>
      <c r="IM54" s="178"/>
      <c r="IN54" s="178"/>
      <c r="IO54" s="178"/>
    </row>
    <row r="55" spans="1:249" ht="63" x14ac:dyDescent="0.25">
      <c r="A55" s="239" t="s">
        <v>1200</v>
      </c>
      <c r="B55" s="176" t="s">
        <v>1402</v>
      </c>
      <c r="C55" s="233" t="s">
        <v>1490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  <c r="EW55" s="178"/>
      <c r="EX55" s="178"/>
      <c r="EY55" s="178"/>
      <c r="EZ55" s="178"/>
      <c r="FA55" s="178"/>
      <c r="FB55" s="178"/>
      <c r="FC55" s="178"/>
      <c r="FD55" s="178"/>
      <c r="FE55" s="178"/>
      <c r="FF55" s="178"/>
      <c r="FG55" s="178"/>
      <c r="FH55" s="178"/>
      <c r="FI55" s="178"/>
      <c r="FJ55" s="178"/>
      <c r="FK55" s="178"/>
      <c r="FL55" s="178"/>
      <c r="FM55" s="178"/>
      <c r="FN55" s="178"/>
      <c r="FO55" s="178"/>
      <c r="FP55" s="178"/>
      <c r="FQ55" s="178"/>
      <c r="FR55" s="178"/>
      <c r="FS55" s="178"/>
      <c r="FT55" s="178"/>
      <c r="FU55" s="178"/>
      <c r="FV55" s="178"/>
      <c r="FW55" s="178"/>
      <c r="FX55" s="178"/>
      <c r="FY55" s="178"/>
      <c r="FZ55" s="178"/>
      <c r="GA55" s="178"/>
      <c r="GB55" s="178"/>
      <c r="GC55" s="178"/>
      <c r="GD55" s="178"/>
      <c r="GE55" s="178"/>
      <c r="GF55" s="178"/>
      <c r="GG55" s="178"/>
      <c r="GH55" s="178"/>
      <c r="GI55" s="178"/>
      <c r="GJ55" s="178"/>
      <c r="GK55" s="178"/>
      <c r="GL55" s="178"/>
      <c r="GM55" s="178"/>
      <c r="GN55" s="178"/>
      <c r="GO55" s="178"/>
      <c r="GP55" s="178"/>
      <c r="GQ55" s="178"/>
      <c r="GR55" s="178"/>
      <c r="GS55" s="178"/>
      <c r="GT55" s="178"/>
      <c r="GU55" s="178"/>
      <c r="GV55" s="178"/>
      <c r="GW55" s="178"/>
      <c r="GX55" s="178"/>
      <c r="GY55" s="178"/>
      <c r="GZ55" s="178"/>
      <c r="HA55" s="178"/>
      <c r="HB55" s="178"/>
      <c r="HC55" s="178"/>
      <c r="HD55" s="178"/>
      <c r="HE55" s="178"/>
      <c r="HF55" s="178"/>
      <c r="HG55" s="178"/>
      <c r="HH55" s="178"/>
      <c r="HI55" s="178"/>
      <c r="HJ55" s="178"/>
      <c r="HK55" s="178"/>
      <c r="HL55" s="178"/>
      <c r="HM55" s="178"/>
      <c r="HN55" s="178"/>
      <c r="HO55" s="178"/>
      <c r="HP55" s="178"/>
      <c r="HQ55" s="178"/>
      <c r="HR55" s="178"/>
      <c r="HS55" s="178"/>
      <c r="HT55" s="178"/>
      <c r="HU55" s="178"/>
      <c r="HV55" s="178"/>
      <c r="HW55" s="178"/>
      <c r="HX55" s="178"/>
      <c r="HY55" s="178"/>
      <c r="HZ55" s="178"/>
      <c r="IA55" s="178"/>
      <c r="IB55" s="178"/>
      <c r="IC55" s="178"/>
      <c r="ID55" s="178"/>
      <c r="IE55" s="178"/>
      <c r="IF55" s="178"/>
      <c r="IG55" s="178"/>
      <c r="IH55" s="178"/>
      <c r="II55" s="178"/>
      <c r="IJ55" s="178"/>
      <c r="IK55" s="178"/>
      <c r="IL55" s="178"/>
      <c r="IM55" s="178"/>
      <c r="IN55" s="178"/>
      <c r="IO55" s="178"/>
    </row>
    <row r="56" spans="1:249" x14ac:dyDescent="0.25">
      <c r="A56" s="289" t="s">
        <v>1523</v>
      </c>
      <c r="B56" s="290"/>
      <c r="C56" s="235" t="s">
        <v>1524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  <c r="BR56" s="178"/>
      <c r="BS56" s="178"/>
      <c r="BT56" s="178"/>
      <c r="BU56" s="178"/>
      <c r="BV56" s="178"/>
      <c r="BW56" s="178"/>
      <c r="BX56" s="178"/>
      <c r="BY56" s="178"/>
      <c r="BZ56" s="178"/>
      <c r="CA56" s="178"/>
      <c r="CB56" s="178"/>
      <c r="CC56" s="178"/>
      <c r="CD56" s="178"/>
      <c r="CE56" s="178"/>
      <c r="CF56" s="178"/>
      <c r="CG56" s="178"/>
      <c r="CH56" s="178"/>
      <c r="CI56" s="178"/>
      <c r="CJ56" s="178"/>
      <c r="CK56" s="178"/>
      <c r="CL56" s="178"/>
      <c r="CM56" s="178"/>
      <c r="CN56" s="178"/>
      <c r="CO56" s="178"/>
      <c r="CP56" s="178"/>
      <c r="CQ56" s="178"/>
      <c r="CR56" s="178"/>
      <c r="CS56" s="178"/>
      <c r="CT56" s="178"/>
      <c r="CU56" s="178"/>
      <c r="CV56" s="178"/>
      <c r="CW56" s="178"/>
      <c r="CX56" s="178"/>
      <c r="CY56" s="178"/>
      <c r="CZ56" s="178"/>
      <c r="DA56" s="178"/>
      <c r="DB56" s="178"/>
      <c r="DC56" s="178"/>
      <c r="DD56" s="178"/>
      <c r="DE56" s="178"/>
      <c r="DF56" s="178"/>
      <c r="DG56" s="178"/>
      <c r="DH56" s="178"/>
      <c r="DI56" s="178"/>
      <c r="DJ56" s="178"/>
      <c r="DK56" s="178"/>
      <c r="DL56" s="178"/>
      <c r="DM56" s="178"/>
      <c r="DN56" s="178"/>
      <c r="DO56" s="178"/>
      <c r="DP56" s="178"/>
      <c r="DQ56" s="178"/>
      <c r="DR56" s="178"/>
      <c r="DS56" s="178"/>
      <c r="DT56" s="178"/>
      <c r="DU56" s="178"/>
      <c r="DV56" s="178"/>
      <c r="DW56" s="178"/>
      <c r="DX56" s="178"/>
      <c r="DY56" s="178"/>
      <c r="DZ56" s="178"/>
      <c r="EA56" s="178"/>
      <c r="EB56" s="178"/>
      <c r="EC56" s="178"/>
      <c r="ED56" s="178"/>
      <c r="EE56" s="178"/>
      <c r="EF56" s="178"/>
      <c r="EG56" s="178"/>
      <c r="EH56" s="178"/>
      <c r="EI56" s="178"/>
      <c r="EJ56" s="178"/>
      <c r="EK56" s="178"/>
      <c r="EL56" s="178"/>
      <c r="EM56" s="178"/>
      <c r="EN56" s="178"/>
      <c r="EO56" s="178"/>
      <c r="EP56" s="178"/>
      <c r="EQ56" s="178"/>
      <c r="ER56" s="178"/>
      <c r="ES56" s="178"/>
      <c r="ET56" s="178"/>
      <c r="EU56" s="178"/>
      <c r="EV56" s="178"/>
      <c r="EW56" s="178"/>
      <c r="EX56" s="178"/>
      <c r="EY56" s="178"/>
      <c r="EZ56" s="178"/>
      <c r="FA56" s="178"/>
      <c r="FB56" s="178"/>
      <c r="FC56" s="178"/>
      <c r="FD56" s="178"/>
      <c r="FE56" s="178"/>
      <c r="FF56" s="178"/>
      <c r="FG56" s="178"/>
      <c r="FH56" s="178"/>
      <c r="FI56" s="178"/>
      <c r="FJ56" s="178"/>
      <c r="FK56" s="178"/>
      <c r="FL56" s="178"/>
      <c r="FM56" s="178"/>
      <c r="FN56" s="178"/>
      <c r="FO56" s="178"/>
      <c r="FP56" s="178"/>
      <c r="FQ56" s="178"/>
      <c r="FR56" s="178"/>
      <c r="FS56" s="178"/>
      <c r="FT56" s="178"/>
      <c r="FU56" s="178"/>
      <c r="FV56" s="178"/>
      <c r="FW56" s="178"/>
      <c r="FX56" s="178"/>
      <c r="FY56" s="178"/>
      <c r="FZ56" s="178"/>
      <c r="GA56" s="178"/>
      <c r="GB56" s="178"/>
      <c r="GC56" s="178"/>
      <c r="GD56" s="178"/>
      <c r="GE56" s="178"/>
      <c r="GF56" s="178"/>
      <c r="GG56" s="178"/>
      <c r="GH56" s="178"/>
      <c r="GI56" s="178"/>
      <c r="GJ56" s="178"/>
      <c r="GK56" s="178"/>
      <c r="GL56" s="178"/>
      <c r="GM56" s="178"/>
      <c r="GN56" s="178"/>
      <c r="GO56" s="178"/>
      <c r="GP56" s="178"/>
      <c r="GQ56" s="178"/>
      <c r="GR56" s="178"/>
      <c r="GS56" s="178"/>
      <c r="GT56" s="178"/>
      <c r="GU56" s="178"/>
      <c r="GV56" s="178"/>
      <c r="GW56" s="178"/>
      <c r="GX56" s="178"/>
      <c r="GY56" s="178"/>
      <c r="GZ56" s="178"/>
      <c r="HA56" s="178"/>
      <c r="HB56" s="178"/>
      <c r="HC56" s="178"/>
      <c r="HD56" s="178"/>
      <c r="HE56" s="178"/>
      <c r="HF56" s="178"/>
      <c r="HG56" s="178"/>
      <c r="HH56" s="178"/>
      <c r="HI56" s="178"/>
      <c r="HJ56" s="178"/>
      <c r="HK56" s="178"/>
      <c r="HL56" s="178"/>
      <c r="HM56" s="178"/>
      <c r="HN56" s="178"/>
      <c r="HO56" s="178"/>
      <c r="HP56" s="178"/>
      <c r="HQ56" s="178"/>
      <c r="HR56" s="178"/>
      <c r="HS56" s="178"/>
      <c r="HT56" s="178"/>
      <c r="HU56" s="178"/>
      <c r="HV56" s="178"/>
      <c r="HW56" s="178"/>
      <c r="HX56" s="178"/>
      <c r="HY56" s="178"/>
      <c r="HZ56" s="178"/>
      <c r="IA56" s="178"/>
      <c r="IB56" s="178"/>
      <c r="IC56" s="178"/>
      <c r="ID56" s="178"/>
      <c r="IE56" s="178"/>
      <c r="IF56" s="178"/>
      <c r="IG56" s="178"/>
      <c r="IH56" s="178"/>
      <c r="II56" s="178"/>
      <c r="IJ56" s="178"/>
      <c r="IK56" s="178"/>
      <c r="IL56" s="178"/>
      <c r="IM56" s="178"/>
      <c r="IN56" s="178"/>
      <c r="IO56" s="178"/>
    </row>
    <row r="57" spans="1:249" ht="63" x14ac:dyDescent="0.25">
      <c r="A57" s="176" t="s">
        <v>1523</v>
      </c>
      <c r="B57" s="242" t="s">
        <v>1402</v>
      </c>
      <c r="C57" s="233" t="s">
        <v>1490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8"/>
      <c r="CL57" s="178"/>
      <c r="CM57" s="178"/>
      <c r="CN57" s="178"/>
      <c r="CO57" s="178"/>
      <c r="CP57" s="178"/>
      <c r="CQ57" s="178"/>
      <c r="CR57" s="178"/>
      <c r="CS57" s="178"/>
      <c r="CT57" s="178"/>
      <c r="CU57" s="178"/>
      <c r="CV57" s="178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178"/>
      <c r="DJ57" s="178"/>
      <c r="DK57" s="178"/>
      <c r="DL57" s="178"/>
      <c r="DM57" s="178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178"/>
      <c r="EZ57" s="178"/>
      <c r="FA57" s="178"/>
      <c r="FB57" s="178"/>
      <c r="FC57" s="178"/>
      <c r="FD57" s="178"/>
      <c r="FE57" s="178"/>
      <c r="FF57" s="178"/>
      <c r="FG57" s="178"/>
      <c r="FH57" s="178"/>
      <c r="FI57" s="178"/>
      <c r="FJ57" s="178"/>
      <c r="FK57" s="178"/>
      <c r="FL57" s="178"/>
      <c r="FM57" s="178"/>
      <c r="FN57" s="178"/>
      <c r="FO57" s="178"/>
      <c r="FP57" s="178"/>
      <c r="FQ57" s="178"/>
      <c r="FR57" s="178"/>
      <c r="FS57" s="178"/>
      <c r="FT57" s="178"/>
      <c r="FU57" s="178"/>
      <c r="FV57" s="178"/>
      <c r="FW57" s="178"/>
      <c r="FX57" s="178"/>
      <c r="FY57" s="178"/>
      <c r="FZ57" s="178"/>
      <c r="GA57" s="178"/>
      <c r="GB57" s="178"/>
      <c r="GC57" s="178"/>
      <c r="GD57" s="178"/>
      <c r="GE57" s="178"/>
      <c r="GF57" s="178"/>
      <c r="GG57" s="178"/>
      <c r="GH57" s="178"/>
      <c r="GI57" s="178"/>
      <c r="GJ57" s="178"/>
      <c r="GK57" s="178"/>
      <c r="GL57" s="178"/>
      <c r="GM57" s="178"/>
      <c r="GN57" s="178"/>
      <c r="GO57" s="178"/>
      <c r="GP57" s="178"/>
      <c r="GQ57" s="178"/>
      <c r="GR57" s="178"/>
      <c r="GS57" s="178"/>
      <c r="GT57" s="178"/>
      <c r="GU57" s="178"/>
      <c r="GV57" s="178"/>
      <c r="GW57" s="178"/>
      <c r="GX57" s="178"/>
      <c r="GY57" s="178"/>
      <c r="GZ57" s="178"/>
      <c r="HA57" s="178"/>
      <c r="HB57" s="178"/>
      <c r="HC57" s="178"/>
      <c r="HD57" s="178"/>
      <c r="HE57" s="178"/>
      <c r="HF57" s="178"/>
      <c r="HG57" s="178"/>
      <c r="HH57" s="178"/>
      <c r="HI57" s="178"/>
      <c r="HJ57" s="178"/>
      <c r="HK57" s="178"/>
      <c r="HL57" s="178"/>
      <c r="HM57" s="178"/>
      <c r="HN57" s="178"/>
      <c r="HO57" s="178"/>
      <c r="HP57" s="178"/>
      <c r="HQ57" s="178"/>
      <c r="HR57" s="178"/>
      <c r="HS57" s="178"/>
      <c r="HT57" s="178"/>
      <c r="HU57" s="178"/>
      <c r="HV57" s="178"/>
      <c r="HW57" s="178"/>
      <c r="HX57" s="178"/>
      <c r="HY57" s="178"/>
      <c r="HZ57" s="178"/>
      <c r="IA57" s="178"/>
      <c r="IB57" s="178"/>
      <c r="IC57" s="178"/>
      <c r="ID57" s="178"/>
      <c r="IE57" s="178"/>
      <c r="IF57" s="178"/>
      <c r="IG57" s="178"/>
      <c r="IH57" s="178"/>
      <c r="II57" s="178"/>
      <c r="IJ57" s="178"/>
      <c r="IK57" s="178"/>
      <c r="IL57" s="178"/>
      <c r="IM57" s="178"/>
      <c r="IN57" s="178"/>
      <c r="IO57" s="178"/>
    </row>
    <row r="58" spans="1:249" ht="31.5" x14ac:dyDescent="0.25">
      <c r="A58" s="296" t="s">
        <v>1206</v>
      </c>
      <c r="B58" s="293"/>
      <c r="C58" s="249" t="s">
        <v>1207</v>
      </c>
    </row>
    <row r="59" spans="1:249" x14ac:dyDescent="0.25">
      <c r="A59" s="176" t="s">
        <v>1206</v>
      </c>
      <c r="B59" s="176" t="s">
        <v>1208</v>
      </c>
      <c r="C59" s="233" t="s">
        <v>1209</v>
      </c>
    </row>
    <row r="60" spans="1:249" ht="63" x14ac:dyDescent="0.25">
      <c r="A60" s="176" t="s">
        <v>1206</v>
      </c>
      <c r="B60" s="176" t="s">
        <v>1402</v>
      </c>
      <c r="C60" s="233" t="s">
        <v>1490</v>
      </c>
    </row>
    <row r="61" spans="1:249" ht="78.75" x14ac:dyDescent="0.25">
      <c r="A61" s="176" t="s">
        <v>1206</v>
      </c>
      <c r="B61" s="176" t="s">
        <v>1493</v>
      </c>
      <c r="C61" s="233" t="s">
        <v>1525</v>
      </c>
    </row>
    <row r="62" spans="1:249" x14ac:dyDescent="0.25">
      <c r="A62" s="289" t="s">
        <v>1210</v>
      </c>
      <c r="B62" s="290"/>
      <c r="C62" s="234" t="s">
        <v>1211</v>
      </c>
    </row>
    <row r="63" spans="1:249" x14ac:dyDescent="0.25">
      <c r="A63" s="289" t="s">
        <v>1526</v>
      </c>
      <c r="B63" s="290"/>
      <c r="C63" s="234" t="s">
        <v>1527</v>
      </c>
    </row>
    <row r="64" spans="1:249" ht="63" x14ac:dyDescent="0.25">
      <c r="A64" s="176" t="s">
        <v>1526</v>
      </c>
      <c r="B64" s="242" t="s">
        <v>1402</v>
      </c>
      <c r="C64" s="243" t="s">
        <v>1490</v>
      </c>
    </row>
    <row r="65" spans="1:249" x14ac:dyDescent="0.25">
      <c r="A65" s="289" t="s">
        <v>1212</v>
      </c>
      <c r="B65" s="293"/>
      <c r="C65" s="234" t="s">
        <v>1528</v>
      </c>
    </row>
    <row r="66" spans="1:249" ht="31.5" x14ac:dyDescent="0.25">
      <c r="A66" s="289" t="s">
        <v>1529</v>
      </c>
      <c r="B66" s="290"/>
      <c r="C66" s="235" t="s">
        <v>1530</v>
      </c>
    </row>
    <row r="67" spans="1:249" ht="78.75" x14ac:dyDescent="0.25">
      <c r="A67" s="176" t="s">
        <v>1529</v>
      </c>
      <c r="B67" s="181" t="s">
        <v>1193</v>
      </c>
      <c r="C67" s="233" t="s">
        <v>1194</v>
      </c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78"/>
      <c r="DC67" s="178"/>
      <c r="DD67" s="178"/>
      <c r="DE67" s="178"/>
      <c r="DF67" s="178"/>
      <c r="DG67" s="178"/>
      <c r="DH67" s="178"/>
      <c r="DI67" s="178"/>
      <c r="DJ67" s="178"/>
      <c r="DK67" s="178"/>
      <c r="DL67" s="178"/>
      <c r="DM67" s="178"/>
      <c r="DN67" s="178"/>
      <c r="DO67" s="178"/>
      <c r="DP67" s="178"/>
      <c r="DQ67" s="178"/>
      <c r="DR67" s="178"/>
      <c r="DS67" s="178"/>
      <c r="DT67" s="178"/>
      <c r="DU67" s="178"/>
      <c r="DV67" s="178"/>
      <c r="DW67" s="178"/>
      <c r="DX67" s="178"/>
      <c r="DY67" s="178"/>
      <c r="DZ67" s="178"/>
      <c r="EA67" s="178"/>
      <c r="EB67" s="178"/>
      <c r="EC67" s="178"/>
      <c r="ED67" s="178"/>
      <c r="EE67" s="178"/>
      <c r="EF67" s="178"/>
      <c r="EG67" s="178"/>
      <c r="EH67" s="178"/>
      <c r="EI67" s="178"/>
      <c r="EJ67" s="178"/>
      <c r="EK67" s="178"/>
      <c r="EL67" s="178"/>
      <c r="EM67" s="178"/>
      <c r="EN67" s="178"/>
      <c r="EO67" s="178"/>
      <c r="EP67" s="178"/>
      <c r="EQ67" s="178"/>
      <c r="ER67" s="178"/>
      <c r="ES67" s="178"/>
      <c r="ET67" s="178"/>
      <c r="EU67" s="178"/>
      <c r="EV67" s="178"/>
      <c r="EW67" s="178"/>
      <c r="EX67" s="178"/>
      <c r="EY67" s="178"/>
      <c r="EZ67" s="178"/>
      <c r="FA67" s="178"/>
      <c r="FB67" s="178"/>
      <c r="FC67" s="178"/>
      <c r="FD67" s="178"/>
      <c r="FE67" s="178"/>
      <c r="FF67" s="178"/>
      <c r="FG67" s="178"/>
      <c r="FH67" s="178"/>
      <c r="FI67" s="178"/>
      <c r="FJ67" s="178"/>
      <c r="FK67" s="178"/>
      <c r="FL67" s="178"/>
      <c r="FM67" s="178"/>
      <c r="FN67" s="178"/>
      <c r="FO67" s="178"/>
      <c r="FP67" s="178"/>
      <c r="FQ67" s="178"/>
      <c r="FR67" s="178"/>
      <c r="FS67" s="178"/>
      <c r="FT67" s="178"/>
      <c r="FU67" s="178"/>
      <c r="FV67" s="178"/>
      <c r="FW67" s="178"/>
      <c r="FX67" s="178"/>
      <c r="FY67" s="178"/>
      <c r="FZ67" s="178"/>
      <c r="GA67" s="178"/>
      <c r="GB67" s="178"/>
      <c r="GC67" s="178"/>
      <c r="GD67" s="178"/>
      <c r="GE67" s="178"/>
      <c r="GF67" s="178"/>
      <c r="GG67" s="178"/>
      <c r="GH67" s="178"/>
      <c r="GI67" s="178"/>
      <c r="GJ67" s="178"/>
      <c r="GK67" s="178"/>
      <c r="GL67" s="178"/>
      <c r="GM67" s="178"/>
      <c r="GN67" s="178"/>
      <c r="GO67" s="178"/>
      <c r="GP67" s="178"/>
      <c r="GQ67" s="178"/>
      <c r="GR67" s="178"/>
      <c r="GS67" s="178"/>
      <c r="GT67" s="178"/>
      <c r="GU67" s="178"/>
      <c r="GV67" s="178"/>
      <c r="GW67" s="178"/>
      <c r="GX67" s="178"/>
      <c r="GY67" s="178"/>
      <c r="GZ67" s="178"/>
      <c r="HA67" s="178"/>
      <c r="HB67" s="178"/>
      <c r="HC67" s="178"/>
      <c r="HD67" s="178"/>
      <c r="HE67" s="178"/>
      <c r="HF67" s="178"/>
      <c r="HG67" s="178"/>
      <c r="HH67" s="178"/>
      <c r="HI67" s="178"/>
      <c r="HJ67" s="178"/>
      <c r="HK67" s="178"/>
      <c r="HL67" s="178"/>
      <c r="HM67" s="178"/>
      <c r="HN67" s="178"/>
      <c r="HO67" s="178"/>
      <c r="HP67" s="178"/>
      <c r="HQ67" s="178"/>
      <c r="HR67" s="178"/>
      <c r="HS67" s="178"/>
      <c r="HT67" s="178"/>
      <c r="HU67" s="178"/>
      <c r="HV67" s="178"/>
      <c r="HW67" s="178"/>
      <c r="HX67" s="178"/>
      <c r="HY67" s="178"/>
      <c r="HZ67" s="178"/>
      <c r="IA67" s="178"/>
      <c r="IB67" s="178"/>
      <c r="IC67" s="178"/>
      <c r="ID67" s="178"/>
      <c r="IE67" s="178"/>
      <c r="IF67" s="178"/>
      <c r="IG67" s="178"/>
      <c r="IH67" s="178"/>
      <c r="II67" s="178"/>
      <c r="IJ67" s="178"/>
      <c r="IK67" s="178"/>
      <c r="IL67" s="178"/>
      <c r="IM67" s="178"/>
      <c r="IN67" s="178"/>
      <c r="IO67" s="178"/>
    </row>
    <row r="68" spans="1:249" ht="63" x14ac:dyDescent="0.25">
      <c r="A68" s="176" t="s">
        <v>1529</v>
      </c>
      <c r="B68" s="242" t="s">
        <v>1402</v>
      </c>
      <c r="C68" s="233" t="s">
        <v>1490</v>
      </c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78"/>
      <c r="DC68" s="178"/>
      <c r="DD68" s="178"/>
      <c r="DE68" s="178"/>
      <c r="DF68" s="178"/>
      <c r="DG68" s="178"/>
      <c r="DH68" s="178"/>
      <c r="DI68" s="178"/>
      <c r="DJ68" s="178"/>
      <c r="DK68" s="178"/>
      <c r="DL68" s="178"/>
      <c r="DM68" s="178"/>
      <c r="DN68" s="178"/>
      <c r="DO68" s="178"/>
      <c r="DP68" s="178"/>
      <c r="DQ68" s="178"/>
      <c r="DR68" s="178"/>
      <c r="DS68" s="178"/>
      <c r="DT68" s="178"/>
      <c r="DU68" s="178"/>
      <c r="DV68" s="178"/>
      <c r="DW68" s="178"/>
      <c r="DX68" s="178"/>
      <c r="DY68" s="178"/>
      <c r="DZ68" s="178"/>
      <c r="EA68" s="178"/>
      <c r="EB68" s="178"/>
      <c r="EC68" s="178"/>
      <c r="ED68" s="178"/>
      <c r="EE68" s="178"/>
      <c r="EF68" s="178"/>
      <c r="EG68" s="178"/>
      <c r="EH68" s="178"/>
      <c r="EI68" s="178"/>
      <c r="EJ68" s="178"/>
      <c r="EK68" s="178"/>
      <c r="EL68" s="178"/>
      <c r="EM68" s="178"/>
      <c r="EN68" s="178"/>
      <c r="EO68" s="178"/>
      <c r="EP68" s="178"/>
      <c r="EQ68" s="178"/>
      <c r="ER68" s="178"/>
      <c r="ES68" s="178"/>
      <c r="ET68" s="178"/>
      <c r="EU68" s="178"/>
      <c r="EV68" s="178"/>
      <c r="EW68" s="178"/>
      <c r="EX68" s="178"/>
      <c r="EY68" s="178"/>
      <c r="EZ68" s="178"/>
      <c r="FA68" s="178"/>
      <c r="FB68" s="178"/>
      <c r="FC68" s="178"/>
      <c r="FD68" s="178"/>
      <c r="FE68" s="178"/>
      <c r="FF68" s="178"/>
      <c r="FG68" s="178"/>
      <c r="FH68" s="178"/>
      <c r="FI68" s="178"/>
      <c r="FJ68" s="178"/>
      <c r="FK68" s="178"/>
      <c r="FL68" s="178"/>
      <c r="FM68" s="178"/>
      <c r="FN68" s="178"/>
      <c r="FO68" s="178"/>
      <c r="FP68" s="178"/>
      <c r="FQ68" s="178"/>
      <c r="FR68" s="178"/>
      <c r="FS68" s="178"/>
      <c r="FT68" s="178"/>
      <c r="FU68" s="178"/>
      <c r="FV68" s="178"/>
      <c r="FW68" s="178"/>
      <c r="FX68" s="178"/>
      <c r="FY68" s="178"/>
      <c r="FZ68" s="178"/>
      <c r="GA68" s="178"/>
      <c r="GB68" s="178"/>
      <c r="GC68" s="178"/>
      <c r="GD68" s="178"/>
      <c r="GE68" s="178"/>
      <c r="GF68" s="178"/>
      <c r="GG68" s="178"/>
      <c r="GH68" s="178"/>
      <c r="GI68" s="178"/>
      <c r="GJ68" s="178"/>
      <c r="GK68" s="178"/>
      <c r="GL68" s="178"/>
      <c r="GM68" s="178"/>
      <c r="GN68" s="178"/>
      <c r="GO68" s="178"/>
      <c r="GP68" s="178"/>
      <c r="GQ68" s="178"/>
      <c r="GR68" s="178"/>
      <c r="GS68" s="178"/>
      <c r="GT68" s="178"/>
      <c r="GU68" s="178"/>
      <c r="GV68" s="178"/>
      <c r="GW68" s="178"/>
      <c r="GX68" s="178"/>
      <c r="GY68" s="178"/>
      <c r="GZ68" s="178"/>
      <c r="HA68" s="178"/>
      <c r="HB68" s="178"/>
      <c r="HC68" s="178"/>
      <c r="HD68" s="178"/>
      <c r="HE68" s="178"/>
      <c r="HF68" s="178"/>
      <c r="HG68" s="178"/>
      <c r="HH68" s="178"/>
      <c r="HI68" s="178"/>
      <c r="HJ68" s="178"/>
      <c r="HK68" s="178"/>
      <c r="HL68" s="178"/>
      <c r="HM68" s="178"/>
      <c r="HN68" s="178"/>
      <c r="HO68" s="178"/>
      <c r="HP68" s="178"/>
      <c r="HQ68" s="178"/>
      <c r="HR68" s="178"/>
      <c r="HS68" s="178"/>
      <c r="HT68" s="178"/>
      <c r="HU68" s="178"/>
      <c r="HV68" s="178"/>
      <c r="HW68" s="178"/>
      <c r="HX68" s="178"/>
      <c r="HY68" s="178"/>
      <c r="HZ68" s="178"/>
      <c r="IA68" s="178"/>
      <c r="IB68" s="178"/>
      <c r="IC68" s="178"/>
      <c r="ID68" s="178"/>
      <c r="IE68" s="178"/>
      <c r="IF68" s="178"/>
      <c r="IG68" s="178"/>
      <c r="IH68" s="178"/>
      <c r="II68" s="178"/>
      <c r="IJ68" s="178"/>
      <c r="IK68" s="178"/>
      <c r="IL68" s="178"/>
      <c r="IM68" s="178"/>
      <c r="IN68" s="178"/>
      <c r="IO68" s="178"/>
    </row>
    <row r="69" spans="1:249" ht="16.5" thickBot="1" x14ac:dyDescent="0.3">
      <c r="A69" s="289" t="s">
        <v>1213</v>
      </c>
      <c r="B69" s="293"/>
      <c r="C69" s="234" t="s">
        <v>1214</v>
      </c>
    </row>
    <row r="70" spans="1:249" ht="32.25" thickBot="1" x14ac:dyDescent="0.3">
      <c r="A70" s="289" t="s">
        <v>1531</v>
      </c>
      <c r="B70" s="293"/>
      <c r="C70" s="244" t="s">
        <v>1532</v>
      </c>
    </row>
    <row r="71" spans="1:249" ht="78.75" x14ac:dyDescent="0.25">
      <c r="A71" s="176" t="s">
        <v>1531</v>
      </c>
      <c r="B71" s="176" t="s">
        <v>1193</v>
      </c>
      <c r="C71" s="233" t="s">
        <v>1194</v>
      </c>
    </row>
    <row r="72" spans="1:249" ht="63" x14ac:dyDescent="0.25">
      <c r="A72" s="176" t="s">
        <v>1531</v>
      </c>
      <c r="B72" s="242" t="s">
        <v>1402</v>
      </c>
      <c r="C72" s="243" t="s">
        <v>1490</v>
      </c>
    </row>
    <row r="73" spans="1:249" x14ac:dyDescent="0.25">
      <c r="A73" s="289" t="s">
        <v>9</v>
      </c>
      <c r="B73" s="293"/>
      <c r="C73" s="234" t="s">
        <v>1215</v>
      </c>
    </row>
    <row r="74" spans="1:249" ht="94.5" x14ac:dyDescent="0.25">
      <c r="A74" s="176" t="s">
        <v>9</v>
      </c>
      <c r="B74" s="176" t="s">
        <v>1216</v>
      </c>
      <c r="C74" s="233" t="s">
        <v>1217</v>
      </c>
    </row>
    <row r="75" spans="1:249" ht="94.5" x14ac:dyDescent="0.25">
      <c r="A75" s="176" t="s">
        <v>9</v>
      </c>
      <c r="B75" s="176" t="s">
        <v>1218</v>
      </c>
      <c r="C75" s="233" t="s">
        <v>1219</v>
      </c>
    </row>
    <row r="76" spans="1:249" ht="94.5" x14ac:dyDescent="0.25">
      <c r="A76" s="176" t="s">
        <v>9</v>
      </c>
      <c r="B76" s="176" t="s">
        <v>1220</v>
      </c>
      <c r="C76" s="233" t="s">
        <v>1221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8"/>
      <c r="BQ76" s="178"/>
      <c r="BR76" s="178"/>
      <c r="BS76" s="178"/>
      <c r="BT76" s="178"/>
      <c r="BU76" s="178"/>
      <c r="BV76" s="178"/>
      <c r="BW76" s="178"/>
      <c r="BX76" s="178"/>
      <c r="BY76" s="178"/>
      <c r="BZ76" s="178"/>
      <c r="CA76" s="178"/>
      <c r="CB76" s="178"/>
      <c r="CC76" s="178"/>
      <c r="CD76" s="178"/>
      <c r="CE76" s="178"/>
      <c r="CF76" s="178"/>
      <c r="CG76" s="178"/>
      <c r="CH76" s="178"/>
      <c r="CI76" s="178"/>
      <c r="CJ76" s="178"/>
      <c r="CK76" s="178"/>
      <c r="CL76" s="178"/>
      <c r="CM76" s="178"/>
      <c r="CN76" s="178"/>
      <c r="CO76" s="178"/>
      <c r="CP76" s="178"/>
      <c r="CQ76" s="178"/>
      <c r="CR76" s="178"/>
      <c r="CS76" s="178"/>
      <c r="CT76" s="178"/>
      <c r="CU76" s="178"/>
      <c r="CV76" s="178"/>
      <c r="CW76" s="178"/>
      <c r="CX76" s="178"/>
      <c r="CY76" s="178"/>
      <c r="CZ76" s="178"/>
      <c r="DA76" s="178"/>
      <c r="DB76" s="178"/>
      <c r="DC76" s="178"/>
      <c r="DD76" s="178"/>
      <c r="DE76" s="178"/>
      <c r="DF76" s="178"/>
      <c r="DG76" s="178"/>
      <c r="DH76" s="178"/>
      <c r="DI76" s="178"/>
      <c r="DJ76" s="178"/>
      <c r="DK76" s="178"/>
      <c r="DL76" s="178"/>
      <c r="DM76" s="178"/>
      <c r="DN76" s="178"/>
      <c r="DO76" s="178"/>
      <c r="DP76" s="178"/>
      <c r="DQ76" s="178"/>
      <c r="DR76" s="178"/>
      <c r="DS76" s="178"/>
      <c r="DT76" s="178"/>
      <c r="DU76" s="178"/>
      <c r="DV76" s="178"/>
      <c r="DW76" s="178"/>
      <c r="DX76" s="178"/>
      <c r="DY76" s="178"/>
      <c r="DZ76" s="178"/>
      <c r="EA76" s="178"/>
      <c r="EB76" s="178"/>
      <c r="EC76" s="178"/>
      <c r="ED76" s="178"/>
      <c r="EE76" s="178"/>
      <c r="EF76" s="178"/>
      <c r="EG76" s="178"/>
      <c r="EH76" s="178"/>
      <c r="EI76" s="178"/>
      <c r="EJ76" s="178"/>
      <c r="EK76" s="178"/>
      <c r="EL76" s="178"/>
      <c r="EM76" s="178"/>
      <c r="EN76" s="178"/>
      <c r="EO76" s="178"/>
      <c r="EP76" s="178"/>
      <c r="EQ76" s="178"/>
      <c r="ER76" s="178"/>
      <c r="ES76" s="178"/>
      <c r="ET76" s="178"/>
      <c r="EU76" s="178"/>
      <c r="EV76" s="178"/>
      <c r="EW76" s="178"/>
      <c r="EX76" s="178"/>
      <c r="EY76" s="178"/>
      <c r="EZ76" s="178"/>
      <c r="FA76" s="178"/>
      <c r="FB76" s="178"/>
      <c r="FC76" s="178"/>
      <c r="FD76" s="178"/>
      <c r="FE76" s="178"/>
      <c r="FF76" s="178"/>
      <c r="FG76" s="178"/>
      <c r="FH76" s="178"/>
      <c r="FI76" s="178"/>
      <c r="FJ76" s="178"/>
      <c r="FK76" s="178"/>
      <c r="FL76" s="178"/>
      <c r="FM76" s="178"/>
      <c r="FN76" s="178"/>
      <c r="FO76" s="178"/>
      <c r="FP76" s="178"/>
      <c r="FQ76" s="178"/>
      <c r="FR76" s="178"/>
      <c r="FS76" s="178"/>
      <c r="FT76" s="178"/>
      <c r="FU76" s="178"/>
      <c r="FV76" s="178"/>
      <c r="FW76" s="178"/>
      <c r="FX76" s="178"/>
      <c r="FY76" s="178"/>
      <c r="FZ76" s="178"/>
      <c r="GA76" s="178"/>
      <c r="GB76" s="178"/>
      <c r="GC76" s="178"/>
      <c r="GD76" s="178"/>
      <c r="GE76" s="178"/>
      <c r="GF76" s="178"/>
      <c r="GG76" s="178"/>
      <c r="GH76" s="178"/>
      <c r="GI76" s="178"/>
      <c r="GJ76" s="178"/>
      <c r="GK76" s="178"/>
      <c r="GL76" s="178"/>
      <c r="GM76" s="178"/>
      <c r="GN76" s="178"/>
      <c r="GO76" s="178"/>
      <c r="GP76" s="178"/>
      <c r="GQ76" s="178"/>
      <c r="GR76" s="178"/>
      <c r="GS76" s="178"/>
      <c r="GT76" s="178"/>
      <c r="GU76" s="178"/>
      <c r="GV76" s="178"/>
      <c r="GW76" s="178"/>
      <c r="GX76" s="178"/>
      <c r="GY76" s="178"/>
      <c r="GZ76" s="178"/>
      <c r="HA76" s="178"/>
      <c r="HB76" s="178"/>
      <c r="HC76" s="178"/>
      <c r="HD76" s="178"/>
      <c r="HE76" s="178"/>
      <c r="HF76" s="178"/>
      <c r="HG76" s="178"/>
      <c r="HH76" s="178"/>
      <c r="HI76" s="178"/>
      <c r="HJ76" s="178"/>
      <c r="HK76" s="178"/>
      <c r="HL76" s="178"/>
      <c r="HM76" s="178"/>
      <c r="HN76" s="178"/>
      <c r="HO76" s="178"/>
      <c r="HP76" s="178"/>
      <c r="HQ76" s="178"/>
      <c r="HR76" s="178"/>
      <c r="HS76" s="178"/>
      <c r="HT76" s="178"/>
      <c r="HU76" s="178"/>
      <c r="HV76" s="178"/>
      <c r="HW76" s="178"/>
      <c r="HX76" s="178"/>
      <c r="HY76" s="178"/>
      <c r="HZ76" s="178"/>
      <c r="IA76" s="178"/>
      <c r="IB76" s="178"/>
      <c r="IC76" s="178"/>
      <c r="ID76" s="178"/>
      <c r="IE76" s="178"/>
      <c r="IF76" s="178"/>
      <c r="IG76" s="178"/>
      <c r="IH76" s="178"/>
      <c r="II76" s="178"/>
      <c r="IJ76" s="178"/>
      <c r="IK76" s="178"/>
      <c r="IL76" s="178"/>
      <c r="IM76" s="178"/>
      <c r="IN76" s="178"/>
      <c r="IO76" s="178"/>
    </row>
    <row r="77" spans="1:249" ht="94.5" x14ac:dyDescent="0.25">
      <c r="A77" s="176" t="s">
        <v>9</v>
      </c>
      <c r="B77" s="176" t="s">
        <v>1222</v>
      </c>
      <c r="C77" s="233" t="s">
        <v>1223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78"/>
      <c r="BR77" s="178"/>
      <c r="BS77" s="178"/>
      <c r="BT77" s="178"/>
      <c r="BU77" s="178"/>
      <c r="BV77" s="178"/>
      <c r="BW77" s="178"/>
      <c r="BX77" s="178"/>
      <c r="BY77" s="178"/>
      <c r="BZ77" s="178"/>
      <c r="CA77" s="178"/>
      <c r="CB77" s="178"/>
      <c r="CC77" s="178"/>
      <c r="CD77" s="178"/>
      <c r="CE77" s="178"/>
      <c r="CF77" s="178"/>
      <c r="CG77" s="178"/>
      <c r="CH77" s="178"/>
      <c r="CI77" s="178"/>
      <c r="CJ77" s="178"/>
      <c r="CK77" s="178"/>
      <c r="CL77" s="178"/>
      <c r="CM77" s="178"/>
      <c r="CN77" s="178"/>
      <c r="CO77" s="178"/>
      <c r="CP77" s="178"/>
      <c r="CQ77" s="178"/>
      <c r="CR77" s="178"/>
      <c r="CS77" s="178"/>
      <c r="CT77" s="178"/>
      <c r="CU77" s="178"/>
      <c r="CV77" s="178"/>
      <c r="CW77" s="178"/>
      <c r="CX77" s="178"/>
      <c r="CY77" s="178"/>
      <c r="CZ77" s="178"/>
      <c r="DA77" s="178"/>
      <c r="DB77" s="178"/>
      <c r="DC77" s="178"/>
      <c r="DD77" s="178"/>
      <c r="DE77" s="178"/>
      <c r="DF77" s="178"/>
      <c r="DG77" s="178"/>
      <c r="DH77" s="178"/>
      <c r="DI77" s="178"/>
      <c r="DJ77" s="178"/>
      <c r="DK77" s="178"/>
      <c r="DL77" s="178"/>
      <c r="DM77" s="178"/>
      <c r="DN77" s="178"/>
      <c r="DO77" s="178"/>
      <c r="DP77" s="178"/>
      <c r="DQ77" s="178"/>
      <c r="DR77" s="178"/>
      <c r="DS77" s="178"/>
      <c r="DT77" s="178"/>
      <c r="DU77" s="178"/>
      <c r="DV77" s="178"/>
      <c r="DW77" s="178"/>
      <c r="DX77" s="178"/>
      <c r="DY77" s="178"/>
      <c r="DZ77" s="178"/>
      <c r="EA77" s="178"/>
      <c r="EB77" s="178"/>
      <c r="EC77" s="178"/>
      <c r="ED77" s="178"/>
      <c r="EE77" s="178"/>
      <c r="EF77" s="178"/>
      <c r="EG77" s="178"/>
      <c r="EH77" s="178"/>
      <c r="EI77" s="178"/>
      <c r="EJ77" s="178"/>
      <c r="EK77" s="178"/>
      <c r="EL77" s="178"/>
      <c r="EM77" s="178"/>
      <c r="EN77" s="178"/>
      <c r="EO77" s="178"/>
      <c r="EP77" s="178"/>
      <c r="EQ77" s="178"/>
      <c r="ER77" s="178"/>
      <c r="ES77" s="178"/>
      <c r="ET77" s="178"/>
      <c r="EU77" s="178"/>
      <c r="EV77" s="178"/>
      <c r="EW77" s="178"/>
      <c r="EX77" s="178"/>
      <c r="EY77" s="178"/>
      <c r="EZ77" s="178"/>
      <c r="FA77" s="178"/>
      <c r="FB77" s="178"/>
      <c r="FC77" s="178"/>
      <c r="FD77" s="178"/>
      <c r="FE77" s="178"/>
      <c r="FF77" s="178"/>
      <c r="FG77" s="178"/>
      <c r="FH77" s="178"/>
      <c r="FI77" s="178"/>
      <c r="FJ77" s="178"/>
      <c r="FK77" s="178"/>
      <c r="FL77" s="178"/>
      <c r="FM77" s="178"/>
      <c r="FN77" s="178"/>
      <c r="FO77" s="178"/>
      <c r="FP77" s="178"/>
      <c r="FQ77" s="178"/>
      <c r="FR77" s="178"/>
      <c r="FS77" s="178"/>
      <c r="FT77" s="178"/>
      <c r="FU77" s="178"/>
      <c r="FV77" s="178"/>
      <c r="FW77" s="178"/>
      <c r="FX77" s="178"/>
      <c r="FY77" s="178"/>
      <c r="FZ77" s="178"/>
      <c r="GA77" s="178"/>
      <c r="GB77" s="178"/>
      <c r="GC77" s="178"/>
      <c r="GD77" s="178"/>
      <c r="GE77" s="178"/>
      <c r="GF77" s="178"/>
      <c r="GG77" s="178"/>
      <c r="GH77" s="178"/>
      <c r="GI77" s="178"/>
      <c r="GJ77" s="178"/>
      <c r="GK77" s="178"/>
      <c r="GL77" s="178"/>
      <c r="GM77" s="178"/>
      <c r="GN77" s="178"/>
      <c r="GO77" s="178"/>
      <c r="GP77" s="178"/>
      <c r="GQ77" s="178"/>
      <c r="GR77" s="178"/>
      <c r="GS77" s="178"/>
      <c r="GT77" s="178"/>
      <c r="GU77" s="178"/>
      <c r="GV77" s="178"/>
      <c r="GW77" s="178"/>
      <c r="GX77" s="178"/>
      <c r="GY77" s="178"/>
      <c r="GZ77" s="178"/>
      <c r="HA77" s="178"/>
      <c r="HB77" s="178"/>
      <c r="HC77" s="178"/>
      <c r="HD77" s="178"/>
      <c r="HE77" s="178"/>
      <c r="HF77" s="178"/>
      <c r="HG77" s="178"/>
      <c r="HH77" s="178"/>
      <c r="HI77" s="178"/>
      <c r="HJ77" s="178"/>
      <c r="HK77" s="178"/>
      <c r="HL77" s="178"/>
      <c r="HM77" s="178"/>
      <c r="HN77" s="178"/>
      <c r="HO77" s="178"/>
      <c r="HP77" s="178"/>
      <c r="HQ77" s="178"/>
      <c r="HR77" s="178"/>
      <c r="HS77" s="178"/>
      <c r="HT77" s="178"/>
      <c r="HU77" s="178"/>
      <c r="HV77" s="178"/>
      <c r="HW77" s="178"/>
      <c r="HX77" s="178"/>
      <c r="HY77" s="178"/>
      <c r="HZ77" s="178"/>
      <c r="IA77" s="178"/>
      <c r="IB77" s="178"/>
      <c r="IC77" s="178"/>
      <c r="ID77" s="178"/>
      <c r="IE77" s="178"/>
      <c r="IF77" s="178"/>
      <c r="IG77" s="178"/>
      <c r="IH77" s="178"/>
      <c r="II77" s="178"/>
      <c r="IJ77" s="178"/>
      <c r="IK77" s="178"/>
      <c r="IL77" s="178"/>
      <c r="IM77" s="178"/>
      <c r="IN77" s="178"/>
      <c r="IO77" s="178"/>
    </row>
    <row r="78" spans="1:249" ht="31.5" x14ac:dyDescent="0.25">
      <c r="A78" s="231" t="s">
        <v>1224</v>
      </c>
      <c r="B78" s="245"/>
      <c r="C78" s="234" t="s">
        <v>1225</v>
      </c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8"/>
      <c r="CT78" s="178"/>
      <c r="CU78" s="178"/>
      <c r="CV78" s="178"/>
      <c r="CW78" s="178"/>
      <c r="CX78" s="178"/>
      <c r="CY78" s="178"/>
      <c r="CZ78" s="178"/>
      <c r="DA78" s="178"/>
      <c r="DB78" s="178"/>
      <c r="DC78" s="178"/>
      <c r="DD78" s="178"/>
      <c r="DE78" s="178"/>
      <c r="DF78" s="178"/>
      <c r="DG78" s="178"/>
      <c r="DH78" s="178"/>
      <c r="DI78" s="178"/>
      <c r="DJ78" s="178"/>
      <c r="DK78" s="178"/>
      <c r="DL78" s="178"/>
      <c r="DM78" s="178"/>
      <c r="DN78" s="178"/>
      <c r="DO78" s="178"/>
      <c r="DP78" s="178"/>
      <c r="DQ78" s="178"/>
      <c r="DR78" s="178"/>
      <c r="DS78" s="178"/>
      <c r="DT78" s="178"/>
      <c r="DU78" s="178"/>
      <c r="DV78" s="178"/>
      <c r="DW78" s="178"/>
      <c r="DX78" s="178"/>
      <c r="DY78" s="178"/>
      <c r="DZ78" s="178"/>
      <c r="EA78" s="178"/>
      <c r="EB78" s="178"/>
      <c r="EC78" s="178"/>
      <c r="ED78" s="178"/>
      <c r="EE78" s="178"/>
      <c r="EF78" s="178"/>
      <c r="EG78" s="178"/>
      <c r="EH78" s="178"/>
      <c r="EI78" s="178"/>
      <c r="EJ78" s="178"/>
      <c r="EK78" s="178"/>
      <c r="EL78" s="178"/>
      <c r="EM78" s="178"/>
      <c r="EN78" s="178"/>
      <c r="EO78" s="178"/>
      <c r="EP78" s="178"/>
      <c r="EQ78" s="178"/>
      <c r="ER78" s="178"/>
      <c r="ES78" s="178"/>
      <c r="ET78" s="178"/>
      <c r="EU78" s="178"/>
      <c r="EV78" s="178"/>
      <c r="EW78" s="178"/>
      <c r="EX78" s="178"/>
      <c r="EY78" s="178"/>
      <c r="EZ78" s="178"/>
      <c r="FA78" s="178"/>
      <c r="FB78" s="178"/>
      <c r="FC78" s="178"/>
      <c r="FD78" s="178"/>
      <c r="FE78" s="178"/>
      <c r="FF78" s="178"/>
      <c r="FG78" s="178"/>
      <c r="FH78" s="178"/>
      <c r="FI78" s="178"/>
      <c r="FJ78" s="178"/>
      <c r="FK78" s="178"/>
      <c r="FL78" s="178"/>
      <c r="FM78" s="178"/>
      <c r="FN78" s="178"/>
      <c r="FO78" s="178"/>
      <c r="FP78" s="178"/>
      <c r="FQ78" s="178"/>
      <c r="FR78" s="178"/>
      <c r="FS78" s="178"/>
      <c r="FT78" s="178"/>
      <c r="FU78" s="178"/>
      <c r="FV78" s="178"/>
      <c r="FW78" s="178"/>
      <c r="FX78" s="178"/>
      <c r="FY78" s="178"/>
      <c r="FZ78" s="178"/>
      <c r="GA78" s="178"/>
      <c r="GB78" s="178"/>
      <c r="GC78" s="178"/>
      <c r="GD78" s="178"/>
      <c r="GE78" s="178"/>
      <c r="GF78" s="178"/>
      <c r="GG78" s="178"/>
      <c r="GH78" s="178"/>
      <c r="GI78" s="178"/>
      <c r="GJ78" s="178"/>
      <c r="GK78" s="178"/>
      <c r="GL78" s="178"/>
      <c r="GM78" s="178"/>
      <c r="GN78" s="178"/>
      <c r="GO78" s="178"/>
      <c r="GP78" s="178"/>
      <c r="GQ78" s="178"/>
      <c r="GR78" s="178"/>
      <c r="GS78" s="178"/>
      <c r="GT78" s="178"/>
      <c r="GU78" s="178"/>
      <c r="GV78" s="178"/>
      <c r="GW78" s="178"/>
      <c r="GX78" s="178"/>
      <c r="GY78" s="178"/>
      <c r="GZ78" s="178"/>
      <c r="HA78" s="178"/>
      <c r="HB78" s="178"/>
      <c r="HC78" s="178"/>
      <c r="HD78" s="178"/>
      <c r="HE78" s="178"/>
      <c r="HF78" s="178"/>
      <c r="HG78" s="178"/>
      <c r="HH78" s="178"/>
      <c r="HI78" s="178"/>
      <c r="HJ78" s="178"/>
      <c r="HK78" s="178"/>
      <c r="HL78" s="178"/>
      <c r="HM78" s="178"/>
      <c r="HN78" s="178"/>
      <c r="HO78" s="178"/>
      <c r="HP78" s="178"/>
      <c r="HQ78" s="178"/>
      <c r="HR78" s="178"/>
      <c r="HS78" s="178"/>
      <c r="HT78" s="178"/>
      <c r="HU78" s="178"/>
      <c r="HV78" s="178"/>
      <c r="HW78" s="178"/>
      <c r="HX78" s="178"/>
      <c r="HY78" s="178"/>
      <c r="HZ78" s="178"/>
      <c r="IA78" s="178"/>
      <c r="IB78" s="178"/>
      <c r="IC78" s="178"/>
      <c r="ID78" s="178"/>
      <c r="IE78" s="178"/>
      <c r="IF78" s="178"/>
      <c r="IG78" s="178"/>
      <c r="IH78" s="178"/>
      <c r="II78" s="178"/>
      <c r="IJ78" s="178"/>
      <c r="IK78" s="178"/>
      <c r="IL78" s="178"/>
      <c r="IM78" s="178"/>
      <c r="IN78" s="178"/>
      <c r="IO78" s="178"/>
    </row>
    <row r="79" spans="1:249" ht="31.5" x14ac:dyDescent="0.25">
      <c r="A79" s="289" t="s">
        <v>1226</v>
      </c>
      <c r="B79" s="290"/>
      <c r="C79" s="234" t="s">
        <v>1227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78"/>
      <c r="BE79" s="178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78"/>
      <c r="BQ79" s="178"/>
      <c r="BR79" s="178"/>
      <c r="BS79" s="178"/>
      <c r="BT79" s="178"/>
      <c r="BU79" s="178"/>
      <c r="BV79" s="178"/>
      <c r="BW79" s="178"/>
      <c r="BX79" s="178"/>
      <c r="BY79" s="178"/>
      <c r="BZ79" s="178"/>
      <c r="CA79" s="178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78"/>
      <c r="CS79" s="178"/>
      <c r="CT79" s="178"/>
      <c r="CU79" s="178"/>
      <c r="CV79" s="178"/>
      <c r="CW79" s="178"/>
      <c r="CX79" s="178"/>
      <c r="CY79" s="178"/>
      <c r="CZ79" s="178"/>
      <c r="DA79" s="178"/>
      <c r="DB79" s="178"/>
      <c r="DC79" s="178"/>
      <c r="DD79" s="178"/>
      <c r="DE79" s="178"/>
      <c r="DF79" s="178"/>
      <c r="DG79" s="178"/>
      <c r="DH79" s="178"/>
      <c r="DI79" s="178"/>
      <c r="DJ79" s="178"/>
      <c r="DK79" s="178"/>
      <c r="DL79" s="178"/>
      <c r="DM79" s="178"/>
      <c r="DN79" s="178"/>
      <c r="DO79" s="178"/>
      <c r="DP79" s="178"/>
      <c r="DQ79" s="178"/>
      <c r="DR79" s="178"/>
      <c r="DS79" s="178"/>
      <c r="DT79" s="178"/>
      <c r="DU79" s="178"/>
      <c r="DV79" s="178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  <c r="GS79" s="178"/>
      <c r="GT79" s="178"/>
      <c r="GU79" s="178"/>
      <c r="GV79" s="178"/>
      <c r="GW79" s="178"/>
      <c r="GX79" s="178"/>
      <c r="GY79" s="178"/>
      <c r="GZ79" s="178"/>
      <c r="HA79" s="178"/>
      <c r="HB79" s="178"/>
      <c r="HC79" s="178"/>
      <c r="HD79" s="178"/>
      <c r="HE79" s="178"/>
      <c r="HF79" s="178"/>
      <c r="HG79" s="178"/>
      <c r="HH79" s="178"/>
      <c r="HI79" s="178"/>
      <c r="HJ79" s="178"/>
      <c r="HK79" s="178"/>
      <c r="HL79" s="178"/>
      <c r="HM79" s="178"/>
      <c r="HN79" s="178"/>
      <c r="HO79" s="178"/>
      <c r="HP79" s="178"/>
      <c r="HQ79" s="178"/>
      <c r="HR79" s="178"/>
      <c r="HS79" s="178"/>
      <c r="HT79" s="178"/>
      <c r="HU79" s="178"/>
      <c r="HV79" s="178"/>
      <c r="HW79" s="178"/>
      <c r="HX79" s="178"/>
      <c r="HY79" s="178"/>
      <c r="HZ79" s="178"/>
      <c r="IA79" s="178"/>
      <c r="IB79" s="178"/>
      <c r="IC79" s="178"/>
      <c r="ID79" s="178"/>
      <c r="IE79" s="178"/>
      <c r="IF79" s="178"/>
      <c r="IG79" s="178"/>
      <c r="IH79" s="178"/>
      <c r="II79" s="178"/>
      <c r="IJ79" s="178"/>
      <c r="IK79" s="178"/>
      <c r="IL79" s="178"/>
      <c r="IM79" s="178"/>
      <c r="IN79" s="178"/>
      <c r="IO79" s="178"/>
    </row>
    <row r="80" spans="1:249" ht="63" x14ac:dyDescent="0.25">
      <c r="A80" s="176" t="s">
        <v>1226</v>
      </c>
      <c r="B80" s="242" t="s">
        <v>1402</v>
      </c>
      <c r="C80" s="243" t="s">
        <v>1490</v>
      </c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178"/>
      <c r="CF80" s="178"/>
      <c r="CG80" s="178"/>
      <c r="CH80" s="178"/>
      <c r="CI80" s="178"/>
      <c r="CJ80" s="178"/>
      <c r="CK80" s="178"/>
      <c r="CL80" s="178"/>
      <c r="CM80" s="178"/>
      <c r="CN80" s="178"/>
      <c r="CO80" s="178"/>
      <c r="CP80" s="178"/>
      <c r="CQ80" s="178"/>
      <c r="CR80" s="178"/>
      <c r="CS80" s="178"/>
      <c r="CT80" s="178"/>
      <c r="CU80" s="178"/>
      <c r="CV80" s="178"/>
      <c r="CW80" s="178"/>
      <c r="CX80" s="178"/>
      <c r="CY80" s="178"/>
      <c r="CZ80" s="178"/>
      <c r="DA80" s="178"/>
      <c r="DB80" s="178"/>
      <c r="DC80" s="178"/>
      <c r="DD80" s="178"/>
      <c r="DE80" s="178"/>
      <c r="DF80" s="178"/>
      <c r="DG80" s="178"/>
      <c r="DH80" s="178"/>
      <c r="DI80" s="178"/>
      <c r="DJ80" s="178"/>
      <c r="DK80" s="178"/>
      <c r="DL80" s="178"/>
      <c r="DM80" s="178"/>
      <c r="DN80" s="178"/>
      <c r="DO80" s="178"/>
      <c r="DP80" s="178"/>
      <c r="DQ80" s="178"/>
      <c r="DR80" s="178"/>
      <c r="DS80" s="178"/>
      <c r="DT80" s="178"/>
      <c r="DU80" s="178"/>
      <c r="DV80" s="178"/>
      <c r="DW80" s="178"/>
      <c r="DX80" s="178"/>
      <c r="DY80" s="178"/>
      <c r="DZ80" s="178"/>
      <c r="EA80" s="178"/>
      <c r="EB80" s="178"/>
      <c r="EC80" s="178"/>
      <c r="ED80" s="178"/>
      <c r="EE80" s="178"/>
      <c r="EF80" s="178"/>
      <c r="EG80" s="178"/>
      <c r="EH80" s="178"/>
      <c r="EI80" s="178"/>
      <c r="EJ80" s="178"/>
      <c r="EK80" s="178"/>
      <c r="EL80" s="178"/>
      <c r="EM80" s="178"/>
      <c r="EN80" s="178"/>
      <c r="EO80" s="178"/>
      <c r="EP80" s="178"/>
      <c r="EQ80" s="178"/>
      <c r="ER80" s="178"/>
      <c r="ES80" s="178"/>
      <c r="ET80" s="178"/>
      <c r="EU80" s="178"/>
      <c r="EV80" s="178"/>
      <c r="EW80" s="178"/>
      <c r="EX80" s="178"/>
      <c r="EY80" s="178"/>
      <c r="EZ80" s="178"/>
      <c r="FA80" s="178"/>
      <c r="FB80" s="178"/>
      <c r="FC80" s="178"/>
      <c r="FD80" s="178"/>
      <c r="FE80" s="178"/>
      <c r="FF80" s="178"/>
      <c r="FG80" s="178"/>
      <c r="FH80" s="178"/>
      <c r="FI80" s="178"/>
      <c r="FJ80" s="178"/>
      <c r="FK80" s="178"/>
      <c r="FL80" s="178"/>
      <c r="FM80" s="178"/>
      <c r="FN80" s="178"/>
      <c r="FO80" s="178"/>
      <c r="FP80" s="178"/>
      <c r="FQ80" s="178"/>
      <c r="FR80" s="178"/>
      <c r="FS80" s="178"/>
      <c r="FT80" s="178"/>
      <c r="FU80" s="178"/>
      <c r="FV80" s="178"/>
      <c r="FW80" s="178"/>
      <c r="FX80" s="178"/>
      <c r="FY80" s="178"/>
      <c r="FZ80" s="178"/>
      <c r="GA80" s="178"/>
      <c r="GB80" s="178"/>
      <c r="GC80" s="178"/>
      <c r="GD80" s="178"/>
      <c r="GE80" s="178"/>
      <c r="GF80" s="178"/>
      <c r="GG80" s="178"/>
      <c r="GH80" s="178"/>
      <c r="GI80" s="178"/>
      <c r="GJ80" s="178"/>
      <c r="GK80" s="178"/>
      <c r="GL80" s="178"/>
      <c r="GM80" s="178"/>
      <c r="GN80" s="178"/>
      <c r="GO80" s="178"/>
      <c r="GP80" s="178"/>
      <c r="GQ80" s="178"/>
      <c r="GR80" s="178"/>
      <c r="GS80" s="178"/>
      <c r="GT80" s="178"/>
      <c r="GU80" s="178"/>
      <c r="GV80" s="178"/>
      <c r="GW80" s="178"/>
      <c r="GX80" s="178"/>
      <c r="GY80" s="178"/>
      <c r="GZ80" s="178"/>
      <c r="HA80" s="178"/>
      <c r="HB80" s="178"/>
      <c r="HC80" s="178"/>
      <c r="HD80" s="178"/>
      <c r="HE80" s="178"/>
      <c r="HF80" s="178"/>
      <c r="HG80" s="178"/>
      <c r="HH80" s="178"/>
      <c r="HI80" s="178"/>
      <c r="HJ80" s="178"/>
      <c r="HK80" s="178"/>
      <c r="HL80" s="178"/>
      <c r="HM80" s="178"/>
      <c r="HN80" s="178"/>
      <c r="HO80" s="178"/>
      <c r="HP80" s="178"/>
      <c r="HQ80" s="178"/>
      <c r="HR80" s="178"/>
      <c r="HS80" s="178"/>
      <c r="HT80" s="178"/>
      <c r="HU80" s="178"/>
      <c r="HV80" s="178"/>
      <c r="HW80" s="178"/>
      <c r="HX80" s="178"/>
      <c r="HY80" s="178"/>
      <c r="HZ80" s="178"/>
      <c r="IA80" s="178"/>
      <c r="IB80" s="178"/>
      <c r="IC80" s="178"/>
      <c r="ID80" s="178"/>
      <c r="IE80" s="178"/>
      <c r="IF80" s="178"/>
      <c r="IG80" s="178"/>
      <c r="IH80" s="178"/>
      <c r="II80" s="178"/>
      <c r="IJ80" s="178"/>
      <c r="IK80" s="178"/>
      <c r="IL80" s="178"/>
      <c r="IM80" s="178"/>
      <c r="IN80" s="178"/>
      <c r="IO80" s="178"/>
    </row>
    <row r="81" spans="1:249" x14ac:dyDescent="0.25">
      <c r="A81" s="294" t="s">
        <v>1228</v>
      </c>
      <c r="B81" s="295"/>
      <c r="C81" s="234" t="s">
        <v>1229</v>
      </c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78"/>
      <c r="BC81" s="178"/>
      <c r="BD81" s="178"/>
      <c r="BE81" s="178"/>
      <c r="BF81" s="178"/>
      <c r="BG81" s="178"/>
      <c r="BH81" s="178"/>
      <c r="BI81" s="178"/>
      <c r="BJ81" s="178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178"/>
      <c r="CA81" s="178"/>
      <c r="CB81" s="178"/>
      <c r="CC81" s="178"/>
      <c r="CD81" s="178"/>
      <c r="CE81" s="178"/>
      <c r="CF81" s="178"/>
      <c r="CG81" s="178"/>
      <c r="CH81" s="178"/>
      <c r="CI81" s="178"/>
      <c r="CJ81" s="178"/>
      <c r="CK81" s="178"/>
      <c r="CL81" s="178"/>
      <c r="CM81" s="178"/>
      <c r="CN81" s="178"/>
      <c r="CO81" s="178"/>
      <c r="CP81" s="178"/>
      <c r="CQ81" s="178"/>
      <c r="CR81" s="178"/>
      <c r="CS81" s="178"/>
      <c r="CT81" s="178"/>
      <c r="CU81" s="178"/>
      <c r="CV81" s="178"/>
      <c r="CW81" s="178"/>
      <c r="CX81" s="178"/>
      <c r="CY81" s="178"/>
      <c r="CZ81" s="178"/>
      <c r="DA81" s="178"/>
      <c r="DB81" s="178"/>
      <c r="DC81" s="178"/>
      <c r="DD81" s="178"/>
      <c r="DE81" s="178"/>
      <c r="DF81" s="178"/>
      <c r="DG81" s="178"/>
      <c r="DH81" s="178"/>
      <c r="DI81" s="178"/>
      <c r="DJ81" s="178"/>
      <c r="DK81" s="178"/>
      <c r="DL81" s="178"/>
      <c r="DM81" s="178"/>
      <c r="DN81" s="178"/>
      <c r="DO81" s="178"/>
      <c r="DP81" s="178"/>
      <c r="DQ81" s="178"/>
      <c r="DR81" s="178"/>
      <c r="DS81" s="178"/>
      <c r="DT81" s="178"/>
      <c r="DU81" s="178"/>
      <c r="DV81" s="178"/>
      <c r="DW81" s="178"/>
      <c r="DX81" s="178"/>
      <c r="DY81" s="178"/>
      <c r="DZ81" s="178"/>
      <c r="EA81" s="178"/>
      <c r="EB81" s="178"/>
      <c r="EC81" s="178"/>
      <c r="ED81" s="178"/>
      <c r="EE81" s="178"/>
      <c r="EF81" s="178"/>
      <c r="EG81" s="178"/>
      <c r="EH81" s="178"/>
      <c r="EI81" s="178"/>
      <c r="EJ81" s="178"/>
      <c r="EK81" s="178"/>
      <c r="EL81" s="178"/>
      <c r="EM81" s="178"/>
      <c r="EN81" s="178"/>
      <c r="EO81" s="178"/>
      <c r="EP81" s="178"/>
      <c r="EQ81" s="178"/>
      <c r="ER81" s="178"/>
      <c r="ES81" s="178"/>
      <c r="ET81" s="178"/>
      <c r="EU81" s="178"/>
      <c r="EV81" s="178"/>
      <c r="EW81" s="178"/>
      <c r="EX81" s="178"/>
      <c r="EY81" s="178"/>
      <c r="EZ81" s="178"/>
      <c r="FA81" s="178"/>
      <c r="FB81" s="178"/>
      <c r="FC81" s="178"/>
      <c r="FD81" s="178"/>
      <c r="FE81" s="178"/>
      <c r="FF81" s="178"/>
      <c r="FG81" s="178"/>
      <c r="FH81" s="178"/>
      <c r="FI81" s="178"/>
      <c r="FJ81" s="178"/>
      <c r="FK81" s="178"/>
      <c r="FL81" s="178"/>
      <c r="FM81" s="178"/>
      <c r="FN81" s="178"/>
      <c r="FO81" s="178"/>
      <c r="FP81" s="178"/>
      <c r="FQ81" s="178"/>
      <c r="FR81" s="178"/>
      <c r="FS81" s="178"/>
      <c r="FT81" s="178"/>
      <c r="FU81" s="178"/>
      <c r="FV81" s="178"/>
      <c r="FW81" s="178"/>
      <c r="FX81" s="178"/>
      <c r="FY81" s="178"/>
      <c r="FZ81" s="178"/>
      <c r="GA81" s="178"/>
      <c r="GB81" s="178"/>
      <c r="GC81" s="178"/>
      <c r="GD81" s="178"/>
      <c r="GE81" s="178"/>
      <c r="GF81" s="178"/>
      <c r="GG81" s="178"/>
      <c r="GH81" s="178"/>
      <c r="GI81" s="178"/>
      <c r="GJ81" s="178"/>
      <c r="GK81" s="178"/>
      <c r="GL81" s="178"/>
      <c r="GM81" s="178"/>
      <c r="GN81" s="178"/>
      <c r="GO81" s="178"/>
      <c r="GP81" s="178"/>
      <c r="GQ81" s="178"/>
      <c r="GR81" s="178"/>
      <c r="GS81" s="178"/>
      <c r="GT81" s="178"/>
      <c r="GU81" s="178"/>
      <c r="GV81" s="178"/>
      <c r="GW81" s="178"/>
      <c r="GX81" s="178"/>
      <c r="GY81" s="178"/>
      <c r="GZ81" s="178"/>
      <c r="HA81" s="178"/>
      <c r="HB81" s="178"/>
      <c r="HC81" s="178"/>
      <c r="HD81" s="178"/>
      <c r="HE81" s="178"/>
      <c r="HF81" s="178"/>
      <c r="HG81" s="178"/>
      <c r="HH81" s="178"/>
      <c r="HI81" s="178"/>
      <c r="HJ81" s="178"/>
      <c r="HK81" s="178"/>
      <c r="HL81" s="178"/>
      <c r="HM81" s="178"/>
      <c r="HN81" s="178"/>
      <c r="HO81" s="178"/>
      <c r="HP81" s="178"/>
      <c r="HQ81" s="178"/>
      <c r="HR81" s="178"/>
      <c r="HS81" s="178"/>
      <c r="HT81" s="178"/>
      <c r="HU81" s="178"/>
      <c r="HV81" s="178"/>
      <c r="HW81" s="178"/>
      <c r="HX81" s="178"/>
      <c r="HY81" s="178"/>
      <c r="HZ81" s="178"/>
      <c r="IA81" s="178"/>
      <c r="IB81" s="178"/>
      <c r="IC81" s="178"/>
      <c r="ID81" s="178"/>
      <c r="IE81" s="178"/>
      <c r="IF81" s="178"/>
      <c r="IG81" s="178"/>
      <c r="IH81" s="178"/>
      <c r="II81" s="178"/>
      <c r="IJ81" s="178"/>
      <c r="IK81" s="178"/>
      <c r="IL81" s="178"/>
      <c r="IM81" s="178"/>
      <c r="IN81" s="178"/>
      <c r="IO81" s="178"/>
    </row>
    <row r="82" spans="1:249" x14ac:dyDescent="0.25">
      <c r="A82" s="289" t="s">
        <v>1230</v>
      </c>
      <c r="B82" s="290"/>
      <c r="C82" s="234" t="s">
        <v>1231</v>
      </c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8"/>
      <c r="CE82" s="178"/>
      <c r="CF82" s="178"/>
      <c r="CG82" s="178"/>
      <c r="CH82" s="178"/>
      <c r="CI82" s="178"/>
      <c r="CJ82" s="178"/>
      <c r="CK82" s="178"/>
      <c r="CL82" s="178"/>
      <c r="CM82" s="178"/>
      <c r="CN82" s="178"/>
      <c r="CO82" s="178"/>
      <c r="CP82" s="178"/>
      <c r="CQ82" s="178"/>
      <c r="CR82" s="178"/>
      <c r="CS82" s="178"/>
      <c r="CT82" s="178"/>
      <c r="CU82" s="178"/>
      <c r="CV82" s="178"/>
      <c r="CW82" s="178"/>
      <c r="CX82" s="178"/>
      <c r="CY82" s="178"/>
      <c r="CZ82" s="178"/>
      <c r="DA82" s="178"/>
      <c r="DB82" s="178"/>
      <c r="DC82" s="178"/>
      <c r="DD82" s="178"/>
      <c r="DE82" s="178"/>
      <c r="DF82" s="178"/>
      <c r="DG82" s="178"/>
      <c r="DH82" s="178"/>
      <c r="DI82" s="178"/>
      <c r="DJ82" s="178"/>
      <c r="DK82" s="178"/>
      <c r="DL82" s="178"/>
      <c r="DM82" s="178"/>
      <c r="DN82" s="178"/>
      <c r="DO82" s="178"/>
      <c r="DP82" s="178"/>
      <c r="DQ82" s="178"/>
      <c r="DR82" s="178"/>
      <c r="DS82" s="178"/>
      <c r="DT82" s="178"/>
      <c r="DU82" s="178"/>
      <c r="DV82" s="178"/>
      <c r="DW82" s="178"/>
      <c r="DX82" s="178"/>
      <c r="DY82" s="178"/>
      <c r="DZ82" s="178"/>
      <c r="EA82" s="178"/>
      <c r="EB82" s="178"/>
      <c r="EC82" s="178"/>
      <c r="ED82" s="178"/>
      <c r="EE82" s="178"/>
      <c r="EF82" s="178"/>
      <c r="EG82" s="178"/>
      <c r="EH82" s="178"/>
      <c r="EI82" s="178"/>
      <c r="EJ82" s="178"/>
      <c r="EK82" s="178"/>
      <c r="EL82" s="178"/>
      <c r="EM82" s="178"/>
      <c r="EN82" s="178"/>
      <c r="EO82" s="178"/>
      <c r="EP82" s="178"/>
      <c r="EQ82" s="178"/>
      <c r="ER82" s="178"/>
      <c r="ES82" s="178"/>
      <c r="ET82" s="178"/>
      <c r="EU82" s="178"/>
      <c r="EV82" s="178"/>
      <c r="EW82" s="178"/>
      <c r="EX82" s="178"/>
      <c r="EY82" s="178"/>
      <c r="EZ82" s="178"/>
      <c r="FA82" s="178"/>
      <c r="FB82" s="178"/>
      <c r="FC82" s="178"/>
      <c r="FD82" s="178"/>
      <c r="FE82" s="178"/>
      <c r="FF82" s="178"/>
      <c r="FG82" s="178"/>
      <c r="FH82" s="178"/>
      <c r="FI82" s="178"/>
      <c r="FJ82" s="178"/>
      <c r="FK82" s="178"/>
      <c r="FL82" s="178"/>
      <c r="FM82" s="178"/>
      <c r="FN82" s="178"/>
      <c r="FO82" s="178"/>
      <c r="FP82" s="178"/>
      <c r="FQ82" s="178"/>
      <c r="FR82" s="178"/>
      <c r="FS82" s="178"/>
      <c r="FT82" s="178"/>
      <c r="FU82" s="178"/>
      <c r="FV82" s="178"/>
      <c r="FW82" s="178"/>
      <c r="FX82" s="178"/>
      <c r="FY82" s="178"/>
      <c r="FZ82" s="178"/>
      <c r="GA82" s="178"/>
      <c r="GB82" s="178"/>
      <c r="GC82" s="178"/>
      <c r="GD82" s="178"/>
      <c r="GE82" s="178"/>
      <c r="GF82" s="178"/>
      <c r="GG82" s="178"/>
      <c r="GH82" s="178"/>
      <c r="GI82" s="178"/>
      <c r="GJ82" s="178"/>
      <c r="GK82" s="178"/>
      <c r="GL82" s="178"/>
      <c r="GM82" s="178"/>
      <c r="GN82" s="178"/>
      <c r="GO82" s="178"/>
      <c r="GP82" s="178"/>
      <c r="GQ82" s="178"/>
      <c r="GR82" s="178"/>
      <c r="GS82" s="178"/>
      <c r="GT82" s="178"/>
      <c r="GU82" s="178"/>
      <c r="GV82" s="178"/>
      <c r="GW82" s="178"/>
      <c r="GX82" s="178"/>
      <c r="GY82" s="178"/>
      <c r="GZ82" s="178"/>
      <c r="HA82" s="178"/>
      <c r="HB82" s="178"/>
      <c r="HC82" s="178"/>
      <c r="HD82" s="178"/>
      <c r="HE82" s="178"/>
      <c r="HF82" s="178"/>
      <c r="HG82" s="178"/>
      <c r="HH82" s="178"/>
      <c r="HI82" s="178"/>
      <c r="HJ82" s="178"/>
      <c r="HK82" s="178"/>
      <c r="HL82" s="178"/>
      <c r="HM82" s="178"/>
      <c r="HN82" s="178"/>
      <c r="HO82" s="178"/>
      <c r="HP82" s="178"/>
      <c r="HQ82" s="178"/>
      <c r="HR82" s="178"/>
      <c r="HS82" s="178"/>
      <c r="HT82" s="178"/>
      <c r="HU82" s="178"/>
      <c r="HV82" s="178"/>
      <c r="HW82" s="178"/>
      <c r="HX82" s="178"/>
      <c r="HY82" s="178"/>
      <c r="HZ82" s="178"/>
      <c r="IA82" s="178"/>
      <c r="IB82" s="178"/>
      <c r="IC82" s="178"/>
      <c r="ID82" s="178"/>
      <c r="IE82" s="178"/>
      <c r="IF82" s="178"/>
      <c r="IG82" s="178"/>
      <c r="IH82" s="178"/>
      <c r="II82" s="178"/>
      <c r="IJ82" s="178"/>
      <c r="IK82" s="178"/>
      <c r="IL82" s="178"/>
      <c r="IM82" s="178"/>
      <c r="IN82" s="178"/>
      <c r="IO82" s="178"/>
    </row>
    <row r="83" spans="1:249" ht="47.25" x14ac:dyDescent="0.25">
      <c r="A83" s="289" t="s">
        <v>1232</v>
      </c>
      <c r="B83" s="290"/>
      <c r="C83" s="234" t="s">
        <v>1233</v>
      </c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8"/>
      <c r="BC83" s="178"/>
      <c r="BD83" s="178"/>
      <c r="BE83" s="178"/>
      <c r="BF83" s="178"/>
      <c r="BG83" s="178"/>
      <c r="BH83" s="178"/>
      <c r="BI83" s="178"/>
      <c r="BJ83" s="178"/>
      <c r="BK83" s="178"/>
      <c r="BL83" s="178"/>
      <c r="BM83" s="178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78"/>
      <c r="CE83" s="178"/>
      <c r="CF83" s="178"/>
      <c r="CG83" s="178"/>
      <c r="CH83" s="178"/>
      <c r="CI83" s="178"/>
      <c r="CJ83" s="178"/>
      <c r="CK83" s="178"/>
      <c r="CL83" s="178"/>
      <c r="CM83" s="178"/>
      <c r="CN83" s="178"/>
      <c r="CO83" s="178"/>
      <c r="CP83" s="178"/>
      <c r="CQ83" s="178"/>
      <c r="CR83" s="178"/>
      <c r="CS83" s="178"/>
      <c r="CT83" s="178"/>
      <c r="CU83" s="178"/>
      <c r="CV83" s="178"/>
      <c r="CW83" s="178"/>
      <c r="CX83" s="178"/>
      <c r="CY83" s="178"/>
      <c r="CZ83" s="178"/>
      <c r="DA83" s="178"/>
      <c r="DB83" s="178"/>
      <c r="DC83" s="178"/>
      <c r="DD83" s="178"/>
      <c r="DE83" s="178"/>
      <c r="DF83" s="178"/>
      <c r="DG83" s="178"/>
      <c r="DH83" s="178"/>
      <c r="DI83" s="178"/>
      <c r="DJ83" s="178"/>
      <c r="DK83" s="178"/>
      <c r="DL83" s="178"/>
      <c r="DM83" s="178"/>
      <c r="DN83" s="178"/>
      <c r="DO83" s="178"/>
      <c r="DP83" s="178"/>
      <c r="DQ83" s="178"/>
      <c r="DR83" s="178"/>
      <c r="DS83" s="178"/>
      <c r="DT83" s="178"/>
      <c r="DU83" s="178"/>
      <c r="DV83" s="178"/>
      <c r="DW83" s="178"/>
      <c r="DX83" s="178"/>
      <c r="DY83" s="178"/>
      <c r="DZ83" s="178"/>
      <c r="EA83" s="178"/>
      <c r="EB83" s="178"/>
      <c r="EC83" s="178"/>
      <c r="ED83" s="178"/>
      <c r="EE83" s="178"/>
      <c r="EF83" s="178"/>
      <c r="EG83" s="178"/>
      <c r="EH83" s="178"/>
      <c r="EI83" s="178"/>
      <c r="EJ83" s="178"/>
      <c r="EK83" s="178"/>
      <c r="EL83" s="178"/>
      <c r="EM83" s="178"/>
      <c r="EN83" s="178"/>
      <c r="EO83" s="178"/>
      <c r="EP83" s="178"/>
      <c r="EQ83" s="178"/>
      <c r="ER83" s="178"/>
      <c r="ES83" s="178"/>
      <c r="ET83" s="178"/>
      <c r="EU83" s="178"/>
      <c r="EV83" s="178"/>
      <c r="EW83" s="178"/>
      <c r="EX83" s="178"/>
      <c r="EY83" s="178"/>
      <c r="EZ83" s="178"/>
      <c r="FA83" s="178"/>
      <c r="FB83" s="178"/>
      <c r="FC83" s="178"/>
      <c r="FD83" s="178"/>
      <c r="FE83" s="178"/>
      <c r="FF83" s="178"/>
      <c r="FG83" s="178"/>
      <c r="FH83" s="178"/>
      <c r="FI83" s="178"/>
      <c r="FJ83" s="178"/>
      <c r="FK83" s="178"/>
      <c r="FL83" s="178"/>
      <c r="FM83" s="178"/>
      <c r="FN83" s="178"/>
      <c r="FO83" s="178"/>
      <c r="FP83" s="178"/>
      <c r="FQ83" s="178"/>
      <c r="FR83" s="178"/>
      <c r="FS83" s="178"/>
      <c r="FT83" s="178"/>
      <c r="FU83" s="178"/>
      <c r="FV83" s="178"/>
      <c r="FW83" s="178"/>
      <c r="FX83" s="178"/>
      <c r="FY83" s="178"/>
      <c r="FZ83" s="178"/>
      <c r="GA83" s="178"/>
      <c r="GB83" s="178"/>
      <c r="GC83" s="178"/>
      <c r="GD83" s="178"/>
      <c r="GE83" s="178"/>
      <c r="GF83" s="178"/>
      <c r="GG83" s="178"/>
      <c r="GH83" s="178"/>
      <c r="GI83" s="178"/>
      <c r="GJ83" s="178"/>
      <c r="GK83" s="178"/>
      <c r="GL83" s="178"/>
      <c r="GM83" s="178"/>
      <c r="GN83" s="178"/>
      <c r="GO83" s="178"/>
      <c r="GP83" s="178"/>
      <c r="GQ83" s="178"/>
      <c r="GR83" s="178"/>
      <c r="GS83" s="178"/>
      <c r="GT83" s="178"/>
      <c r="GU83" s="178"/>
      <c r="GV83" s="178"/>
      <c r="GW83" s="178"/>
      <c r="GX83" s="178"/>
      <c r="GY83" s="178"/>
      <c r="GZ83" s="178"/>
      <c r="HA83" s="178"/>
      <c r="HB83" s="178"/>
      <c r="HC83" s="178"/>
      <c r="HD83" s="178"/>
      <c r="HE83" s="178"/>
      <c r="HF83" s="178"/>
      <c r="HG83" s="178"/>
      <c r="HH83" s="178"/>
      <c r="HI83" s="178"/>
      <c r="HJ83" s="178"/>
      <c r="HK83" s="178"/>
      <c r="HL83" s="178"/>
      <c r="HM83" s="178"/>
      <c r="HN83" s="178"/>
      <c r="HO83" s="178"/>
      <c r="HP83" s="178"/>
      <c r="HQ83" s="178"/>
      <c r="HR83" s="178"/>
      <c r="HS83" s="178"/>
      <c r="HT83" s="178"/>
      <c r="HU83" s="178"/>
      <c r="HV83" s="178"/>
      <c r="HW83" s="178"/>
      <c r="HX83" s="178"/>
      <c r="HY83" s="178"/>
      <c r="HZ83" s="178"/>
      <c r="IA83" s="178"/>
      <c r="IB83" s="178"/>
      <c r="IC83" s="178"/>
      <c r="ID83" s="178"/>
      <c r="IE83" s="178"/>
      <c r="IF83" s="178"/>
      <c r="IG83" s="178"/>
      <c r="IH83" s="178"/>
      <c r="II83" s="178"/>
      <c r="IJ83" s="178"/>
      <c r="IK83" s="178"/>
      <c r="IL83" s="178"/>
      <c r="IM83" s="178"/>
      <c r="IN83" s="178"/>
      <c r="IO83" s="178"/>
    </row>
    <row r="84" spans="1:249" x14ac:dyDescent="0.25">
      <c r="A84" s="289" t="s">
        <v>1234</v>
      </c>
      <c r="B84" s="290"/>
      <c r="C84" s="234" t="s">
        <v>1235</v>
      </c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8"/>
      <c r="BH84" s="178"/>
      <c r="BI84" s="178"/>
      <c r="BJ84" s="178"/>
      <c r="BK84" s="178"/>
      <c r="BL84" s="178"/>
      <c r="BM84" s="178"/>
      <c r="BN84" s="178"/>
      <c r="BO84" s="178"/>
      <c r="BP84" s="178"/>
      <c r="BQ84" s="178"/>
      <c r="BR84" s="178"/>
      <c r="BS84" s="178"/>
      <c r="BT84" s="178"/>
      <c r="BU84" s="178"/>
      <c r="BV84" s="178"/>
      <c r="BW84" s="178"/>
      <c r="BX84" s="178"/>
      <c r="BY84" s="178"/>
      <c r="BZ84" s="178"/>
      <c r="CA84" s="178"/>
      <c r="CB84" s="178"/>
      <c r="CC84" s="178"/>
      <c r="CD84" s="178"/>
      <c r="CE84" s="178"/>
      <c r="CF84" s="178"/>
      <c r="CG84" s="178"/>
      <c r="CH84" s="178"/>
      <c r="CI84" s="178"/>
      <c r="CJ84" s="178"/>
      <c r="CK84" s="178"/>
      <c r="CL84" s="178"/>
      <c r="CM84" s="178"/>
      <c r="CN84" s="178"/>
      <c r="CO84" s="178"/>
      <c r="CP84" s="178"/>
      <c r="CQ84" s="178"/>
      <c r="CR84" s="178"/>
      <c r="CS84" s="178"/>
      <c r="CT84" s="178"/>
      <c r="CU84" s="178"/>
      <c r="CV84" s="178"/>
      <c r="CW84" s="178"/>
      <c r="CX84" s="178"/>
      <c r="CY84" s="178"/>
      <c r="CZ84" s="178"/>
      <c r="DA84" s="178"/>
      <c r="DB84" s="178"/>
      <c r="DC84" s="178"/>
      <c r="DD84" s="178"/>
      <c r="DE84" s="178"/>
      <c r="DF84" s="178"/>
      <c r="DG84" s="178"/>
      <c r="DH84" s="178"/>
      <c r="DI84" s="178"/>
      <c r="DJ84" s="178"/>
      <c r="DK84" s="178"/>
      <c r="DL84" s="178"/>
      <c r="DM84" s="178"/>
      <c r="DN84" s="178"/>
      <c r="DO84" s="178"/>
      <c r="DP84" s="178"/>
      <c r="DQ84" s="178"/>
      <c r="DR84" s="178"/>
      <c r="DS84" s="178"/>
      <c r="DT84" s="178"/>
      <c r="DU84" s="178"/>
      <c r="DV84" s="178"/>
      <c r="DW84" s="178"/>
      <c r="DX84" s="178"/>
      <c r="DY84" s="178"/>
      <c r="DZ84" s="178"/>
      <c r="EA84" s="178"/>
      <c r="EB84" s="178"/>
      <c r="EC84" s="178"/>
      <c r="ED84" s="178"/>
      <c r="EE84" s="178"/>
      <c r="EF84" s="178"/>
      <c r="EG84" s="178"/>
      <c r="EH84" s="178"/>
      <c r="EI84" s="178"/>
      <c r="EJ84" s="178"/>
      <c r="EK84" s="178"/>
      <c r="EL84" s="178"/>
      <c r="EM84" s="178"/>
      <c r="EN84" s="178"/>
      <c r="EO84" s="178"/>
      <c r="EP84" s="178"/>
      <c r="EQ84" s="178"/>
      <c r="ER84" s="178"/>
      <c r="ES84" s="178"/>
      <c r="ET84" s="178"/>
      <c r="EU84" s="178"/>
      <c r="EV84" s="178"/>
      <c r="EW84" s="178"/>
      <c r="EX84" s="178"/>
      <c r="EY84" s="178"/>
      <c r="EZ84" s="178"/>
      <c r="FA84" s="178"/>
      <c r="FB84" s="178"/>
      <c r="FC84" s="178"/>
      <c r="FD84" s="178"/>
      <c r="FE84" s="178"/>
      <c r="FF84" s="178"/>
      <c r="FG84" s="178"/>
      <c r="FH84" s="178"/>
      <c r="FI84" s="178"/>
      <c r="FJ84" s="178"/>
      <c r="FK84" s="178"/>
      <c r="FL84" s="178"/>
      <c r="FM84" s="178"/>
      <c r="FN84" s="178"/>
      <c r="FO84" s="178"/>
      <c r="FP84" s="178"/>
      <c r="FQ84" s="178"/>
      <c r="FR84" s="178"/>
      <c r="FS84" s="178"/>
      <c r="FT84" s="178"/>
      <c r="FU84" s="178"/>
      <c r="FV84" s="178"/>
      <c r="FW84" s="178"/>
      <c r="FX84" s="178"/>
      <c r="FY84" s="178"/>
      <c r="FZ84" s="178"/>
      <c r="GA84" s="178"/>
      <c r="GB84" s="178"/>
      <c r="GC84" s="178"/>
      <c r="GD84" s="178"/>
      <c r="GE84" s="178"/>
      <c r="GF84" s="178"/>
      <c r="GG84" s="178"/>
      <c r="GH84" s="178"/>
      <c r="GI84" s="178"/>
      <c r="GJ84" s="178"/>
      <c r="GK84" s="178"/>
      <c r="GL84" s="178"/>
      <c r="GM84" s="178"/>
      <c r="GN84" s="178"/>
      <c r="GO84" s="178"/>
      <c r="GP84" s="178"/>
      <c r="GQ84" s="178"/>
      <c r="GR84" s="178"/>
      <c r="GS84" s="178"/>
      <c r="GT84" s="178"/>
      <c r="GU84" s="178"/>
      <c r="GV84" s="178"/>
      <c r="GW84" s="178"/>
      <c r="GX84" s="178"/>
      <c r="GY84" s="178"/>
      <c r="GZ84" s="178"/>
      <c r="HA84" s="178"/>
      <c r="HB84" s="178"/>
      <c r="HC84" s="178"/>
      <c r="HD84" s="178"/>
      <c r="HE84" s="178"/>
      <c r="HF84" s="178"/>
      <c r="HG84" s="178"/>
      <c r="HH84" s="178"/>
      <c r="HI84" s="178"/>
      <c r="HJ84" s="178"/>
      <c r="HK84" s="178"/>
      <c r="HL84" s="178"/>
      <c r="HM84" s="178"/>
      <c r="HN84" s="178"/>
      <c r="HO84" s="178"/>
      <c r="HP84" s="178"/>
      <c r="HQ84" s="178"/>
      <c r="HR84" s="178"/>
      <c r="HS84" s="178"/>
      <c r="HT84" s="178"/>
      <c r="HU84" s="178"/>
      <c r="HV84" s="178"/>
      <c r="HW84" s="178"/>
      <c r="HX84" s="178"/>
      <c r="HY84" s="178"/>
      <c r="HZ84" s="178"/>
      <c r="IA84" s="178"/>
      <c r="IB84" s="178"/>
      <c r="IC84" s="178"/>
      <c r="ID84" s="178"/>
      <c r="IE84" s="178"/>
      <c r="IF84" s="178"/>
      <c r="IG84" s="178"/>
      <c r="IH84" s="178"/>
      <c r="II84" s="178"/>
      <c r="IJ84" s="178"/>
      <c r="IK84" s="178"/>
      <c r="IL84" s="178"/>
      <c r="IM84" s="178"/>
      <c r="IN84" s="178"/>
      <c r="IO84" s="178"/>
    </row>
    <row r="85" spans="1:249" x14ac:dyDescent="0.25">
      <c r="A85" s="176" t="s">
        <v>1234</v>
      </c>
      <c r="B85" s="176" t="s">
        <v>1236</v>
      </c>
      <c r="C85" s="233" t="s">
        <v>1237</v>
      </c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78"/>
      <c r="BQ85" s="178"/>
      <c r="BR85" s="178"/>
      <c r="BS85" s="178"/>
      <c r="BT85" s="178"/>
      <c r="BU85" s="178"/>
      <c r="BV85" s="178"/>
      <c r="BW85" s="178"/>
      <c r="BX85" s="178"/>
      <c r="BY85" s="178"/>
      <c r="BZ85" s="178"/>
      <c r="CA85" s="178"/>
      <c r="CB85" s="178"/>
      <c r="CC85" s="178"/>
      <c r="CD85" s="178"/>
      <c r="CE85" s="178"/>
      <c r="CF85" s="178"/>
      <c r="CG85" s="178"/>
      <c r="CH85" s="178"/>
      <c r="CI85" s="178"/>
      <c r="CJ85" s="178"/>
      <c r="CK85" s="178"/>
      <c r="CL85" s="178"/>
      <c r="CM85" s="178"/>
      <c r="CN85" s="178"/>
      <c r="CO85" s="178"/>
      <c r="CP85" s="178"/>
      <c r="CQ85" s="178"/>
      <c r="CR85" s="178"/>
      <c r="CS85" s="178"/>
      <c r="CT85" s="178"/>
      <c r="CU85" s="178"/>
      <c r="CV85" s="178"/>
      <c r="CW85" s="178"/>
      <c r="CX85" s="178"/>
      <c r="CY85" s="178"/>
      <c r="CZ85" s="178"/>
      <c r="DA85" s="178"/>
      <c r="DB85" s="178"/>
      <c r="DC85" s="178"/>
      <c r="DD85" s="178"/>
      <c r="DE85" s="178"/>
      <c r="DF85" s="178"/>
      <c r="DG85" s="178"/>
      <c r="DH85" s="178"/>
      <c r="DI85" s="178"/>
      <c r="DJ85" s="178"/>
      <c r="DK85" s="178"/>
      <c r="DL85" s="178"/>
      <c r="DM85" s="178"/>
      <c r="DN85" s="178"/>
      <c r="DO85" s="178"/>
      <c r="DP85" s="178"/>
      <c r="DQ85" s="178"/>
      <c r="DR85" s="178"/>
      <c r="DS85" s="178"/>
      <c r="DT85" s="178"/>
      <c r="DU85" s="178"/>
      <c r="DV85" s="178"/>
      <c r="DW85" s="178"/>
      <c r="DX85" s="178"/>
      <c r="DY85" s="178"/>
      <c r="DZ85" s="178"/>
      <c r="EA85" s="178"/>
      <c r="EB85" s="178"/>
      <c r="EC85" s="178"/>
      <c r="ED85" s="178"/>
      <c r="EE85" s="178"/>
      <c r="EF85" s="178"/>
      <c r="EG85" s="178"/>
      <c r="EH85" s="178"/>
      <c r="EI85" s="178"/>
      <c r="EJ85" s="178"/>
      <c r="EK85" s="178"/>
      <c r="EL85" s="178"/>
      <c r="EM85" s="178"/>
      <c r="EN85" s="178"/>
      <c r="EO85" s="178"/>
      <c r="EP85" s="178"/>
      <c r="EQ85" s="178"/>
      <c r="ER85" s="178"/>
      <c r="ES85" s="178"/>
      <c r="ET85" s="178"/>
      <c r="EU85" s="178"/>
      <c r="EV85" s="178"/>
      <c r="EW85" s="178"/>
      <c r="EX85" s="178"/>
      <c r="EY85" s="178"/>
      <c r="EZ85" s="178"/>
      <c r="FA85" s="178"/>
      <c r="FB85" s="178"/>
      <c r="FC85" s="178"/>
      <c r="FD85" s="178"/>
      <c r="FE85" s="178"/>
      <c r="FF85" s="178"/>
      <c r="FG85" s="178"/>
      <c r="FH85" s="178"/>
      <c r="FI85" s="178"/>
      <c r="FJ85" s="178"/>
      <c r="FK85" s="178"/>
      <c r="FL85" s="178"/>
      <c r="FM85" s="178"/>
      <c r="FN85" s="178"/>
      <c r="FO85" s="178"/>
      <c r="FP85" s="178"/>
      <c r="FQ85" s="178"/>
      <c r="FR85" s="178"/>
      <c r="FS85" s="178"/>
      <c r="FT85" s="178"/>
      <c r="FU85" s="178"/>
      <c r="FV85" s="178"/>
      <c r="FW85" s="178"/>
      <c r="FX85" s="178"/>
      <c r="FY85" s="178"/>
      <c r="FZ85" s="178"/>
      <c r="GA85" s="178"/>
      <c r="GB85" s="178"/>
      <c r="GC85" s="178"/>
      <c r="GD85" s="178"/>
      <c r="GE85" s="178"/>
      <c r="GF85" s="178"/>
      <c r="GG85" s="178"/>
      <c r="GH85" s="178"/>
      <c r="GI85" s="178"/>
      <c r="GJ85" s="178"/>
      <c r="GK85" s="178"/>
      <c r="GL85" s="178"/>
      <c r="GM85" s="178"/>
      <c r="GN85" s="178"/>
      <c r="GO85" s="178"/>
      <c r="GP85" s="178"/>
      <c r="GQ85" s="178"/>
      <c r="GR85" s="178"/>
      <c r="GS85" s="178"/>
      <c r="GT85" s="178"/>
      <c r="GU85" s="178"/>
      <c r="GV85" s="178"/>
      <c r="GW85" s="178"/>
      <c r="GX85" s="178"/>
      <c r="GY85" s="178"/>
      <c r="GZ85" s="178"/>
      <c r="HA85" s="178"/>
      <c r="HB85" s="178"/>
      <c r="HC85" s="178"/>
      <c r="HD85" s="178"/>
      <c r="HE85" s="178"/>
      <c r="HF85" s="178"/>
      <c r="HG85" s="178"/>
      <c r="HH85" s="178"/>
      <c r="HI85" s="178"/>
      <c r="HJ85" s="178"/>
      <c r="HK85" s="178"/>
      <c r="HL85" s="178"/>
      <c r="HM85" s="178"/>
      <c r="HN85" s="178"/>
      <c r="HO85" s="178"/>
      <c r="HP85" s="178"/>
      <c r="HQ85" s="178"/>
      <c r="HR85" s="178"/>
      <c r="HS85" s="178"/>
      <c r="HT85" s="178"/>
      <c r="HU85" s="178"/>
      <c r="HV85" s="178"/>
      <c r="HW85" s="178"/>
      <c r="HX85" s="178"/>
      <c r="HY85" s="178"/>
      <c r="HZ85" s="178"/>
      <c r="IA85" s="178"/>
      <c r="IB85" s="178"/>
      <c r="IC85" s="178"/>
      <c r="ID85" s="178"/>
      <c r="IE85" s="178"/>
      <c r="IF85" s="178"/>
      <c r="IG85" s="178"/>
      <c r="IH85" s="178"/>
      <c r="II85" s="178"/>
      <c r="IJ85" s="178"/>
      <c r="IK85" s="178"/>
      <c r="IL85" s="178"/>
      <c r="IM85" s="178"/>
      <c r="IN85" s="178"/>
      <c r="IO85" s="178"/>
    </row>
    <row r="86" spans="1:249" ht="31.5" x14ac:dyDescent="0.25">
      <c r="A86" s="176" t="s">
        <v>1234</v>
      </c>
      <c r="B86" s="176" t="s">
        <v>1238</v>
      </c>
      <c r="C86" s="233" t="s">
        <v>1239</v>
      </c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8"/>
      <c r="BH86" s="178"/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8"/>
      <c r="BV86" s="178"/>
      <c r="BW86" s="178"/>
      <c r="BX86" s="178"/>
      <c r="BY86" s="178"/>
      <c r="BZ86" s="178"/>
      <c r="CA86" s="178"/>
      <c r="CB86" s="178"/>
      <c r="CC86" s="178"/>
      <c r="CD86" s="178"/>
      <c r="CE86" s="178"/>
      <c r="CF86" s="178"/>
      <c r="CG86" s="178"/>
      <c r="CH86" s="178"/>
      <c r="CI86" s="178"/>
      <c r="CJ86" s="178"/>
      <c r="CK86" s="178"/>
      <c r="CL86" s="178"/>
      <c r="CM86" s="178"/>
      <c r="CN86" s="178"/>
      <c r="CO86" s="178"/>
      <c r="CP86" s="178"/>
      <c r="CQ86" s="178"/>
      <c r="CR86" s="178"/>
      <c r="CS86" s="178"/>
      <c r="CT86" s="178"/>
      <c r="CU86" s="178"/>
      <c r="CV86" s="178"/>
      <c r="CW86" s="178"/>
      <c r="CX86" s="178"/>
      <c r="CY86" s="178"/>
      <c r="CZ86" s="178"/>
      <c r="DA86" s="178"/>
      <c r="DB86" s="178"/>
      <c r="DC86" s="178"/>
      <c r="DD86" s="178"/>
      <c r="DE86" s="178"/>
      <c r="DF86" s="178"/>
      <c r="DG86" s="178"/>
      <c r="DH86" s="178"/>
      <c r="DI86" s="178"/>
      <c r="DJ86" s="178"/>
      <c r="DK86" s="178"/>
      <c r="DL86" s="178"/>
      <c r="DM86" s="178"/>
      <c r="DN86" s="178"/>
      <c r="DO86" s="178"/>
      <c r="DP86" s="178"/>
      <c r="DQ86" s="178"/>
      <c r="DR86" s="178"/>
      <c r="DS86" s="178"/>
      <c r="DT86" s="178"/>
      <c r="DU86" s="178"/>
      <c r="DV86" s="178"/>
      <c r="DW86" s="178"/>
      <c r="DX86" s="178"/>
      <c r="DY86" s="178"/>
      <c r="DZ86" s="178"/>
      <c r="EA86" s="178"/>
      <c r="EB86" s="178"/>
      <c r="EC86" s="178"/>
      <c r="ED86" s="178"/>
      <c r="EE86" s="178"/>
      <c r="EF86" s="178"/>
      <c r="EG86" s="178"/>
      <c r="EH86" s="178"/>
      <c r="EI86" s="178"/>
      <c r="EJ86" s="178"/>
      <c r="EK86" s="178"/>
      <c r="EL86" s="178"/>
      <c r="EM86" s="178"/>
      <c r="EN86" s="178"/>
      <c r="EO86" s="178"/>
      <c r="EP86" s="178"/>
      <c r="EQ86" s="178"/>
      <c r="ER86" s="178"/>
      <c r="ES86" s="178"/>
      <c r="ET86" s="178"/>
      <c r="EU86" s="178"/>
      <c r="EV86" s="178"/>
      <c r="EW86" s="178"/>
      <c r="EX86" s="178"/>
      <c r="EY86" s="178"/>
      <c r="EZ86" s="178"/>
      <c r="FA86" s="178"/>
      <c r="FB86" s="178"/>
      <c r="FC86" s="178"/>
      <c r="FD86" s="178"/>
      <c r="FE86" s="178"/>
      <c r="FF86" s="178"/>
      <c r="FG86" s="178"/>
      <c r="FH86" s="178"/>
      <c r="FI86" s="178"/>
      <c r="FJ86" s="178"/>
      <c r="FK86" s="178"/>
      <c r="FL86" s="178"/>
      <c r="FM86" s="178"/>
      <c r="FN86" s="178"/>
      <c r="FO86" s="178"/>
      <c r="FP86" s="178"/>
      <c r="FQ86" s="178"/>
      <c r="FR86" s="178"/>
      <c r="FS86" s="178"/>
      <c r="FT86" s="178"/>
      <c r="FU86" s="178"/>
      <c r="FV86" s="178"/>
      <c r="FW86" s="178"/>
      <c r="FX86" s="178"/>
      <c r="FY86" s="178"/>
      <c r="FZ86" s="178"/>
      <c r="GA86" s="178"/>
      <c r="GB86" s="178"/>
      <c r="GC86" s="178"/>
      <c r="GD86" s="178"/>
      <c r="GE86" s="178"/>
      <c r="GF86" s="178"/>
      <c r="GG86" s="178"/>
      <c r="GH86" s="178"/>
      <c r="GI86" s="178"/>
      <c r="GJ86" s="178"/>
      <c r="GK86" s="178"/>
      <c r="GL86" s="178"/>
      <c r="GM86" s="178"/>
      <c r="GN86" s="178"/>
      <c r="GO86" s="178"/>
      <c r="GP86" s="178"/>
      <c r="GQ86" s="178"/>
      <c r="GR86" s="178"/>
      <c r="GS86" s="178"/>
      <c r="GT86" s="178"/>
      <c r="GU86" s="178"/>
      <c r="GV86" s="178"/>
      <c r="GW86" s="178"/>
      <c r="GX86" s="178"/>
      <c r="GY86" s="178"/>
      <c r="GZ86" s="178"/>
      <c r="HA86" s="178"/>
      <c r="HB86" s="178"/>
      <c r="HC86" s="178"/>
      <c r="HD86" s="178"/>
      <c r="HE86" s="178"/>
      <c r="HF86" s="178"/>
      <c r="HG86" s="178"/>
      <c r="HH86" s="178"/>
      <c r="HI86" s="178"/>
      <c r="HJ86" s="178"/>
      <c r="HK86" s="178"/>
      <c r="HL86" s="178"/>
      <c r="HM86" s="178"/>
      <c r="HN86" s="178"/>
      <c r="HO86" s="178"/>
      <c r="HP86" s="178"/>
      <c r="HQ86" s="178"/>
      <c r="HR86" s="178"/>
      <c r="HS86" s="178"/>
      <c r="HT86" s="178"/>
      <c r="HU86" s="178"/>
      <c r="HV86" s="178"/>
      <c r="HW86" s="178"/>
      <c r="HX86" s="178"/>
      <c r="HY86" s="178"/>
      <c r="HZ86" s="178"/>
      <c r="IA86" s="178"/>
      <c r="IB86" s="178"/>
      <c r="IC86" s="178"/>
      <c r="ID86" s="178"/>
      <c r="IE86" s="178"/>
      <c r="IF86" s="178"/>
      <c r="IG86" s="178"/>
      <c r="IH86" s="178"/>
      <c r="II86" s="178"/>
      <c r="IJ86" s="178"/>
      <c r="IK86" s="178"/>
      <c r="IL86" s="178"/>
      <c r="IM86" s="178"/>
      <c r="IN86" s="178"/>
      <c r="IO86" s="178"/>
    </row>
    <row r="87" spans="1:249" x14ac:dyDescent="0.25">
      <c r="A87" s="176" t="s">
        <v>1234</v>
      </c>
      <c r="B87" s="176" t="s">
        <v>1240</v>
      </c>
      <c r="C87" s="233" t="s">
        <v>1533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  <c r="BD87" s="178"/>
      <c r="BE87" s="178"/>
      <c r="BF87" s="178"/>
      <c r="BG87" s="178"/>
      <c r="BH87" s="178"/>
      <c r="BI87" s="178"/>
      <c r="BJ87" s="178"/>
      <c r="BK87" s="178"/>
      <c r="BL87" s="178"/>
      <c r="BM87" s="178"/>
      <c r="BN87" s="178"/>
      <c r="BO87" s="178"/>
      <c r="BP87" s="178"/>
      <c r="BQ87" s="178"/>
      <c r="BR87" s="178"/>
      <c r="BS87" s="178"/>
      <c r="BT87" s="178"/>
      <c r="BU87" s="178"/>
      <c r="BV87" s="178"/>
      <c r="BW87" s="178"/>
      <c r="BX87" s="178"/>
      <c r="BY87" s="178"/>
      <c r="BZ87" s="178"/>
      <c r="CA87" s="178"/>
      <c r="CB87" s="178"/>
      <c r="CC87" s="178"/>
      <c r="CD87" s="178"/>
      <c r="CE87" s="178"/>
      <c r="CF87" s="178"/>
      <c r="CG87" s="178"/>
      <c r="CH87" s="178"/>
      <c r="CI87" s="178"/>
      <c r="CJ87" s="178"/>
      <c r="CK87" s="178"/>
      <c r="CL87" s="178"/>
      <c r="CM87" s="178"/>
      <c r="CN87" s="178"/>
      <c r="CO87" s="178"/>
      <c r="CP87" s="178"/>
      <c r="CQ87" s="178"/>
      <c r="CR87" s="178"/>
      <c r="CS87" s="178"/>
      <c r="CT87" s="178"/>
      <c r="CU87" s="178"/>
      <c r="CV87" s="178"/>
      <c r="CW87" s="178"/>
      <c r="CX87" s="178"/>
      <c r="CY87" s="178"/>
      <c r="CZ87" s="178"/>
      <c r="DA87" s="178"/>
      <c r="DB87" s="178"/>
      <c r="DC87" s="178"/>
      <c r="DD87" s="178"/>
      <c r="DE87" s="178"/>
      <c r="DF87" s="178"/>
      <c r="DG87" s="178"/>
      <c r="DH87" s="178"/>
      <c r="DI87" s="178"/>
      <c r="DJ87" s="178"/>
      <c r="DK87" s="178"/>
      <c r="DL87" s="178"/>
      <c r="DM87" s="178"/>
      <c r="DN87" s="178"/>
      <c r="DO87" s="178"/>
      <c r="DP87" s="178"/>
      <c r="DQ87" s="178"/>
      <c r="DR87" s="178"/>
      <c r="DS87" s="178"/>
      <c r="DT87" s="178"/>
      <c r="DU87" s="178"/>
      <c r="DV87" s="178"/>
      <c r="DW87" s="178"/>
      <c r="DX87" s="178"/>
      <c r="DY87" s="178"/>
      <c r="DZ87" s="178"/>
      <c r="EA87" s="178"/>
      <c r="EB87" s="178"/>
      <c r="EC87" s="178"/>
      <c r="ED87" s="178"/>
      <c r="EE87" s="178"/>
      <c r="EF87" s="178"/>
      <c r="EG87" s="178"/>
      <c r="EH87" s="178"/>
      <c r="EI87" s="178"/>
      <c r="EJ87" s="178"/>
      <c r="EK87" s="178"/>
      <c r="EL87" s="178"/>
      <c r="EM87" s="178"/>
      <c r="EN87" s="178"/>
      <c r="EO87" s="178"/>
      <c r="EP87" s="178"/>
      <c r="EQ87" s="178"/>
      <c r="ER87" s="178"/>
      <c r="ES87" s="178"/>
      <c r="ET87" s="178"/>
      <c r="EU87" s="178"/>
      <c r="EV87" s="178"/>
      <c r="EW87" s="178"/>
      <c r="EX87" s="178"/>
      <c r="EY87" s="178"/>
      <c r="EZ87" s="178"/>
      <c r="FA87" s="178"/>
      <c r="FB87" s="178"/>
      <c r="FC87" s="178"/>
      <c r="FD87" s="178"/>
      <c r="FE87" s="178"/>
      <c r="FF87" s="178"/>
      <c r="FG87" s="178"/>
      <c r="FH87" s="178"/>
      <c r="FI87" s="178"/>
      <c r="FJ87" s="178"/>
      <c r="FK87" s="178"/>
      <c r="FL87" s="178"/>
      <c r="FM87" s="178"/>
      <c r="FN87" s="178"/>
      <c r="FO87" s="178"/>
      <c r="FP87" s="178"/>
      <c r="FQ87" s="178"/>
      <c r="FR87" s="178"/>
      <c r="FS87" s="178"/>
      <c r="FT87" s="178"/>
      <c r="FU87" s="178"/>
      <c r="FV87" s="178"/>
      <c r="FW87" s="178"/>
      <c r="FX87" s="178"/>
      <c r="FY87" s="178"/>
      <c r="FZ87" s="178"/>
      <c r="GA87" s="178"/>
      <c r="GB87" s="178"/>
      <c r="GC87" s="178"/>
      <c r="GD87" s="178"/>
      <c r="GE87" s="178"/>
      <c r="GF87" s="178"/>
      <c r="GG87" s="178"/>
      <c r="GH87" s="178"/>
      <c r="GI87" s="178"/>
      <c r="GJ87" s="178"/>
      <c r="GK87" s="178"/>
      <c r="GL87" s="178"/>
      <c r="GM87" s="178"/>
      <c r="GN87" s="178"/>
      <c r="GO87" s="178"/>
      <c r="GP87" s="178"/>
      <c r="GQ87" s="178"/>
      <c r="GR87" s="178"/>
      <c r="GS87" s="178"/>
      <c r="GT87" s="178"/>
      <c r="GU87" s="178"/>
      <c r="GV87" s="178"/>
      <c r="GW87" s="178"/>
      <c r="GX87" s="178"/>
      <c r="GY87" s="178"/>
      <c r="GZ87" s="178"/>
      <c r="HA87" s="178"/>
      <c r="HB87" s="178"/>
      <c r="HC87" s="178"/>
      <c r="HD87" s="178"/>
      <c r="HE87" s="178"/>
      <c r="HF87" s="178"/>
      <c r="HG87" s="178"/>
      <c r="HH87" s="178"/>
      <c r="HI87" s="178"/>
      <c r="HJ87" s="178"/>
      <c r="HK87" s="178"/>
      <c r="HL87" s="178"/>
      <c r="HM87" s="178"/>
      <c r="HN87" s="178"/>
      <c r="HO87" s="178"/>
      <c r="HP87" s="178"/>
      <c r="HQ87" s="178"/>
      <c r="HR87" s="178"/>
      <c r="HS87" s="178"/>
      <c r="HT87" s="178"/>
      <c r="HU87" s="178"/>
      <c r="HV87" s="178"/>
      <c r="HW87" s="178"/>
      <c r="HX87" s="178"/>
      <c r="HY87" s="178"/>
      <c r="HZ87" s="178"/>
      <c r="IA87" s="178"/>
      <c r="IB87" s="178"/>
      <c r="IC87" s="178"/>
      <c r="ID87" s="178"/>
      <c r="IE87" s="178"/>
      <c r="IF87" s="178"/>
      <c r="IG87" s="178"/>
      <c r="IH87" s="178"/>
      <c r="II87" s="178"/>
      <c r="IJ87" s="178"/>
      <c r="IK87" s="178"/>
      <c r="IL87" s="178"/>
      <c r="IM87" s="178"/>
      <c r="IN87" s="178"/>
      <c r="IO87" s="178"/>
    </row>
    <row r="88" spans="1:249" x14ac:dyDescent="0.25">
      <c r="A88" s="176" t="s">
        <v>1234</v>
      </c>
      <c r="B88" s="176" t="s">
        <v>1241</v>
      </c>
      <c r="C88" s="233" t="s">
        <v>1534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8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78"/>
      <c r="BC88" s="178"/>
      <c r="BD88" s="178"/>
      <c r="BE88" s="178"/>
      <c r="BF88" s="178"/>
      <c r="BG88" s="178"/>
      <c r="BH88" s="178"/>
      <c r="BI88" s="178"/>
      <c r="BJ88" s="178"/>
      <c r="BK88" s="178"/>
      <c r="BL88" s="178"/>
      <c r="BM88" s="178"/>
      <c r="BN88" s="178"/>
      <c r="BO88" s="178"/>
      <c r="BP88" s="178"/>
      <c r="BQ88" s="178"/>
      <c r="BR88" s="178"/>
      <c r="BS88" s="178"/>
      <c r="BT88" s="178"/>
      <c r="BU88" s="178"/>
      <c r="BV88" s="178"/>
      <c r="BW88" s="178"/>
      <c r="BX88" s="178"/>
      <c r="BY88" s="178"/>
      <c r="BZ88" s="178"/>
      <c r="CA88" s="178"/>
      <c r="CB88" s="178"/>
      <c r="CC88" s="178"/>
      <c r="CD88" s="178"/>
      <c r="CE88" s="178"/>
      <c r="CF88" s="178"/>
      <c r="CG88" s="178"/>
      <c r="CH88" s="178"/>
      <c r="CI88" s="178"/>
      <c r="CJ88" s="178"/>
      <c r="CK88" s="178"/>
      <c r="CL88" s="178"/>
      <c r="CM88" s="178"/>
      <c r="CN88" s="178"/>
      <c r="CO88" s="178"/>
      <c r="CP88" s="178"/>
      <c r="CQ88" s="178"/>
      <c r="CR88" s="178"/>
      <c r="CS88" s="178"/>
      <c r="CT88" s="178"/>
      <c r="CU88" s="178"/>
      <c r="CV88" s="178"/>
      <c r="CW88" s="178"/>
      <c r="CX88" s="178"/>
      <c r="CY88" s="178"/>
      <c r="CZ88" s="178"/>
      <c r="DA88" s="178"/>
      <c r="DB88" s="178"/>
      <c r="DC88" s="178"/>
      <c r="DD88" s="178"/>
      <c r="DE88" s="178"/>
      <c r="DF88" s="178"/>
      <c r="DG88" s="178"/>
      <c r="DH88" s="178"/>
      <c r="DI88" s="178"/>
      <c r="DJ88" s="178"/>
      <c r="DK88" s="178"/>
      <c r="DL88" s="178"/>
      <c r="DM88" s="178"/>
      <c r="DN88" s="178"/>
      <c r="DO88" s="178"/>
      <c r="DP88" s="178"/>
      <c r="DQ88" s="178"/>
      <c r="DR88" s="178"/>
      <c r="DS88" s="178"/>
      <c r="DT88" s="178"/>
      <c r="DU88" s="178"/>
      <c r="DV88" s="178"/>
      <c r="DW88" s="178"/>
      <c r="DX88" s="178"/>
      <c r="DY88" s="178"/>
      <c r="DZ88" s="178"/>
      <c r="EA88" s="178"/>
      <c r="EB88" s="178"/>
      <c r="EC88" s="178"/>
      <c r="ED88" s="178"/>
      <c r="EE88" s="178"/>
      <c r="EF88" s="178"/>
      <c r="EG88" s="178"/>
      <c r="EH88" s="178"/>
      <c r="EI88" s="178"/>
      <c r="EJ88" s="178"/>
      <c r="EK88" s="178"/>
      <c r="EL88" s="178"/>
      <c r="EM88" s="178"/>
      <c r="EN88" s="178"/>
      <c r="EO88" s="178"/>
      <c r="EP88" s="178"/>
      <c r="EQ88" s="178"/>
      <c r="ER88" s="178"/>
      <c r="ES88" s="178"/>
      <c r="ET88" s="178"/>
      <c r="EU88" s="178"/>
      <c r="EV88" s="178"/>
      <c r="EW88" s="178"/>
      <c r="EX88" s="178"/>
      <c r="EY88" s="178"/>
      <c r="EZ88" s="178"/>
      <c r="FA88" s="178"/>
      <c r="FB88" s="178"/>
      <c r="FC88" s="178"/>
      <c r="FD88" s="178"/>
      <c r="FE88" s="178"/>
      <c r="FF88" s="178"/>
      <c r="FG88" s="178"/>
      <c r="FH88" s="178"/>
      <c r="FI88" s="178"/>
      <c r="FJ88" s="178"/>
      <c r="FK88" s="178"/>
      <c r="FL88" s="178"/>
      <c r="FM88" s="178"/>
      <c r="FN88" s="178"/>
      <c r="FO88" s="178"/>
      <c r="FP88" s="178"/>
      <c r="FQ88" s="178"/>
      <c r="FR88" s="178"/>
      <c r="FS88" s="178"/>
      <c r="FT88" s="178"/>
      <c r="FU88" s="178"/>
      <c r="FV88" s="178"/>
      <c r="FW88" s="178"/>
      <c r="FX88" s="178"/>
      <c r="FY88" s="178"/>
      <c r="FZ88" s="178"/>
      <c r="GA88" s="178"/>
      <c r="GB88" s="178"/>
      <c r="GC88" s="178"/>
      <c r="GD88" s="178"/>
      <c r="GE88" s="178"/>
      <c r="GF88" s="178"/>
      <c r="GG88" s="178"/>
      <c r="GH88" s="178"/>
      <c r="GI88" s="178"/>
      <c r="GJ88" s="178"/>
      <c r="GK88" s="178"/>
      <c r="GL88" s="178"/>
      <c r="GM88" s="178"/>
      <c r="GN88" s="178"/>
      <c r="GO88" s="178"/>
      <c r="GP88" s="178"/>
      <c r="GQ88" s="178"/>
      <c r="GR88" s="178"/>
      <c r="GS88" s="178"/>
      <c r="GT88" s="178"/>
      <c r="GU88" s="178"/>
      <c r="GV88" s="178"/>
      <c r="GW88" s="178"/>
      <c r="GX88" s="178"/>
      <c r="GY88" s="178"/>
      <c r="GZ88" s="178"/>
      <c r="HA88" s="178"/>
      <c r="HB88" s="178"/>
      <c r="HC88" s="178"/>
      <c r="HD88" s="178"/>
      <c r="HE88" s="178"/>
      <c r="HF88" s="178"/>
      <c r="HG88" s="178"/>
      <c r="HH88" s="178"/>
      <c r="HI88" s="178"/>
      <c r="HJ88" s="178"/>
      <c r="HK88" s="178"/>
      <c r="HL88" s="178"/>
      <c r="HM88" s="178"/>
      <c r="HN88" s="178"/>
      <c r="HO88" s="178"/>
      <c r="HP88" s="178"/>
      <c r="HQ88" s="178"/>
      <c r="HR88" s="178"/>
      <c r="HS88" s="178"/>
      <c r="HT88" s="178"/>
      <c r="HU88" s="178"/>
      <c r="HV88" s="178"/>
      <c r="HW88" s="178"/>
      <c r="HX88" s="178"/>
      <c r="HY88" s="178"/>
      <c r="HZ88" s="178"/>
      <c r="IA88" s="178"/>
      <c r="IB88" s="178"/>
      <c r="IC88" s="178"/>
      <c r="ID88" s="178"/>
      <c r="IE88" s="178"/>
      <c r="IF88" s="178"/>
      <c r="IG88" s="178"/>
      <c r="IH88" s="178"/>
      <c r="II88" s="178"/>
      <c r="IJ88" s="178"/>
      <c r="IK88" s="178"/>
      <c r="IL88" s="178"/>
      <c r="IM88" s="178"/>
      <c r="IN88" s="178"/>
      <c r="IO88" s="178"/>
    </row>
    <row r="89" spans="1:249" x14ac:dyDescent="0.25">
      <c r="A89" s="176" t="s">
        <v>1234</v>
      </c>
      <c r="B89" s="176" t="s">
        <v>1242</v>
      </c>
      <c r="C89" s="233" t="s">
        <v>1535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  <c r="BD89" s="178"/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  <c r="BX89" s="178"/>
      <c r="BY89" s="178"/>
      <c r="BZ89" s="178"/>
      <c r="CA89" s="178"/>
      <c r="CB89" s="178"/>
      <c r="CC89" s="178"/>
      <c r="CD89" s="178"/>
      <c r="CE89" s="178"/>
      <c r="CF89" s="178"/>
      <c r="CG89" s="178"/>
      <c r="CH89" s="178"/>
      <c r="CI89" s="178"/>
      <c r="CJ89" s="178"/>
      <c r="CK89" s="178"/>
      <c r="CL89" s="178"/>
      <c r="CM89" s="178"/>
      <c r="CN89" s="178"/>
      <c r="CO89" s="178"/>
      <c r="CP89" s="178"/>
      <c r="CQ89" s="178"/>
      <c r="CR89" s="178"/>
      <c r="CS89" s="178"/>
      <c r="CT89" s="178"/>
      <c r="CU89" s="178"/>
      <c r="CV89" s="178"/>
      <c r="CW89" s="178"/>
      <c r="CX89" s="178"/>
      <c r="CY89" s="178"/>
      <c r="CZ89" s="178"/>
      <c r="DA89" s="178"/>
      <c r="DB89" s="178"/>
      <c r="DC89" s="178"/>
      <c r="DD89" s="178"/>
      <c r="DE89" s="178"/>
      <c r="DF89" s="178"/>
      <c r="DG89" s="178"/>
      <c r="DH89" s="178"/>
      <c r="DI89" s="178"/>
      <c r="DJ89" s="178"/>
      <c r="DK89" s="178"/>
      <c r="DL89" s="178"/>
      <c r="DM89" s="178"/>
      <c r="DN89" s="178"/>
      <c r="DO89" s="178"/>
      <c r="DP89" s="178"/>
      <c r="DQ89" s="178"/>
      <c r="DR89" s="178"/>
      <c r="DS89" s="178"/>
      <c r="DT89" s="178"/>
      <c r="DU89" s="178"/>
      <c r="DV89" s="178"/>
      <c r="DW89" s="178"/>
      <c r="DX89" s="178"/>
      <c r="DY89" s="178"/>
      <c r="DZ89" s="178"/>
      <c r="EA89" s="178"/>
      <c r="EB89" s="178"/>
      <c r="EC89" s="178"/>
      <c r="ED89" s="178"/>
      <c r="EE89" s="178"/>
      <c r="EF89" s="178"/>
      <c r="EG89" s="178"/>
      <c r="EH89" s="178"/>
      <c r="EI89" s="178"/>
      <c r="EJ89" s="178"/>
      <c r="EK89" s="178"/>
      <c r="EL89" s="178"/>
      <c r="EM89" s="178"/>
      <c r="EN89" s="178"/>
      <c r="EO89" s="178"/>
      <c r="EP89" s="178"/>
      <c r="EQ89" s="178"/>
      <c r="ER89" s="178"/>
      <c r="ES89" s="178"/>
      <c r="ET89" s="178"/>
      <c r="EU89" s="178"/>
      <c r="EV89" s="178"/>
      <c r="EW89" s="178"/>
      <c r="EX89" s="178"/>
      <c r="EY89" s="178"/>
      <c r="EZ89" s="178"/>
      <c r="FA89" s="178"/>
      <c r="FB89" s="178"/>
      <c r="FC89" s="178"/>
      <c r="FD89" s="178"/>
      <c r="FE89" s="178"/>
      <c r="FF89" s="178"/>
      <c r="FG89" s="178"/>
      <c r="FH89" s="178"/>
      <c r="FI89" s="178"/>
      <c r="FJ89" s="178"/>
      <c r="FK89" s="178"/>
      <c r="FL89" s="178"/>
      <c r="FM89" s="178"/>
      <c r="FN89" s="178"/>
      <c r="FO89" s="178"/>
      <c r="FP89" s="178"/>
      <c r="FQ89" s="178"/>
      <c r="FR89" s="178"/>
      <c r="FS89" s="178"/>
      <c r="FT89" s="178"/>
      <c r="FU89" s="178"/>
      <c r="FV89" s="178"/>
      <c r="FW89" s="178"/>
      <c r="FX89" s="178"/>
      <c r="FY89" s="178"/>
      <c r="FZ89" s="178"/>
      <c r="GA89" s="178"/>
      <c r="GB89" s="178"/>
      <c r="GC89" s="178"/>
      <c r="GD89" s="178"/>
      <c r="GE89" s="178"/>
      <c r="GF89" s="178"/>
      <c r="GG89" s="178"/>
      <c r="GH89" s="178"/>
      <c r="GI89" s="178"/>
      <c r="GJ89" s="178"/>
      <c r="GK89" s="178"/>
      <c r="GL89" s="178"/>
      <c r="GM89" s="178"/>
      <c r="GN89" s="178"/>
      <c r="GO89" s="178"/>
      <c r="GP89" s="178"/>
      <c r="GQ89" s="178"/>
      <c r="GR89" s="178"/>
      <c r="GS89" s="178"/>
      <c r="GT89" s="178"/>
      <c r="GU89" s="178"/>
      <c r="GV89" s="178"/>
      <c r="GW89" s="178"/>
      <c r="GX89" s="178"/>
      <c r="GY89" s="178"/>
      <c r="GZ89" s="178"/>
      <c r="HA89" s="178"/>
      <c r="HB89" s="178"/>
      <c r="HC89" s="178"/>
      <c r="HD89" s="178"/>
      <c r="HE89" s="178"/>
      <c r="HF89" s="178"/>
      <c r="HG89" s="178"/>
      <c r="HH89" s="178"/>
      <c r="HI89" s="178"/>
      <c r="HJ89" s="178"/>
      <c r="HK89" s="178"/>
      <c r="HL89" s="178"/>
      <c r="HM89" s="178"/>
      <c r="HN89" s="178"/>
      <c r="HO89" s="178"/>
      <c r="HP89" s="178"/>
      <c r="HQ89" s="178"/>
      <c r="HR89" s="178"/>
      <c r="HS89" s="178"/>
      <c r="HT89" s="178"/>
      <c r="HU89" s="178"/>
      <c r="HV89" s="178"/>
      <c r="HW89" s="178"/>
      <c r="HX89" s="178"/>
      <c r="HY89" s="178"/>
      <c r="HZ89" s="178"/>
      <c r="IA89" s="178"/>
      <c r="IB89" s="178"/>
      <c r="IC89" s="178"/>
      <c r="ID89" s="178"/>
      <c r="IE89" s="178"/>
      <c r="IF89" s="178"/>
      <c r="IG89" s="178"/>
      <c r="IH89" s="178"/>
      <c r="II89" s="178"/>
      <c r="IJ89" s="178"/>
      <c r="IK89" s="178"/>
      <c r="IL89" s="178"/>
      <c r="IM89" s="178"/>
      <c r="IN89" s="178"/>
      <c r="IO89" s="178"/>
    </row>
    <row r="90" spans="1:249" x14ac:dyDescent="0.25">
      <c r="A90" s="176" t="s">
        <v>1234</v>
      </c>
      <c r="B90" s="176" t="s">
        <v>1243</v>
      </c>
      <c r="C90" s="233" t="s">
        <v>1536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178"/>
      <c r="BY90" s="178"/>
      <c r="BZ90" s="178"/>
      <c r="CA90" s="178"/>
      <c r="CB90" s="178"/>
      <c r="CC90" s="178"/>
      <c r="CD90" s="178"/>
      <c r="CE90" s="178"/>
      <c r="CF90" s="178"/>
      <c r="CG90" s="178"/>
      <c r="CH90" s="178"/>
      <c r="CI90" s="178"/>
      <c r="CJ90" s="178"/>
      <c r="CK90" s="178"/>
      <c r="CL90" s="178"/>
      <c r="CM90" s="178"/>
      <c r="CN90" s="178"/>
      <c r="CO90" s="178"/>
      <c r="CP90" s="178"/>
      <c r="CQ90" s="178"/>
      <c r="CR90" s="178"/>
      <c r="CS90" s="178"/>
      <c r="CT90" s="178"/>
      <c r="CU90" s="178"/>
      <c r="CV90" s="178"/>
      <c r="CW90" s="178"/>
      <c r="CX90" s="178"/>
      <c r="CY90" s="178"/>
      <c r="CZ90" s="178"/>
      <c r="DA90" s="178"/>
      <c r="DB90" s="178"/>
      <c r="DC90" s="178"/>
      <c r="DD90" s="178"/>
      <c r="DE90" s="178"/>
      <c r="DF90" s="178"/>
      <c r="DG90" s="178"/>
      <c r="DH90" s="178"/>
      <c r="DI90" s="178"/>
      <c r="DJ90" s="178"/>
      <c r="DK90" s="178"/>
      <c r="DL90" s="178"/>
      <c r="DM90" s="178"/>
      <c r="DN90" s="178"/>
      <c r="DO90" s="178"/>
      <c r="DP90" s="178"/>
      <c r="DQ90" s="178"/>
      <c r="DR90" s="178"/>
      <c r="DS90" s="178"/>
      <c r="DT90" s="178"/>
      <c r="DU90" s="178"/>
      <c r="DV90" s="178"/>
      <c r="DW90" s="178"/>
      <c r="DX90" s="178"/>
      <c r="DY90" s="178"/>
      <c r="DZ90" s="178"/>
      <c r="EA90" s="178"/>
      <c r="EB90" s="178"/>
      <c r="EC90" s="178"/>
      <c r="ED90" s="178"/>
      <c r="EE90" s="178"/>
      <c r="EF90" s="178"/>
      <c r="EG90" s="178"/>
      <c r="EH90" s="178"/>
      <c r="EI90" s="178"/>
      <c r="EJ90" s="178"/>
      <c r="EK90" s="178"/>
      <c r="EL90" s="178"/>
      <c r="EM90" s="178"/>
      <c r="EN90" s="178"/>
      <c r="EO90" s="178"/>
      <c r="EP90" s="178"/>
      <c r="EQ90" s="178"/>
      <c r="ER90" s="178"/>
      <c r="ES90" s="178"/>
      <c r="ET90" s="178"/>
      <c r="EU90" s="178"/>
      <c r="EV90" s="178"/>
      <c r="EW90" s="178"/>
      <c r="EX90" s="178"/>
      <c r="EY90" s="178"/>
      <c r="EZ90" s="178"/>
      <c r="FA90" s="178"/>
      <c r="FB90" s="178"/>
      <c r="FC90" s="178"/>
      <c r="FD90" s="178"/>
      <c r="FE90" s="178"/>
      <c r="FF90" s="178"/>
      <c r="FG90" s="178"/>
      <c r="FH90" s="178"/>
      <c r="FI90" s="178"/>
      <c r="FJ90" s="178"/>
      <c r="FK90" s="178"/>
      <c r="FL90" s="178"/>
      <c r="FM90" s="178"/>
      <c r="FN90" s="178"/>
      <c r="FO90" s="178"/>
      <c r="FP90" s="178"/>
      <c r="FQ90" s="178"/>
      <c r="FR90" s="178"/>
      <c r="FS90" s="178"/>
      <c r="FT90" s="178"/>
      <c r="FU90" s="178"/>
      <c r="FV90" s="178"/>
      <c r="FW90" s="178"/>
      <c r="FX90" s="178"/>
      <c r="FY90" s="178"/>
      <c r="FZ90" s="178"/>
      <c r="GA90" s="178"/>
      <c r="GB90" s="178"/>
      <c r="GC90" s="178"/>
      <c r="GD90" s="178"/>
      <c r="GE90" s="178"/>
      <c r="GF90" s="178"/>
      <c r="GG90" s="178"/>
      <c r="GH90" s="178"/>
      <c r="GI90" s="178"/>
      <c r="GJ90" s="178"/>
      <c r="GK90" s="178"/>
      <c r="GL90" s="178"/>
      <c r="GM90" s="178"/>
      <c r="GN90" s="178"/>
      <c r="GO90" s="178"/>
      <c r="GP90" s="178"/>
      <c r="GQ90" s="178"/>
      <c r="GR90" s="178"/>
      <c r="GS90" s="178"/>
      <c r="GT90" s="178"/>
      <c r="GU90" s="178"/>
      <c r="GV90" s="178"/>
      <c r="GW90" s="178"/>
      <c r="GX90" s="178"/>
      <c r="GY90" s="178"/>
      <c r="GZ90" s="178"/>
      <c r="HA90" s="178"/>
      <c r="HB90" s="178"/>
      <c r="HC90" s="178"/>
      <c r="HD90" s="178"/>
      <c r="HE90" s="178"/>
      <c r="HF90" s="178"/>
      <c r="HG90" s="178"/>
      <c r="HH90" s="178"/>
      <c r="HI90" s="178"/>
      <c r="HJ90" s="178"/>
      <c r="HK90" s="178"/>
      <c r="HL90" s="178"/>
      <c r="HM90" s="178"/>
      <c r="HN90" s="178"/>
      <c r="HO90" s="178"/>
      <c r="HP90" s="178"/>
      <c r="HQ90" s="178"/>
      <c r="HR90" s="178"/>
      <c r="HS90" s="178"/>
      <c r="HT90" s="178"/>
      <c r="HU90" s="178"/>
      <c r="HV90" s="178"/>
      <c r="HW90" s="178"/>
      <c r="HX90" s="178"/>
      <c r="HY90" s="178"/>
      <c r="HZ90" s="178"/>
      <c r="IA90" s="178"/>
      <c r="IB90" s="178"/>
      <c r="IC90" s="178"/>
      <c r="ID90" s="178"/>
      <c r="IE90" s="178"/>
      <c r="IF90" s="178"/>
      <c r="IG90" s="178"/>
      <c r="IH90" s="178"/>
      <c r="II90" s="178"/>
      <c r="IJ90" s="178"/>
      <c r="IK90" s="178"/>
      <c r="IL90" s="178"/>
      <c r="IM90" s="178"/>
      <c r="IN90" s="178"/>
      <c r="IO90" s="178"/>
    </row>
    <row r="91" spans="1:249" x14ac:dyDescent="0.25">
      <c r="A91" s="176" t="s">
        <v>1234</v>
      </c>
      <c r="B91" s="176" t="s">
        <v>1244</v>
      </c>
      <c r="C91" s="233" t="s">
        <v>1537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  <c r="BD91" s="178"/>
      <c r="BE91" s="178"/>
      <c r="BF91" s="178"/>
      <c r="BG91" s="178"/>
      <c r="BH91" s="178"/>
      <c r="BI91" s="178"/>
      <c r="BJ91" s="178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8"/>
      <c r="BW91" s="178"/>
      <c r="BX91" s="178"/>
      <c r="BY91" s="178"/>
      <c r="BZ91" s="178"/>
      <c r="CA91" s="178"/>
      <c r="CB91" s="178"/>
      <c r="CC91" s="178"/>
      <c r="CD91" s="178"/>
      <c r="CE91" s="178"/>
      <c r="CF91" s="178"/>
      <c r="CG91" s="178"/>
      <c r="CH91" s="178"/>
      <c r="CI91" s="178"/>
      <c r="CJ91" s="178"/>
      <c r="CK91" s="178"/>
      <c r="CL91" s="178"/>
      <c r="CM91" s="178"/>
      <c r="CN91" s="178"/>
      <c r="CO91" s="178"/>
      <c r="CP91" s="178"/>
      <c r="CQ91" s="178"/>
      <c r="CR91" s="178"/>
      <c r="CS91" s="178"/>
      <c r="CT91" s="178"/>
      <c r="CU91" s="178"/>
      <c r="CV91" s="178"/>
      <c r="CW91" s="178"/>
      <c r="CX91" s="178"/>
      <c r="CY91" s="178"/>
      <c r="CZ91" s="178"/>
      <c r="DA91" s="178"/>
      <c r="DB91" s="178"/>
      <c r="DC91" s="178"/>
      <c r="DD91" s="178"/>
      <c r="DE91" s="178"/>
      <c r="DF91" s="178"/>
      <c r="DG91" s="178"/>
      <c r="DH91" s="178"/>
      <c r="DI91" s="178"/>
      <c r="DJ91" s="178"/>
      <c r="DK91" s="178"/>
      <c r="DL91" s="178"/>
      <c r="DM91" s="178"/>
      <c r="DN91" s="178"/>
      <c r="DO91" s="178"/>
      <c r="DP91" s="178"/>
      <c r="DQ91" s="178"/>
      <c r="DR91" s="178"/>
      <c r="DS91" s="178"/>
      <c r="DT91" s="178"/>
      <c r="DU91" s="178"/>
      <c r="DV91" s="178"/>
      <c r="DW91" s="178"/>
      <c r="DX91" s="178"/>
      <c r="DY91" s="178"/>
      <c r="DZ91" s="178"/>
      <c r="EA91" s="178"/>
      <c r="EB91" s="178"/>
      <c r="EC91" s="178"/>
      <c r="ED91" s="178"/>
      <c r="EE91" s="178"/>
      <c r="EF91" s="178"/>
      <c r="EG91" s="178"/>
      <c r="EH91" s="178"/>
      <c r="EI91" s="178"/>
      <c r="EJ91" s="178"/>
      <c r="EK91" s="178"/>
      <c r="EL91" s="178"/>
      <c r="EM91" s="178"/>
      <c r="EN91" s="178"/>
      <c r="EO91" s="178"/>
      <c r="EP91" s="178"/>
      <c r="EQ91" s="178"/>
      <c r="ER91" s="178"/>
      <c r="ES91" s="178"/>
      <c r="ET91" s="178"/>
      <c r="EU91" s="178"/>
      <c r="EV91" s="178"/>
      <c r="EW91" s="178"/>
      <c r="EX91" s="178"/>
      <c r="EY91" s="178"/>
      <c r="EZ91" s="178"/>
      <c r="FA91" s="178"/>
      <c r="FB91" s="178"/>
      <c r="FC91" s="178"/>
      <c r="FD91" s="178"/>
      <c r="FE91" s="178"/>
      <c r="FF91" s="178"/>
      <c r="FG91" s="178"/>
      <c r="FH91" s="178"/>
      <c r="FI91" s="178"/>
      <c r="FJ91" s="178"/>
      <c r="FK91" s="178"/>
      <c r="FL91" s="178"/>
      <c r="FM91" s="178"/>
      <c r="FN91" s="178"/>
      <c r="FO91" s="178"/>
      <c r="FP91" s="178"/>
      <c r="FQ91" s="178"/>
      <c r="FR91" s="178"/>
      <c r="FS91" s="178"/>
      <c r="FT91" s="178"/>
      <c r="FU91" s="178"/>
      <c r="FV91" s="178"/>
      <c r="FW91" s="178"/>
      <c r="FX91" s="178"/>
      <c r="FY91" s="178"/>
      <c r="FZ91" s="178"/>
      <c r="GA91" s="178"/>
      <c r="GB91" s="178"/>
      <c r="GC91" s="178"/>
      <c r="GD91" s="178"/>
      <c r="GE91" s="178"/>
      <c r="GF91" s="178"/>
      <c r="GG91" s="178"/>
      <c r="GH91" s="178"/>
      <c r="GI91" s="178"/>
      <c r="GJ91" s="178"/>
      <c r="GK91" s="178"/>
      <c r="GL91" s="178"/>
      <c r="GM91" s="178"/>
      <c r="GN91" s="178"/>
      <c r="GO91" s="178"/>
      <c r="GP91" s="178"/>
      <c r="GQ91" s="178"/>
      <c r="GR91" s="178"/>
      <c r="GS91" s="178"/>
      <c r="GT91" s="178"/>
      <c r="GU91" s="178"/>
      <c r="GV91" s="178"/>
      <c r="GW91" s="178"/>
      <c r="GX91" s="178"/>
      <c r="GY91" s="178"/>
      <c r="GZ91" s="178"/>
      <c r="HA91" s="178"/>
      <c r="HB91" s="178"/>
      <c r="HC91" s="178"/>
      <c r="HD91" s="178"/>
      <c r="HE91" s="178"/>
      <c r="HF91" s="178"/>
      <c r="HG91" s="178"/>
      <c r="HH91" s="178"/>
      <c r="HI91" s="178"/>
      <c r="HJ91" s="178"/>
      <c r="HK91" s="178"/>
      <c r="HL91" s="178"/>
      <c r="HM91" s="178"/>
      <c r="HN91" s="178"/>
      <c r="HO91" s="178"/>
      <c r="HP91" s="178"/>
      <c r="HQ91" s="178"/>
      <c r="HR91" s="178"/>
      <c r="HS91" s="178"/>
      <c r="HT91" s="178"/>
      <c r="HU91" s="178"/>
      <c r="HV91" s="178"/>
      <c r="HW91" s="178"/>
      <c r="HX91" s="178"/>
      <c r="HY91" s="178"/>
      <c r="HZ91" s="178"/>
      <c r="IA91" s="178"/>
      <c r="IB91" s="178"/>
      <c r="IC91" s="178"/>
      <c r="ID91" s="178"/>
      <c r="IE91" s="178"/>
      <c r="IF91" s="178"/>
      <c r="IG91" s="178"/>
      <c r="IH91" s="178"/>
      <c r="II91" s="178"/>
      <c r="IJ91" s="178"/>
      <c r="IK91" s="178"/>
      <c r="IL91" s="178"/>
      <c r="IM91" s="178"/>
      <c r="IN91" s="178"/>
      <c r="IO91" s="178"/>
    </row>
    <row r="92" spans="1:249" ht="31.5" x14ac:dyDescent="0.25">
      <c r="A92" s="176" t="s">
        <v>1234</v>
      </c>
      <c r="B92" s="176" t="s">
        <v>1245</v>
      </c>
      <c r="C92" s="233" t="s">
        <v>1538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78"/>
      <c r="AT92" s="178"/>
      <c r="AU92" s="178"/>
      <c r="AV92" s="178"/>
      <c r="AW92" s="178"/>
      <c r="AX92" s="178"/>
      <c r="AY92" s="178"/>
      <c r="AZ92" s="178"/>
      <c r="BA92" s="178"/>
      <c r="BB92" s="178"/>
      <c r="BC92" s="178"/>
      <c r="BD92" s="178"/>
      <c r="BE92" s="178"/>
      <c r="BF92" s="178"/>
      <c r="BG92" s="178"/>
      <c r="BH92" s="178"/>
      <c r="BI92" s="178"/>
      <c r="BJ92" s="178"/>
      <c r="BK92" s="178"/>
      <c r="BL92" s="178"/>
      <c r="BM92" s="178"/>
      <c r="BN92" s="178"/>
      <c r="BO92" s="178"/>
      <c r="BP92" s="178"/>
      <c r="BQ92" s="178"/>
      <c r="BR92" s="178"/>
      <c r="BS92" s="178"/>
      <c r="BT92" s="178"/>
      <c r="BU92" s="178"/>
      <c r="BV92" s="178"/>
      <c r="BW92" s="178"/>
      <c r="BX92" s="178"/>
      <c r="BY92" s="178"/>
      <c r="BZ92" s="178"/>
      <c r="CA92" s="178"/>
      <c r="CB92" s="178"/>
      <c r="CC92" s="178"/>
      <c r="CD92" s="178"/>
      <c r="CE92" s="178"/>
      <c r="CF92" s="178"/>
      <c r="CG92" s="178"/>
      <c r="CH92" s="178"/>
      <c r="CI92" s="178"/>
      <c r="CJ92" s="178"/>
      <c r="CK92" s="178"/>
      <c r="CL92" s="178"/>
      <c r="CM92" s="178"/>
      <c r="CN92" s="178"/>
      <c r="CO92" s="178"/>
      <c r="CP92" s="178"/>
      <c r="CQ92" s="178"/>
      <c r="CR92" s="178"/>
      <c r="CS92" s="178"/>
      <c r="CT92" s="178"/>
      <c r="CU92" s="178"/>
      <c r="CV92" s="178"/>
      <c r="CW92" s="178"/>
      <c r="CX92" s="178"/>
      <c r="CY92" s="178"/>
      <c r="CZ92" s="178"/>
      <c r="DA92" s="178"/>
      <c r="DB92" s="178"/>
      <c r="DC92" s="178"/>
      <c r="DD92" s="178"/>
      <c r="DE92" s="178"/>
      <c r="DF92" s="178"/>
      <c r="DG92" s="178"/>
      <c r="DH92" s="178"/>
      <c r="DI92" s="178"/>
      <c r="DJ92" s="178"/>
      <c r="DK92" s="178"/>
      <c r="DL92" s="178"/>
      <c r="DM92" s="178"/>
      <c r="DN92" s="178"/>
      <c r="DO92" s="178"/>
      <c r="DP92" s="178"/>
      <c r="DQ92" s="178"/>
      <c r="DR92" s="178"/>
      <c r="DS92" s="178"/>
      <c r="DT92" s="178"/>
      <c r="DU92" s="178"/>
      <c r="DV92" s="178"/>
      <c r="DW92" s="178"/>
      <c r="DX92" s="178"/>
      <c r="DY92" s="178"/>
      <c r="DZ92" s="178"/>
      <c r="EA92" s="178"/>
      <c r="EB92" s="178"/>
      <c r="EC92" s="178"/>
      <c r="ED92" s="178"/>
      <c r="EE92" s="178"/>
      <c r="EF92" s="178"/>
      <c r="EG92" s="178"/>
      <c r="EH92" s="178"/>
      <c r="EI92" s="178"/>
      <c r="EJ92" s="178"/>
      <c r="EK92" s="178"/>
      <c r="EL92" s="178"/>
      <c r="EM92" s="178"/>
      <c r="EN92" s="178"/>
      <c r="EO92" s="178"/>
      <c r="EP92" s="178"/>
      <c r="EQ92" s="178"/>
      <c r="ER92" s="178"/>
      <c r="ES92" s="178"/>
      <c r="ET92" s="178"/>
      <c r="EU92" s="178"/>
      <c r="EV92" s="178"/>
      <c r="EW92" s="178"/>
      <c r="EX92" s="178"/>
      <c r="EY92" s="178"/>
      <c r="EZ92" s="178"/>
      <c r="FA92" s="178"/>
      <c r="FB92" s="178"/>
      <c r="FC92" s="178"/>
      <c r="FD92" s="178"/>
      <c r="FE92" s="178"/>
      <c r="FF92" s="178"/>
      <c r="FG92" s="178"/>
      <c r="FH92" s="178"/>
      <c r="FI92" s="178"/>
      <c r="FJ92" s="178"/>
      <c r="FK92" s="178"/>
      <c r="FL92" s="178"/>
      <c r="FM92" s="178"/>
      <c r="FN92" s="178"/>
      <c r="FO92" s="178"/>
      <c r="FP92" s="178"/>
      <c r="FQ92" s="178"/>
      <c r="FR92" s="178"/>
      <c r="FS92" s="178"/>
      <c r="FT92" s="178"/>
      <c r="FU92" s="178"/>
      <c r="FV92" s="178"/>
      <c r="FW92" s="178"/>
      <c r="FX92" s="178"/>
      <c r="FY92" s="178"/>
      <c r="FZ92" s="178"/>
      <c r="GA92" s="178"/>
      <c r="GB92" s="178"/>
      <c r="GC92" s="178"/>
      <c r="GD92" s="178"/>
      <c r="GE92" s="178"/>
      <c r="GF92" s="178"/>
      <c r="GG92" s="178"/>
      <c r="GH92" s="178"/>
      <c r="GI92" s="178"/>
      <c r="GJ92" s="178"/>
      <c r="GK92" s="178"/>
      <c r="GL92" s="178"/>
      <c r="GM92" s="178"/>
      <c r="GN92" s="178"/>
      <c r="GO92" s="178"/>
      <c r="GP92" s="178"/>
      <c r="GQ92" s="178"/>
      <c r="GR92" s="178"/>
      <c r="GS92" s="178"/>
      <c r="GT92" s="178"/>
      <c r="GU92" s="178"/>
      <c r="GV92" s="178"/>
      <c r="GW92" s="178"/>
      <c r="GX92" s="178"/>
      <c r="GY92" s="178"/>
      <c r="GZ92" s="178"/>
      <c r="HA92" s="178"/>
      <c r="HB92" s="178"/>
      <c r="HC92" s="178"/>
      <c r="HD92" s="178"/>
      <c r="HE92" s="178"/>
      <c r="HF92" s="178"/>
      <c r="HG92" s="178"/>
      <c r="HH92" s="178"/>
      <c r="HI92" s="178"/>
      <c r="HJ92" s="178"/>
      <c r="HK92" s="178"/>
      <c r="HL92" s="178"/>
      <c r="HM92" s="178"/>
      <c r="HN92" s="178"/>
      <c r="HO92" s="178"/>
      <c r="HP92" s="178"/>
      <c r="HQ92" s="178"/>
      <c r="HR92" s="178"/>
      <c r="HS92" s="178"/>
      <c r="HT92" s="178"/>
      <c r="HU92" s="178"/>
      <c r="HV92" s="178"/>
      <c r="HW92" s="178"/>
      <c r="HX92" s="178"/>
      <c r="HY92" s="178"/>
      <c r="HZ92" s="178"/>
      <c r="IA92" s="178"/>
      <c r="IB92" s="178"/>
      <c r="IC92" s="178"/>
      <c r="ID92" s="178"/>
      <c r="IE92" s="178"/>
      <c r="IF92" s="178"/>
      <c r="IG92" s="178"/>
      <c r="IH92" s="178"/>
      <c r="II92" s="178"/>
      <c r="IJ92" s="178"/>
      <c r="IK92" s="178"/>
      <c r="IL92" s="178"/>
      <c r="IM92" s="178"/>
      <c r="IN92" s="178"/>
      <c r="IO92" s="178"/>
    </row>
    <row r="93" spans="1:249" ht="78.75" x14ac:dyDescent="0.25">
      <c r="A93" s="176" t="s">
        <v>1234</v>
      </c>
      <c r="B93" s="176" t="s">
        <v>1246</v>
      </c>
      <c r="C93" s="233" t="s">
        <v>1539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78"/>
      <c r="BQ93" s="178"/>
      <c r="BR93" s="178"/>
      <c r="BS93" s="178"/>
      <c r="BT93" s="178"/>
      <c r="BU93" s="178"/>
      <c r="BV93" s="178"/>
      <c r="BW93" s="178"/>
      <c r="BX93" s="178"/>
      <c r="BY93" s="178"/>
      <c r="BZ93" s="178"/>
      <c r="CA93" s="178"/>
      <c r="CB93" s="178"/>
      <c r="CC93" s="178"/>
      <c r="CD93" s="178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78"/>
      <c r="CQ93" s="178"/>
      <c r="CR93" s="178"/>
      <c r="CS93" s="178"/>
      <c r="CT93" s="178"/>
      <c r="CU93" s="178"/>
      <c r="CV93" s="178"/>
      <c r="CW93" s="178"/>
      <c r="CX93" s="178"/>
      <c r="CY93" s="178"/>
      <c r="CZ93" s="178"/>
      <c r="DA93" s="178"/>
      <c r="DB93" s="178"/>
      <c r="DC93" s="178"/>
      <c r="DD93" s="178"/>
      <c r="DE93" s="178"/>
      <c r="DF93" s="178"/>
      <c r="DG93" s="178"/>
      <c r="DH93" s="178"/>
      <c r="DI93" s="178"/>
      <c r="DJ93" s="178"/>
      <c r="DK93" s="178"/>
      <c r="DL93" s="178"/>
      <c r="DM93" s="178"/>
      <c r="DN93" s="178"/>
      <c r="DO93" s="178"/>
      <c r="DP93" s="178"/>
      <c r="DQ93" s="178"/>
      <c r="DR93" s="178"/>
      <c r="DS93" s="178"/>
      <c r="DT93" s="178"/>
      <c r="DU93" s="178"/>
      <c r="DV93" s="178"/>
      <c r="DW93" s="178"/>
      <c r="DX93" s="178"/>
      <c r="DY93" s="178"/>
      <c r="DZ93" s="178"/>
      <c r="EA93" s="178"/>
      <c r="EB93" s="178"/>
      <c r="EC93" s="178"/>
      <c r="ED93" s="178"/>
      <c r="EE93" s="178"/>
      <c r="EF93" s="178"/>
      <c r="EG93" s="178"/>
      <c r="EH93" s="178"/>
      <c r="EI93" s="178"/>
      <c r="EJ93" s="178"/>
      <c r="EK93" s="178"/>
      <c r="EL93" s="178"/>
      <c r="EM93" s="178"/>
      <c r="EN93" s="178"/>
      <c r="EO93" s="178"/>
      <c r="EP93" s="178"/>
      <c r="EQ93" s="178"/>
      <c r="ER93" s="178"/>
      <c r="ES93" s="178"/>
      <c r="ET93" s="178"/>
      <c r="EU93" s="178"/>
      <c r="EV93" s="178"/>
      <c r="EW93" s="178"/>
      <c r="EX93" s="178"/>
      <c r="EY93" s="178"/>
      <c r="EZ93" s="178"/>
      <c r="FA93" s="178"/>
      <c r="FB93" s="178"/>
      <c r="FC93" s="178"/>
      <c r="FD93" s="178"/>
      <c r="FE93" s="178"/>
      <c r="FF93" s="178"/>
      <c r="FG93" s="178"/>
      <c r="FH93" s="178"/>
      <c r="FI93" s="178"/>
      <c r="FJ93" s="178"/>
      <c r="FK93" s="178"/>
      <c r="FL93" s="178"/>
      <c r="FM93" s="178"/>
      <c r="FN93" s="178"/>
      <c r="FO93" s="178"/>
      <c r="FP93" s="178"/>
      <c r="FQ93" s="178"/>
      <c r="FR93" s="178"/>
      <c r="FS93" s="178"/>
      <c r="FT93" s="178"/>
      <c r="FU93" s="178"/>
      <c r="FV93" s="178"/>
      <c r="FW93" s="178"/>
      <c r="FX93" s="178"/>
      <c r="FY93" s="178"/>
      <c r="FZ93" s="178"/>
      <c r="GA93" s="178"/>
      <c r="GB93" s="178"/>
      <c r="GC93" s="178"/>
      <c r="GD93" s="178"/>
      <c r="GE93" s="178"/>
      <c r="GF93" s="178"/>
      <c r="GG93" s="178"/>
      <c r="GH93" s="178"/>
      <c r="GI93" s="178"/>
      <c r="GJ93" s="178"/>
      <c r="GK93" s="178"/>
      <c r="GL93" s="178"/>
      <c r="GM93" s="178"/>
      <c r="GN93" s="178"/>
      <c r="GO93" s="178"/>
      <c r="GP93" s="178"/>
      <c r="GQ93" s="178"/>
      <c r="GR93" s="178"/>
      <c r="GS93" s="178"/>
      <c r="GT93" s="178"/>
      <c r="GU93" s="178"/>
      <c r="GV93" s="178"/>
      <c r="GW93" s="178"/>
      <c r="GX93" s="178"/>
      <c r="GY93" s="178"/>
      <c r="GZ93" s="178"/>
      <c r="HA93" s="178"/>
      <c r="HB93" s="178"/>
      <c r="HC93" s="178"/>
      <c r="HD93" s="178"/>
      <c r="HE93" s="178"/>
      <c r="HF93" s="178"/>
      <c r="HG93" s="178"/>
      <c r="HH93" s="178"/>
      <c r="HI93" s="178"/>
      <c r="HJ93" s="178"/>
      <c r="HK93" s="178"/>
      <c r="HL93" s="178"/>
      <c r="HM93" s="178"/>
      <c r="HN93" s="178"/>
      <c r="HO93" s="178"/>
      <c r="HP93" s="178"/>
      <c r="HQ93" s="178"/>
      <c r="HR93" s="178"/>
      <c r="HS93" s="178"/>
      <c r="HT93" s="178"/>
      <c r="HU93" s="178"/>
      <c r="HV93" s="178"/>
      <c r="HW93" s="178"/>
      <c r="HX93" s="178"/>
      <c r="HY93" s="178"/>
      <c r="HZ93" s="178"/>
      <c r="IA93" s="178"/>
      <c r="IB93" s="178"/>
      <c r="IC93" s="178"/>
      <c r="ID93" s="178"/>
      <c r="IE93" s="178"/>
      <c r="IF93" s="178"/>
      <c r="IG93" s="178"/>
      <c r="IH93" s="178"/>
      <c r="II93" s="178"/>
      <c r="IJ93" s="178"/>
      <c r="IK93" s="178"/>
      <c r="IL93" s="178"/>
      <c r="IM93" s="178"/>
      <c r="IN93" s="178"/>
      <c r="IO93" s="178"/>
    </row>
    <row r="94" spans="1:249" ht="31.5" x14ac:dyDescent="0.25">
      <c r="A94" s="176" t="s">
        <v>1234</v>
      </c>
      <c r="B94" s="176" t="s">
        <v>1247</v>
      </c>
      <c r="C94" s="233" t="s">
        <v>1540</v>
      </c>
    </row>
    <row r="95" spans="1:249" ht="63" x14ac:dyDescent="0.25">
      <c r="A95" s="177" t="s">
        <v>1234</v>
      </c>
      <c r="B95" s="183" t="s">
        <v>1402</v>
      </c>
      <c r="C95" s="243" t="s">
        <v>1490</v>
      </c>
    </row>
    <row r="96" spans="1:249" ht="63" x14ac:dyDescent="0.25">
      <c r="A96" s="177" t="s">
        <v>1234</v>
      </c>
      <c r="B96" s="183" t="s">
        <v>1541</v>
      </c>
      <c r="C96" s="233" t="s">
        <v>1542</v>
      </c>
    </row>
    <row r="97" spans="1:249" ht="31.5" x14ac:dyDescent="0.25">
      <c r="A97" s="291">
        <v>188</v>
      </c>
      <c r="B97" s="292"/>
      <c r="C97" s="234" t="s">
        <v>1248</v>
      </c>
    </row>
    <row r="98" spans="1:249" ht="63" x14ac:dyDescent="0.25">
      <c r="A98" s="174">
        <v>188</v>
      </c>
      <c r="B98" s="179" t="s">
        <v>1249</v>
      </c>
      <c r="C98" s="233" t="s">
        <v>1250</v>
      </c>
    </row>
    <row r="99" spans="1:249" ht="31.5" x14ac:dyDescent="0.25">
      <c r="A99" s="174">
        <v>188</v>
      </c>
      <c r="B99" s="179" t="s">
        <v>1251</v>
      </c>
      <c r="C99" s="233" t="s">
        <v>1252</v>
      </c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78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178"/>
      <c r="BC99" s="178"/>
      <c r="BD99" s="178"/>
      <c r="BE99" s="178"/>
      <c r="BF99" s="178"/>
      <c r="BG99" s="178"/>
      <c r="BH99" s="178"/>
      <c r="BI99" s="178"/>
      <c r="BJ99" s="178"/>
      <c r="BK99" s="178"/>
      <c r="BL99" s="178"/>
      <c r="BM99" s="178"/>
      <c r="BN99" s="178"/>
      <c r="BO99" s="178"/>
      <c r="BP99" s="178"/>
      <c r="BQ99" s="178"/>
      <c r="BR99" s="178"/>
      <c r="BS99" s="178"/>
      <c r="BT99" s="178"/>
      <c r="BU99" s="178"/>
      <c r="BV99" s="178"/>
      <c r="BW99" s="178"/>
      <c r="BX99" s="178"/>
      <c r="BY99" s="178"/>
      <c r="BZ99" s="178"/>
      <c r="CA99" s="178"/>
      <c r="CB99" s="178"/>
      <c r="CC99" s="178"/>
      <c r="CD99" s="178"/>
      <c r="CE99" s="178"/>
      <c r="CF99" s="178"/>
      <c r="CG99" s="178"/>
      <c r="CH99" s="178"/>
      <c r="CI99" s="178"/>
      <c r="CJ99" s="178"/>
      <c r="CK99" s="178"/>
      <c r="CL99" s="178"/>
      <c r="CM99" s="178"/>
      <c r="CN99" s="178"/>
      <c r="CO99" s="178"/>
      <c r="CP99" s="178"/>
      <c r="CQ99" s="178"/>
      <c r="CR99" s="178"/>
      <c r="CS99" s="178"/>
      <c r="CT99" s="178"/>
      <c r="CU99" s="178"/>
      <c r="CV99" s="178"/>
      <c r="CW99" s="178"/>
      <c r="CX99" s="178"/>
      <c r="CY99" s="178"/>
      <c r="CZ99" s="178"/>
      <c r="DA99" s="178"/>
      <c r="DB99" s="178"/>
      <c r="DC99" s="178"/>
      <c r="DD99" s="178"/>
      <c r="DE99" s="178"/>
      <c r="DF99" s="178"/>
      <c r="DG99" s="178"/>
      <c r="DH99" s="178"/>
      <c r="DI99" s="178"/>
      <c r="DJ99" s="178"/>
      <c r="DK99" s="178"/>
      <c r="DL99" s="178"/>
      <c r="DM99" s="178"/>
      <c r="DN99" s="178"/>
      <c r="DO99" s="178"/>
      <c r="DP99" s="178"/>
      <c r="DQ99" s="178"/>
      <c r="DR99" s="178"/>
      <c r="DS99" s="178"/>
      <c r="DT99" s="178"/>
      <c r="DU99" s="178"/>
      <c r="DV99" s="178"/>
      <c r="DW99" s="178"/>
      <c r="DX99" s="178"/>
      <c r="DY99" s="178"/>
      <c r="DZ99" s="178"/>
      <c r="EA99" s="178"/>
      <c r="EB99" s="178"/>
      <c r="EC99" s="178"/>
      <c r="ED99" s="178"/>
      <c r="EE99" s="178"/>
      <c r="EF99" s="178"/>
      <c r="EG99" s="178"/>
      <c r="EH99" s="178"/>
      <c r="EI99" s="178"/>
      <c r="EJ99" s="178"/>
      <c r="EK99" s="178"/>
      <c r="EL99" s="178"/>
      <c r="EM99" s="178"/>
      <c r="EN99" s="178"/>
      <c r="EO99" s="178"/>
      <c r="EP99" s="178"/>
      <c r="EQ99" s="178"/>
      <c r="ER99" s="178"/>
      <c r="ES99" s="178"/>
      <c r="ET99" s="178"/>
      <c r="EU99" s="178"/>
      <c r="EV99" s="178"/>
      <c r="EW99" s="178"/>
      <c r="EX99" s="178"/>
      <c r="EY99" s="178"/>
      <c r="EZ99" s="178"/>
      <c r="FA99" s="178"/>
      <c r="FB99" s="178"/>
      <c r="FC99" s="178"/>
      <c r="FD99" s="178"/>
      <c r="FE99" s="178"/>
      <c r="FF99" s="178"/>
      <c r="FG99" s="178"/>
      <c r="FH99" s="178"/>
      <c r="FI99" s="178"/>
      <c r="FJ99" s="178"/>
      <c r="FK99" s="178"/>
      <c r="FL99" s="178"/>
      <c r="FM99" s="178"/>
      <c r="FN99" s="178"/>
      <c r="FO99" s="178"/>
      <c r="FP99" s="178"/>
      <c r="FQ99" s="178"/>
      <c r="FR99" s="178"/>
      <c r="FS99" s="178"/>
      <c r="FT99" s="178"/>
      <c r="FU99" s="178"/>
      <c r="FV99" s="178"/>
      <c r="FW99" s="178"/>
      <c r="FX99" s="178"/>
      <c r="FY99" s="178"/>
      <c r="FZ99" s="178"/>
      <c r="GA99" s="178"/>
      <c r="GB99" s="178"/>
      <c r="GC99" s="178"/>
      <c r="GD99" s="178"/>
      <c r="GE99" s="178"/>
      <c r="GF99" s="178"/>
      <c r="GG99" s="178"/>
      <c r="GH99" s="178"/>
      <c r="GI99" s="178"/>
      <c r="GJ99" s="178"/>
      <c r="GK99" s="178"/>
      <c r="GL99" s="178"/>
      <c r="GM99" s="178"/>
      <c r="GN99" s="178"/>
      <c r="GO99" s="178"/>
      <c r="GP99" s="178"/>
      <c r="GQ99" s="178"/>
      <c r="GR99" s="178"/>
      <c r="GS99" s="178"/>
      <c r="GT99" s="178"/>
      <c r="GU99" s="178"/>
      <c r="GV99" s="178"/>
      <c r="GW99" s="178"/>
      <c r="GX99" s="178"/>
      <c r="GY99" s="178"/>
      <c r="GZ99" s="178"/>
      <c r="HA99" s="178"/>
      <c r="HB99" s="178"/>
      <c r="HC99" s="178"/>
      <c r="HD99" s="178"/>
      <c r="HE99" s="178"/>
      <c r="HF99" s="178"/>
      <c r="HG99" s="178"/>
      <c r="HH99" s="178"/>
      <c r="HI99" s="178"/>
      <c r="HJ99" s="178"/>
      <c r="HK99" s="178"/>
      <c r="HL99" s="178"/>
      <c r="HM99" s="178"/>
      <c r="HN99" s="178"/>
      <c r="HO99" s="178"/>
      <c r="HP99" s="178"/>
      <c r="HQ99" s="178"/>
      <c r="HR99" s="178"/>
      <c r="HS99" s="178"/>
      <c r="HT99" s="178"/>
      <c r="HU99" s="178"/>
      <c r="HV99" s="178"/>
      <c r="HW99" s="178"/>
      <c r="HX99" s="178"/>
      <c r="HY99" s="178"/>
      <c r="HZ99" s="178"/>
      <c r="IA99" s="178"/>
      <c r="IB99" s="178"/>
      <c r="IC99" s="178"/>
      <c r="ID99" s="178"/>
      <c r="IE99" s="178"/>
      <c r="IF99" s="178"/>
      <c r="IG99" s="178"/>
      <c r="IH99" s="178"/>
      <c r="II99" s="178"/>
      <c r="IJ99" s="178"/>
      <c r="IK99" s="178"/>
      <c r="IL99" s="178"/>
      <c r="IM99" s="178"/>
      <c r="IN99" s="178"/>
      <c r="IO99" s="178"/>
    </row>
    <row r="100" spans="1:249" ht="78.75" x14ac:dyDescent="0.25">
      <c r="A100" s="174">
        <v>188</v>
      </c>
      <c r="B100" s="179" t="s">
        <v>1253</v>
      </c>
      <c r="C100" s="233" t="s">
        <v>1254</v>
      </c>
    </row>
    <row r="101" spans="1:249" ht="47.25" x14ac:dyDescent="0.25">
      <c r="A101" s="174">
        <v>188</v>
      </c>
      <c r="B101" s="179" t="s">
        <v>1255</v>
      </c>
      <c r="C101" s="233" t="s">
        <v>1256</v>
      </c>
    </row>
    <row r="102" spans="1:249" ht="63" x14ac:dyDescent="0.25">
      <c r="A102" s="177" t="s">
        <v>1543</v>
      </c>
      <c r="B102" s="183" t="s">
        <v>1402</v>
      </c>
      <c r="C102" s="243" t="s">
        <v>1490</v>
      </c>
    </row>
    <row r="103" spans="1:249" x14ac:dyDescent="0.25">
      <c r="A103" s="291">
        <v>283</v>
      </c>
      <c r="B103" s="292"/>
      <c r="C103" s="234" t="s">
        <v>10</v>
      </c>
    </row>
    <row r="104" spans="1:249" ht="31.5" x14ac:dyDescent="0.25">
      <c r="A104" s="174">
        <v>283</v>
      </c>
      <c r="B104" s="176" t="s">
        <v>1257</v>
      </c>
      <c r="C104" s="233" t="s">
        <v>1544</v>
      </c>
    </row>
    <row r="105" spans="1:249" ht="63" x14ac:dyDescent="0.25">
      <c r="A105" s="174">
        <v>283</v>
      </c>
      <c r="B105" s="176" t="s">
        <v>1258</v>
      </c>
      <c r="C105" s="233" t="s">
        <v>1545</v>
      </c>
    </row>
    <row r="106" spans="1:249" ht="47.25" x14ac:dyDescent="0.25">
      <c r="A106" s="174">
        <v>283</v>
      </c>
      <c r="B106" s="176" t="s">
        <v>1259</v>
      </c>
      <c r="C106" s="233" t="s">
        <v>1260</v>
      </c>
    </row>
    <row r="107" spans="1:249" ht="31.5" x14ac:dyDescent="0.25">
      <c r="A107" s="174">
        <v>283</v>
      </c>
      <c r="B107" s="176" t="s">
        <v>1261</v>
      </c>
      <c r="C107" s="233" t="s">
        <v>1262</v>
      </c>
    </row>
    <row r="108" spans="1:249" ht="63" x14ac:dyDescent="0.25">
      <c r="A108" s="174">
        <v>283</v>
      </c>
      <c r="B108" s="176" t="s">
        <v>1263</v>
      </c>
      <c r="C108" s="233" t="s">
        <v>11</v>
      </c>
    </row>
    <row r="109" spans="1:249" ht="63" x14ac:dyDescent="0.25">
      <c r="A109" s="174">
        <v>283</v>
      </c>
      <c r="B109" s="176" t="s">
        <v>1264</v>
      </c>
      <c r="C109" s="233" t="s">
        <v>1546</v>
      </c>
    </row>
    <row r="110" spans="1:249" ht="47.25" x14ac:dyDescent="0.25">
      <c r="A110" s="174">
        <v>283</v>
      </c>
      <c r="B110" s="176" t="s">
        <v>1265</v>
      </c>
      <c r="C110" s="233" t="s">
        <v>1547</v>
      </c>
    </row>
    <row r="111" spans="1:249" ht="47.25" x14ac:dyDescent="0.25">
      <c r="A111" s="180">
        <v>283</v>
      </c>
      <c r="B111" s="181" t="s">
        <v>1266</v>
      </c>
      <c r="C111" s="233" t="s">
        <v>12</v>
      </c>
    </row>
    <row r="112" spans="1:249" ht="31.5" x14ac:dyDescent="0.25">
      <c r="A112" s="180">
        <v>283</v>
      </c>
      <c r="B112" s="181" t="s">
        <v>1267</v>
      </c>
      <c r="C112" s="233" t="s">
        <v>1548</v>
      </c>
    </row>
    <row r="113" spans="1:3" ht="63" x14ac:dyDescent="0.25">
      <c r="A113" s="174">
        <v>283</v>
      </c>
      <c r="B113" s="176" t="s">
        <v>1268</v>
      </c>
      <c r="C113" s="233" t="s">
        <v>1549</v>
      </c>
    </row>
    <row r="114" spans="1:3" ht="78.75" x14ac:dyDescent="0.25">
      <c r="A114" s="174">
        <v>283</v>
      </c>
      <c r="B114" s="176" t="s">
        <v>1269</v>
      </c>
      <c r="C114" s="233" t="s">
        <v>1550</v>
      </c>
    </row>
    <row r="115" spans="1:3" ht="78.75" x14ac:dyDescent="0.25">
      <c r="A115" s="174">
        <v>283</v>
      </c>
      <c r="B115" s="176" t="s">
        <v>1270</v>
      </c>
      <c r="C115" s="233" t="s">
        <v>1551</v>
      </c>
    </row>
    <row r="116" spans="1:3" ht="47.25" x14ac:dyDescent="0.25">
      <c r="A116" s="174">
        <v>283</v>
      </c>
      <c r="B116" s="176" t="s">
        <v>1271</v>
      </c>
      <c r="C116" s="233" t="s">
        <v>13</v>
      </c>
    </row>
    <row r="117" spans="1:3" ht="63" x14ac:dyDescent="0.25">
      <c r="A117" s="182">
        <v>283</v>
      </c>
      <c r="B117" s="183" t="s">
        <v>1272</v>
      </c>
      <c r="C117" s="233" t="s">
        <v>1273</v>
      </c>
    </row>
    <row r="118" spans="1:3" ht="31.5" x14ac:dyDescent="0.25">
      <c r="A118" s="174">
        <v>283</v>
      </c>
      <c r="B118" s="176" t="s">
        <v>1274</v>
      </c>
      <c r="C118" s="233" t="s">
        <v>1275</v>
      </c>
    </row>
    <row r="119" spans="1:3" ht="63" x14ac:dyDescent="0.25">
      <c r="A119" s="174">
        <v>283</v>
      </c>
      <c r="B119" s="176" t="s">
        <v>1276</v>
      </c>
      <c r="C119" s="233" t="s">
        <v>1552</v>
      </c>
    </row>
    <row r="120" spans="1:3" ht="47.25" x14ac:dyDescent="0.25">
      <c r="A120" s="174">
        <v>283</v>
      </c>
      <c r="B120" s="176" t="s">
        <v>1277</v>
      </c>
      <c r="C120" s="233" t="s">
        <v>1148</v>
      </c>
    </row>
    <row r="121" spans="1:3" x14ac:dyDescent="0.25">
      <c r="A121" s="174">
        <v>283</v>
      </c>
      <c r="B121" s="176" t="s">
        <v>1278</v>
      </c>
      <c r="C121" s="233" t="s">
        <v>1279</v>
      </c>
    </row>
    <row r="122" spans="1:3" ht="63" x14ac:dyDescent="0.25">
      <c r="A122" s="174">
        <v>283</v>
      </c>
      <c r="B122" s="176" t="s">
        <v>1280</v>
      </c>
      <c r="C122" s="233" t="s">
        <v>14</v>
      </c>
    </row>
    <row r="123" spans="1:3" ht="78.75" x14ac:dyDescent="0.25">
      <c r="A123" s="174">
        <v>283</v>
      </c>
      <c r="B123" s="176" t="s">
        <v>1281</v>
      </c>
      <c r="C123" s="233" t="s">
        <v>15</v>
      </c>
    </row>
    <row r="124" spans="1:3" ht="31.5" x14ac:dyDescent="0.25">
      <c r="A124" s="174">
        <v>283</v>
      </c>
      <c r="B124" s="176" t="s">
        <v>1282</v>
      </c>
      <c r="C124" s="233" t="s">
        <v>1283</v>
      </c>
    </row>
    <row r="125" spans="1:3" ht="31.5" x14ac:dyDescent="0.25">
      <c r="A125" s="174">
        <v>283</v>
      </c>
      <c r="B125" s="176" t="s">
        <v>1284</v>
      </c>
      <c r="C125" s="233" t="s">
        <v>16</v>
      </c>
    </row>
    <row r="126" spans="1:3" ht="47.25" x14ac:dyDescent="0.25">
      <c r="A126" s="174">
        <v>283</v>
      </c>
      <c r="B126" s="176" t="s">
        <v>1285</v>
      </c>
      <c r="C126" s="233" t="s">
        <v>1553</v>
      </c>
    </row>
    <row r="127" spans="1:3" ht="63" x14ac:dyDescent="0.25">
      <c r="A127" s="174">
        <v>283</v>
      </c>
      <c r="B127" s="176" t="s">
        <v>1286</v>
      </c>
      <c r="C127" s="233" t="s">
        <v>17</v>
      </c>
    </row>
    <row r="128" spans="1:3" ht="47.25" x14ac:dyDescent="0.25">
      <c r="A128" s="174">
        <v>283</v>
      </c>
      <c r="B128" s="176" t="s">
        <v>1287</v>
      </c>
      <c r="C128" s="233" t="s">
        <v>1554</v>
      </c>
    </row>
    <row r="129" spans="1:3" ht="31.5" x14ac:dyDescent="0.25">
      <c r="A129" s="174">
        <v>283</v>
      </c>
      <c r="B129" s="176" t="s">
        <v>1555</v>
      </c>
      <c r="C129" s="233" t="s">
        <v>18</v>
      </c>
    </row>
    <row r="130" spans="1:3" ht="63" x14ac:dyDescent="0.25">
      <c r="A130" s="174">
        <v>283</v>
      </c>
      <c r="B130" s="176" t="s">
        <v>1288</v>
      </c>
      <c r="C130" s="233" t="s">
        <v>1556</v>
      </c>
    </row>
    <row r="131" spans="1:3" ht="63" x14ac:dyDescent="0.25">
      <c r="A131" s="174">
        <v>283</v>
      </c>
      <c r="B131" s="176" t="s">
        <v>1402</v>
      </c>
      <c r="C131" s="233" t="s">
        <v>1490</v>
      </c>
    </row>
    <row r="132" spans="1:3" x14ac:dyDescent="0.25">
      <c r="A132" s="174">
        <v>283</v>
      </c>
      <c r="B132" s="176" t="s">
        <v>1289</v>
      </c>
      <c r="C132" s="233" t="s">
        <v>1162</v>
      </c>
    </row>
    <row r="133" spans="1:3" ht="47.25" x14ac:dyDescent="0.25">
      <c r="A133" s="174">
        <v>283</v>
      </c>
      <c r="B133" s="176" t="s">
        <v>1290</v>
      </c>
      <c r="C133" s="233" t="s">
        <v>1291</v>
      </c>
    </row>
    <row r="134" spans="1:3" ht="31.5" x14ac:dyDescent="0.25">
      <c r="A134" s="180">
        <v>283</v>
      </c>
      <c r="B134" s="184" t="s">
        <v>1292</v>
      </c>
      <c r="C134" s="233" t="s">
        <v>1293</v>
      </c>
    </row>
    <row r="135" spans="1:3" ht="47.25" x14ac:dyDescent="0.25">
      <c r="A135" s="180">
        <v>283</v>
      </c>
      <c r="B135" s="184" t="s">
        <v>1294</v>
      </c>
      <c r="C135" s="233" t="s">
        <v>1295</v>
      </c>
    </row>
    <row r="136" spans="1:3" ht="63" x14ac:dyDescent="0.25">
      <c r="A136" s="174">
        <v>283</v>
      </c>
      <c r="B136" s="176" t="s">
        <v>1296</v>
      </c>
      <c r="C136" s="233" t="s">
        <v>1297</v>
      </c>
    </row>
    <row r="137" spans="1:3" ht="94.5" x14ac:dyDescent="0.25">
      <c r="A137" s="174">
        <v>283</v>
      </c>
      <c r="B137" s="185" t="s">
        <v>1298</v>
      </c>
      <c r="C137" s="233" t="s">
        <v>19</v>
      </c>
    </row>
    <row r="138" spans="1:3" ht="31.5" x14ac:dyDescent="0.25">
      <c r="A138" s="174">
        <v>283</v>
      </c>
      <c r="B138" s="185" t="s">
        <v>1299</v>
      </c>
      <c r="C138" s="233" t="s">
        <v>1300</v>
      </c>
    </row>
    <row r="139" spans="1:3" ht="63" x14ac:dyDescent="0.25">
      <c r="A139" s="174">
        <v>283</v>
      </c>
      <c r="B139" s="185" t="s">
        <v>1301</v>
      </c>
      <c r="C139" s="233" t="s">
        <v>20</v>
      </c>
    </row>
    <row r="140" spans="1:3" ht="31.5" x14ac:dyDescent="0.25">
      <c r="A140" s="174">
        <v>283</v>
      </c>
      <c r="B140" s="176" t="s">
        <v>1302</v>
      </c>
      <c r="C140" s="233" t="s">
        <v>1557</v>
      </c>
    </row>
    <row r="141" spans="1:3" ht="31.5" x14ac:dyDescent="0.25">
      <c r="A141" s="174">
        <v>283</v>
      </c>
      <c r="B141" s="176" t="s">
        <v>1303</v>
      </c>
      <c r="C141" s="233" t="s">
        <v>21</v>
      </c>
    </row>
    <row r="142" spans="1:3" ht="31.5" x14ac:dyDescent="0.25">
      <c r="A142" s="174">
        <v>283</v>
      </c>
      <c r="B142" s="176" t="s">
        <v>1304</v>
      </c>
      <c r="C142" s="233" t="s">
        <v>1558</v>
      </c>
    </row>
    <row r="143" spans="1:3" ht="31.5" x14ac:dyDescent="0.25">
      <c r="A143" s="174">
        <v>283</v>
      </c>
      <c r="B143" s="176" t="s">
        <v>1305</v>
      </c>
      <c r="C143" s="233" t="s">
        <v>1487</v>
      </c>
    </row>
    <row r="144" spans="1:3" ht="47.25" x14ac:dyDescent="0.25">
      <c r="A144" s="174">
        <v>283</v>
      </c>
      <c r="B144" s="176" t="s">
        <v>1306</v>
      </c>
      <c r="C144" s="233" t="s">
        <v>22</v>
      </c>
    </row>
    <row r="145" spans="1:249" ht="47.25" x14ac:dyDescent="0.25">
      <c r="A145" s="174">
        <v>283</v>
      </c>
      <c r="B145" s="176" t="s">
        <v>1307</v>
      </c>
      <c r="C145" s="233" t="s">
        <v>1308</v>
      </c>
    </row>
    <row r="146" spans="1:249" ht="31.5" x14ac:dyDescent="0.25">
      <c r="A146" s="174">
        <v>283</v>
      </c>
      <c r="B146" s="176" t="s">
        <v>1309</v>
      </c>
      <c r="C146" s="233" t="s">
        <v>1310</v>
      </c>
    </row>
    <row r="147" spans="1:249" ht="47.25" x14ac:dyDescent="0.25">
      <c r="A147" s="174">
        <v>283</v>
      </c>
      <c r="B147" s="176" t="s">
        <v>1311</v>
      </c>
      <c r="C147" s="233" t="s">
        <v>1312</v>
      </c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178"/>
      <c r="BL147" s="178"/>
      <c r="BM147" s="178"/>
      <c r="BN147" s="178"/>
      <c r="BO147" s="178"/>
      <c r="BP147" s="178"/>
      <c r="BQ147" s="178"/>
      <c r="BR147" s="178"/>
      <c r="BS147" s="178"/>
      <c r="BT147" s="178"/>
      <c r="BU147" s="178"/>
      <c r="BV147" s="178"/>
      <c r="BW147" s="178"/>
      <c r="BX147" s="178"/>
      <c r="BY147" s="178"/>
      <c r="BZ147" s="178"/>
      <c r="CA147" s="178"/>
      <c r="CB147" s="178"/>
      <c r="CC147" s="178"/>
      <c r="CD147" s="178"/>
      <c r="CE147" s="178"/>
      <c r="CF147" s="178"/>
      <c r="CG147" s="178"/>
      <c r="CH147" s="178"/>
      <c r="CI147" s="178"/>
      <c r="CJ147" s="178"/>
      <c r="CK147" s="178"/>
      <c r="CL147" s="178"/>
      <c r="CM147" s="178"/>
      <c r="CN147" s="178"/>
      <c r="CO147" s="178"/>
      <c r="CP147" s="178"/>
      <c r="CQ147" s="178"/>
      <c r="CR147" s="178"/>
      <c r="CS147" s="178"/>
      <c r="CT147" s="178"/>
      <c r="CU147" s="178"/>
      <c r="CV147" s="178"/>
      <c r="CW147" s="178"/>
      <c r="CX147" s="178"/>
      <c r="CY147" s="178"/>
      <c r="CZ147" s="178"/>
      <c r="DA147" s="178"/>
      <c r="DB147" s="178"/>
      <c r="DC147" s="178"/>
      <c r="DD147" s="178"/>
      <c r="DE147" s="178"/>
      <c r="DF147" s="178"/>
      <c r="DG147" s="178"/>
      <c r="DH147" s="178"/>
      <c r="DI147" s="178"/>
      <c r="DJ147" s="178"/>
      <c r="DK147" s="178"/>
      <c r="DL147" s="178"/>
      <c r="DM147" s="178"/>
      <c r="DN147" s="178"/>
      <c r="DO147" s="178"/>
      <c r="DP147" s="178"/>
      <c r="DQ147" s="178"/>
      <c r="DR147" s="178"/>
      <c r="DS147" s="178"/>
      <c r="DT147" s="178"/>
      <c r="DU147" s="178"/>
      <c r="DV147" s="178"/>
      <c r="DW147" s="178"/>
      <c r="DX147" s="178"/>
      <c r="DY147" s="178"/>
      <c r="DZ147" s="178"/>
      <c r="EA147" s="178"/>
      <c r="EB147" s="178"/>
      <c r="EC147" s="178"/>
      <c r="ED147" s="178"/>
      <c r="EE147" s="178"/>
      <c r="EF147" s="178"/>
      <c r="EG147" s="178"/>
      <c r="EH147" s="178"/>
      <c r="EI147" s="178"/>
      <c r="EJ147" s="178"/>
      <c r="EK147" s="178"/>
      <c r="EL147" s="178"/>
      <c r="EM147" s="178"/>
      <c r="EN147" s="178"/>
      <c r="EO147" s="178"/>
      <c r="EP147" s="178"/>
      <c r="EQ147" s="178"/>
      <c r="ER147" s="178"/>
      <c r="ES147" s="178"/>
      <c r="ET147" s="178"/>
      <c r="EU147" s="178"/>
      <c r="EV147" s="178"/>
      <c r="EW147" s="178"/>
      <c r="EX147" s="178"/>
      <c r="EY147" s="178"/>
      <c r="EZ147" s="178"/>
      <c r="FA147" s="178"/>
      <c r="FB147" s="178"/>
      <c r="FC147" s="178"/>
      <c r="FD147" s="178"/>
      <c r="FE147" s="178"/>
      <c r="FF147" s="178"/>
      <c r="FG147" s="178"/>
      <c r="FH147" s="178"/>
      <c r="FI147" s="178"/>
      <c r="FJ147" s="178"/>
      <c r="FK147" s="178"/>
      <c r="FL147" s="178"/>
      <c r="FM147" s="178"/>
      <c r="FN147" s="178"/>
      <c r="FO147" s="178"/>
      <c r="FP147" s="178"/>
      <c r="FQ147" s="178"/>
      <c r="FR147" s="178"/>
      <c r="FS147" s="178"/>
      <c r="FT147" s="178"/>
      <c r="FU147" s="178"/>
      <c r="FV147" s="178"/>
      <c r="FW147" s="178"/>
      <c r="FX147" s="178"/>
      <c r="FY147" s="178"/>
      <c r="FZ147" s="178"/>
      <c r="GA147" s="178"/>
      <c r="GB147" s="178"/>
      <c r="GC147" s="178"/>
      <c r="GD147" s="178"/>
      <c r="GE147" s="178"/>
      <c r="GF147" s="178"/>
      <c r="GG147" s="178"/>
      <c r="GH147" s="178"/>
      <c r="GI147" s="178"/>
      <c r="GJ147" s="178"/>
      <c r="GK147" s="178"/>
      <c r="GL147" s="178"/>
      <c r="GM147" s="178"/>
      <c r="GN147" s="178"/>
      <c r="GO147" s="178"/>
      <c r="GP147" s="178"/>
      <c r="GQ147" s="178"/>
      <c r="GR147" s="178"/>
      <c r="GS147" s="178"/>
      <c r="GT147" s="178"/>
      <c r="GU147" s="178"/>
      <c r="GV147" s="178"/>
      <c r="GW147" s="178"/>
      <c r="GX147" s="178"/>
      <c r="GY147" s="178"/>
      <c r="GZ147" s="178"/>
      <c r="HA147" s="178"/>
      <c r="HB147" s="178"/>
      <c r="HC147" s="178"/>
      <c r="HD147" s="178"/>
      <c r="HE147" s="178"/>
      <c r="HF147" s="178"/>
      <c r="HG147" s="178"/>
      <c r="HH147" s="178"/>
      <c r="HI147" s="178"/>
      <c r="HJ147" s="178"/>
      <c r="HK147" s="178"/>
      <c r="HL147" s="178"/>
      <c r="HM147" s="178"/>
      <c r="HN147" s="178"/>
      <c r="HO147" s="178"/>
      <c r="HP147" s="178"/>
      <c r="HQ147" s="178"/>
      <c r="HR147" s="178"/>
      <c r="HS147" s="178"/>
      <c r="HT147" s="178"/>
      <c r="HU147" s="178"/>
      <c r="HV147" s="178"/>
      <c r="HW147" s="178"/>
      <c r="HX147" s="178"/>
      <c r="HY147" s="178"/>
      <c r="HZ147" s="178"/>
      <c r="IA147" s="178"/>
      <c r="IB147" s="178"/>
      <c r="IC147" s="178"/>
      <c r="ID147" s="178"/>
      <c r="IE147" s="178"/>
      <c r="IF147" s="178"/>
      <c r="IG147" s="178"/>
      <c r="IH147" s="178"/>
      <c r="II147" s="178"/>
      <c r="IJ147" s="178"/>
      <c r="IK147" s="178"/>
      <c r="IL147" s="178"/>
      <c r="IM147" s="178"/>
      <c r="IN147" s="178"/>
      <c r="IO147" s="178"/>
    </row>
    <row r="148" spans="1:249" ht="47.25" x14ac:dyDescent="0.25">
      <c r="A148" s="174">
        <v>283</v>
      </c>
      <c r="B148" s="176" t="s">
        <v>1313</v>
      </c>
      <c r="C148" s="233" t="s">
        <v>1314</v>
      </c>
    </row>
    <row r="149" spans="1:249" x14ac:dyDescent="0.25">
      <c r="A149" s="291">
        <v>284</v>
      </c>
      <c r="B149" s="292"/>
      <c r="C149" s="234" t="s">
        <v>1315</v>
      </c>
    </row>
    <row r="150" spans="1:249" x14ac:dyDescent="0.25">
      <c r="A150" s="174">
        <v>284</v>
      </c>
      <c r="B150" s="176" t="s">
        <v>1316</v>
      </c>
      <c r="C150" s="233" t="s">
        <v>1145</v>
      </c>
    </row>
    <row r="151" spans="1:249" ht="31.5" x14ac:dyDescent="0.25">
      <c r="A151" s="174">
        <v>284</v>
      </c>
      <c r="B151" s="176" t="s">
        <v>1317</v>
      </c>
      <c r="C151" s="233" t="s">
        <v>1318</v>
      </c>
    </row>
    <row r="152" spans="1:249" ht="31.5" x14ac:dyDescent="0.25">
      <c r="A152" s="174">
        <v>284</v>
      </c>
      <c r="B152" s="176" t="s">
        <v>1319</v>
      </c>
      <c r="C152" s="233" t="s">
        <v>1320</v>
      </c>
    </row>
    <row r="153" spans="1:249" ht="31.5" x14ac:dyDescent="0.25">
      <c r="A153" s="174">
        <v>284</v>
      </c>
      <c r="B153" s="176" t="s">
        <v>1321</v>
      </c>
      <c r="C153" s="233" t="s">
        <v>1322</v>
      </c>
    </row>
    <row r="154" spans="1:249" ht="31.5" x14ac:dyDescent="0.25">
      <c r="A154" s="174">
        <v>284</v>
      </c>
      <c r="B154" s="176" t="s">
        <v>1559</v>
      </c>
      <c r="C154" s="233" t="s">
        <v>1560</v>
      </c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78"/>
      <c r="BQ154" s="178"/>
      <c r="BR154" s="178"/>
      <c r="BS154" s="178"/>
      <c r="BT154" s="178"/>
      <c r="BU154" s="178"/>
      <c r="BV154" s="178"/>
      <c r="BW154" s="178"/>
      <c r="BX154" s="178"/>
      <c r="BY154" s="178"/>
      <c r="BZ154" s="178"/>
      <c r="CA154" s="178"/>
      <c r="CB154" s="178"/>
      <c r="CC154" s="178"/>
      <c r="CD154" s="178"/>
      <c r="CE154" s="178"/>
      <c r="CF154" s="178"/>
      <c r="CG154" s="178"/>
      <c r="CH154" s="178"/>
      <c r="CI154" s="178"/>
      <c r="CJ154" s="178"/>
      <c r="CK154" s="178"/>
      <c r="CL154" s="178"/>
      <c r="CM154" s="178"/>
      <c r="CN154" s="178"/>
      <c r="CO154" s="178"/>
      <c r="CP154" s="178"/>
      <c r="CQ154" s="178"/>
      <c r="CR154" s="178"/>
      <c r="CS154" s="178"/>
      <c r="CT154" s="178"/>
      <c r="CU154" s="178"/>
      <c r="CV154" s="178"/>
      <c r="CW154" s="178"/>
      <c r="CX154" s="178"/>
      <c r="CY154" s="178"/>
      <c r="CZ154" s="178"/>
      <c r="DA154" s="178"/>
      <c r="DB154" s="178"/>
      <c r="DC154" s="178"/>
      <c r="DD154" s="178"/>
      <c r="DE154" s="178"/>
      <c r="DF154" s="178"/>
      <c r="DG154" s="178"/>
      <c r="DH154" s="178"/>
      <c r="DI154" s="178"/>
      <c r="DJ154" s="178"/>
      <c r="DK154" s="178"/>
      <c r="DL154" s="178"/>
      <c r="DM154" s="178"/>
      <c r="DN154" s="178"/>
      <c r="DO154" s="178"/>
      <c r="DP154" s="178"/>
      <c r="DQ154" s="178"/>
      <c r="DR154" s="178"/>
      <c r="DS154" s="178"/>
      <c r="DT154" s="178"/>
      <c r="DU154" s="178"/>
      <c r="DV154" s="178"/>
      <c r="DW154" s="178"/>
      <c r="DX154" s="178"/>
      <c r="DY154" s="178"/>
      <c r="DZ154" s="178"/>
      <c r="EA154" s="178"/>
      <c r="EB154" s="178"/>
      <c r="EC154" s="178"/>
      <c r="ED154" s="178"/>
      <c r="EE154" s="178"/>
      <c r="EF154" s="178"/>
      <c r="EG154" s="178"/>
      <c r="EH154" s="178"/>
      <c r="EI154" s="178"/>
      <c r="EJ154" s="178"/>
      <c r="EK154" s="178"/>
      <c r="EL154" s="178"/>
      <c r="EM154" s="178"/>
      <c r="EN154" s="178"/>
      <c r="EO154" s="178"/>
      <c r="EP154" s="178"/>
      <c r="EQ154" s="178"/>
      <c r="ER154" s="178"/>
      <c r="ES154" s="178"/>
      <c r="ET154" s="178"/>
      <c r="EU154" s="178"/>
      <c r="EV154" s="178"/>
      <c r="EW154" s="178"/>
      <c r="EX154" s="178"/>
      <c r="EY154" s="178"/>
      <c r="EZ154" s="178"/>
      <c r="FA154" s="178"/>
      <c r="FB154" s="178"/>
      <c r="FC154" s="178"/>
      <c r="FD154" s="178"/>
      <c r="FE154" s="178"/>
      <c r="FF154" s="178"/>
      <c r="FG154" s="178"/>
      <c r="FH154" s="178"/>
      <c r="FI154" s="178"/>
      <c r="FJ154" s="178"/>
      <c r="FK154" s="178"/>
      <c r="FL154" s="178"/>
      <c r="FM154" s="178"/>
      <c r="FN154" s="178"/>
      <c r="FO154" s="178"/>
      <c r="FP154" s="178"/>
      <c r="FQ154" s="178"/>
      <c r="FR154" s="178"/>
      <c r="FS154" s="178"/>
      <c r="FT154" s="178"/>
      <c r="FU154" s="178"/>
      <c r="FV154" s="178"/>
      <c r="FW154" s="178"/>
      <c r="FX154" s="178"/>
      <c r="FY154" s="178"/>
      <c r="FZ154" s="178"/>
      <c r="GA154" s="178"/>
      <c r="GB154" s="178"/>
      <c r="GC154" s="178"/>
      <c r="GD154" s="178"/>
      <c r="GE154" s="178"/>
      <c r="GF154" s="178"/>
      <c r="GG154" s="178"/>
      <c r="GH154" s="178"/>
      <c r="GI154" s="178"/>
      <c r="GJ154" s="178"/>
      <c r="GK154" s="178"/>
      <c r="GL154" s="178"/>
      <c r="GM154" s="178"/>
      <c r="GN154" s="178"/>
      <c r="GO154" s="178"/>
      <c r="GP154" s="178"/>
      <c r="GQ154" s="178"/>
      <c r="GR154" s="178"/>
      <c r="GS154" s="178"/>
      <c r="GT154" s="178"/>
      <c r="GU154" s="178"/>
      <c r="GV154" s="178"/>
      <c r="GW154" s="178"/>
      <c r="GX154" s="178"/>
      <c r="GY154" s="178"/>
      <c r="GZ154" s="178"/>
      <c r="HA154" s="178"/>
      <c r="HB154" s="178"/>
      <c r="HC154" s="178"/>
      <c r="HD154" s="178"/>
      <c r="HE154" s="178"/>
      <c r="HF154" s="178"/>
      <c r="HG154" s="178"/>
      <c r="HH154" s="178"/>
      <c r="HI154" s="178"/>
      <c r="HJ154" s="178"/>
      <c r="HK154" s="178"/>
      <c r="HL154" s="178"/>
      <c r="HM154" s="178"/>
      <c r="HN154" s="178"/>
      <c r="HO154" s="178"/>
      <c r="HP154" s="178"/>
      <c r="HQ154" s="178"/>
      <c r="HR154" s="178"/>
      <c r="HS154" s="178"/>
      <c r="HT154" s="178"/>
      <c r="HU154" s="178"/>
      <c r="HV154" s="178"/>
      <c r="HW154" s="178"/>
      <c r="HX154" s="178"/>
      <c r="HY154" s="178"/>
      <c r="HZ154" s="178"/>
      <c r="IA154" s="178"/>
      <c r="IB154" s="178"/>
      <c r="IC154" s="178"/>
      <c r="ID154" s="178"/>
      <c r="IE154" s="178"/>
      <c r="IF154" s="178"/>
      <c r="IG154" s="178"/>
      <c r="IH154" s="178"/>
      <c r="II154" s="178"/>
      <c r="IJ154" s="178"/>
      <c r="IK154" s="178"/>
      <c r="IL154" s="178"/>
      <c r="IM154" s="178"/>
      <c r="IN154" s="178"/>
      <c r="IO154" s="178"/>
    </row>
    <row r="155" spans="1:249" ht="78.75" x14ac:dyDescent="0.25">
      <c r="A155" s="174">
        <v>284</v>
      </c>
      <c r="B155" s="176" t="s">
        <v>1323</v>
      </c>
      <c r="C155" s="233" t="s">
        <v>1175</v>
      </c>
    </row>
    <row r="156" spans="1:249" ht="31.5" x14ac:dyDescent="0.25">
      <c r="A156" s="289" t="s">
        <v>23</v>
      </c>
      <c r="B156" s="290"/>
      <c r="C156" s="234" t="s">
        <v>24</v>
      </c>
    </row>
    <row r="157" spans="1:249" ht="47.25" x14ac:dyDescent="0.25">
      <c r="A157" s="174">
        <v>285</v>
      </c>
      <c r="B157" s="176" t="s">
        <v>1324</v>
      </c>
      <c r="C157" s="233" t="s">
        <v>25</v>
      </c>
    </row>
    <row r="158" spans="1:249" ht="31.5" x14ac:dyDescent="0.25">
      <c r="A158" s="174">
        <v>285</v>
      </c>
      <c r="B158" s="176" t="s">
        <v>1325</v>
      </c>
      <c r="C158" s="233" t="s">
        <v>26</v>
      </c>
    </row>
    <row r="159" spans="1:249" ht="31.5" x14ac:dyDescent="0.25">
      <c r="A159" s="174">
        <v>285</v>
      </c>
      <c r="B159" s="176" t="s">
        <v>1326</v>
      </c>
      <c r="C159" s="233" t="s">
        <v>1327</v>
      </c>
    </row>
    <row r="160" spans="1:249" ht="47.25" x14ac:dyDescent="0.25">
      <c r="A160" s="174">
        <v>285</v>
      </c>
      <c r="B160" s="179" t="s">
        <v>1328</v>
      </c>
      <c r="C160" s="233" t="s">
        <v>1329</v>
      </c>
    </row>
    <row r="161" spans="1:3" ht="47.25" x14ac:dyDescent="0.25">
      <c r="A161" s="174">
        <v>285</v>
      </c>
      <c r="B161" s="179" t="s">
        <v>1330</v>
      </c>
      <c r="C161" s="233" t="s">
        <v>27</v>
      </c>
    </row>
    <row r="162" spans="1:3" ht="47.25" x14ac:dyDescent="0.25">
      <c r="A162" s="174">
        <v>285</v>
      </c>
      <c r="B162" s="176" t="s">
        <v>1331</v>
      </c>
      <c r="C162" s="233" t="s">
        <v>28</v>
      </c>
    </row>
    <row r="163" spans="1:3" ht="31.5" x14ac:dyDescent="0.25">
      <c r="A163" s="174">
        <v>285</v>
      </c>
      <c r="B163" s="176" t="s">
        <v>1332</v>
      </c>
      <c r="C163" s="233" t="s">
        <v>1333</v>
      </c>
    </row>
    <row r="164" spans="1:3" ht="47.25" x14ac:dyDescent="0.25">
      <c r="A164" s="174">
        <v>285</v>
      </c>
      <c r="B164" s="176" t="s">
        <v>1334</v>
      </c>
      <c r="C164" s="233" t="s">
        <v>29</v>
      </c>
    </row>
    <row r="165" spans="1:3" ht="78.75" x14ac:dyDescent="0.25">
      <c r="A165" s="174">
        <v>285</v>
      </c>
      <c r="B165" s="176" t="s">
        <v>1335</v>
      </c>
      <c r="C165" s="233" t="s">
        <v>30</v>
      </c>
    </row>
    <row r="166" spans="1:3" ht="47.25" x14ac:dyDescent="0.25">
      <c r="A166" s="174">
        <v>285</v>
      </c>
      <c r="B166" s="179" t="s">
        <v>1336</v>
      </c>
      <c r="C166" s="233" t="s">
        <v>31</v>
      </c>
    </row>
    <row r="167" spans="1:3" ht="47.25" x14ac:dyDescent="0.25">
      <c r="A167" s="174">
        <v>285</v>
      </c>
      <c r="B167" s="179" t="s">
        <v>1337</v>
      </c>
      <c r="C167" s="233" t="s">
        <v>1338</v>
      </c>
    </row>
    <row r="168" spans="1:3" ht="63" x14ac:dyDescent="0.25">
      <c r="A168" s="174">
        <v>285</v>
      </c>
      <c r="B168" s="179" t="s">
        <v>1339</v>
      </c>
      <c r="C168" s="233" t="s">
        <v>1561</v>
      </c>
    </row>
    <row r="169" spans="1:3" ht="31.5" x14ac:dyDescent="0.25">
      <c r="A169" s="174">
        <v>285</v>
      </c>
      <c r="B169" s="179" t="s">
        <v>1340</v>
      </c>
      <c r="C169" s="233" t="s">
        <v>1341</v>
      </c>
    </row>
    <row r="170" spans="1:3" ht="47.25" x14ac:dyDescent="0.25">
      <c r="A170" s="174">
        <v>285</v>
      </c>
      <c r="B170" s="179" t="s">
        <v>1342</v>
      </c>
      <c r="C170" s="233" t="s">
        <v>1343</v>
      </c>
    </row>
    <row r="171" spans="1:3" ht="94.5" x14ac:dyDescent="0.25">
      <c r="A171" s="174">
        <v>285</v>
      </c>
      <c r="B171" s="179" t="s">
        <v>1344</v>
      </c>
      <c r="C171" s="233" t="s">
        <v>1345</v>
      </c>
    </row>
    <row r="172" spans="1:3" ht="94.5" x14ac:dyDescent="0.25">
      <c r="A172" s="174">
        <v>285</v>
      </c>
      <c r="B172" s="179" t="s">
        <v>1346</v>
      </c>
      <c r="C172" s="233" t="s">
        <v>1347</v>
      </c>
    </row>
    <row r="173" spans="1:3" ht="110.25" x14ac:dyDescent="0.25">
      <c r="A173" s="174">
        <v>285</v>
      </c>
      <c r="B173" s="179" t="s">
        <v>1348</v>
      </c>
      <c r="C173" s="233" t="s">
        <v>1349</v>
      </c>
    </row>
    <row r="174" spans="1:3" ht="47.25" x14ac:dyDescent="0.25">
      <c r="A174" s="174">
        <v>285</v>
      </c>
      <c r="B174" s="179" t="s">
        <v>1350</v>
      </c>
      <c r="C174" s="233" t="s">
        <v>1351</v>
      </c>
    </row>
    <row r="175" spans="1:3" ht="31.5" x14ac:dyDescent="0.25">
      <c r="A175" s="291">
        <v>287</v>
      </c>
      <c r="B175" s="292"/>
      <c r="C175" s="233" t="s">
        <v>32</v>
      </c>
    </row>
    <row r="176" spans="1:3" ht="31.5" x14ac:dyDescent="0.25">
      <c r="A176" s="174">
        <v>287</v>
      </c>
      <c r="B176" s="176" t="s">
        <v>1562</v>
      </c>
      <c r="C176" s="233" t="s">
        <v>1293</v>
      </c>
    </row>
    <row r="177" spans="1:249" ht="47.25" x14ac:dyDescent="0.25">
      <c r="A177" s="174">
        <v>287</v>
      </c>
      <c r="B177" s="176" t="s">
        <v>1352</v>
      </c>
      <c r="C177" s="233" t="s">
        <v>1486</v>
      </c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  <c r="AF177" s="178"/>
      <c r="AG177" s="178"/>
      <c r="AH177" s="178"/>
      <c r="AI177" s="178"/>
      <c r="AJ177" s="178"/>
      <c r="AK177" s="178"/>
      <c r="AL177" s="178"/>
      <c r="AM177" s="178"/>
      <c r="AN177" s="178"/>
      <c r="AO177" s="178"/>
      <c r="AP177" s="178"/>
      <c r="AQ177" s="178"/>
      <c r="AR177" s="178"/>
      <c r="AS177" s="178"/>
      <c r="AT177" s="178"/>
      <c r="AU177" s="178"/>
      <c r="AV177" s="178"/>
      <c r="AW177" s="178"/>
      <c r="AX177" s="178"/>
      <c r="AY177" s="178"/>
      <c r="AZ177" s="178"/>
      <c r="BA177" s="178"/>
      <c r="BB177" s="178"/>
      <c r="BC177" s="178"/>
      <c r="BD177" s="178"/>
      <c r="BE177" s="178"/>
      <c r="BF177" s="178"/>
      <c r="BG177" s="178"/>
      <c r="BH177" s="178"/>
      <c r="BI177" s="178"/>
      <c r="BJ177" s="178"/>
      <c r="BK177" s="178"/>
      <c r="BL177" s="178"/>
      <c r="BM177" s="178"/>
      <c r="BN177" s="178"/>
      <c r="BO177" s="178"/>
      <c r="BP177" s="178"/>
      <c r="BQ177" s="178"/>
      <c r="BR177" s="178"/>
      <c r="BS177" s="178"/>
      <c r="BT177" s="178"/>
      <c r="BU177" s="178"/>
      <c r="BV177" s="178"/>
      <c r="BW177" s="178"/>
      <c r="BX177" s="178"/>
      <c r="BY177" s="178"/>
      <c r="BZ177" s="178"/>
      <c r="CA177" s="178"/>
      <c r="CB177" s="178"/>
      <c r="CC177" s="178"/>
      <c r="CD177" s="178"/>
      <c r="CE177" s="178"/>
      <c r="CF177" s="178"/>
      <c r="CG177" s="178"/>
      <c r="CH177" s="178"/>
      <c r="CI177" s="178"/>
      <c r="CJ177" s="178"/>
      <c r="CK177" s="178"/>
      <c r="CL177" s="178"/>
      <c r="CM177" s="178"/>
      <c r="CN177" s="178"/>
      <c r="CO177" s="178"/>
      <c r="CP177" s="178"/>
      <c r="CQ177" s="178"/>
      <c r="CR177" s="178"/>
      <c r="CS177" s="178"/>
      <c r="CT177" s="178"/>
      <c r="CU177" s="178"/>
      <c r="CV177" s="178"/>
      <c r="CW177" s="178"/>
      <c r="CX177" s="178"/>
      <c r="CY177" s="178"/>
      <c r="CZ177" s="178"/>
      <c r="DA177" s="178"/>
      <c r="DB177" s="178"/>
      <c r="DC177" s="178"/>
      <c r="DD177" s="178"/>
      <c r="DE177" s="178"/>
      <c r="DF177" s="178"/>
      <c r="DG177" s="178"/>
      <c r="DH177" s="178"/>
      <c r="DI177" s="178"/>
      <c r="DJ177" s="178"/>
      <c r="DK177" s="178"/>
      <c r="DL177" s="178"/>
      <c r="DM177" s="178"/>
      <c r="DN177" s="178"/>
      <c r="DO177" s="178"/>
      <c r="DP177" s="178"/>
      <c r="DQ177" s="178"/>
      <c r="DR177" s="178"/>
      <c r="DS177" s="178"/>
      <c r="DT177" s="178"/>
      <c r="DU177" s="178"/>
      <c r="DV177" s="178"/>
      <c r="DW177" s="178"/>
      <c r="DX177" s="178"/>
      <c r="DY177" s="178"/>
      <c r="DZ177" s="178"/>
      <c r="EA177" s="178"/>
      <c r="EB177" s="178"/>
      <c r="EC177" s="178"/>
      <c r="ED177" s="178"/>
      <c r="EE177" s="178"/>
      <c r="EF177" s="178"/>
      <c r="EG177" s="178"/>
      <c r="EH177" s="178"/>
      <c r="EI177" s="178"/>
      <c r="EJ177" s="178"/>
      <c r="EK177" s="178"/>
      <c r="EL177" s="178"/>
      <c r="EM177" s="178"/>
      <c r="EN177" s="178"/>
      <c r="EO177" s="178"/>
      <c r="EP177" s="178"/>
      <c r="EQ177" s="178"/>
      <c r="ER177" s="178"/>
      <c r="ES177" s="178"/>
      <c r="ET177" s="178"/>
      <c r="EU177" s="178"/>
      <c r="EV177" s="178"/>
      <c r="EW177" s="178"/>
      <c r="EX177" s="178"/>
      <c r="EY177" s="178"/>
      <c r="EZ177" s="178"/>
      <c r="FA177" s="178"/>
      <c r="FB177" s="178"/>
      <c r="FC177" s="178"/>
      <c r="FD177" s="178"/>
      <c r="FE177" s="178"/>
      <c r="FF177" s="178"/>
      <c r="FG177" s="178"/>
      <c r="FH177" s="178"/>
      <c r="FI177" s="178"/>
      <c r="FJ177" s="178"/>
      <c r="FK177" s="178"/>
      <c r="FL177" s="178"/>
      <c r="FM177" s="178"/>
      <c r="FN177" s="178"/>
      <c r="FO177" s="178"/>
      <c r="FP177" s="178"/>
      <c r="FQ177" s="178"/>
      <c r="FR177" s="178"/>
      <c r="FS177" s="178"/>
      <c r="FT177" s="178"/>
      <c r="FU177" s="178"/>
      <c r="FV177" s="178"/>
      <c r="FW177" s="178"/>
      <c r="FX177" s="178"/>
      <c r="FY177" s="178"/>
      <c r="FZ177" s="178"/>
      <c r="GA177" s="178"/>
      <c r="GB177" s="178"/>
      <c r="GC177" s="178"/>
      <c r="GD177" s="178"/>
      <c r="GE177" s="178"/>
      <c r="GF177" s="178"/>
      <c r="GG177" s="178"/>
      <c r="GH177" s="178"/>
      <c r="GI177" s="178"/>
      <c r="GJ177" s="178"/>
      <c r="GK177" s="178"/>
      <c r="GL177" s="178"/>
      <c r="GM177" s="178"/>
      <c r="GN177" s="178"/>
      <c r="GO177" s="178"/>
      <c r="GP177" s="178"/>
      <c r="GQ177" s="178"/>
      <c r="GR177" s="178"/>
      <c r="GS177" s="178"/>
      <c r="GT177" s="178"/>
      <c r="GU177" s="178"/>
      <c r="GV177" s="178"/>
      <c r="GW177" s="178"/>
      <c r="GX177" s="178"/>
      <c r="GY177" s="178"/>
      <c r="GZ177" s="178"/>
      <c r="HA177" s="178"/>
      <c r="HB177" s="178"/>
      <c r="HC177" s="178"/>
      <c r="HD177" s="178"/>
      <c r="HE177" s="178"/>
      <c r="HF177" s="178"/>
      <c r="HG177" s="178"/>
      <c r="HH177" s="178"/>
      <c r="HI177" s="178"/>
      <c r="HJ177" s="178"/>
      <c r="HK177" s="178"/>
      <c r="HL177" s="178"/>
      <c r="HM177" s="178"/>
      <c r="HN177" s="178"/>
      <c r="HO177" s="178"/>
      <c r="HP177" s="178"/>
      <c r="HQ177" s="178"/>
      <c r="HR177" s="178"/>
      <c r="HS177" s="178"/>
      <c r="HT177" s="178"/>
      <c r="HU177" s="178"/>
      <c r="HV177" s="178"/>
      <c r="HW177" s="178"/>
      <c r="HX177" s="178"/>
      <c r="HY177" s="178"/>
      <c r="HZ177" s="178"/>
      <c r="IA177" s="178"/>
      <c r="IB177" s="178"/>
      <c r="IC177" s="178"/>
      <c r="ID177" s="178"/>
      <c r="IE177" s="178"/>
      <c r="IF177" s="178"/>
      <c r="IG177" s="178"/>
      <c r="IH177" s="178"/>
      <c r="II177" s="178"/>
      <c r="IJ177" s="178"/>
      <c r="IK177" s="178"/>
      <c r="IL177" s="178"/>
      <c r="IM177" s="178"/>
      <c r="IN177" s="178"/>
      <c r="IO177" s="178"/>
    </row>
    <row r="178" spans="1:249" ht="31.5" x14ac:dyDescent="0.25">
      <c r="A178" s="174">
        <v>287</v>
      </c>
      <c r="B178" s="179" t="s">
        <v>1353</v>
      </c>
      <c r="C178" s="233" t="s">
        <v>33</v>
      </c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  <c r="AS178" s="186"/>
      <c r="AT178" s="186"/>
      <c r="AU178" s="186"/>
      <c r="AV178" s="186"/>
      <c r="AW178" s="186"/>
      <c r="AX178" s="186"/>
      <c r="AY178" s="186"/>
      <c r="AZ178" s="186"/>
      <c r="BA178" s="186"/>
      <c r="BB178" s="186"/>
      <c r="BC178" s="186"/>
      <c r="BD178" s="186"/>
      <c r="BE178" s="186"/>
      <c r="BF178" s="186"/>
      <c r="BG178" s="186"/>
      <c r="BH178" s="186"/>
      <c r="BI178" s="186"/>
      <c r="BJ178" s="186"/>
      <c r="BK178" s="186"/>
      <c r="BL178" s="186"/>
      <c r="BM178" s="186"/>
      <c r="BN178" s="186"/>
      <c r="BO178" s="186"/>
      <c r="BP178" s="186"/>
      <c r="BQ178" s="186"/>
      <c r="BR178" s="186"/>
      <c r="BS178" s="186"/>
      <c r="BT178" s="186"/>
      <c r="BU178" s="186"/>
      <c r="BV178" s="186"/>
      <c r="BW178" s="186"/>
      <c r="BX178" s="186"/>
      <c r="BY178" s="186"/>
      <c r="BZ178" s="186"/>
      <c r="CA178" s="186"/>
      <c r="CB178" s="186"/>
      <c r="CC178" s="186"/>
      <c r="CD178" s="186"/>
      <c r="CE178" s="186"/>
      <c r="CF178" s="186"/>
      <c r="CG178" s="186"/>
      <c r="CH178" s="186"/>
      <c r="CI178" s="186"/>
      <c r="CJ178" s="186"/>
      <c r="CK178" s="186"/>
      <c r="CL178" s="186"/>
      <c r="CM178" s="186"/>
      <c r="CN178" s="186"/>
      <c r="CO178" s="186"/>
      <c r="CP178" s="186"/>
      <c r="CQ178" s="186"/>
      <c r="CR178" s="186"/>
      <c r="CS178" s="186"/>
      <c r="CT178" s="186"/>
      <c r="CU178" s="186"/>
      <c r="CV178" s="186"/>
      <c r="CW178" s="186"/>
      <c r="CX178" s="186"/>
      <c r="CY178" s="186"/>
      <c r="CZ178" s="186"/>
      <c r="DA178" s="186"/>
      <c r="DB178" s="186"/>
      <c r="DC178" s="186"/>
      <c r="DD178" s="186"/>
      <c r="DE178" s="186"/>
      <c r="DF178" s="186"/>
      <c r="DG178" s="186"/>
      <c r="DH178" s="186"/>
      <c r="DI178" s="186"/>
      <c r="DJ178" s="186"/>
      <c r="DK178" s="186"/>
      <c r="DL178" s="186"/>
      <c r="DM178" s="186"/>
      <c r="DN178" s="186"/>
      <c r="DO178" s="186"/>
      <c r="DP178" s="186"/>
      <c r="DQ178" s="186"/>
      <c r="DR178" s="186"/>
      <c r="DS178" s="186"/>
      <c r="DT178" s="186"/>
      <c r="DU178" s="186"/>
      <c r="DV178" s="186"/>
      <c r="DW178" s="186"/>
      <c r="DX178" s="186"/>
      <c r="DY178" s="186"/>
      <c r="DZ178" s="186"/>
      <c r="EA178" s="186"/>
      <c r="EB178" s="186"/>
      <c r="EC178" s="186"/>
      <c r="ED178" s="186"/>
      <c r="EE178" s="186"/>
      <c r="EF178" s="186"/>
      <c r="EG178" s="186"/>
      <c r="EH178" s="186"/>
      <c r="EI178" s="186"/>
      <c r="EJ178" s="186"/>
      <c r="EK178" s="186"/>
      <c r="EL178" s="186"/>
      <c r="EM178" s="186"/>
      <c r="EN178" s="186"/>
      <c r="EO178" s="186"/>
      <c r="EP178" s="186"/>
      <c r="EQ178" s="186"/>
      <c r="ER178" s="186"/>
      <c r="ES178" s="186"/>
      <c r="ET178" s="186"/>
      <c r="EU178" s="186"/>
      <c r="EV178" s="186"/>
      <c r="EW178" s="186"/>
      <c r="EX178" s="186"/>
      <c r="EY178" s="186"/>
      <c r="EZ178" s="186"/>
      <c r="FA178" s="186"/>
      <c r="FB178" s="186"/>
      <c r="FC178" s="186"/>
      <c r="FD178" s="186"/>
      <c r="FE178" s="186"/>
      <c r="FF178" s="186"/>
      <c r="FG178" s="186"/>
      <c r="FH178" s="186"/>
      <c r="FI178" s="186"/>
      <c r="FJ178" s="186"/>
      <c r="FK178" s="186"/>
      <c r="FL178" s="186"/>
      <c r="FM178" s="186"/>
      <c r="FN178" s="186"/>
      <c r="FO178" s="186"/>
      <c r="FP178" s="186"/>
      <c r="FQ178" s="186"/>
      <c r="FR178" s="186"/>
      <c r="FS178" s="186"/>
      <c r="FT178" s="186"/>
      <c r="FU178" s="186"/>
      <c r="FV178" s="186"/>
      <c r="FW178" s="186"/>
      <c r="FX178" s="186"/>
      <c r="FY178" s="186"/>
      <c r="FZ178" s="186"/>
      <c r="GA178" s="186"/>
      <c r="GB178" s="186"/>
      <c r="GC178" s="186"/>
      <c r="GD178" s="186"/>
      <c r="GE178" s="186"/>
      <c r="GF178" s="186"/>
      <c r="GG178" s="186"/>
      <c r="GH178" s="186"/>
      <c r="GI178" s="186"/>
      <c r="GJ178" s="186"/>
      <c r="GK178" s="186"/>
      <c r="GL178" s="186"/>
      <c r="GM178" s="186"/>
      <c r="GN178" s="186"/>
      <c r="GO178" s="186"/>
      <c r="GP178" s="186"/>
      <c r="GQ178" s="186"/>
      <c r="GR178" s="186"/>
      <c r="GS178" s="186"/>
      <c r="GT178" s="186"/>
      <c r="GU178" s="186"/>
      <c r="GV178" s="186"/>
      <c r="GW178" s="186"/>
      <c r="GX178" s="186"/>
      <c r="GY178" s="186"/>
      <c r="GZ178" s="186"/>
      <c r="HA178" s="186"/>
      <c r="HB178" s="186"/>
      <c r="HC178" s="186"/>
      <c r="HD178" s="186"/>
      <c r="HE178" s="186"/>
      <c r="HF178" s="186"/>
      <c r="HG178" s="186"/>
      <c r="HH178" s="186"/>
      <c r="HI178" s="186"/>
      <c r="HJ178" s="186"/>
      <c r="HK178" s="186"/>
      <c r="HL178" s="186"/>
      <c r="HM178" s="186"/>
      <c r="HN178" s="186"/>
      <c r="HO178" s="186"/>
      <c r="HP178" s="186"/>
      <c r="HQ178" s="186"/>
      <c r="HR178" s="186"/>
      <c r="HS178" s="186"/>
      <c r="HT178" s="186"/>
      <c r="HU178" s="186"/>
      <c r="HV178" s="186"/>
      <c r="HW178" s="186"/>
      <c r="HX178" s="186"/>
      <c r="HY178" s="186"/>
      <c r="HZ178" s="186"/>
      <c r="IA178" s="186"/>
      <c r="IB178" s="186"/>
      <c r="IC178" s="186"/>
      <c r="ID178" s="186"/>
      <c r="IE178" s="186"/>
      <c r="IF178" s="186"/>
      <c r="IG178" s="186"/>
      <c r="IH178" s="186"/>
      <c r="II178" s="186"/>
      <c r="IJ178" s="186"/>
      <c r="IK178" s="186"/>
      <c r="IL178" s="186"/>
      <c r="IM178" s="186"/>
      <c r="IN178" s="186"/>
      <c r="IO178" s="186"/>
    </row>
    <row r="179" spans="1:249" x14ac:dyDescent="0.25">
      <c r="A179" s="291">
        <v>288</v>
      </c>
      <c r="B179" s="292"/>
      <c r="C179" s="234" t="s">
        <v>1354</v>
      </c>
    </row>
    <row r="180" spans="1:249" ht="47.25" x14ac:dyDescent="0.25">
      <c r="A180" s="187">
        <v>288</v>
      </c>
      <c r="B180" s="188" t="s">
        <v>1266</v>
      </c>
      <c r="C180" s="233" t="s">
        <v>1355</v>
      </c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8"/>
      <c r="AI180" s="178"/>
      <c r="AJ180" s="178"/>
      <c r="AK180" s="178"/>
      <c r="AL180" s="178"/>
      <c r="AM180" s="178"/>
      <c r="AN180" s="178"/>
      <c r="AO180" s="178"/>
      <c r="AP180" s="178"/>
      <c r="AQ180" s="178"/>
      <c r="AR180" s="178"/>
      <c r="AS180" s="178"/>
      <c r="AT180" s="178"/>
      <c r="AU180" s="178"/>
      <c r="AV180" s="178"/>
      <c r="AW180" s="178"/>
      <c r="AX180" s="178"/>
      <c r="AY180" s="178"/>
      <c r="AZ180" s="178"/>
      <c r="BA180" s="178"/>
      <c r="BB180" s="178"/>
      <c r="BC180" s="178"/>
      <c r="BD180" s="178"/>
      <c r="BE180" s="178"/>
      <c r="BF180" s="178"/>
      <c r="BG180" s="178"/>
      <c r="BH180" s="178"/>
      <c r="BI180" s="178"/>
      <c r="BJ180" s="178"/>
      <c r="BK180" s="178"/>
      <c r="BL180" s="178"/>
      <c r="BM180" s="178"/>
      <c r="BN180" s="178"/>
      <c r="BO180" s="178"/>
      <c r="BP180" s="178"/>
      <c r="BQ180" s="178"/>
      <c r="BR180" s="178"/>
      <c r="BS180" s="178"/>
      <c r="BT180" s="178"/>
      <c r="BU180" s="178"/>
      <c r="BV180" s="178"/>
      <c r="BW180" s="178"/>
      <c r="BX180" s="178"/>
      <c r="BY180" s="178"/>
      <c r="BZ180" s="178"/>
      <c r="CA180" s="178"/>
      <c r="CB180" s="178"/>
      <c r="CC180" s="178"/>
      <c r="CD180" s="178"/>
      <c r="CE180" s="178"/>
      <c r="CF180" s="178"/>
      <c r="CG180" s="178"/>
      <c r="CH180" s="178"/>
      <c r="CI180" s="178"/>
      <c r="CJ180" s="178"/>
      <c r="CK180" s="178"/>
      <c r="CL180" s="178"/>
      <c r="CM180" s="178"/>
      <c r="CN180" s="178"/>
      <c r="CO180" s="178"/>
      <c r="CP180" s="178"/>
      <c r="CQ180" s="178"/>
      <c r="CR180" s="178"/>
      <c r="CS180" s="178"/>
      <c r="CT180" s="178"/>
      <c r="CU180" s="178"/>
      <c r="CV180" s="178"/>
      <c r="CW180" s="178"/>
      <c r="CX180" s="178"/>
      <c r="CY180" s="178"/>
      <c r="CZ180" s="178"/>
      <c r="DA180" s="178"/>
      <c r="DB180" s="178"/>
      <c r="DC180" s="178"/>
      <c r="DD180" s="178"/>
      <c r="DE180" s="178"/>
      <c r="DF180" s="178"/>
      <c r="DG180" s="178"/>
      <c r="DH180" s="178"/>
      <c r="DI180" s="178"/>
      <c r="DJ180" s="178"/>
      <c r="DK180" s="178"/>
      <c r="DL180" s="178"/>
      <c r="DM180" s="178"/>
      <c r="DN180" s="178"/>
      <c r="DO180" s="178"/>
      <c r="DP180" s="178"/>
      <c r="DQ180" s="178"/>
      <c r="DR180" s="178"/>
      <c r="DS180" s="178"/>
      <c r="DT180" s="178"/>
      <c r="DU180" s="178"/>
      <c r="DV180" s="178"/>
      <c r="DW180" s="178"/>
      <c r="DX180" s="178"/>
      <c r="DY180" s="178"/>
      <c r="DZ180" s="178"/>
      <c r="EA180" s="178"/>
      <c r="EB180" s="178"/>
      <c r="EC180" s="178"/>
      <c r="ED180" s="178"/>
      <c r="EE180" s="178"/>
      <c r="EF180" s="178"/>
      <c r="EG180" s="178"/>
      <c r="EH180" s="178"/>
      <c r="EI180" s="178"/>
      <c r="EJ180" s="178"/>
      <c r="EK180" s="178"/>
      <c r="EL180" s="178"/>
      <c r="EM180" s="178"/>
      <c r="EN180" s="178"/>
      <c r="EO180" s="178"/>
      <c r="EP180" s="178"/>
      <c r="EQ180" s="178"/>
      <c r="ER180" s="178"/>
      <c r="ES180" s="178"/>
      <c r="ET180" s="178"/>
      <c r="EU180" s="178"/>
      <c r="EV180" s="178"/>
      <c r="EW180" s="178"/>
      <c r="EX180" s="178"/>
      <c r="EY180" s="178"/>
      <c r="EZ180" s="178"/>
      <c r="FA180" s="178"/>
      <c r="FB180" s="178"/>
      <c r="FC180" s="178"/>
      <c r="FD180" s="178"/>
      <c r="FE180" s="178"/>
      <c r="FF180" s="178"/>
      <c r="FG180" s="178"/>
      <c r="FH180" s="178"/>
      <c r="FI180" s="178"/>
      <c r="FJ180" s="178"/>
      <c r="FK180" s="178"/>
      <c r="FL180" s="178"/>
      <c r="FM180" s="178"/>
      <c r="FN180" s="178"/>
      <c r="FO180" s="178"/>
      <c r="FP180" s="178"/>
      <c r="FQ180" s="178"/>
      <c r="FR180" s="178"/>
      <c r="FS180" s="178"/>
      <c r="FT180" s="178"/>
      <c r="FU180" s="178"/>
      <c r="FV180" s="178"/>
      <c r="FW180" s="178"/>
      <c r="FX180" s="178"/>
      <c r="FY180" s="178"/>
      <c r="FZ180" s="178"/>
      <c r="GA180" s="178"/>
      <c r="GB180" s="178"/>
      <c r="GC180" s="178"/>
      <c r="GD180" s="178"/>
      <c r="GE180" s="178"/>
      <c r="GF180" s="178"/>
      <c r="GG180" s="178"/>
      <c r="GH180" s="178"/>
      <c r="GI180" s="178"/>
      <c r="GJ180" s="178"/>
      <c r="GK180" s="178"/>
      <c r="GL180" s="178"/>
      <c r="GM180" s="178"/>
      <c r="GN180" s="178"/>
      <c r="GO180" s="178"/>
      <c r="GP180" s="178"/>
      <c r="GQ180" s="178"/>
      <c r="GR180" s="178"/>
      <c r="GS180" s="178"/>
      <c r="GT180" s="178"/>
      <c r="GU180" s="178"/>
      <c r="GV180" s="178"/>
      <c r="GW180" s="178"/>
      <c r="GX180" s="178"/>
      <c r="GY180" s="178"/>
      <c r="GZ180" s="178"/>
      <c r="HA180" s="178"/>
      <c r="HB180" s="178"/>
      <c r="HC180" s="178"/>
      <c r="HD180" s="178"/>
      <c r="HE180" s="178"/>
      <c r="HF180" s="178"/>
      <c r="HG180" s="178"/>
      <c r="HH180" s="178"/>
      <c r="HI180" s="178"/>
      <c r="HJ180" s="178"/>
      <c r="HK180" s="178"/>
      <c r="HL180" s="178"/>
      <c r="HM180" s="178"/>
      <c r="HN180" s="178"/>
      <c r="HO180" s="178"/>
      <c r="HP180" s="178"/>
      <c r="HQ180" s="178"/>
      <c r="HR180" s="178"/>
      <c r="HS180" s="178"/>
      <c r="HT180" s="178"/>
      <c r="HU180" s="178"/>
      <c r="HV180" s="178"/>
      <c r="HW180" s="178"/>
      <c r="HX180" s="178"/>
      <c r="HY180" s="178"/>
      <c r="HZ180" s="178"/>
      <c r="IA180" s="178"/>
      <c r="IB180" s="178"/>
      <c r="IC180" s="178"/>
      <c r="ID180" s="178"/>
      <c r="IE180" s="178"/>
      <c r="IF180" s="178"/>
      <c r="IG180" s="178"/>
      <c r="IH180" s="178"/>
      <c r="II180" s="178"/>
      <c r="IJ180" s="178"/>
      <c r="IK180" s="178"/>
      <c r="IL180" s="178"/>
      <c r="IM180" s="178"/>
      <c r="IN180" s="178"/>
      <c r="IO180" s="178"/>
    </row>
    <row r="181" spans="1:249" ht="31.5" x14ac:dyDescent="0.25">
      <c r="A181" s="174">
        <v>288</v>
      </c>
      <c r="B181" s="176" t="s">
        <v>1356</v>
      </c>
      <c r="C181" s="233" t="s">
        <v>1357</v>
      </c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  <c r="AF181" s="178"/>
      <c r="AG181" s="178"/>
      <c r="AH181" s="178"/>
      <c r="AI181" s="178"/>
      <c r="AJ181" s="178"/>
      <c r="AK181" s="178"/>
      <c r="AL181" s="178"/>
      <c r="AM181" s="178"/>
      <c r="AN181" s="178"/>
      <c r="AO181" s="178"/>
      <c r="AP181" s="178"/>
      <c r="AQ181" s="178"/>
      <c r="AR181" s="178"/>
      <c r="AS181" s="178"/>
      <c r="AT181" s="178"/>
      <c r="AU181" s="178"/>
      <c r="AV181" s="178"/>
      <c r="AW181" s="178"/>
      <c r="AX181" s="178"/>
      <c r="AY181" s="178"/>
      <c r="AZ181" s="178"/>
      <c r="BA181" s="178"/>
      <c r="BB181" s="178"/>
      <c r="BC181" s="178"/>
      <c r="BD181" s="178"/>
      <c r="BE181" s="178"/>
      <c r="BF181" s="178"/>
      <c r="BG181" s="178"/>
      <c r="BH181" s="178"/>
      <c r="BI181" s="178"/>
      <c r="BJ181" s="178"/>
      <c r="BK181" s="178"/>
      <c r="BL181" s="178"/>
      <c r="BM181" s="178"/>
      <c r="BN181" s="178"/>
      <c r="BO181" s="178"/>
      <c r="BP181" s="178"/>
      <c r="BQ181" s="178"/>
      <c r="BR181" s="178"/>
      <c r="BS181" s="178"/>
      <c r="BT181" s="178"/>
      <c r="BU181" s="178"/>
      <c r="BV181" s="178"/>
      <c r="BW181" s="178"/>
      <c r="BX181" s="178"/>
      <c r="BY181" s="178"/>
      <c r="BZ181" s="178"/>
      <c r="CA181" s="178"/>
      <c r="CB181" s="178"/>
      <c r="CC181" s="178"/>
      <c r="CD181" s="178"/>
      <c r="CE181" s="178"/>
      <c r="CF181" s="178"/>
      <c r="CG181" s="178"/>
      <c r="CH181" s="178"/>
      <c r="CI181" s="178"/>
      <c r="CJ181" s="178"/>
      <c r="CK181" s="178"/>
      <c r="CL181" s="178"/>
      <c r="CM181" s="178"/>
      <c r="CN181" s="178"/>
      <c r="CO181" s="178"/>
      <c r="CP181" s="178"/>
      <c r="CQ181" s="178"/>
      <c r="CR181" s="178"/>
      <c r="CS181" s="178"/>
      <c r="CT181" s="178"/>
      <c r="CU181" s="178"/>
      <c r="CV181" s="178"/>
      <c r="CW181" s="178"/>
      <c r="CX181" s="178"/>
      <c r="CY181" s="178"/>
      <c r="CZ181" s="178"/>
      <c r="DA181" s="178"/>
      <c r="DB181" s="178"/>
      <c r="DC181" s="178"/>
      <c r="DD181" s="178"/>
      <c r="DE181" s="178"/>
      <c r="DF181" s="178"/>
      <c r="DG181" s="178"/>
      <c r="DH181" s="178"/>
      <c r="DI181" s="178"/>
      <c r="DJ181" s="178"/>
      <c r="DK181" s="178"/>
      <c r="DL181" s="178"/>
      <c r="DM181" s="178"/>
      <c r="DN181" s="178"/>
      <c r="DO181" s="178"/>
      <c r="DP181" s="178"/>
      <c r="DQ181" s="178"/>
      <c r="DR181" s="178"/>
      <c r="DS181" s="178"/>
      <c r="DT181" s="178"/>
      <c r="DU181" s="178"/>
      <c r="DV181" s="178"/>
      <c r="DW181" s="178"/>
      <c r="DX181" s="178"/>
      <c r="DY181" s="178"/>
      <c r="DZ181" s="178"/>
      <c r="EA181" s="178"/>
      <c r="EB181" s="178"/>
      <c r="EC181" s="178"/>
      <c r="ED181" s="178"/>
      <c r="EE181" s="178"/>
      <c r="EF181" s="178"/>
      <c r="EG181" s="178"/>
      <c r="EH181" s="178"/>
      <c r="EI181" s="178"/>
      <c r="EJ181" s="178"/>
      <c r="EK181" s="178"/>
      <c r="EL181" s="178"/>
      <c r="EM181" s="178"/>
      <c r="EN181" s="178"/>
      <c r="EO181" s="178"/>
      <c r="EP181" s="178"/>
      <c r="EQ181" s="178"/>
      <c r="ER181" s="178"/>
      <c r="ES181" s="178"/>
      <c r="ET181" s="178"/>
      <c r="EU181" s="178"/>
      <c r="EV181" s="178"/>
      <c r="EW181" s="178"/>
      <c r="EX181" s="178"/>
      <c r="EY181" s="178"/>
      <c r="EZ181" s="178"/>
      <c r="FA181" s="178"/>
      <c r="FB181" s="178"/>
      <c r="FC181" s="178"/>
      <c r="FD181" s="178"/>
      <c r="FE181" s="178"/>
      <c r="FF181" s="178"/>
      <c r="FG181" s="178"/>
      <c r="FH181" s="178"/>
      <c r="FI181" s="178"/>
      <c r="FJ181" s="178"/>
      <c r="FK181" s="178"/>
      <c r="FL181" s="178"/>
      <c r="FM181" s="178"/>
      <c r="FN181" s="178"/>
      <c r="FO181" s="178"/>
      <c r="FP181" s="178"/>
      <c r="FQ181" s="178"/>
      <c r="FR181" s="178"/>
      <c r="FS181" s="178"/>
      <c r="FT181" s="178"/>
      <c r="FU181" s="178"/>
      <c r="FV181" s="178"/>
      <c r="FW181" s="178"/>
      <c r="FX181" s="178"/>
      <c r="FY181" s="178"/>
      <c r="FZ181" s="178"/>
      <c r="GA181" s="178"/>
      <c r="GB181" s="178"/>
      <c r="GC181" s="178"/>
      <c r="GD181" s="178"/>
      <c r="GE181" s="178"/>
      <c r="GF181" s="178"/>
      <c r="GG181" s="178"/>
      <c r="GH181" s="178"/>
      <c r="GI181" s="178"/>
      <c r="GJ181" s="178"/>
      <c r="GK181" s="178"/>
      <c r="GL181" s="178"/>
      <c r="GM181" s="178"/>
      <c r="GN181" s="178"/>
      <c r="GO181" s="178"/>
      <c r="GP181" s="178"/>
      <c r="GQ181" s="178"/>
      <c r="GR181" s="178"/>
      <c r="GS181" s="178"/>
      <c r="GT181" s="178"/>
      <c r="GU181" s="178"/>
      <c r="GV181" s="178"/>
      <c r="GW181" s="178"/>
      <c r="GX181" s="178"/>
      <c r="GY181" s="178"/>
      <c r="GZ181" s="178"/>
      <c r="HA181" s="178"/>
      <c r="HB181" s="178"/>
      <c r="HC181" s="178"/>
      <c r="HD181" s="178"/>
      <c r="HE181" s="178"/>
      <c r="HF181" s="178"/>
      <c r="HG181" s="178"/>
      <c r="HH181" s="178"/>
      <c r="HI181" s="178"/>
      <c r="HJ181" s="178"/>
      <c r="HK181" s="178"/>
      <c r="HL181" s="178"/>
      <c r="HM181" s="178"/>
      <c r="HN181" s="178"/>
      <c r="HO181" s="178"/>
      <c r="HP181" s="178"/>
      <c r="HQ181" s="178"/>
      <c r="HR181" s="178"/>
      <c r="HS181" s="178"/>
      <c r="HT181" s="178"/>
      <c r="HU181" s="178"/>
      <c r="HV181" s="178"/>
      <c r="HW181" s="178"/>
      <c r="HX181" s="178"/>
      <c r="HY181" s="178"/>
      <c r="HZ181" s="178"/>
      <c r="IA181" s="178"/>
      <c r="IB181" s="178"/>
      <c r="IC181" s="178"/>
      <c r="ID181" s="178"/>
      <c r="IE181" s="178"/>
      <c r="IF181" s="178"/>
      <c r="IG181" s="178"/>
      <c r="IH181" s="178"/>
      <c r="II181" s="178"/>
      <c r="IJ181" s="178"/>
      <c r="IK181" s="178"/>
      <c r="IL181" s="178"/>
      <c r="IM181" s="178"/>
      <c r="IN181" s="178"/>
      <c r="IO181" s="178"/>
    </row>
    <row r="182" spans="1:249" ht="31.5" x14ac:dyDescent="0.25">
      <c r="A182" s="174">
        <v>288</v>
      </c>
      <c r="B182" s="176" t="s">
        <v>1302</v>
      </c>
      <c r="C182" s="233" t="s">
        <v>1358</v>
      </c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8"/>
      <c r="AI182" s="178"/>
      <c r="AJ182" s="178"/>
      <c r="AK182" s="178"/>
      <c r="AL182" s="178"/>
      <c r="AM182" s="178"/>
      <c r="AN182" s="178"/>
      <c r="AO182" s="178"/>
      <c r="AP182" s="178"/>
      <c r="AQ182" s="178"/>
      <c r="AR182" s="178"/>
      <c r="AS182" s="178"/>
      <c r="AT182" s="178"/>
      <c r="AU182" s="178"/>
      <c r="AV182" s="178"/>
      <c r="AW182" s="178"/>
      <c r="AX182" s="178"/>
      <c r="AY182" s="178"/>
      <c r="AZ182" s="178"/>
      <c r="BA182" s="178"/>
      <c r="BB182" s="178"/>
      <c r="BC182" s="178"/>
      <c r="BD182" s="178"/>
      <c r="BE182" s="178"/>
      <c r="BF182" s="178"/>
      <c r="BG182" s="178"/>
      <c r="BH182" s="178"/>
      <c r="BI182" s="178"/>
      <c r="BJ182" s="178"/>
      <c r="BK182" s="178"/>
      <c r="BL182" s="178"/>
      <c r="BM182" s="178"/>
      <c r="BN182" s="178"/>
      <c r="BO182" s="178"/>
      <c r="BP182" s="178"/>
      <c r="BQ182" s="178"/>
      <c r="BR182" s="178"/>
      <c r="BS182" s="178"/>
      <c r="BT182" s="178"/>
      <c r="BU182" s="178"/>
      <c r="BV182" s="178"/>
      <c r="BW182" s="178"/>
      <c r="BX182" s="178"/>
      <c r="BY182" s="178"/>
      <c r="BZ182" s="178"/>
      <c r="CA182" s="178"/>
      <c r="CB182" s="178"/>
      <c r="CC182" s="178"/>
      <c r="CD182" s="178"/>
      <c r="CE182" s="178"/>
      <c r="CF182" s="178"/>
      <c r="CG182" s="178"/>
      <c r="CH182" s="178"/>
      <c r="CI182" s="178"/>
      <c r="CJ182" s="178"/>
      <c r="CK182" s="178"/>
      <c r="CL182" s="178"/>
      <c r="CM182" s="178"/>
      <c r="CN182" s="178"/>
      <c r="CO182" s="178"/>
      <c r="CP182" s="178"/>
      <c r="CQ182" s="178"/>
      <c r="CR182" s="178"/>
      <c r="CS182" s="178"/>
      <c r="CT182" s="178"/>
      <c r="CU182" s="178"/>
      <c r="CV182" s="178"/>
      <c r="CW182" s="178"/>
      <c r="CX182" s="178"/>
      <c r="CY182" s="178"/>
      <c r="CZ182" s="178"/>
      <c r="DA182" s="178"/>
      <c r="DB182" s="178"/>
      <c r="DC182" s="178"/>
      <c r="DD182" s="178"/>
      <c r="DE182" s="178"/>
      <c r="DF182" s="178"/>
      <c r="DG182" s="178"/>
      <c r="DH182" s="178"/>
      <c r="DI182" s="178"/>
      <c r="DJ182" s="178"/>
      <c r="DK182" s="178"/>
      <c r="DL182" s="178"/>
      <c r="DM182" s="178"/>
      <c r="DN182" s="178"/>
      <c r="DO182" s="178"/>
      <c r="DP182" s="178"/>
      <c r="DQ182" s="178"/>
      <c r="DR182" s="178"/>
      <c r="DS182" s="178"/>
      <c r="DT182" s="178"/>
      <c r="DU182" s="178"/>
      <c r="DV182" s="178"/>
      <c r="DW182" s="178"/>
      <c r="DX182" s="178"/>
      <c r="DY182" s="178"/>
      <c r="DZ182" s="178"/>
      <c r="EA182" s="178"/>
      <c r="EB182" s="178"/>
      <c r="EC182" s="178"/>
      <c r="ED182" s="178"/>
      <c r="EE182" s="178"/>
      <c r="EF182" s="178"/>
      <c r="EG182" s="178"/>
      <c r="EH182" s="178"/>
      <c r="EI182" s="178"/>
      <c r="EJ182" s="178"/>
      <c r="EK182" s="178"/>
      <c r="EL182" s="178"/>
      <c r="EM182" s="178"/>
      <c r="EN182" s="178"/>
      <c r="EO182" s="178"/>
      <c r="EP182" s="178"/>
      <c r="EQ182" s="178"/>
      <c r="ER182" s="178"/>
      <c r="ES182" s="178"/>
      <c r="ET182" s="178"/>
      <c r="EU182" s="178"/>
      <c r="EV182" s="178"/>
      <c r="EW182" s="178"/>
      <c r="EX182" s="178"/>
      <c r="EY182" s="178"/>
      <c r="EZ182" s="178"/>
      <c r="FA182" s="178"/>
      <c r="FB182" s="178"/>
      <c r="FC182" s="178"/>
      <c r="FD182" s="178"/>
      <c r="FE182" s="178"/>
      <c r="FF182" s="178"/>
      <c r="FG182" s="178"/>
      <c r="FH182" s="178"/>
      <c r="FI182" s="178"/>
      <c r="FJ182" s="178"/>
      <c r="FK182" s="178"/>
      <c r="FL182" s="178"/>
      <c r="FM182" s="178"/>
      <c r="FN182" s="178"/>
      <c r="FO182" s="178"/>
      <c r="FP182" s="178"/>
      <c r="FQ182" s="178"/>
      <c r="FR182" s="178"/>
      <c r="FS182" s="178"/>
      <c r="FT182" s="178"/>
      <c r="FU182" s="178"/>
      <c r="FV182" s="178"/>
      <c r="FW182" s="178"/>
      <c r="FX182" s="178"/>
      <c r="FY182" s="178"/>
      <c r="FZ182" s="178"/>
      <c r="GA182" s="178"/>
      <c r="GB182" s="178"/>
      <c r="GC182" s="178"/>
      <c r="GD182" s="178"/>
      <c r="GE182" s="178"/>
      <c r="GF182" s="178"/>
      <c r="GG182" s="178"/>
      <c r="GH182" s="178"/>
      <c r="GI182" s="178"/>
      <c r="GJ182" s="178"/>
      <c r="GK182" s="178"/>
      <c r="GL182" s="178"/>
      <c r="GM182" s="178"/>
      <c r="GN182" s="178"/>
      <c r="GO182" s="178"/>
      <c r="GP182" s="178"/>
      <c r="GQ182" s="178"/>
      <c r="GR182" s="178"/>
      <c r="GS182" s="178"/>
      <c r="GT182" s="178"/>
      <c r="GU182" s="178"/>
      <c r="GV182" s="178"/>
      <c r="GW182" s="178"/>
      <c r="GX182" s="178"/>
      <c r="GY182" s="178"/>
      <c r="GZ182" s="178"/>
      <c r="HA182" s="178"/>
      <c r="HB182" s="178"/>
      <c r="HC182" s="178"/>
      <c r="HD182" s="178"/>
      <c r="HE182" s="178"/>
      <c r="HF182" s="178"/>
      <c r="HG182" s="178"/>
      <c r="HH182" s="178"/>
      <c r="HI182" s="178"/>
      <c r="HJ182" s="178"/>
      <c r="HK182" s="178"/>
      <c r="HL182" s="178"/>
      <c r="HM182" s="178"/>
      <c r="HN182" s="178"/>
      <c r="HO182" s="178"/>
      <c r="HP182" s="178"/>
      <c r="HQ182" s="178"/>
      <c r="HR182" s="178"/>
      <c r="HS182" s="178"/>
      <c r="HT182" s="178"/>
      <c r="HU182" s="178"/>
      <c r="HV182" s="178"/>
      <c r="HW182" s="178"/>
      <c r="HX182" s="178"/>
      <c r="HY182" s="178"/>
      <c r="HZ182" s="178"/>
      <c r="IA182" s="178"/>
      <c r="IB182" s="178"/>
      <c r="IC182" s="178"/>
      <c r="ID182" s="178"/>
      <c r="IE182" s="178"/>
      <c r="IF182" s="178"/>
      <c r="IG182" s="178"/>
      <c r="IH182" s="178"/>
      <c r="II182" s="178"/>
      <c r="IJ182" s="178"/>
      <c r="IK182" s="178"/>
      <c r="IL182" s="178"/>
      <c r="IM182" s="178"/>
      <c r="IN182" s="178"/>
      <c r="IO182" s="178"/>
    </row>
    <row r="183" spans="1:249" ht="63" x14ac:dyDescent="0.25">
      <c r="A183" s="174">
        <v>288</v>
      </c>
      <c r="B183" s="176" t="s">
        <v>1359</v>
      </c>
      <c r="C183" s="233" t="s">
        <v>1563</v>
      </c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  <c r="AE183" s="178"/>
      <c r="AF183" s="178"/>
      <c r="AG183" s="178"/>
      <c r="AH183" s="178"/>
      <c r="AI183" s="178"/>
      <c r="AJ183" s="178"/>
      <c r="AK183" s="178"/>
      <c r="AL183" s="178"/>
      <c r="AM183" s="178"/>
      <c r="AN183" s="178"/>
      <c r="AO183" s="178"/>
      <c r="AP183" s="178"/>
      <c r="AQ183" s="178"/>
      <c r="AR183" s="178"/>
      <c r="AS183" s="178"/>
      <c r="AT183" s="178"/>
      <c r="AU183" s="178"/>
      <c r="AV183" s="178"/>
      <c r="AW183" s="178"/>
      <c r="AX183" s="178"/>
      <c r="AY183" s="178"/>
      <c r="AZ183" s="178"/>
      <c r="BA183" s="178"/>
      <c r="BB183" s="178"/>
      <c r="BC183" s="178"/>
      <c r="BD183" s="178"/>
      <c r="BE183" s="178"/>
      <c r="BF183" s="178"/>
      <c r="BG183" s="178"/>
      <c r="BH183" s="178"/>
      <c r="BI183" s="178"/>
      <c r="BJ183" s="178"/>
      <c r="BK183" s="178"/>
      <c r="BL183" s="178"/>
      <c r="BM183" s="178"/>
      <c r="BN183" s="178"/>
      <c r="BO183" s="178"/>
      <c r="BP183" s="178"/>
      <c r="BQ183" s="178"/>
      <c r="BR183" s="178"/>
      <c r="BS183" s="178"/>
      <c r="BT183" s="178"/>
      <c r="BU183" s="178"/>
      <c r="BV183" s="178"/>
      <c r="BW183" s="178"/>
      <c r="BX183" s="178"/>
      <c r="BY183" s="178"/>
      <c r="BZ183" s="178"/>
      <c r="CA183" s="178"/>
      <c r="CB183" s="178"/>
      <c r="CC183" s="178"/>
      <c r="CD183" s="178"/>
      <c r="CE183" s="178"/>
      <c r="CF183" s="178"/>
      <c r="CG183" s="178"/>
      <c r="CH183" s="178"/>
      <c r="CI183" s="178"/>
      <c r="CJ183" s="178"/>
      <c r="CK183" s="178"/>
      <c r="CL183" s="178"/>
      <c r="CM183" s="178"/>
      <c r="CN183" s="178"/>
      <c r="CO183" s="178"/>
      <c r="CP183" s="178"/>
      <c r="CQ183" s="178"/>
      <c r="CR183" s="178"/>
      <c r="CS183" s="178"/>
      <c r="CT183" s="178"/>
      <c r="CU183" s="178"/>
      <c r="CV183" s="178"/>
      <c r="CW183" s="178"/>
      <c r="CX183" s="178"/>
      <c r="CY183" s="178"/>
      <c r="CZ183" s="178"/>
      <c r="DA183" s="178"/>
      <c r="DB183" s="178"/>
      <c r="DC183" s="178"/>
      <c r="DD183" s="178"/>
      <c r="DE183" s="178"/>
      <c r="DF183" s="178"/>
      <c r="DG183" s="178"/>
      <c r="DH183" s="178"/>
      <c r="DI183" s="178"/>
      <c r="DJ183" s="178"/>
      <c r="DK183" s="178"/>
      <c r="DL183" s="178"/>
      <c r="DM183" s="178"/>
      <c r="DN183" s="178"/>
      <c r="DO183" s="178"/>
      <c r="DP183" s="178"/>
      <c r="DQ183" s="178"/>
      <c r="DR183" s="178"/>
      <c r="DS183" s="178"/>
      <c r="DT183" s="178"/>
      <c r="DU183" s="178"/>
      <c r="DV183" s="178"/>
      <c r="DW183" s="178"/>
      <c r="DX183" s="178"/>
      <c r="DY183" s="178"/>
      <c r="DZ183" s="178"/>
      <c r="EA183" s="178"/>
      <c r="EB183" s="178"/>
      <c r="EC183" s="178"/>
      <c r="ED183" s="178"/>
      <c r="EE183" s="178"/>
      <c r="EF183" s="178"/>
      <c r="EG183" s="178"/>
      <c r="EH183" s="178"/>
      <c r="EI183" s="178"/>
      <c r="EJ183" s="178"/>
      <c r="EK183" s="178"/>
      <c r="EL183" s="178"/>
      <c r="EM183" s="178"/>
      <c r="EN183" s="178"/>
      <c r="EO183" s="178"/>
      <c r="EP183" s="178"/>
      <c r="EQ183" s="178"/>
      <c r="ER183" s="178"/>
      <c r="ES183" s="178"/>
      <c r="ET183" s="178"/>
      <c r="EU183" s="178"/>
      <c r="EV183" s="178"/>
      <c r="EW183" s="178"/>
      <c r="EX183" s="178"/>
      <c r="EY183" s="178"/>
      <c r="EZ183" s="178"/>
      <c r="FA183" s="178"/>
      <c r="FB183" s="178"/>
      <c r="FC183" s="178"/>
      <c r="FD183" s="178"/>
      <c r="FE183" s="178"/>
      <c r="FF183" s="178"/>
      <c r="FG183" s="178"/>
      <c r="FH183" s="178"/>
      <c r="FI183" s="178"/>
      <c r="FJ183" s="178"/>
      <c r="FK183" s="178"/>
      <c r="FL183" s="178"/>
      <c r="FM183" s="178"/>
      <c r="FN183" s="178"/>
      <c r="FO183" s="178"/>
      <c r="FP183" s="178"/>
      <c r="FQ183" s="178"/>
      <c r="FR183" s="178"/>
      <c r="FS183" s="178"/>
      <c r="FT183" s="178"/>
      <c r="FU183" s="178"/>
      <c r="FV183" s="178"/>
      <c r="FW183" s="178"/>
      <c r="FX183" s="178"/>
      <c r="FY183" s="178"/>
      <c r="FZ183" s="178"/>
      <c r="GA183" s="178"/>
      <c r="GB183" s="178"/>
      <c r="GC183" s="178"/>
      <c r="GD183" s="178"/>
      <c r="GE183" s="178"/>
      <c r="GF183" s="178"/>
      <c r="GG183" s="178"/>
      <c r="GH183" s="178"/>
      <c r="GI183" s="178"/>
      <c r="GJ183" s="178"/>
      <c r="GK183" s="178"/>
      <c r="GL183" s="178"/>
      <c r="GM183" s="178"/>
      <c r="GN183" s="178"/>
      <c r="GO183" s="178"/>
      <c r="GP183" s="178"/>
      <c r="GQ183" s="178"/>
      <c r="GR183" s="178"/>
      <c r="GS183" s="178"/>
      <c r="GT183" s="178"/>
      <c r="GU183" s="178"/>
      <c r="GV183" s="178"/>
      <c r="GW183" s="178"/>
      <c r="GX183" s="178"/>
      <c r="GY183" s="178"/>
      <c r="GZ183" s="178"/>
      <c r="HA183" s="178"/>
      <c r="HB183" s="178"/>
      <c r="HC183" s="178"/>
      <c r="HD183" s="178"/>
      <c r="HE183" s="178"/>
      <c r="HF183" s="178"/>
      <c r="HG183" s="178"/>
      <c r="HH183" s="178"/>
      <c r="HI183" s="178"/>
      <c r="HJ183" s="178"/>
      <c r="HK183" s="178"/>
      <c r="HL183" s="178"/>
      <c r="HM183" s="178"/>
      <c r="HN183" s="178"/>
      <c r="HO183" s="178"/>
      <c r="HP183" s="178"/>
      <c r="HQ183" s="178"/>
      <c r="HR183" s="178"/>
      <c r="HS183" s="178"/>
      <c r="HT183" s="178"/>
      <c r="HU183" s="178"/>
      <c r="HV183" s="178"/>
      <c r="HW183" s="178"/>
      <c r="HX183" s="178"/>
      <c r="HY183" s="178"/>
      <c r="HZ183" s="178"/>
      <c r="IA183" s="178"/>
      <c r="IB183" s="178"/>
      <c r="IC183" s="178"/>
      <c r="ID183" s="178"/>
      <c r="IE183" s="178"/>
      <c r="IF183" s="178"/>
      <c r="IG183" s="178"/>
      <c r="IH183" s="178"/>
      <c r="II183" s="178"/>
      <c r="IJ183" s="178"/>
      <c r="IK183" s="178"/>
      <c r="IL183" s="178"/>
      <c r="IM183" s="178"/>
      <c r="IN183" s="178"/>
      <c r="IO183" s="178"/>
    </row>
    <row r="184" spans="1:249" ht="63" x14ac:dyDescent="0.25">
      <c r="A184" s="174">
        <v>288</v>
      </c>
      <c r="B184" s="176" t="s">
        <v>1564</v>
      </c>
      <c r="C184" s="233" t="s">
        <v>1565</v>
      </c>
    </row>
    <row r="185" spans="1:249" ht="47.25" x14ac:dyDescent="0.25">
      <c r="A185" s="174">
        <v>288</v>
      </c>
      <c r="B185" s="176" t="s">
        <v>1566</v>
      </c>
      <c r="C185" s="233" t="s">
        <v>34</v>
      </c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  <c r="AF185" s="178"/>
      <c r="AG185" s="178"/>
      <c r="AH185" s="178"/>
      <c r="AI185" s="178"/>
      <c r="AJ185" s="178"/>
      <c r="AK185" s="178"/>
      <c r="AL185" s="178"/>
      <c r="AM185" s="178"/>
      <c r="AN185" s="178"/>
      <c r="AO185" s="178"/>
      <c r="AP185" s="178"/>
      <c r="AQ185" s="178"/>
      <c r="AR185" s="178"/>
      <c r="AS185" s="178"/>
      <c r="AT185" s="178"/>
      <c r="AU185" s="178"/>
      <c r="AV185" s="178"/>
      <c r="AW185" s="178"/>
      <c r="AX185" s="178"/>
      <c r="AY185" s="178"/>
      <c r="AZ185" s="178"/>
      <c r="BA185" s="178"/>
      <c r="BB185" s="178"/>
      <c r="BC185" s="178"/>
      <c r="BD185" s="178"/>
      <c r="BE185" s="178"/>
      <c r="BF185" s="178"/>
      <c r="BG185" s="178"/>
      <c r="BH185" s="178"/>
      <c r="BI185" s="178"/>
      <c r="BJ185" s="178"/>
      <c r="BK185" s="178"/>
      <c r="BL185" s="178"/>
      <c r="BM185" s="178"/>
      <c r="BN185" s="178"/>
      <c r="BO185" s="178"/>
      <c r="BP185" s="178"/>
      <c r="BQ185" s="178"/>
      <c r="BR185" s="178"/>
      <c r="BS185" s="178"/>
      <c r="BT185" s="178"/>
      <c r="BU185" s="178"/>
      <c r="BV185" s="178"/>
      <c r="BW185" s="178"/>
      <c r="BX185" s="178"/>
      <c r="BY185" s="178"/>
      <c r="BZ185" s="178"/>
      <c r="CA185" s="178"/>
      <c r="CB185" s="178"/>
      <c r="CC185" s="178"/>
      <c r="CD185" s="178"/>
      <c r="CE185" s="178"/>
      <c r="CF185" s="178"/>
      <c r="CG185" s="178"/>
      <c r="CH185" s="178"/>
      <c r="CI185" s="178"/>
      <c r="CJ185" s="178"/>
      <c r="CK185" s="178"/>
      <c r="CL185" s="178"/>
      <c r="CM185" s="178"/>
      <c r="CN185" s="178"/>
      <c r="CO185" s="178"/>
      <c r="CP185" s="178"/>
      <c r="CQ185" s="178"/>
      <c r="CR185" s="178"/>
      <c r="CS185" s="178"/>
      <c r="CT185" s="178"/>
      <c r="CU185" s="178"/>
      <c r="CV185" s="178"/>
      <c r="CW185" s="178"/>
      <c r="CX185" s="178"/>
      <c r="CY185" s="178"/>
      <c r="CZ185" s="178"/>
      <c r="DA185" s="178"/>
      <c r="DB185" s="178"/>
      <c r="DC185" s="178"/>
      <c r="DD185" s="178"/>
      <c r="DE185" s="178"/>
      <c r="DF185" s="178"/>
      <c r="DG185" s="178"/>
      <c r="DH185" s="178"/>
      <c r="DI185" s="178"/>
      <c r="DJ185" s="178"/>
      <c r="DK185" s="178"/>
      <c r="DL185" s="178"/>
      <c r="DM185" s="178"/>
      <c r="DN185" s="178"/>
      <c r="DO185" s="178"/>
      <c r="DP185" s="178"/>
      <c r="DQ185" s="178"/>
      <c r="DR185" s="178"/>
      <c r="DS185" s="178"/>
      <c r="DT185" s="178"/>
      <c r="DU185" s="178"/>
      <c r="DV185" s="178"/>
      <c r="DW185" s="178"/>
      <c r="DX185" s="178"/>
      <c r="DY185" s="178"/>
      <c r="DZ185" s="178"/>
      <c r="EA185" s="178"/>
      <c r="EB185" s="178"/>
      <c r="EC185" s="178"/>
      <c r="ED185" s="178"/>
      <c r="EE185" s="178"/>
      <c r="EF185" s="178"/>
      <c r="EG185" s="178"/>
      <c r="EH185" s="178"/>
      <c r="EI185" s="178"/>
      <c r="EJ185" s="178"/>
      <c r="EK185" s="178"/>
      <c r="EL185" s="178"/>
      <c r="EM185" s="178"/>
      <c r="EN185" s="178"/>
      <c r="EO185" s="178"/>
      <c r="EP185" s="178"/>
      <c r="EQ185" s="178"/>
      <c r="ER185" s="178"/>
      <c r="ES185" s="178"/>
      <c r="ET185" s="178"/>
      <c r="EU185" s="178"/>
      <c r="EV185" s="178"/>
      <c r="EW185" s="178"/>
      <c r="EX185" s="178"/>
      <c r="EY185" s="178"/>
      <c r="EZ185" s="178"/>
      <c r="FA185" s="178"/>
      <c r="FB185" s="178"/>
      <c r="FC185" s="178"/>
      <c r="FD185" s="178"/>
      <c r="FE185" s="178"/>
      <c r="FF185" s="178"/>
      <c r="FG185" s="178"/>
      <c r="FH185" s="178"/>
      <c r="FI185" s="178"/>
      <c r="FJ185" s="178"/>
      <c r="FK185" s="178"/>
      <c r="FL185" s="178"/>
      <c r="FM185" s="178"/>
      <c r="FN185" s="178"/>
      <c r="FO185" s="178"/>
      <c r="FP185" s="178"/>
      <c r="FQ185" s="178"/>
      <c r="FR185" s="178"/>
      <c r="FS185" s="178"/>
      <c r="FT185" s="178"/>
      <c r="FU185" s="178"/>
      <c r="FV185" s="178"/>
      <c r="FW185" s="178"/>
      <c r="FX185" s="178"/>
      <c r="FY185" s="178"/>
      <c r="FZ185" s="178"/>
      <c r="GA185" s="178"/>
      <c r="GB185" s="178"/>
      <c r="GC185" s="178"/>
      <c r="GD185" s="178"/>
      <c r="GE185" s="178"/>
      <c r="GF185" s="178"/>
      <c r="GG185" s="178"/>
      <c r="GH185" s="178"/>
      <c r="GI185" s="178"/>
      <c r="GJ185" s="178"/>
      <c r="GK185" s="178"/>
      <c r="GL185" s="178"/>
      <c r="GM185" s="178"/>
      <c r="GN185" s="178"/>
      <c r="GO185" s="178"/>
      <c r="GP185" s="178"/>
      <c r="GQ185" s="178"/>
      <c r="GR185" s="178"/>
      <c r="GS185" s="178"/>
      <c r="GT185" s="178"/>
      <c r="GU185" s="178"/>
      <c r="GV185" s="178"/>
      <c r="GW185" s="178"/>
      <c r="GX185" s="178"/>
      <c r="GY185" s="178"/>
      <c r="GZ185" s="178"/>
      <c r="HA185" s="178"/>
      <c r="HB185" s="178"/>
      <c r="HC185" s="178"/>
      <c r="HD185" s="178"/>
      <c r="HE185" s="178"/>
      <c r="HF185" s="178"/>
      <c r="HG185" s="178"/>
      <c r="HH185" s="178"/>
      <c r="HI185" s="178"/>
      <c r="HJ185" s="178"/>
      <c r="HK185" s="178"/>
      <c r="HL185" s="178"/>
      <c r="HM185" s="178"/>
      <c r="HN185" s="178"/>
      <c r="HO185" s="178"/>
      <c r="HP185" s="178"/>
      <c r="HQ185" s="178"/>
      <c r="HR185" s="178"/>
      <c r="HS185" s="178"/>
      <c r="HT185" s="178"/>
      <c r="HU185" s="178"/>
      <c r="HV185" s="178"/>
      <c r="HW185" s="178"/>
      <c r="HX185" s="178"/>
      <c r="HY185" s="178"/>
      <c r="HZ185" s="178"/>
      <c r="IA185" s="178"/>
      <c r="IB185" s="178"/>
      <c r="IC185" s="178"/>
      <c r="ID185" s="178"/>
      <c r="IE185" s="178"/>
      <c r="IF185" s="178"/>
      <c r="IG185" s="178"/>
      <c r="IH185" s="178"/>
      <c r="II185" s="178"/>
      <c r="IJ185" s="178"/>
      <c r="IK185" s="178"/>
      <c r="IL185" s="178"/>
      <c r="IM185" s="178"/>
      <c r="IN185" s="178"/>
      <c r="IO185" s="178"/>
    </row>
    <row r="186" spans="1:249" ht="47.25" x14ac:dyDescent="0.25">
      <c r="A186" s="174">
        <v>288</v>
      </c>
      <c r="B186" s="176" t="s">
        <v>1360</v>
      </c>
      <c r="C186" s="233" t="s">
        <v>35</v>
      </c>
    </row>
    <row r="187" spans="1:249" ht="47.25" x14ac:dyDescent="0.25">
      <c r="A187" s="174">
        <v>288</v>
      </c>
      <c r="B187" s="176" t="s">
        <v>1567</v>
      </c>
      <c r="C187" s="233" t="s">
        <v>36</v>
      </c>
    </row>
    <row r="188" spans="1:249" ht="31.5" x14ac:dyDescent="0.25">
      <c r="A188" s="174">
        <v>288</v>
      </c>
      <c r="B188" s="176" t="s">
        <v>1361</v>
      </c>
      <c r="C188" s="233" t="s">
        <v>1362</v>
      </c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8"/>
      <c r="BR188" s="178"/>
      <c r="BS188" s="178"/>
      <c r="BT188" s="178"/>
      <c r="BU188" s="178"/>
      <c r="BV188" s="178"/>
      <c r="BW188" s="178"/>
      <c r="BX188" s="178"/>
      <c r="BY188" s="178"/>
      <c r="BZ188" s="178"/>
      <c r="CA188" s="178"/>
      <c r="CB188" s="178"/>
      <c r="CC188" s="178"/>
      <c r="CD188" s="178"/>
      <c r="CE188" s="178"/>
      <c r="CF188" s="178"/>
      <c r="CG188" s="178"/>
      <c r="CH188" s="178"/>
      <c r="CI188" s="178"/>
      <c r="CJ188" s="178"/>
      <c r="CK188" s="178"/>
      <c r="CL188" s="178"/>
      <c r="CM188" s="178"/>
      <c r="CN188" s="178"/>
      <c r="CO188" s="178"/>
      <c r="CP188" s="178"/>
      <c r="CQ188" s="178"/>
      <c r="CR188" s="178"/>
      <c r="CS188" s="178"/>
      <c r="CT188" s="178"/>
      <c r="CU188" s="178"/>
      <c r="CV188" s="178"/>
      <c r="CW188" s="178"/>
      <c r="CX188" s="178"/>
      <c r="CY188" s="178"/>
      <c r="CZ188" s="178"/>
      <c r="DA188" s="178"/>
      <c r="DB188" s="178"/>
      <c r="DC188" s="178"/>
      <c r="DD188" s="178"/>
      <c r="DE188" s="178"/>
      <c r="DF188" s="178"/>
      <c r="DG188" s="178"/>
      <c r="DH188" s="178"/>
      <c r="DI188" s="178"/>
      <c r="DJ188" s="178"/>
      <c r="DK188" s="178"/>
      <c r="DL188" s="178"/>
      <c r="DM188" s="178"/>
      <c r="DN188" s="178"/>
      <c r="DO188" s="178"/>
      <c r="DP188" s="178"/>
      <c r="DQ188" s="178"/>
      <c r="DR188" s="178"/>
      <c r="DS188" s="178"/>
      <c r="DT188" s="178"/>
      <c r="DU188" s="178"/>
      <c r="DV188" s="178"/>
      <c r="DW188" s="178"/>
      <c r="DX188" s="178"/>
      <c r="DY188" s="178"/>
      <c r="DZ188" s="178"/>
      <c r="EA188" s="178"/>
      <c r="EB188" s="178"/>
      <c r="EC188" s="178"/>
      <c r="ED188" s="178"/>
      <c r="EE188" s="178"/>
      <c r="EF188" s="178"/>
      <c r="EG188" s="178"/>
      <c r="EH188" s="178"/>
      <c r="EI188" s="178"/>
      <c r="EJ188" s="178"/>
      <c r="EK188" s="178"/>
      <c r="EL188" s="178"/>
      <c r="EM188" s="178"/>
      <c r="EN188" s="178"/>
      <c r="EO188" s="178"/>
      <c r="EP188" s="178"/>
      <c r="EQ188" s="178"/>
      <c r="ER188" s="178"/>
      <c r="ES188" s="178"/>
      <c r="ET188" s="178"/>
      <c r="EU188" s="178"/>
      <c r="EV188" s="178"/>
      <c r="EW188" s="178"/>
      <c r="EX188" s="178"/>
      <c r="EY188" s="178"/>
      <c r="EZ188" s="178"/>
      <c r="FA188" s="178"/>
      <c r="FB188" s="178"/>
      <c r="FC188" s="178"/>
      <c r="FD188" s="178"/>
      <c r="FE188" s="178"/>
      <c r="FF188" s="178"/>
      <c r="FG188" s="178"/>
      <c r="FH188" s="178"/>
      <c r="FI188" s="178"/>
      <c r="FJ188" s="178"/>
      <c r="FK188" s="178"/>
      <c r="FL188" s="178"/>
      <c r="FM188" s="178"/>
      <c r="FN188" s="178"/>
      <c r="FO188" s="178"/>
      <c r="FP188" s="178"/>
      <c r="FQ188" s="178"/>
      <c r="FR188" s="178"/>
      <c r="FS188" s="178"/>
      <c r="FT188" s="178"/>
      <c r="FU188" s="178"/>
      <c r="FV188" s="178"/>
      <c r="FW188" s="178"/>
      <c r="FX188" s="178"/>
      <c r="FY188" s="178"/>
      <c r="FZ188" s="178"/>
      <c r="GA188" s="178"/>
      <c r="GB188" s="178"/>
      <c r="GC188" s="178"/>
      <c r="GD188" s="178"/>
      <c r="GE188" s="178"/>
      <c r="GF188" s="178"/>
      <c r="GG188" s="178"/>
      <c r="GH188" s="178"/>
      <c r="GI188" s="178"/>
      <c r="GJ188" s="178"/>
      <c r="GK188" s="178"/>
      <c r="GL188" s="178"/>
      <c r="GM188" s="178"/>
      <c r="GN188" s="178"/>
      <c r="GO188" s="178"/>
      <c r="GP188" s="178"/>
      <c r="GQ188" s="178"/>
      <c r="GR188" s="178"/>
      <c r="GS188" s="178"/>
      <c r="GT188" s="178"/>
      <c r="GU188" s="178"/>
      <c r="GV188" s="178"/>
      <c r="GW188" s="178"/>
      <c r="GX188" s="178"/>
      <c r="GY188" s="178"/>
      <c r="GZ188" s="178"/>
      <c r="HA188" s="178"/>
      <c r="HB188" s="178"/>
      <c r="HC188" s="178"/>
      <c r="HD188" s="178"/>
      <c r="HE188" s="178"/>
      <c r="HF188" s="178"/>
      <c r="HG188" s="178"/>
      <c r="HH188" s="178"/>
      <c r="HI188" s="178"/>
      <c r="HJ188" s="178"/>
      <c r="HK188" s="178"/>
      <c r="HL188" s="178"/>
      <c r="HM188" s="178"/>
      <c r="HN188" s="178"/>
      <c r="HO188" s="178"/>
      <c r="HP188" s="178"/>
      <c r="HQ188" s="178"/>
      <c r="HR188" s="178"/>
      <c r="HS188" s="178"/>
      <c r="HT188" s="178"/>
      <c r="HU188" s="178"/>
      <c r="HV188" s="178"/>
      <c r="HW188" s="178"/>
      <c r="HX188" s="178"/>
      <c r="HY188" s="178"/>
      <c r="HZ188" s="178"/>
      <c r="IA188" s="178"/>
      <c r="IB188" s="178"/>
      <c r="IC188" s="178"/>
      <c r="ID188" s="178"/>
      <c r="IE188" s="178"/>
      <c r="IF188" s="178"/>
      <c r="IG188" s="178"/>
      <c r="IH188" s="178"/>
      <c r="II188" s="178"/>
      <c r="IJ188" s="178"/>
      <c r="IK188" s="178"/>
      <c r="IL188" s="178"/>
      <c r="IM188" s="178"/>
      <c r="IN188" s="178"/>
      <c r="IO188" s="178"/>
    </row>
    <row r="189" spans="1:249" ht="63" x14ac:dyDescent="0.25">
      <c r="A189" s="174">
        <v>288</v>
      </c>
      <c r="B189" s="176" t="s">
        <v>1363</v>
      </c>
      <c r="C189" s="233" t="s">
        <v>1364</v>
      </c>
    </row>
    <row r="190" spans="1:249" x14ac:dyDescent="0.25">
      <c r="A190" s="291">
        <v>289</v>
      </c>
      <c r="B190" s="292"/>
      <c r="C190" s="234" t="s">
        <v>37</v>
      </c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  <c r="AE190" s="178"/>
      <c r="AF190" s="178"/>
      <c r="AG190" s="178"/>
      <c r="AH190" s="178"/>
      <c r="AI190" s="178"/>
      <c r="AJ190" s="178"/>
      <c r="AK190" s="178"/>
      <c r="AL190" s="178"/>
      <c r="AM190" s="178"/>
      <c r="AN190" s="178"/>
      <c r="AO190" s="178"/>
      <c r="AP190" s="178"/>
      <c r="AQ190" s="178"/>
      <c r="AR190" s="178"/>
      <c r="AS190" s="178"/>
      <c r="AT190" s="178"/>
      <c r="AU190" s="178"/>
      <c r="AV190" s="178"/>
      <c r="AW190" s="178"/>
      <c r="AX190" s="178"/>
      <c r="AY190" s="178"/>
      <c r="AZ190" s="178"/>
      <c r="BA190" s="178"/>
      <c r="BB190" s="178"/>
      <c r="BC190" s="178"/>
      <c r="BD190" s="178"/>
      <c r="BE190" s="178"/>
      <c r="BF190" s="178"/>
      <c r="BG190" s="178"/>
      <c r="BH190" s="178"/>
      <c r="BI190" s="178"/>
      <c r="BJ190" s="178"/>
      <c r="BK190" s="178"/>
      <c r="BL190" s="178"/>
      <c r="BM190" s="178"/>
      <c r="BN190" s="178"/>
      <c r="BO190" s="178"/>
      <c r="BP190" s="178"/>
      <c r="BQ190" s="178"/>
      <c r="BR190" s="178"/>
      <c r="BS190" s="178"/>
      <c r="BT190" s="178"/>
      <c r="BU190" s="178"/>
      <c r="BV190" s="178"/>
      <c r="BW190" s="178"/>
      <c r="BX190" s="178"/>
      <c r="BY190" s="178"/>
      <c r="BZ190" s="178"/>
      <c r="CA190" s="178"/>
      <c r="CB190" s="178"/>
      <c r="CC190" s="178"/>
      <c r="CD190" s="178"/>
      <c r="CE190" s="178"/>
      <c r="CF190" s="178"/>
      <c r="CG190" s="178"/>
      <c r="CH190" s="178"/>
      <c r="CI190" s="178"/>
      <c r="CJ190" s="178"/>
      <c r="CK190" s="178"/>
      <c r="CL190" s="178"/>
      <c r="CM190" s="178"/>
      <c r="CN190" s="178"/>
      <c r="CO190" s="178"/>
      <c r="CP190" s="178"/>
      <c r="CQ190" s="178"/>
      <c r="CR190" s="178"/>
      <c r="CS190" s="178"/>
      <c r="CT190" s="178"/>
      <c r="CU190" s="178"/>
      <c r="CV190" s="178"/>
      <c r="CW190" s="178"/>
      <c r="CX190" s="178"/>
      <c r="CY190" s="178"/>
      <c r="CZ190" s="178"/>
      <c r="DA190" s="178"/>
      <c r="DB190" s="178"/>
      <c r="DC190" s="178"/>
      <c r="DD190" s="178"/>
      <c r="DE190" s="178"/>
      <c r="DF190" s="178"/>
      <c r="DG190" s="178"/>
      <c r="DH190" s="178"/>
      <c r="DI190" s="178"/>
      <c r="DJ190" s="178"/>
      <c r="DK190" s="178"/>
      <c r="DL190" s="178"/>
      <c r="DM190" s="178"/>
      <c r="DN190" s="178"/>
      <c r="DO190" s="178"/>
      <c r="DP190" s="178"/>
      <c r="DQ190" s="178"/>
      <c r="DR190" s="178"/>
      <c r="DS190" s="178"/>
      <c r="DT190" s="178"/>
      <c r="DU190" s="178"/>
      <c r="DV190" s="178"/>
      <c r="DW190" s="178"/>
      <c r="DX190" s="178"/>
      <c r="DY190" s="178"/>
      <c r="DZ190" s="178"/>
      <c r="EA190" s="178"/>
      <c r="EB190" s="178"/>
      <c r="EC190" s="178"/>
      <c r="ED190" s="178"/>
      <c r="EE190" s="178"/>
      <c r="EF190" s="178"/>
      <c r="EG190" s="178"/>
      <c r="EH190" s="178"/>
      <c r="EI190" s="178"/>
      <c r="EJ190" s="178"/>
      <c r="EK190" s="178"/>
      <c r="EL190" s="178"/>
      <c r="EM190" s="178"/>
      <c r="EN190" s="178"/>
      <c r="EO190" s="178"/>
      <c r="EP190" s="178"/>
      <c r="EQ190" s="178"/>
      <c r="ER190" s="178"/>
      <c r="ES190" s="178"/>
      <c r="ET190" s="178"/>
      <c r="EU190" s="178"/>
      <c r="EV190" s="178"/>
      <c r="EW190" s="178"/>
      <c r="EX190" s="178"/>
      <c r="EY190" s="178"/>
      <c r="EZ190" s="178"/>
      <c r="FA190" s="178"/>
      <c r="FB190" s="178"/>
      <c r="FC190" s="178"/>
      <c r="FD190" s="178"/>
      <c r="FE190" s="178"/>
      <c r="FF190" s="178"/>
      <c r="FG190" s="178"/>
      <c r="FH190" s="178"/>
      <c r="FI190" s="178"/>
      <c r="FJ190" s="178"/>
      <c r="FK190" s="178"/>
      <c r="FL190" s="178"/>
      <c r="FM190" s="178"/>
      <c r="FN190" s="178"/>
      <c r="FO190" s="178"/>
      <c r="FP190" s="178"/>
      <c r="FQ190" s="178"/>
      <c r="FR190" s="178"/>
      <c r="FS190" s="178"/>
      <c r="FT190" s="178"/>
      <c r="FU190" s="178"/>
      <c r="FV190" s="178"/>
      <c r="FW190" s="178"/>
      <c r="FX190" s="178"/>
      <c r="FY190" s="178"/>
      <c r="FZ190" s="178"/>
      <c r="GA190" s="178"/>
      <c r="GB190" s="178"/>
      <c r="GC190" s="178"/>
      <c r="GD190" s="178"/>
      <c r="GE190" s="178"/>
      <c r="GF190" s="178"/>
      <c r="GG190" s="178"/>
      <c r="GH190" s="178"/>
      <c r="GI190" s="178"/>
      <c r="GJ190" s="178"/>
      <c r="GK190" s="178"/>
      <c r="GL190" s="178"/>
      <c r="GM190" s="178"/>
      <c r="GN190" s="178"/>
      <c r="GO190" s="178"/>
      <c r="GP190" s="178"/>
      <c r="GQ190" s="178"/>
      <c r="GR190" s="178"/>
      <c r="GS190" s="178"/>
      <c r="GT190" s="178"/>
      <c r="GU190" s="178"/>
      <c r="GV190" s="178"/>
      <c r="GW190" s="178"/>
      <c r="GX190" s="178"/>
      <c r="GY190" s="178"/>
      <c r="GZ190" s="178"/>
      <c r="HA190" s="178"/>
      <c r="HB190" s="178"/>
      <c r="HC190" s="178"/>
      <c r="HD190" s="178"/>
      <c r="HE190" s="178"/>
      <c r="HF190" s="178"/>
      <c r="HG190" s="178"/>
      <c r="HH190" s="178"/>
      <c r="HI190" s="178"/>
      <c r="HJ190" s="178"/>
      <c r="HK190" s="178"/>
      <c r="HL190" s="178"/>
      <c r="HM190" s="178"/>
      <c r="HN190" s="178"/>
      <c r="HO190" s="178"/>
      <c r="HP190" s="178"/>
      <c r="HQ190" s="178"/>
      <c r="HR190" s="178"/>
      <c r="HS190" s="178"/>
      <c r="HT190" s="178"/>
      <c r="HU190" s="178"/>
      <c r="HV190" s="178"/>
      <c r="HW190" s="178"/>
      <c r="HX190" s="178"/>
      <c r="HY190" s="178"/>
      <c r="HZ190" s="178"/>
      <c r="IA190" s="178"/>
      <c r="IB190" s="178"/>
      <c r="IC190" s="178"/>
      <c r="ID190" s="178"/>
      <c r="IE190" s="178"/>
      <c r="IF190" s="178"/>
      <c r="IG190" s="178"/>
      <c r="IH190" s="178"/>
      <c r="II190" s="178"/>
      <c r="IJ190" s="178"/>
      <c r="IK190" s="178"/>
      <c r="IL190" s="178"/>
      <c r="IM190" s="178"/>
      <c r="IN190" s="178"/>
      <c r="IO190" s="178"/>
    </row>
    <row r="191" spans="1:249" x14ac:dyDescent="0.25">
      <c r="A191" s="174">
        <v>289</v>
      </c>
      <c r="B191" s="189" t="s">
        <v>1365</v>
      </c>
      <c r="C191" s="233" t="s">
        <v>1568</v>
      </c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8"/>
      <c r="AN191" s="178"/>
      <c r="AO191" s="178"/>
      <c r="AP191" s="178"/>
      <c r="AQ191" s="178"/>
      <c r="AR191" s="178"/>
      <c r="AS191" s="178"/>
      <c r="AT191" s="178"/>
      <c r="AU191" s="178"/>
      <c r="AV191" s="178"/>
      <c r="AW191" s="178"/>
      <c r="AX191" s="178"/>
      <c r="AY191" s="178"/>
      <c r="AZ191" s="178"/>
      <c r="BA191" s="178"/>
      <c r="BB191" s="178"/>
      <c r="BC191" s="178"/>
      <c r="BD191" s="178"/>
      <c r="BE191" s="178"/>
      <c r="BF191" s="178"/>
      <c r="BG191" s="178"/>
      <c r="BH191" s="178"/>
      <c r="BI191" s="178"/>
      <c r="BJ191" s="178"/>
      <c r="BK191" s="178"/>
      <c r="BL191" s="178"/>
      <c r="BM191" s="178"/>
      <c r="BN191" s="178"/>
      <c r="BO191" s="178"/>
      <c r="BP191" s="178"/>
      <c r="BQ191" s="178"/>
      <c r="BR191" s="178"/>
      <c r="BS191" s="178"/>
      <c r="BT191" s="178"/>
      <c r="BU191" s="178"/>
      <c r="BV191" s="178"/>
      <c r="BW191" s="178"/>
      <c r="BX191" s="178"/>
      <c r="BY191" s="178"/>
      <c r="BZ191" s="178"/>
      <c r="CA191" s="178"/>
      <c r="CB191" s="178"/>
      <c r="CC191" s="178"/>
      <c r="CD191" s="178"/>
      <c r="CE191" s="178"/>
      <c r="CF191" s="178"/>
      <c r="CG191" s="178"/>
      <c r="CH191" s="178"/>
      <c r="CI191" s="178"/>
      <c r="CJ191" s="178"/>
      <c r="CK191" s="178"/>
      <c r="CL191" s="178"/>
      <c r="CM191" s="178"/>
      <c r="CN191" s="178"/>
      <c r="CO191" s="178"/>
      <c r="CP191" s="178"/>
      <c r="CQ191" s="178"/>
      <c r="CR191" s="178"/>
      <c r="CS191" s="178"/>
      <c r="CT191" s="178"/>
      <c r="CU191" s="178"/>
      <c r="CV191" s="178"/>
      <c r="CW191" s="178"/>
      <c r="CX191" s="178"/>
      <c r="CY191" s="178"/>
      <c r="CZ191" s="178"/>
      <c r="DA191" s="178"/>
      <c r="DB191" s="178"/>
      <c r="DC191" s="178"/>
      <c r="DD191" s="178"/>
      <c r="DE191" s="178"/>
      <c r="DF191" s="178"/>
      <c r="DG191" s="178"/>
      <c r="DH191" s="178"/>
      <c r="DI191" s="178"/>
      <c r="DJ191" s="178"/>
      <c r="DK191" s="178"/>
      <c r="DL191" s="178"/>
      <c r="DM191" s="178"/>
      <c r="DN191" s="178"/>
      <c r="DO191" s="178"/>
      <c r="DP191" s="178"/>
      <c r="DQ191" s="178"/>
      <c r="DR191" s="178"/>
      <c r="DS191" s="178"/>
      <c r="DT191" s="178"/>
      <c r="DU191" s="178"/>
      <c r="DV191" s="178"/>
      <c r="DW191" s="178"/>
      <c r="DX191" s="178"/>
      <c r="DY191" s="178"/>
      <c r="DZ191" s="178"/>
      <c r="EA191" s="178"/>
      <c r="EB191" s="178"/>
      <c r="EC191" s="178"/>
      <c r="ED191" s="178"/>
      <c r="EE191" s="178"/>
      <c r="EF191" s="178"/>
      <c r="EG191" s="178"/>
      <c r="EH191" s="178"/>
      <c r="EI191" s="178"/>
      <c r="EJ191" s="178"/>
      <c r="EK191" s="178"/>
      <c r="EL191" s="178"/>
      <c r="EM191" s="178"/>
      <c r="EN191" s="178"/>
      <c r="EO191" s="178"/>
      <c r="EP191" s="178"/>
      <c r="EQ191" s="178"/>
      <c r="ER191" s="178"/>
      <c r="ES191" s="178"/>
      <c r="ET191" s="178"/>
      <c r="EU191" s="178"/>
      <c r="EV191" s="178"/>
      <c r="EW191" s="178"/>
      <c r="EX191" s="178"/>
      <c r="EY191" s="178"/>
      <c r="EZ191" s="178"/>
      <c r="FA191" s="178"/>
      <c r="FB191" s="178"/>
      <c r="FC191" s="178"/>
      <c r="FD191" s="178"/>
      <c r="FE191" s="178"/>
      <c r="FF191" s="178"/>
      <c r="FG191" s="178"/>
      <c r="FH191" s="178"/>
      <c r="FI191" s="178"/>
      <c r="FJ191" s="178"/>
      <c r="FK191" s="178"/>
      <c r="FL191" s="178"/>
      <c r="FM191" s="178"/>
      <c r="FN191" s="178"/>
      <c r="FO191" s="178"/>
      <c r="FP191" s="178"/>
      <c r="FQ191" s="178"/>
      <c r="FR191" s="178"/>
      <c r="FS191" s="178"/>
      <c r="FT191" s="178"/>
      <c r="FU191" s="178"/>
      <c r="FV191" s="178"/>
      <c r="FW191" s="178"/>
      <c r="FX191" s="178"/>
      <c r="FY191" s="178"/>
      <c r="FZ191" s="178"/>
      <c r="GA191" s="178"/>
      <c r="GB191" s="178"/>
      <c r="GC191" s="178"/>
      <c r="GD191" s="178"/>
      <c r="GE191" s="178"/>
      <c r="GF191" s="178"/>
      <c r="GG191" s="178"/>
      <c r="GH191" s="178"/>
      <c r="GI191" s="178"/>
      <c r="GJ191" s="178"/>
      <c r="GK191" s="178"/>
      <c r="GL191" s="178"/>
      <c r="GM191" s="178"/>
      <c r="GN191" s="178"/>
      <c r="GO191" s="178"/>
      <c r="GP191" s="178"/>
      <c r="GQ191" s="178"/>
      <c r="GR191" s="178"/>
      <c r="GS191" s="178"/>
      <c r="GT191" s="178"/>
      <c r="GU191" s="178"/>
      <c r="GV191" s="178"/>
      <c r="GW191" s="178"/>
      <c r="GX191" s="178"/>
      <c r="GY191" s="178"/>
      <c r="GZ191" s="178"/>
      <c r="HA191" s="178"/>
      <c r="HB191" s="178"/>
      <c r="HC191" s="178"/>
      <c r="HD191" s="178"/>
      <c r="HE191" s="178"/>
      <c r="HF191" s="178"/>
      <c r="HG191" s="178"/>
      <c r="HH191" s="178"/>
      <c r="HI191" s="178"/>
      <c r="HJ191" s="178"/>
      <c r="HK191" s="178"/>
      <c r="HL191" s="178"/>
      <c r="HM191" s="178"/>
      <c r="HN191" s="178"/>
      <c r="HO191" s="178"/>
      <c r="HP191" s="178"/>
      <c r="HQ191" s="178"/>
      <c r="HR191" s="178"/>
      <c r="HS191" s="178"/>
      <c r="HT191" s="178"/>
      <c r="HU191" s="178"/>
      <c r="HV191" s="178"/>
      <c r="HW191" s="178"/>
      <c r="HX191" s="178"/>
      <c r="HY191" s="178"/>
      <c r="HZ191" s="178"/>
      <c r="IA191" s="178"/>
      <c r="IB191" s="178"/>
      <c r="IC191" s="178"/>
      <c r="ID191" s="178"/>
      <c r="IE191" s="178"/>
      <c r="IF191" s="178"/>
      <c r="IG191" s="178"/>
      <c r="IH191" s="178"/>
      <c r="II191" s="178"/>
      <c r="IJ191" s="178"/>
      <c r="IK191" s="178"/>
      <c r="IL191" s="178"/>
      <c r="IM191" s="178"/>
      <c r="IN191" s="178"/>
      <c r="IO191" s="178"/>
    </row>
    <row r="192" spans="1:249" x14ac:dyDescent="0.25">
      <c r="A192" s="291">
        <v>291</v>
      </c>
      <c r="B192" s="292"/>
      <c r="C192" s="234" t="s">
        <v>1366</v>
      </c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78"/>
      <c r="BC192" s="178"/>
      <c r="BD192" s="178"/>
      <c r="BE192" s="178"/>
      <c r="BF192" s="178"/>
      <c r="BG192" s="178"/>
      <c r="BH192" s="178"/>
      <c r="BI192" s="178"/>
      <c r="BJ192" s="178"/>
      <c r="BK192" s="178"/>
      <c r="BL192" s="178"/>
      <c r="BM192" s="178"/>
      <c r="BN192" s="178"/>
      <c r="BO192" s="178"/>
      <c r="BP192" s="178"/>
      <c r="BQ192" s="178"/>
      <c r="BR192" s="178"/>
      <c r="BS192" s="178"/>
      <c r="BT192" s="178"/>
      <c r="BU192" s="178"/>
      <c r="BV192" s="178"/>
      <c r="BW192" s="178"/>
      <c r="BX192" s="178"/>
      <c r="BY192" s="178"/>
      <c r="BZ192" s="178"/>
      <c r="CA192" s="178"/>
      <c r="CB192" s="178"/>
      <c r="CC192" s="178"/>
      <c r="CD192" s="178"/>
      <c r="CE192" s="178"/>
      <c r="CF192" s="178"/>
      <c r="CG192" s="178"/>
      <c r="CH192" s="178"/>
      <c r="CI192" s="178"/>
      <c r="CJ192" s="178"/>
      <c r="CK192" s="178"/>
      <c r="CL192" s="178"/>
      <c r="CM192" s="178"/>
      <c r="CN192" s="178"/>
      <c r="CO192" s="178"/>
      <c r="CP192" s="178"/>
      <c r="CQ192" s="178"/>
      <c r="CR192" s="178"/>
      <c r="CS192" s="178"/>
      <c r="CT192" s="178"/>
      <c r="CU192" s="178"/>
      <c r="CV192" s="178"/>
      <c r="CW192" s="178"/>
      <c r="CX192" s="178"/>
      <c r="CY192" s="178"/>
      <c r="CZ192" s="178"/>
      <c r="DA192" s="178"/>
      <c r="DB192" s="178"/>
      <c r="DC192" s="178"/>
      <c r="DD192" s="178"/>
      <c r="DE192" s="178"/>
      <c r="DF192" s="178"/>
      <c r="DG192" s="178"/>
      <c r="DH192" s="178"/>
      <c r="DI192" s="178"/>
      <c r="DJ192" s="178"/>
      <c r="DK192" s="178"/>
      <c r="DL192" s="178"/>
      <c r="DM192" s="178"/>
      <c r="DN192" s="178"/>
      <c r="DO192" s="178"/>
      <c r="DP192" s="178"/>
      <c r="DQ192" s="178"/>
      <c r="DR192" s="178"/>
      <c r="DS192" s="178"/>
      <c r="DT192" s="178"/>
      <c r="DU192" s="178"/>
      <c r="DV192" s="178"/>
      <c r="DW192" s="178"/>
      <c r="DX192" s="178"/>
      <c r="DY192" s="178"/>
      <c r="DZ192" s="178"/>
      <c r="EA192" s="178"/>
      <c r="EB192" s="178"/>
      <c r="EC192" s="178"/>
      <c r="ED192" s="178"/>
      <c r="EE192" s="178"/>
      <c r="EF192" s="178"/>
      <c r="EG192" s="178"/>
      <c r="EH192" s="178"/>
      <c r="EI192" s="178"/>
      <c r="EJ192" s="178"/>
      <c r="EK192" s="178"/>
      <c r="EL192" s="178"/>
      <c r="EM192" s="178"/>
      <c r="EN192" s="178"/>
      <c r="EO192" s="178"/>
      <c r="EP192" s="178"/>
      <c r="EQ192" s="178"/>
      <c r="ER192" s="178"/>
      <c r="ES192" s="178"/>
      <c r="ET192" s="178"/>
      <c r="EU192" s="178"/>
      <c r="EV192" s="178"/>
      <c r="EW192" s="178"/>
      <c r="EX192" s="178"/>
      <c r="EY192" s="178"/>
      <c r="EZ192" s="178"/>
      <c r="FA192" s="178"/>
      <c r="FB192" s="178"/>
      <c r="FC192" s="178"/>
      <c r="FD192" s="178"/>
      <c r="FE192" s="178"/>
      <c r="FF192" s="178"/>
      <c r="FG192" s="178"/>
      <c r="FH192" s="178"/>
      <c r="FI192" s="178"/>
      <c r="FJ192" s="178"/>
      <c r="FK192" s="178"/>
      <c r="FL192" s="178"/>
      <c r="FM192" s="178"/>
      <c r="FN192" s="178"/>
      <c r="FO192" s="178"/>
      <c r="FP192" s="178"/>
      <c r="FQ192" s="178"/>
      <c r="FR192" s="178"/>
      <c r="FS192" s="178"/>
      <c r="FT192" s="178"/>
      <c r="FU192" s="178"/>
      <c r="FV192" s="178"/>
      <c r="FW192" s="178"/>
      <c r="FX192" s="178"/>
      <c r="FY192" s="178"/>
      <c r="FZ192" s="178"/>
      <c r="GA192" s="178"/>
      <c r="GB192" s="178"/>
      <c r="GC192" s="178"/>
      <c r="GD192" s="178"/>
      <c r="GE192" s="178"/>
      <c r="GF192" s="178"/>
      <c r="GG192" s="178"/>
      <c r="GH192" s="178"/>
      <c r="GI192" s="178"/>
      <c r="GJ192" s="178"/>
      <c r="GK192" s="178"/>
      <c r="GL192" s="178"/>
      <c r="GM192" s="178"/>
      <c r="GN192" s="178"/>
      <c r="GO192" s="178"/>
      <c r="GP192" s="178"/>
      <c r="GQ192" s="178"/>
      <c r="GR192" s="178"/>
      <c r="GS192" s="178"/>
      <c r="GT192" s="178"/>
      <c r="GU192" s="178"/>
      <c r="GV192" s="178"/>
      <c r="GW192" s="178"/>
      <c r="GX192" s="178"/>
      <c r="GY192" s="178"/>
      <c r="GZ192" s="178"/>
      <c r="HA192" s="178"/>
      <c r="HB192" s="178"/>
      <c r="HC192" s="178"/>
      <c r="HD192" s="178"/>
      <c r="HE192" s="178"/>
      <c r="HF192" s="178"/>
      <c r="HG192" s="178"/>
      <c r="HH192" s="178"/>
      <c r="HI192" s="178"/>
      <c r="HJ192" s="178"/>
      <c r="HK192" s="178"/>
      <c r="HL192" s="178"/>
      <c r="HM192" s="178"/>
      <c r="HN192" s="178"/>
      <c r="HO192" s="178"/>
      <c r="HP192" s="178"/>
      <c r="HQ192" s="178"/>
      <c r="HR192" s="178"/>
      <c r="HS192" s="178"/>
      <c r="HT192" s="178"/>
      <c r="HU192" s="178"/>
      <c r="HV192" s="178"/>
      <c r="HW192" s="178"/>
      <c r="HX192" s="178"/>
      <c r="HY192" s="178"/>
      <c r="HZ192" s="178"/>
      <c r="IA192" s="178"/>
      <c r="IB192" s="178"/>
      <c r="IC192" s="178"/>
      <c r="ID192" s="178"/>
      <c r="IE192" s="178"/>
      <c r="IF192" s="178"/>
      <c r="IG192" s="178"/>
      <c r="IH192" s="178"/>
      <c r="II192" s="178"/>
      <c r="IJ192" s="178"/>
      <c r="IK192" s="178"/>
      <c r="IL192" s="178"/>
      <c r="IM192" s="178"/>
      <c r="IN192" s="178"/>
      <c r="IO192" s="178"/>
    </row>
    <row r="193" spans="1:249" x14ac:dyDescent="0.25">
      <c r="A193" s="291">
        <v>292</v>
      </c>
      <c r="B193" s="292"/>
      <c r="C193" s="234" t="s">
        <v>1367</v>
      </c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78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78"/>
      <c r="BC193" s="178"/>
      <c r="BD193" s="178"/>
      <c r="BE193" s="178"/>
      <c r="BF193" s="178"/>
      <c r="BG193" s="178"/>
      <c r="BH193" s="178"/>
      <c r="BI193" s="178"/>
      <c r="BJ193" s="178"/>
      <c r="BK193" s="178"/>
      <c r="BL193" s="178"/>
      <c r="BM193" s="178"/>
      <c r="BN193" s="178"/>
      <c r="BO193" s="178"/>
      <c r="BP193" s="178"/>
      <c r="BQ193" s="178"/>
      <c r="BR193" s="178"/>
      <c r="BS193" s="178"/>
      <c r="BT193" s="178"/>
      <c r="BU193" s="178"/>
      <c r="BV193" s="178"/>
      <c r="BW193" s="178"/>
      <c r="BX193" s="178"/>
      <c r="BY193" s="178"/>
      <c r="BZ193" s="178"/>
      <c r="CA193" s="178"/>
      <c r="CB193" s="178"/>
      <c r="CC193" s="178"/>
      <c r="CD193" s="178"/>
      <c r="CE193" s="178"/>
      <c r="CF193" s="178"/>
      <c r="CG193" s="178"/>
      <c r="CH193" s="178"/>
      <c r="CI193" s="178"/>
      <c r="CJ193" s="178"/>
      <c r="CK193" s="178"/>
      <c r="CL193" s="178"/>
      <c r="CM193" s="178"/>
      <c r="CN193" s="178"/>
      <c r="CO193" s="178"/>
      <c r="CP193" s="178"/>
      <c r="CQ193" s="178"/>
      <c r="CR193" s="178"/>
      <c r="CS193" s="178"/>
      <c r="CT193" s="178"/>
      <c r="CU193" s="178"/>
      <c r="CV193" s="178"/>
      <c r="CW193" s="178"/>
      <c r="CX193" s="178"/>
      <c r="CY193" s="178"/>
      <c r="CZ193" s="178"/>
      <c r="DA193" s="178"/>
      <c r="DB193" s="178"/>
      <c r="DC193" s="178"/>
      <c r="DD193" s="178"/>
      <c r="DE193" s="178"/>
      <c r="DF193" s="178"/>
      <c r="DG193" s="178"/>
      <c r="DH193" s="178"/>
      <c r="DI193" s="178"/>
      <c r="DJ193" s="178"/>
      <c r="DK193" s="178"/>
      <c r="DL193" s="178"/>
      <c r="DM193" s="178"/>
      <c r="DN193" s="178"/>
      <c r="DO193" s="178"/>
      <c r="DP193" s="178"/>
      <c r="DQ193" s="178"/>
      <c r="DR193" s="178"/>
      <c r="DS193" s="178"/>
      <c r="DT193" s="178"/>
      <c r="DU193" s="178"/>
      <c r="DV193" s="178"/>
      <c r="DW193" s="178"/>
      <c r="DX193" s="178"/>
      <c r="DY193" s="178"/>
      <c r="DZ193" s="178"/>
      <c r="EA193" s="178"/>
      <c r="EB193" s="178"/>
      <c r="EC193" s="178"/>
      <c r="ED193" s="178"/>
      <c r="EE193" s="178"/>
      <c r="EF193" s="178"/>
      <c r="EG193" s="178"/>
      <c r="EH193" s="178"/>
      <c r="EI193" s="178"/>
      <c r="EJ193" s="178"/>
      <c r="EK193" s="178"/>
      <c r="EL193" s="178"/>
      <c r="EM193" s="178"/>
      <c r="EN193" s="178"/>
      <c r="EO193" s="178"/>
      <c r="EP193" s="178"/>
      <c r="EQ193" s="178"/>
      <c r="ER193" s="178"/>
      <c r="ES193" s="178"/>
      <c r="ET193" s="178"/>
      <c r="EU193" s="178"/>
      <c r="EV193" s="178"/>
      <c r="EW193" s="178"/>
      <c r="EX193" s="178"/>
      <c r="EY193" s="178"/>
      <c r="EZ193" s="178"/>
      <c r="FA193" s="178"/>
      <c r="FB193" s="178"/>
      <c r="FC193" s="178"/>
      <c r="FD193" s="178"/>
      <c r="FE193" s="178"/>
      <c r="FF193" s="178"/>
      <c r="FG193" s="178"/>
      <c r="FH193" s="178"/>
      <c r="FI193" s="178"/>
      <c r="FJ193" s="178"/>
      <c r="FK193" s="178"/>
      <c r="FL193" s="178"/>
      <c r="FM193" s="178"/>
      <c r="FN193" s="178"/>
      <c r="FO193" s="178"/>
      <c r="FP193" s="178"/>
      <c r="FQ193" s="178"/>
      <c r="FR193" s="178"/>
      <c r="FS193" s="178"/>
      <c r="FT193" s="178"/>
      <c r="FU193" s="178"/>
      <c r="FV193" s="178"/>
      <c r="FW193" s="178"/>
      <c r="FX193" s="178"/>
      <c r="FY193" s="178"/>
      <c r="FZ193" s="178"/>
      <c r="GA193" s="178"/>
      <c r="GB193" s="178"/>
      <c r="GC193" s="178"/>
      <c r="GD193" s="178"/>
      <c r="GE193" s="178"/>
      <c r="GF193" s="178"/>
      <c r="GG193" s="178"/>
      <c r="GH193" s="178"/>
      <c r="GI193" s="178"/>
      <c r="GJ193" s="178"/>
      <c r="GK193" s="178"/>
      <c r="GL193" s="178"/>
      <c r="GM193" s="178"/>
      <c r="GN193" s="178"/>
      <c r="GO193" s="178"/>
      <c r="GP193" s="178"/>
      <c r="GQ193" s="178"/>
      <c r="GR193" s="178"/>
      <c r="GS193" s="178"/>
      <c r="GT193" s="178"/>
      <c r="GU193" s="178"/>
      <c r="GV193" s="178"/>
      <c r="GW193" s="178"/>
      <c r="GX193" s="178"/>
      <c r="GY193" s="178"/>
      <c r="GZ193" s="178"/>
      <c r="HA193" s="178"/>
      <c r="HB193" s="178"/>
      <c r="HC193" s="178"/>
      <c r="HD193" s="178"/>
      <c r="HE193" s="178"/>
      <c r="HF193" s="178"/>
      <c r="HG193" s="178"/>
      <c r="HH193" s="178"/>
      <c r="HI193" s="178"/>
      <c r="HJ193" s="178"/>
      <c r="HK193" s="178"/>
      <c r="HL193" s="178"/>
      <c r="HM193" s="178"/>
      <c r="HN193" s="178"/>
      <c r="HO193" s="178"/>
      <c r="HP193" s="178"/>
      <c r="HQ193" s="178"/>
      <c r="HR193" s="178"/>
      <c r="HS193" s="178"/>
      <c r="HT193" s="178"/>
      <c r="HU193" s="178"/>
      <c r="HV193" s="178"/>
      <c r="HW193" s="178"/>
      <c r="HX193" s="178"/>
      <c r="HY193" s="178"/>
      <c r="HZ193" s="178"/>
      <c r="IA193" s="178"/>
      <c r="IB193" s="178"/>
      <c r="IC193" s="178"/>
      <c r="ID193" s="178"/>
      <c r="IE193" s="178"/>
      <c r="IF193" s="178"/>
      <c r="IG193" s="178"/>
      <c r="IH193" s="178"/>
      <c r="II193" s="178"/>
      <c r="IJ193" s="178"/>
      <c r="IK193" s="178"/>
      <c r="IL193" s="178"/>
      <c r="IM193" s="178"/>
      <c r="IN193" s="178"/>
      <c r="IO193" s="178"/>
    </row>
    <row r="194" spans="1:249" ht="31.5" x14ac:dyDescent="0.25">
      <c r="A194" s="291">
        <v>318</v>
      </c>
      <c r="B194" s="292"/>
      <c r="C194" s="234" t="s">
        <v>1368</v>
      </c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8"/>
      <c r="AK194" s="178"/>
      <c r="AL194" s="178"/>
      <c r="AM194" s="178"/>
      <c r="AN194" s="178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8"/>
      <c r="BD194" s="178"/>
      <c r="BE194" s="178"/>
      <c r="BF194" s="178"/>
      <c r="BG194" s="178"/>
      <c r="BH194" s="178"/>
      <c r="BI194" s="178"/>
      <c r="BJ194" s="178"/>
      <c r="BK194" s="178"/>
      <c r="BL194" s="178"/>
      <c r="BM194" s="178"/>
      <c r="BN194" s="178"/>
      <c r="BO194" s="178"/>
      <c r="BP194" s="178"/>
      <c r="BQ194" s="178"/>
      <c r="BR194" s="178"/>
      <c r="BS194" s="178"/>
      <c r="BT194" s="178"/>
      <c r="BU194" s="178"/>
      <c r="BV194" s="178"/>
      <c r="BW194" s="178"/>
      <c r="BX194" s="178"/>
      <c r="BY194" s="178"/>
      <c r="BZ194" s="178"/>
      <c r="CA194" s="178"/>
      <c r="CB194" s="178"/>
      <c r="CC194" s="178"/>
      <c r="CD194" s="178"/>
      <c r="CE194" s="178"/>
      <c r="CF194" s="178"/>
      <c r="CG194" s="178"/>
      <c r="CH194" s="178"/>
      <c r="CI194" s="178"/>
      <c r="CJ194" s="178"/>
      <c r="CK194" s="178"/>
      <c r="CL194" s="178"/>
      <c r="CM194" s="178"/>
      <c r="CN194" s="178"/>
      <c r="CO194" s="178"/>
      <c r="CP194" s="178"/>
      <c r="CQ194" s="178"/>
      <c r="CR194" s="178"/>
      <c r="CS194" s="178"/>
      <c r="CT194" s="178"/>
      <c r="CU194" s="178"/>
      <c r="CV194" s="178"/>
      <c r="CW194" s="178"/>
      <c r="CX194" s="178"/>
      <c r="CY194" s="178"/>
      <c r="CZ194" s="178"/>
      <c r="DA194" s="178"/>
      <c r="DB194" s="178"/>
      <c r="DC194" s="178"/>
      <c r="DD194" s="178"/>
      <c r="DE194" s="178"/>
      <c r="DF194" s="178"/>
      <c r="DG194" s="178"/>
      <c r="DH194" s="178"/>
      <c r="DI194" s="178"/>
      <c r="DJ194" s="178"/>
      <c r="DK194" s="178"/>
      <c r="DL194" s="178"/>
      <c r="DM194" s="178"/>
      <c r="DN194" s="178"/>
      <c r="DO194" s="178"/>
      <c r="DP194" s="178"/>
      <c r="DQ194" s="178"/>
      <c r="DR194" s="178"/>
      <c r="DS194" s="178"/>
      <c r="DT194" s="178"/>
      <c r="DU194" s="178"/>
      <c r="DV194" s="178"/>
      <c r="DW194" s="178"/>
      <c r="DX194" s="178"/>
      <c r="DY194" s="178"/>
      <c r="DZ194" s="178"/>
      <c r="EA194" s="178"/>
      <c r="EB194" s="178"/>
      <c r="EC194" s="178"/>
      <c r="ED194" s="178"/>
      <c r="EE194" s="178"/>
      <c r="EF194" s="178"/>
      <c r="EG194" s="178"/>
      <c r="EH194" s="178"/>
      <c r="EI194" s="178"/>
      <c r="EJ194" s="178"/>
      <c r="EK194" s="178"/>
      <c r="EL194" s="178"/>
      <c r="EM194" s="178"/>
      <c r="EN194" s="178"/>
      <c r="EO194" s="178"/>
      <c r="EP194" s="178"/>
      <c r="EQ194" s="178"/>
      <c r="ER194" s="178"/>
      <c r="ES194" s="178"/>
      <c r="ET194" s="178"/>
      <c r="EU194" s="178"/>
      <c r="EV194" s="178"/>
      <c r="EW194" s="178"/>
      <c r="EX194" s="178"/>
      <c r="EY194" s="178"/>
      <c r="EZ194" s="178"/>
      <c r="FA194" s="178"/>
      <c r="FB194" s="178"/>
      <c r="FC194" s="178"/>
      <c r="FD194" s="178"/>
      <c r="FE194" s="178"/>
      <c r="FF194" s="178"/>
      <c r="FG194" s="178"/>
      <c r="FH194" s="178"/>
      <c r="FI194" s="178"/>
      <c r="FJ194" s="178"/>
      <c r="FK194" s="178"/>
      <c r="FL194" s="178"/>
      <c r="FM194" s="178"/>
      <c r="FN194" s="178"/>
      <c r="FO194" s="178"/>
      <c r="FP194" s="178"/>
      <c r="FQ194" s="178"/>
      <c r="FR194" s="178"/>
      <c r="FS194" s="178"/>
      <c r="FT194" s="178"/>
      <c r="FU194" s="178"/>
      <c r="FV194" s="178"/>
      <c r="FW194" s="178"/>
      <c r="FX194" s="178"/>
      <c r="FY194" s="178"/>
      <c r="FZ194" s="178"/>
      <c r="GA194" s="178"/>
      <c r="GB194" s="178"/>
      <c r="GC194" s="178"/>
      <c r="GD194" s="178"/>
      <c r="GE194" s="178"/>
      <c r="GF194" s="178"/>
      <c r="GG194" s="178"/>
      <c r="GH194" s="178"/>
      <c r="GI194" s="178"/>
      <c r="GJ194" s="178"/>
      <c r="GK194" s="178"/>
      <c r="GL194" s="178"/>
      <c r="GM194" s="178"/>
      <c r="GN194" s="178"/>
      <c r="GO194" s="178"/>
      <c r="GP194" s="178"/>
      <c r="GQ194" s="178"/>
      <c r="GR194" s="178"/>
      <c r="GS194" s="178"/>
      <c r="GT194" s="178"/>
      <c r="GU194" s="178"/>
      <c r="GV194" s="178"/>
      <c r="GW194" s="178"/>
      <c r="GX194" s="178"/>
      <c r="GY194" s="178"/>
      <c r="GZ194" s="178"/>
      <c r="HA194" s="178"/>
      <c r="HB194" s="178"/>
      <c r="HC194" s="178"/>
      <c r="HD194" s="178"/>
      <c r="HE194" s="178"/>
      <c r="HF194" s="178"/>
      <c r="HG194" s="178"/>
      <c r="HH194" s="178"/>
      <c r="HI194" s="178"/>
      <c r="HJ194" s="178"/>
      <c r="HK194" s="178"/>
      <c r="HL194" s="178"/>
      <c r="HM194" s="178"/>
      <c r="HN194" s="178"/>
      <c r="HO194" s="178"/>
      <c r="HP194" s="178"/>
      <c r="HQ194" s="178"/>
      <c r="HR194" s="178"/>
      <c r="HS194" s="178"/>
      <c r="HT194" s="178"/>
      <c r="HU194" s="178"/>
      <c r="HV194" s="178"/>
      <c r="HW194" s="178"/>
      <c r="HX194" s="178"/>
      <c r="HY194" s="178"/>
      <c r="HZ194" s="178"/>
      <c r="IA194" s="178"/>
      <c r="IB194" s="178"/>
      <c r="IC194" s="178"/>
      <c r="ID194" s="178"/>
      <c r="IE194" s="178"/>
      <c r="IF194" s="178"/>
      <c r="IG194" s="178"/>
      <c r="IH194" s="178"/>
      <c r="II194" s="178"/>
      <c r="IJ194" s="178"/>
      <c r="IK194" s="178"/>
      <c r="IL194" s="178"/>
      <c r="IM194" s="178"/>
      <c r="IN194" s="178"/>
      <c r="IO194" s="178"/>
    </row>
    <row r="195" spans="1:249" ht="63" x14ac:dyDescent="0.25">
      <c r="A195" s="232">
        <v>318</v>
      </c>
      <c r="B195" s="183" t="s">
        <v>1402</v>
      </c>
      <c r="C195" s="243" t="s">
        <v>1490</v>
      </c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8"/>
      <c r="BR195" s="178"/>
      <c r="BS195" s="178"/>
      <c r="BT195" s="178"/>
      <c r="BU195" s="178"/>
      <c r="BV195" s="178"/>
      <c r="BW195" s="178"/>
      <c r="BX195" s="178"/>
      <c r="BY195" s="178"/>
      <c r="BZ195" s="178"/>
      <c r="CA195" s="178"/>
      <c r="CB195" s="178"/>
      <c r="CC195" s="178"/>
      <c r="CD195" s="178"/>
      <c r="CE195" s="178"/>
      <c r="CF195" s="178"/>
      <c r="CG195" s="178"/>
      <c r="CH195" s="178"/>
      <c r="CI195" s="178"/>
      <c r="CJ195" s="178"/>
      <c r="CK195" s="178"/>
      <c r="CL195" s="178"/>
      <c r="CM195" s="178"/>
      <c r="CN195" s="178"/>
      <c r="CO195" s="178"/>
      <c r="CP195" s="178"/>
      <c r="CQ195" s="178"/>
      <c r="CR195" s="178"/>
      <c r="CS195" s="178"/>
      <c r="CT195" s="178"/>
      <c r="CU195" s="178"/>
      <c r="CV195" s="178"/>
      <c r="CW195" s="178"/>
      <c r="CX195" s="178"/>
      <c r="CY195" s="178"/>
      <c r="CZ195" s="178"/>
      <c r="DA195" s="178"/>
      <c r="DB195" s="178"/>
      <c r="DC195" s="178"/>
      <c r="DD195" s="178"/>
      <c r="DE195" s="178"/>
      <c r="DF195" s="178"/>
      <c r="DG195" s="178"/>
      <c r="DH195" s="178"/>
      <c r="DI195" s="178"/>
      <c r="DJ195" s="178"/>
      <c r="DK195" s="178"/>
      <c r="DL195" s="178"/>
      <c r="DM195" s="178"/>
      <c r="DN195" s="178"/>
      <c r="DO195" s="178"/>
      <c r="DP195" s="178"/>
      <c r="DQ195" s="178"/>
      <c r="DR195" s="178"/>
      <c r="DS195" s="178"/>
      <c r="DT195" s="178"/>
      <c r="DU195" s="178"/>
      <c r="DV195" s="178"/>
      <c r="DW195" s="178"/>
      <c r="DX195" s="178"/>
      <c r="DY195" s="178"/>
      <c r="DZ195" s="178"/>
      <c r="EA195" s="178"/>
      <c r="EB195" s="178"/>
      <c r="EC195" s="178"/>
      <c r="ED195" s="178"/>
      <c r="EE195" s="178"/>
      <c r="EF195" s="178"/>
      <c r="EG195" s="178"/>
      <c r="EH195" s="178"/>
      <c r="EI195" s="178"/>
      <c r="EJ195" s="178"/>
      <c r="EK195" s="178"/>
      <c r="EL195" s="178"/>
      <c r="EM195" s="178"/>
      <c r="EN195" s="178"/>
      <c r="EO195" s="178"/>
      <c r="EP195" s="178"/>
      <c r="EQ195" s="178"/>
      <c r="ER195" s="178"/>
      <c r="ES195" s="178"/>
      <c r="ET195" s="178"/>
      <c r="EU195" s="178"/>
      <c r="EV195" s="178"/>
      <c r="EW195" s="178"/>
      <c r="EX195" s="178"/>
      <c r="EY195" s="178"/>
      <c r="EZ195" s="178"/>
      <c r="FA195" s="178"/>
      <c r="FB195" s="178"/>
      <c r="FC195" s="178"/>
      <c r="FD195" s="178"/>
      <c r="FE195" s="178"/>
      <c r="FF195" s="178"/>
      <c r="FG195" s="178"/>
      <c r="FH195" s="178"/>
      <c r="FI195" s="178"/>
      <c r="FJ195" s="178"/>
      <c r="FK195" s="178"/>
      <c r="FL195" s="178"/>
      <c r="FM195" s="178"/>
      <c r="FN195" s="178"/>
      <c r="FO195" s="178"/>
      <c r="FP195" s="178"/>
      <c r="FQ195" s="178"/>
      <c r="FR195" s="178"/>
      <c r="FS195" s="178"/>
      <c r="FT195" s="178"/>
      <c r="FU195" s="178"/>
      <c r="FV195" s="178"/>
      <c r="FW195" s="178"/>
      <c r="FX195" s="178"/>
      <c r="FY195" s="178"/>
      <c r="FZ195" s="178"/>
      <c r="GA195" s="178"/>
      <c r="GB195" s="178"/>
      <c r="GC195" s="178"/>
      <c r="GD195" s="178"/>
      <c r="GE195" s="178"/>
      <c r="GF195" s="178"/>
      <c r="GG195" s="178"/>
      <c r="GH195" s="178"/>
      <c r="GI195" s="178"/>
      <c r="GJ195" s="178"/>
      <c r="GK195" s="178"/>
      <c r="GL195" s="178"/>
      <c r="GM195" s="178"/>
      <c r="GN195" s="178"/>
      <c r="GO195" s="178"/>
      <c r="GP195" s="178"/>
      <c r="GQ195" s="178"/>
      <c r="GR195" s="178"/>
      <c r="GS195" s="178"/>
      <c r="GT195" s="178"/>
      <c r="GU195" s="178"/>
      <c r="GV195" s="178"/>
      <c r="GW195" s="178"/>
      <c r="GX195" s="178"/>
      <c r="GY195" s="178"/>
      <c r="GZ195" s="178"/>
      <c r="HA195" s="178"/>
      <c r="HB195" s="178"/>
      <c r="HC195" s="178"/>
      <c r="HD195" s="178"/>
      <c r="HE195" s="178"/>
      <c r="HF195" s="178"/>
      <c r="HG195" s="178"/>
      <c r="HH195" s="178"/>
      <c r="HI195" s="178"/>
      <c r="HJ195" s="178"/>
      <c r="HK195" s="178"/>
      <c r="HL195" s="178"/>
      <c r="HM195" s="178"/>
      <c r="HN195" s="178"/>
      <c r="HO195" s="178"/>
      <c r="HP195" s="178"/>
      <c r="HQ195" s="178"/>
      <c r="HR195" s="178"/>
      <c r="HS195" s="178"/>
      <c r="HT195" s="178"/>
      <c r="HU195" s="178"/>
      <c r="HV195" s="178"/>
      <c r="HW195" s="178"/>
      <c r="HX195" s="178"/>
      <c r="HY195" s="178"/>
      <c r="HZ195" s="178"/>
      <c r="IA195" s="178"/>
      <c r="IB195" s="178"/>
      <c r="IC195" s="178"/>
      <c r="ID195" s="178"/>
      <c r="IE195" s="178"/>
      <c r="IF195" s="178"/>
      <c r="IG195" s="178"/>
      <c r="IH195" s="178"/>
      <c r="II195" s="178"/>
      <c r="IJ195" s="178"/>
      <c r="IK195" s="178"/>
      <c r="IL195" s="178"/>
      <c r="IM195" s="178"/>
      <c r="IN195" s="178"/>
      <c r="IO195" s="178"/>
    </row>
    <row r="196" spans="1:249" ht="31.5" x14ac:dyDescent="0.25">
      <c r="A196" s="291">
        <v>321</v>
      </c>
      <c r="B196" s="292"/>
      <c r="C196" s="234" t="s">
        <v>1369</v>
      </c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8"/>
      <c r="AN196" s="178"/>
      <c r="AO196" s="178"/>
      <c r="AP196" s="178"/>
      <c r="AQ196" s="178"/>
      <c r="AR196" s="178"/>
      <c r="AS196" s="178"/>
      <c r="AT196" s="178"/>
      <c r="AU196" s="178"/>
      <c r="AV196" s="178"/>
      <c r="AW196" s="178"/>
      <c r="AX196" s="178"/>
      <c r="AY196" s="178"/>
      <c r="AZ196" s="178"/>
      <c r="BA196" s="178"/>
      <c r="BB196" s="178"/>
      <c r="BC196" s="178"/>
      <c r="BD196" s="178"/>
      <c r="BE196" s="178"/>
      <c r="BF196" s="178"/>
      <c r="BG196" s="178"/>
      <c r="BH196" s="178"/>
      <c r="BI196" s="178"/>
      <c r="BJ196" s="178"/>
      <c r="BK196" s="178"/>
      <c r="BL196" s="178"/>
      <c r="BM196" s="178"/>
      <c r="BN196" s="178"/>
      <c r="BO196" s="178"/>
      <c r="BP196" s="178"/>
      <c r="BQ196" s="178"/>
      <c r="BR196" s="178"/>
      <c r="BS196" s="178"/>
      <c r="BT196" s="178"/>
      <c r="BU196" s="178"/>
      <c r="BV196" s="178"/>
      <c r="BW196" s="178"/>
      <c r="BX196" s="178"/>
      <c r="BY196" s="178"/>
      <c r="BZ196" s="178"/>
      <c r="CA196" s="178"/>
      <c r="CB196" s="178"/>
      <c r="CC196" s="178"/>
      <c r="CD196" s="178"/>
      <c r="CE196" s="178"/>
      <c r="CF196" s="178"/>
      <c r="CG196" s="178"/>
      <c r="CH196" s="178"/>
      <c r="CI196" s="178"/>
      <c r="CJ196" s="178"/>
      <c r="CK196" s="178"/>
      <c r="CL196" s="178"/>
      <c r="CM196" s="178"/>
      <c r="CN196" s="178"/>
      <c r="CO196" s="178"/>
      <c r="CP196" s="178"/>
      <c r="CQ196" s="178"/>
      <c r="CR196" s="178"/>
      <c r="CS196" s="178"/>
      <c r="CT196" s="178"/>
      <c r="CU196" s="178"/>
      <c r="CV196" s="178"/>
      <c r="CW196" s="178"/>
      <c r="CX196" s="178"/>
      <c r="CY196" s="178"/>
      <c r="CZ196" s="178"/>
      <c r="DA196" s="178"/>
      <c r="DB196" s="178"/>
      <c r="DC196" s="178"/>
      <c r="DD196" s="178"/>
      <c r="DE196" s="178"/>
      <c r="DF196" s="178"/>
      <c r="DG196" s="178"/>
      <c r="DH196" s="178"/>
      <c r="DI196" s="178"/>
      <c r="DJ196" s="178"/>
      <c r="DK196" s="178"/>
      <c r="DL196" s="178"/>
      <c r="DM196" s="178"/>
      <c r="DN196" s="178"/>
      <c r="DO196" s="178"/>
      <c r="DP196" s="178"/>
      <c r="DQ196" s="178"/>
      <c r="DR196" s="178"/>
      <c r="DS196" s="178"/>
      <c r="DT196" s="178"/>
      <c r="DU196" s="178"/>
      <c r="DV196" s="178"/>
      <c r="DW196" s="178"/>
      <c r="DX196" s="178"/>
      <c r="DY196" s="178"/>
      <c r="DZ196" s="178"/>
      <c r="EA196" s="178"/>
      <c r="EB196" s="178"/>
      <c r="EC196" s="178"/>
      <c r="ED196" s="178"/>
      <c r="EE196" s="178"/>
      <c r="EF196" s="178"/>
      <c r="EG196" s="178"/>
      <c r="EH196" s="178"/>
      <c r="EI196" s="178"/>
      <c r="EJ196" s="178"/>
      <c r="EK196" s="178"/>
      <c r="EL196" s="178"/>
      <c r="EM196" s="178"/>
      <c r="EN196" s="178"/>
      <c r="EO196" s="178"/>
      <c r="EP196" s="178"/>
      <c r="EQ196" s="178"/>
      <c r="ER196" s="178"/>
      <c r="ES196" s="178"/>
      <c r="ET196" s="178"/>
      <c r="EU196" s="178"/>
      <c r="EV196" s="178"/>
      <c r="EW196" s="178"/>
      <c r="EX196" s="178"/>
      <c r="EY196" s="178"/>
      <c r="EZ196" s="178"/>
      <c r="FA196" s="178"/>
      <c r="FB196" s="178"/>
      <c r="FC196" s="178"/>
      <c r="FD196" s="178"/>
      <c r="FE196" s="178"/>
      <c r="FF196" s="178"/>
      <c r="FG196" s="178"/>
      <c r="FH196" s="178"/>
      <c r="FI196" s="178"/>
      <c r="FJ196" s="178"/>
      <c r="FK196" s="178"/>
      <c r="FL196" s="178"/>
      <c r="FM196" s="178"/>
      <c r="FN196" s="178"/>
      <c r="FO196" s="178"/>
      <c r="FP196" s="178"/>
      <c r="FQ196" s="178"/>
      <c r="FR196" s="178"/>
      <c r="FS196" s="178"/>
      <c r="FT196" s="178"/>
      <c r="FU196" s="178"/>
      <c r="FV196" s="178"/>
      <c r="FW196" s="178"/>
      <c r="FX196" s="178"/>
      <c r="FY196" s="178"/>
      <c r="FZ196" s="178"/>
      <c r="GA196" s="178"/>
      <c r="GB196" s="178"/>
      <c r="GC196" s="178"/>
      <c r="GD196" s="178"/>
      <c r="GE196" s="178"/>
      <c r="GF196" s="178"/>
      <c r="GG196" s="178"/>
      <c r="GH196" s="178"/>
      <c r="GI196" s="178"/>
      <c r="GJ196" s="178"/>
      <c r="GK196" s="178"/>
      <c r="GL196" s="178"/>
      <c r="GM196" s="178"/>
      <c r="GN196" s="178"/>
      <c r="GO196" s="178"/>
      <c r="GP196" s="178"/>
      <c r="GQ196" s="178"/>
      <c r="GR196" s="178"/>
      <c r="GS196" s="178"/>
      <c r="GT196" s="178"/>
      <c r="GU196" s="178"/>
      <c r="GV196" s="178"/>
      <c r="GW196" s="178"/>
      <c r="GX196" s="178"/>
      <c r="GY196" s="178"/>
      <c r="GZ196" s="178"/>
      <c r="HA196" s="178"/>
      <c r="HB196" s="178"/>
      <c r="HC196" s="178"/>
      <c r="HD196" s="178"/>
      <c r="HE196" s="178"/>
      <c r="HF196" s="178"/>
      <c r="HG196" s="178"/>
      <c r="HH196" s="178"/>
      <c r="HI196" s="178"/>
      <c r="HJ196" s="178"/>
      <c r="HK196" s="178"/>
      <c r="HL196" s="178"/>
      <c r="HM196" s="178"/>
      <c r="HN196" s="178"/>
      <c r="HO196" s="178"/>
      <c r="HP196" s="178"/>
      <c r="HQ196" s="178"/>
      <c r="HR196" s="178"/>
      <c r="HS196" s="178"/>
      <c r="HT196" s="178"/>
      <c r="HU196" s="178"/>
      <c r="HV196" s="178"/>
      <c r="HW196" s="178"/>
      <c r="HX196" s="178"/>
      <c r="HY196" s="178"/>
      <c r="HZ196" s="178"/>
      <c r="IA196" s="178"/>
      <c r="IB196" s="178"/>
      <c r="IC196" s="178"/>
      <c r="ID196" s="178"/>
      <c r="IE196" s="178"/>
      <c r="IF196" s="178"/>
      <c r="IG196" s="178"/>
      <c r="IH196" s="178"/>
      <c r="II196" s="178"/>
      <c r="IJ196" s="178"/>
      <c r="IK196" s="178"/>
      <c r="IL196" s="178"/>
      <c r="IM196" s="178"/>
      <c r="IN196" s="178"/>
      <c r="IO196" s="178"/>
    </row>
    <row r="197" spans="1:249" ht="31.5" x14ac:dyDescent="0.25">
      <c r="A197" s="174">
        <v>321</v>
      </c>
      <c r="B197" s="174" t="s">
        <v>1370</v>
      </c>
      <c r="C197" s="233" t="s">
        <v>1482</v>
      </c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78"/>
      <c r="BC197" s="178"/>
      <c r="BD197" s="178"/>
      <c r="BE197" s="178"/>
      <c r="BF197" s="178"/>
      <c r="BG197" s="178"/>
      <c r="BH197" s="178"/>
      <c r="BI197" s="178"/>
      <c r="BJ197" s="178"/>
      <c r="BK197" s="178"/>
      <c r="BL197" s="178"/>
      <c r="BM197" s="178"/>
      <c r="BN197" s="178"/>
      <c r="BO197" s="178"/>
      <c r="BP197" s="178"/>
      <c r="BQ197" s="178"/>
      <c r="BR197" s="178"/>
      <c r="BS197" s="178"/>
      <c r="BT197" s="178"/>
      <c r="BU197" s="178"/>
      <c r="BV197" s="178"/>
      <c r="BW197" s="178"/>
      <c r="BX197" s="178"/>
      <c r="BY197" s="178"/>
      <c r="BZ197" s="178"/>
      <c r="CA197" s="178"/>
      <c r="CB197" s="178"/>
      <c r="CC197" s="178"/>
      <c r="CD197" s="178"/>
      <c r="CE197" s="178"/>
      <c r="CF197" s="178"/>
      <c r="CG197" s="178"/>
      <c r="CH197" s="178"/>
      <c r="CI197" s="178"/>
      <c r="CJ197" s="178"/>
      <c r="CK197" s="178"/>
      <c r="CL197" s="178"/>
      <c r="CM197" s="178"/>
      <c r="CN197" s="178"/>
      <c r="CO197" s="178"/>
      <c r="CP197" s="178"/>
      <c r="CQ197" s="178"/>
      <c r="CR197" s="178"/>
      <c r="CS197" s="178"/>
      <c r="CT197" s="178"/>
      <c r="CU197" s="178"/>
      <c r="CV197" s="178"/>
      <c r="CW197" s="178"/>
      <c r="CX197" s="178"/>
      <c r="CY197" s="178"/>
      <c r="CZ197" s="178"/>
      <c r="DA197" s="178"/>
      <c r="DB197" s="178"/>
      <c r="DC197" s="178"/>
      <c r="DD197" s="178"/>
      <c r="DE197" s="178"/>
      <c r="DF197" s="178"/>
      <c r="DG197" s="178"/>
      <c r="DH197" s="178"/>
      <c r="DI197" s="178"/>
      <c r="DJ197" s="178"/>
      <c r="DK197" s="178"/>
      <c r="DL197" s="178"/>
      <c r="DM197" s="178"/>
      <c r="DN197" s="178"/>
      <c r="DO197" s="178"/>
      <c r="DP197" s="178"/>
      <c r="DQ197" s="178"/>
      <c r="DR197" s="178"/>
      <c r="DS197" s="178"/>
      <c r="DT197" s="178"/>
      <c r="DU197" s="178"/>
      <c r="DV197" s="178"/>
      <c r="DW197" s="178"/>
      <c r="DX197" s="178"/>
      <c r="DY197" s="178"/>
      <c r="DZ197" s="178"/>
      <c r="EA197" s="178"/>
      <c r="EB197" s="178"/>
      <c r="EC197" s="178"/>
      <c r="ED197" s="178"/>
      <c r="EE197" s="178"/>
      <c r="EF197" s="178"/>
      <c r="EG197" s="178"/>
      <c r="EH197" s="178"/>
      <c r="EI197" s="178"/>
      <c r="EJ197" s="178"/>
      <c r="EK197" s="178"/>
      <c r="EL197" s="178"/>
      <c r="EM197" s="178"/>
      <c r="EN197" s="178"/>
      <c r="EO197" s="178"/>
      <c r="EP197" s="178"/>
      <c r="EQ197" s="178"/>
      <c r="ER197" s="178"/>
      <c r="ES197" s="178"/>
      <c r="ET197" s="178"/>
      <c r="EU197" s="178"/>
      <c r="EV197" s="178"/>
      <c r="EW197" s="178"/>
      <c r="EX197" s="178"/>
      <c r="EY197" s="178"/>
      <c r="EZ197" s="178"/>
      <c r="FA197" s="178"/>
      <c r="FB197" s="178"/>
      <c r="FC197" s="178"/>
      <c r="FD197" s="178"/>
      <c r="FE197" s="178"/>
      <c r="FF197" s="178"/>
      <c r="FG197" s="178"/>
      <c r="FH197" s="178"/>
      <c r="FI197" s="178"/>
      <c r="FJ197" s="178"/>
      <c r="FK197" s="178"/>
      <c r="FL197" s="178"/>
      <c r="FM197" s="178"/>
      <c r="FN197" s="178"/>
      <c r="FO197" s="178"/>
      <c r="FP197" s="178"/>
      <c r="FQ197" s="178"/>
      <c r="FR197" s="178"/>
      <c r="FS197" s="178"/>
      <c r="FT197" s="178"/>
      <c r="FU197" s="178"/>
      <c r="FV197" s="178"/>
      <c r="FW197" s="178"/>
      <c r="FX197" s="178"/>
      <c r="FY197" s="178"/>
      <c r="FZ197" s="178"/>
      <c r="GA197" s="178"/>
      <c r="GB197" s="178"/>
      <c r="GC197" s="178"/>
      <c r="GD197" s="178"/>
      <c r="GE197" s="178"/>
      <c r="GF197" s="178"/>
      <c r="GG197" s="178"/>
      <c r="GH197" s="178"/>
      <c r="GI197" s="178"/>
      <c r="GJ197" s="178"/>
      <c r="GK197" s="178"/>
      <c r="GL197" s="178"/>
      <c r="GM197" s="178"/>
      <c r="GN197" s="178"/>
      <c r="GO197" s="178"/>
      <c r="GP197" s="178"/>
      <c r="GQ197" s="178"/>
      <c r="GR197" s="178"/>
      <c r="GS197" s="178"/>
      <c r="GT197" s="178"/>
      <c r="GU197" s="178"/>
      <c r="GV197" s="178"/>
      <c r="GW197" s="178"/>
      <c r="GX197" s="178"/>
      <c r="GY197" s="178"/>
      <c r="GZ197" s="178"/>
      <c r="HA197" s="178"/>
      <c r="HB197" s="178"/>
      <c r="HC197" s="178"/>
      <c r="HD197" s="178"/>
      <c r="HE197" s="178"/>
      <c r="HF197" s="178"/>
      <c r="HG197" s="178"/>
      <c r="HH197" s="178"/>
      <c r="HI197" s="178"/>
      <c r="HJ197" s="178"/>
      <c r="HK197" s="178"/>
      <c r="HL197" s="178"/>
      <c r="HM197" s="178"/>
      <c r="HN197" s="178"/>
      <c r="HO197" s="178"/>
      <c r="HP197" s="178"/>
      <c r="HQ197" s="178"/>
      <c r="HR197" s="178"/>
      <c r="HS197" s="178"/>
      <c r="HT197" s="178"/>
      <c r="HU197" s="178"/>
      <c r="HV197" s="178"/>
      <c r="HW197" s="178"/>
      <c r="HX197" s="178"/>
      <c r="HY197" s="178"/>
      <c r="HZ197" s="178"/>
      <c r="IA197" s="178"/>
      <c r="IB197" s="178"/>
      <c r="IC197" s="178"/>
      <c r="ID197" s="178"/>
      <c r="IE197" s="178"/>
      <c r="IF197" s="178"/>
      <c r="IG197" s="178"/>
      <c r="IH197" s="178"/>
      <c r="II197" s="178"/>
      <c r="IJ197" s="178"/>
      <c r="IK197" s="178"/>
      <c r="IL197" s="178"/>
      <c r="IM197" s="178"/>
      <c r="IN197" s="178"/>
      <c r="IO197" s="178"/>
    </row>
    <row r="198" spans="1:249" ht="47.25" x14ac:dyDescent="0.25">
      <c r="A198" s="174">
        <v>321</v>
      </c>
      <c r="B198" s="174" t="s">
        <v>1569</v>
      </c>
      <c r="C198" s="246" t="s">
        <v>1570</v>
      </c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  <c r="AH198" s="178"/>
      <c r="AI198" s="178"/>
      <c r="AJ198" s="178"/>
      <c r="AK198" s="178"/>
      <c r="AL198" s="178"/>
      <c r="AM198" s="178"/>
      <c r="AN198" s="178"/>
      <c r="AO198" s="178"/>
      <c r="AP198" s="178"/>
      <c r="AQ198" s="178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78"/>
      <c r="BC198" s="178"/>
      <c r="BD198" s="178"/>
      <c r="BE198" s="178"/>
      <c r="BF198" s="178"/>
      <c r="BG198" s="178"/>
      <c r="BH198" s="178"/>
      <c r="BI198" s="178"/>
      <c r="BJ198" s="178"/>
      <c r="BK198" s="178"/>
      <c r="BL198" s="178"/>
      <c r="BM198" s="178"/>
      <c r="BN198" s="178"/>
      <c r="BO198" s="178"/>
      <c r="BP198" s="178"/>
      <c r="BQ198" s="178"/>
      <c r="BR198" s="178"/>
      <c r="BS198" s="178"/>
      <c r="BT198" s="178"/>
      <c r="BU198" s="178"/>
      <c r="BV198" s="178"/>
      <c r="BW198" s="178"/>
      <c r="BX198" s="178"/>
      <c r="BY198" s="178"/>
      <c r="BZ198" s="178"/>
      <c r="CA198" s="178"/>
      <c r="CB198" s="178"/>
      <c r="CC198" s="178"/>
      <c r="CD198" s="178"/>
      <c r="CE198" s="178"/>
      <c r="CF198" s="178"/>
      <c r="CG198" s="178"/>
      <c r="CH198" s="178"/>
      <c r="CI198" s="178"/>
      <c r="CJ198" s="178"/>
      <c r="CK198" s="178"/>
      <c r="CL198" s="178"/>
      <c r="CM198" s="178"/>
      <c r="CN198" s="178"/>
      <c r="CO198" s="178"/>
      <c r="CP198" s="178"/>
      <c r="CQ198" s="178"/>
      <c r="CR198" s="178"/>
      <c r="CS198" s="178"/>
      <c r="CT198" s="178"/>
      <c r="CU198" s="178"/>
      <c r="CV198" s="178"/>
      <c r="CW198" s="178"/>
      <c r="CX198" s="178"/>
      <c r="CY198" s="178"/>
      <c r="CZ198" s="178"/>
      <c r="DA198" s="178"/>
      <c r="DB198" s="178"/>
      <c r="DC198" s="178"/>
      <c r="DD198" s="178"/>
      <c r="DE198" s="178"/>
      <c r="DF198" s="178"/>
      <c r="DG198" s="178"/>
      <c r="DH198" s="178"/>
      <c r="DI198" s="178"/>
      <c r="DJ198" s="178"/>
      <c r="DK198" s="178"/>
      <c r="DL198" s="178"/>
      <c r="DM198" s="178"/>
      <c r="DN198" s="178"/>
      <c r="DO198" s="178"/>
      <c r="DP198" s="178"/>
      <c r="DQ198" s="178"/>
      <c r="DR198" s="178"/>
      <c r="DS198" s="178"/>
      <c r="DT198" s="178"/>
      <c r="DU198" s="178"/>
      <c r="DV198" s="178"/>
      <c r="DW198" s="178"/>
      <c r="DX198" s="178"/>
      <c r="DY198" s="178"/>
      <c r="DZ198" s="178"/>
      <c r="EA198" s="178"/>
      <c r="EB198" s="178"/>
      <c r="EC198" s="178"/>
      <c r="ED198" s="178"/>
      <c r="EE198" s="178"/>
      <c r="EF198" s="178"/>
      <c r="EG198" s="178"/>
      <c r="EH198" s="178"/>
      <c r="EI198" s="178"/>
      <c r="EJ198" s="178"/>
      <c r="EK198" s="178"/>
      <c r="EL198" s="178"/>
      <c r="EM198" s="178"/>
      <c r="EN198" s="178"/>
      <c r="EO198" s="178"/>
      <c r="EP198" s="178"/>
      <c r="EQ198" s="178"/>
      <c r="ER198" s="178"/>
      <c r="ES198" s="178"/>
      <c r="ET198" s="178"/>
      <c r="EU198" s="178"/>
      <c r="EV198" s="178"/>
      <c r="EW198" s="178"/>
      <c r="EX198" s="178"/>
      <c r="EY198" s="178"/>
      <c r="EZ198" s="178"/>
      <c r="FA198" s="178"/>
      <c r="FB198" s="178"/>
      <c r="FC198" s="178"/>
      <c r="FD198" s="178"/>
      <c r="FE198" s="178"/>
      <c r="FF198" s="178"/>
      <c r="FG198" s="178"/>
      <c r="FH198" s="178"/>
      <c r="FI198" s="178"/>
      <c r="FJ198" s="178"/>
      <c r="FK198" s="178"/>
      <c r="FL198" s="178"/>
      <c r="FM198" s="178"/>
      <c r="FN198" s="178"/>
      <c r="FO198" s="178"/>
      <c r="FP198" s="178"/>
      <c r="FQ198" s="178"/>
      <c r="FR198" s="178"/>
      <c r="FS198" s="178"/>
      <c r="FT198" s="178"/>
      <c r="FU198" s="178"/>
      <c r="FV198" s="178"/>
      <c r="FW198" s="178"/>
      <c r="FX198" s="178"/>
      <c r="FY198" s="178"/>
      <c r="FZ198" s="178"/>
      <c r="GA198" s="178"/>
      <c r="GB198" s="178"/>
      <c r="GC198" s="178"/>
      <c r="GD198" s="178"/>
      <c r="GE198" s="178"/>
      <c r="GF198" s="178"/>
      <c r="GG198" s="178"/>
      <c r="GH198" s="178"/>
      <c r="GI198" s="178"/>
      <c r="GJ198" s="178"/>
      <c r="GK198" s="178"/>
      <c r="GL198" s="178"/>
      <c r="GM198" s="178"/>
      <c r="GN198" s="178"/>
      <c r="GO198" s="178"/>
      <c r="GP198" s="178"/>
      <c r="GQ198" s="178"/>
      <c r="GR198" s="178"/>
      <c r="GS198" s="178"/>
      <c r="GT198" s="178"/>
      <c r="GU198" s="178"/>
      <c r="GV198" s="178"/>
      <c r="GW198" s="178"/>
      <c r="GX198" s="178"/>
      <c r="GY198" s="178"/>
      <c r="GZ198" s="178"/>
      <c r="HA198" s="178"/>
      <c r="HB198" s="178"/>
      <c r="HC198" s="178"/>
      <c r="HD198" s="178"/>
      <c r="HE198" s="178"/>
      <c r="HF198" s="178"/>
      <c r="HG198" s="178"/>
      <c r="HH198" s="178"/>
      <c r="HI198" s="178"/>
      <c r="HJ198" s="178"/>
      <c r="HK198" s="178"/>
      <c r="HL198" s="178"/>
      <c r="HM198" s="178"/>
      <c r="HN198" s="178"/>
      <c r="HO198" s="178"/>
      <c r="HP198" s="178"/>
      <c r="HQ198" s="178"/>
      <c r="HR198" s="178"/>
      <c r="HS198" s="178"/>
      <c r="HT198" s="178"/>
      <c r="HU198" s="178"/>
      <c r="HV198" s="178"/>
      <c r="HW198" s="178"/>
      <c r="HX198" s="178"/>
      <c r="HY198" s="178"/>
      <c r="HZ198" s="178"/>
      <c r="IA198" s="178"/>
      <c r="IB198" s="178"/>
      <c r="IC198" s="178"/>
      <c r="ID198" s="178"/>
      <c r="IE198" s="178"/>
      <c r="IF198" s="178"/>
      <c r="IG198" s="178"/>
      <c r="IH198" s="178"/>
      <c r="II198" s="178"/>
      <c r="IJ198" s="178"/>
      <c r="IK198" s="178"/>
      <c r="IL198" s="178"/>
      <c r="IM198" s="178"/>
      <c r="IN198" s="178"/>
      <c r="IO198" s="178"/>
    </row>
    <row r="199" spans="1:249" ht="63" x14ac:dyDescent="0.25">
      <c r="A199" s="174">
        <v>321</v>
      </c>
      <c r="B199" s="176" t="s">
        <v>1204</v>
      </c>
      <c r="C199" s="233" t="s">
        <v>1205</v>
      </c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78"/>
      <c r="BD199" s="178"/>
      <c r="BE199" s="178"/>
      <c r="BF199" s="178"/>
      <c r="BG199" s="178"/>
      <c r="BH199" s="178"/>
      <c r="BI199" s="178"/>
      <c r="BJ199" s="178"/>
      <c r="BK199" s="178"/>
      <c r="BL199" s="178"/>
      <c r="BM199" s="178"/>
      <c r="BN199" s="178"/>
      <c r="BO199" s="178"/>
      <c r="BP199" s="178"/>
      <c r="BQ199" s="178"/>
      <c r="BR199" s="178"/>
      <c r="BS199" s="178"/>
      <c r="BT199" s="178"/>
      <c r="BU199" s="178"/>
      <c r="BV199" s="178"/>
      <c r="BW199" s="178"/>
      <c r="BX199" s="178"/>
      <c r="BY199" s="178"/>
      <c r="BZ199" s="178"/>
      <c r="CA199" s="178"/>
      <c r="CB199" s="178"/>
      <c r="CC199" s="178"/>
      <c r="CD199" s="178"/>
      <c r="CE199" s="178"/>
      <c r="CF199" s="178"/>
      <c r="CG199" s="178"/>
      <c r="CH199" s="178"/>
      <c r="CI199" s="178"/>
      <c r="CJ199" s="178"/>
      <c r="CK199" s="178"/>
      <c r="CL199" s="178"/>
      <c r="CM199" s="178"/>
      <c r="CN199" s="178"/>
      <c r="CO199" s="178"/>
      <c r="CP199" s="178"/>
      <c r="CQ199" s="178"/>
      <c r="CR199" s="178"/>
      <c r="CS199" s="178"/>
      <c r="CT199" s="178"/>
      <c r="CU199" s="178"/>
      <c r="CV199" s="178"/>
      <c r="CW199" s="178"/>
      <c r="CX199" s="178"/>
      <c r="CY199" s="178"/>
      <c r="CZ199" s="178"/>
      <c r="DA199" s="178"/>
      <c r="DB199" s="178"/>
      <c r="DC199" s="178"/>
      <c r="DD199" s="178"/>
      <c r="DE199" s="178"/>
      <c r="DF199" s="178"/>
      <c r="DG199" s="178"/>
      <c r="DH199" s="178"/>
      <c r="DI199" s="178"/>
      <c r="DJ199" s="178"/>
      <c r="DK199" s="178"/>
      <c r="DL199" s="178"/>
      <c r="DM199" s="178"/>
      <c r="DN199" s="178"/>
      <c r="DO199" s="178"/>
      <c r="DP199" s="178"/>
      <c r="DQ199" s="178"/>
      <c r="DR199" s="178"/>
      <c r="DS199" s="178"/>
      <c r="DT199" s="178"/>
      <c r="DU199" s="178"/>
      <c r="DV199" s="178"/>
      <c r="DW199" s="178"/>
      <c r="DX199" s="178"/>
      <c r="DY199" s="178"/>
      <c r="DZ199" s="178"/>
      <c r="EA199" s="178"/>
      <c r="EB199" s="178"/>
      <c r="EC199" s="178"/>
      <c r="ED199" s="178"/>
      <c r="EE199" s="178"/>
      <c r="EF199" s="178"/>
      <c r="EG199" s="178"/>
      <c r="EH199" s="178"/>
      <c r="EI199" s="178"/>
      <c r="EJ199" s="178"/>
      <c r="EK199" s="178"/>
      <c r="EL199" s="178"/>
      <c r="EM199" s="178"/>
      <c r="EN199" s="178"/>
      <c r="EO199" s="178"/>
      <c r="EP199" s="178"/>
      <c r="EQ199" s="178"/>
      <c r="ER199" s="178"/>
      <c r="ES199" s="178"/>
      <c r="ET199" s="178"/>
      <c r="EU199" s="178"/>
      <c r="EV199" s="178"/>
      <c r="EW199" s="178"/>
      <c r="EX199" s="178"/>
      <c r="EY199" s="178"/>
      <c r="EZ199" s="178"/>
      <c r="FA199" s="178"/>
      <c r="FB199" s="178"/>
      <c r="FC199" s="178"/>
      <c r="FD199" s="178"/>
      <c r="FE199" s="178"/>
      <c r="FF199" s="178"/>
      <c r="FG199" s="178"/>
      <c r="FH199" s="178"/>
      <c r="FI199" s="178"/>
      <c r="FJ199" s="178"/>
      <c r="FK199" s="178"/>
      <c r="FL199" s="178"/>
      <c r="FM199" s="178"/>
      <c r="FN199" s="178"/>
      <c r="FO199" s="178"/>
      <c r="FP199" s="178"/>
      <c r="FQ199" s="178"/>
      <c r="FR199" s="178"/>
      <c r="FS199" s="178"/>
      <c r="FT199" s="178"/>
      <c r="FU199" s="178"/>
      <c r="FV199" s="178"/>
      <c r="FW199" s="178"/>
      <c r="FX199" s="178"/>
      <c r="FY199" s="178"/>
      <c r="FZ199" s="178"/>
      <c r="GA199" s="178"/>
      <c r="GB199" s="178"/>
      <c r="GC199" s="178"/>
      <c r="GD199" s="178"/>
      <c r="GE199" s="178"/>
      <c r="GF199" s="178"/>
      <c r="GG199" s="178"/>
      <c r="GH199" s="178"/>
      <c r="GI199" s="178"/>
      <c r="GJ199" s="178"/>
      <c r="GK199" s="178"/>
      <c r="GL199" s="178"/>
      <c r="GM199" s="178"/>
      <c r="GN199" s="178"/>
      <c r="GO199" s="178"/>
      <c r="GP199" s="178"/>
      <c r="GQ199" s="178"/>
      <c r="GR199" s="178"/>
      <c r="GS199" s="178"/>
      <c r="GT199" s="178"/>
      <c r="GU199" s="178"/>
      <c r="GV199" s="178"/>
      <c r="GW199" s="178"/>
      <c r="GX199" s="178"/>
      <c r="GY199" s="178"/>
      <c r="GZ199" s="178"/>
      <c r="HA199" s="178"/>
      <c r="HB199" s="178"/>
      <c r="HC199" s="178"/>
      <c r="HD199" s="178"/>
      <c r="HE199" s="178"/>
      <c r="HF199" s="178"/>
      <c r="HG199" s="178"/>
      <c r="HH199" s="178"/>
      <c r="HI199" s="178"/>
      <c r="HJ199" s="178"/>
      <c r="HK199" s="178"/>
      <c r="HL199" s="178"/>
      <c r="HM199" s="178"/>
      <c r="HN199" s="178"/>
      <c r="HO199" s="178"/>
      <c r="HP199" s="178"/>
      <c r="HQ199" s="178"/>
      <c r="HR199" s="178"/>
      <c r="HS199" s="178"/>
      <c r="HT199" s="178"/>
      <c r="HU199" s="178"/>
      <c r="HV199" s="178"/>
      <c r="HW199" s="178"/>
      <c r="HX199" s="178"/>
      <c r="HY199" s="178"/>
      <c r="HZ199" s="178"/>
      <c r="IA199" s="178"/>
      <c r="IB199" s="178"/>
      <c r="IC199" s="178"/>
      <c r="ID199" s="178"/>
      <c r="IE199" s="178"/>
      <c r="IF199" s="178"/>
      <c r="IG199" s="178"/>
      <c r="IH199" s="178"/>
      <c r="II199" s="178"/>
      <c r="IJ199" s="178"/>
      <c r="IK199" s="178"/>
      <c r="IL199" s="178"/>
      <c r="IM199" s="178"/>
      <c r="IN199" s="178"/>
      <c r="IO199" s="178"/>
    </row>
    <row r="200" spans="1:249" ht="63" x14ac:dyDescent="0.25">
      <c r="A200" s="174">
        <v>321</v>
      </c>
      <c r="B200" s="176" t="s">
        <v>1371</v>
      </c>
      <c r="C200" s="233" t="s">
        <v>1372</v>
      </c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78"/>
      <c r="AF200" s="178"/>
      <c r="AG200" s="178"/>
      <c r="AH200" s="178"/>
      <c r="AI200" s="178"/>
      <c r="AJ200" s="178"/>
      <c r="AK200" s="178"/>
      <c r="AL200" s="178"/>
      <c r="AM200" s="178"/>
      <c r="AN200" s="178"/>
      <c r="AO200" s="178"/>
      <c r="AP200" s="178"/>
      <c r="AQ200" s="178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78"/>
      <c r="BC200" s="178"/>
      <c r="BD200" s="178"/>
      <c r="BE200" s="178"/>
      <c r="BF200" s="178"/>
      <c r="BG200" s="178"/>
      <c r="BH200" s="178"/>
      <c r="BI200" s="178"/>
      <c r="BJ200" s="178"/>
      <c r="BK200" s="178"/>
      <c r="BL200" s="178"/>
      <c r="BM200" s="178"/>
      <c r="BN200" s="178"/>
      <c r="BO200" s="178"/>
      <c r="BP200" s="178"/>
      <c r="BQ200" s="178"/>
      <c r="BR200" s="178"/>
      <c r="BS200" s="178"/>
      <c r="BT200" s="178"/>
      <c r="BU200" s="178"/>
      <c r="BV200" s="178"/>
      <c r="BW200" s="178"/>
      <c r="BX200" s="178"/>
      <c r="BY200" s="178"/>
      <c r="BZ200" s="178"/>
      <c r="CA200" s="178"/>
      <c r="CB200" s="178"/>
      <c r="CC200" s="178"/>
      <c r="CD200" s="178"/>
      <c r="CE200" s="178"/>
      <c r="CF200" s="178"/>
      <c r="CG200" s="178"/>
      <c r="CH200" s="178"/>
      <c r="CI200" s="178"/>
      <c r="CJ200" s="178"/>
      <c r="CK200" s="178"/>
      <c r="CL200" s="178"/>
      <c r="CM200" s="178"/>
      <c r="CN200" s="178"/>
      <c r="CO200" s="178"/>
      <c r="CP200" s="178"/>
      <c r="CQ200" s="178"/>
      <c r="CR200" s="178"/>
      <c r="CS200" s="178"/>
      <c r="CT200" s="178"/>
      <c r="CU200" s="178"/>
      <c r="CV200" s="178"/>
      <c r="CW200" s="178"/>
      <c r="CX200" s="178"/>
      <c r="CY200" s="178"/>
      <c r="CZ200" s="178"/>
      <c r="DA200" s="178"/>
      <c r="DB200" s="178"/>
      <c r="DC200" s="178"/>
      <c r="DD200" s="178"/>
      <c r="DE200" s="178"/>
      <c r="DF200" s="178"/>
      <c r="DG200" s="178"/>
      <c r="DH200" s="178"/>
      <c r="DI200" s="178"/>
      <c r="DJ200" s="178"/>
      <c r="DK200" s="178"/>
      <c r="DL200" s="178"/>
      <c r="DM200" s="178"/>
      <c r="DN200" s="178"/>
      <c r="DO200" s="178"/>
      <c r="DP200" s="178"/>
      <c r="DQ200" s="178"/>
      <c r="DR200" s="178"/>
      <c r="DS200" s="178"/>
      <c r="DT200" s="178"/>
      <c r="DU200" s="178"/>
      <c r="DV200" s="178"/>
      <c r="DW200" s="178"/>
      <c r="DX200" s="178"/>
      <c r="DY200" s="178"/>
      <c r="DZ200" s="178"/>
      <c r="EA200" s="178"/>
      <c r="EB200" s="178"/>
      <c r="EC200" s="178"/>
      <c r="ED200" s="178"/>
      <c r="EE200" s="178"/>
      <c r="EF200" s="178"/>
      <c r="EG200" s="178"/>
      <c r="EH200" s="178"/>
      <c r="EI200" s="178"/>
      <c r="EJ200" s="178"/>
      <c r="EK200" s="178"/>
      <c r="EL200" s="178"/>
      <c r="EM200" s="178"/>
      <c r="EN200" s="178"/>
      <c r="EO200" s="178"/>
      <c r="EP200" s="178"/>
      <c r="EQ200" s="178"/>
      <c r="ER200" s="178"/>
      <c r="ES200" s="178"/>
      <c r="ET200" s="178"/>
      <c r="EU200" s="178"/>
      <c r="EV200" s="178"/>
      <c r="EW200" s="178"/>
      <c r="EX200" s="178"/>
      <c r="EY200" s="178"/>
      <c r="EZ200" s="178"/>
      <c r="FA200" s="178"/>
      <c r="FB200" s="178"/>
      <c r="FC200" s="178"/>
      <c r="FD200" s="178"/>
      <c r="FE200" s="178"/>
      <c r="FF200" s="178"/>
      <c r="FG200" s="178"/>
      <c r="FH200" s="178"/>
      <c r="FI200" s="178"/>
      <c r="FJ200" s="178"/>
      <c r="FK200" s="178"/>
      <c r="FL200" s="178"/>
      <c r="FM200" s="178"/>
      <c r="FN200" s="178"/>
      <c r="FO200" s="178"/>
      <c r="FP200" s="178"/>
      <c r="FQ200" s="178"/>
      <c r="FR200" s="178"/>
      <c r="FS200" s="178"/>
      <c r="FT200" s="178"/>
      <c r="FU200" s="178"/>
      <c r="FV200" s="178"/>
      <c r="FW200" s="178"/>
      <c r="FX200" s="178"/>
      <c r="FY200" s="178"/>
      <c r="FZ200" s="178"/>
      <c r="GA200" s="178"/>
      <c r="GB200" s="178"/>
      <c r="GC200" s="178"/>
      <c r="GD200" s="178"/>
      <c r="GE200" s="178"/>
      <c r="GF200" s="178"/>
      <c r="GG200" s="178"/>
      <c r="GH200" s="178"/>
      <c r="GI200" s="178"/>
      <c r="GJ200" s="178"/>
      <c r="GK200" s="178"/>
      <c r="GL200" s="178"/>
      <c r="GM200" s="178"/>
      <c r="GN200" s="178"/>
      <c r="GO200" s="178"/>
      <c r="GP200" s="178"/>
      <c r="GQ200" s="178"/>
      <c r="GR200" s="178"/>
      <c r="GS200" s="178"/>
      <c r="GT200" s="178"/>
      <c r="GU200" s="178"/>
      <c r="GV200" s="178"/>
      <c r="GW200" s="178"/>
      <c r="GX200" s="178"/>
      <c r="GY200" s="178"/>
      <c r="GZ200" s="178"/>
      <c r="HA200" s="178"/>
      <c r="HB200" s="178"/>
      <c r="HC200" s="178"/>
      <c r="HD200" s="178"/>
      <c r="HE200" s="178"/>
      <c r="HF200" s="178"/>
      <c r="HG200" s="178"/>
      <c r="HH200" s="178"/>
      <c r="HI200" s="178"/>
      <c r="HJ200" s="178"/>
      <c r="HK200" s="178"/>
      <c r="HL200" s="178"/>
      <c r="HM200" s="178"/>
      <c r="HN200" s="178"/>
      <c r="HO200" s="178"/>
      <c r="HP200" s="178"/>
      <c r="HQ200" s="178"/>
      <c r="HR200" s="178"/>
      <c r="HS200" s="178"/>
      <c r="HT200" s="178"/>
      <c r="HU200" s="178"/>
      <c r="HV200" s="178"/>
      <c r="HW200" s="178"/>
      <c r="HX200" s="178"/>
      <c r="HY200" s="178"/>
      <c r="HZ200" s="178"/>
      <c r="IA200" s="178"/>
      <c r="IB200" s="178"/>
      <c r="IC200" s="178"/>
      <c r="ID200" s="178"/>
      <c r="IE200" s="178"/>
      <c r="IF200" s="178"/>
      <c r="IG200" s="178"/>
      <c r="IH200" s="178"/>
      <c r="II200" s="178"/>
      <c r="IJ200" s="178"/>
      <c r="IK200" s="178"/>
      <c r="IL200" s="178"/>
      <c r="IM200" s="178"/>
      <c r="IN200" s="178"/>
      <c r="IO200" s="178"/>
    </row>
    <row r="201" spans="1:249" ht="63" x14ac:dyDescent="0.25">
      <c r="A201" s="174">
        <v>321</v>
      </c>
      <c r="B201" s="176" t="s">
        <v>1188</v>
      </c>
      <c r="C201" s="233" t="s">
        <v>1189</v>
      </c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78"/>
      <c r="AD201" s="178"/>
      <c r="AE201" s="178"/>
      <c r="AF201" s="178"/>
      <c r="AG201" s="178"/>
      <c r="AH201" s="178"/>
      <c r="AI201" s="178"/>
      <c r="AJ201" s="178"/>
      <c r="AK201" s="178"/>
      <c r="AL201" s="178"/>
      <c r="AM201" s="178"/>
      <c r="AN201" s="178"/>
      <c r="AO201" s="178"/>
      <c r="AP201" s="178"/>
      <c r="AQ201" s="178"/>
      <c r="AR201" s="178"/>
      <c r="AS201" s="178"/>
      <c r="AT201" s="178"/>
      <c r="AU201" s="178"/>
      <c r="AV201" s="178"/>
      <c r="AW201" s="178"/>
      <c r="AX201" s="178"/>
      <c r="AY201" s="178"/>
      <c r="AZ201" s="178"/>
      <c r="BA201" s="178"/>
      <c r="BB201" s="178"/>
      <c r="BC201" s="178"/>
      <c r="BD201" s="178"/>
      <c r="BE201" s="178"/>
      <c r="BF201" s="178"/>
      <c r="BG201" s="178"/>
      <c r="BH201" s="178"/>
      <c r="BI201" s="178"/>
      <c r="BJ201" s="178"/>
      <c r="BK201" s="178"/>
      <c r="BL201" s="178"/>
      <c r="BM201" s="178"/>
      <c r="BN201" s="178"/>
      <c r="BO201" s="178"/>
      <c r="BP201" s="178"/>
      <c r="BQ201" s="178"/>
      <c r="BR201" s="178"/>
      <c r="BS201" s="178"/>
      <c r="BT201" s="178"/>
      <c r="BU201" s="178"/>
      <c r="BV201" s="178"/>
      <c r="BW201" s="178"/>
      <c r="BX201" s="178"/>
      <c r="BY201" s="178"/>
      <c r="BZ201" s="178"/>
      <c r="CA201" s="178"/>
      <c r="CB201" s="178"/>
      <c r="CC201" s="178"/>
      <c r="CD201" s="178"/>
      <c r="CE201" s="178"/>
      <c r="CF201" s="178"/>
      <c r="CG201" s="178"/>
      <c r="CH201" s="178"/>
      <c r="CI201" s="178"/>
      <c r="CJ201" s="178"/>
      <c r="CK201" s="178"/>
      <c r="CL201" s="178"/>
      <c r="CM201" s="178"/>
      <c r="CN201" s="178"/>
      <c r="CO201" s="178"/>
      <c r="CP201" s="178"/>
      <c r="CQ201" s="178"/>
      <c r="CR201" s="178"/>
      <c r="CS201" s="178"/>
      <c r="CT201" s="178"/>
      <c r="CU201" s="178"/>
      <c r="CV201" s="178"/>
      <c r="CW201" s="178"/>
      <c r="CX201" s="178"/>
      <c r="CY201" s="178"/>
      <c r="CZ201" s="178"/>
      <c r="DA201" s="178"/>
      <c r="DB201" s="178"/>
      <c r="DC201" s="178"/>
      <c r="DD201" s="178"/>
      <c r="DE201" s="178"/>
      <c r="DF201" s="178"/>
      <c r="DG201" s="178"/>
      <c r="DH201" s="178"/>
      <c r="DI201" s="178"/>
      <c r="DJ201" s="178"/>
      <c r="DK201" s="178"/>
      <c r="DL201" s="178"/>
      <c r="DM201" s="178"/>
      <c r="DN201" s="178"/>
      <c r="DO201" s="178"/>
      <c r="DP201" s="178"/>
      <c r="DQ201" s="178"/>
      <c r="DR201" s="178"/>
      <c r="DS201" s="178"/>
      <c r="DT201" s="178"/>
      <c r="DU201" s="178"/>
      <c r="DV201" s="178"/>
      <c r="DW201" s="178"/>
      <c r="DX201" s="178"/>
      <c r="DY201" s="178"/>
      <c r="DZ201" s="178"/>
      <c r="EA201" s="178"/>
      <c r="EB201" s="178"/>
      <c r="EC201" s="178"/>
      <c r="ED201" s="178"/>
      <c r="EE201" s="178"/>
      <c r="EF201" s="178"/>
      <c r="EG201" s="178"/>
      <c r="EH201" s="178"/>
      <c r="EI201" s="178"/>
      <c r="EJ201" s="178"/>
      <c r="EK201" s="178"/>
      <c r="EL201" s="178"/>
      <c r="EM201" s="178"/>
      <c r="EN201" s="178"/>
      <c r="EO201" s="178"/>
      <c r="EP201" s="178"/>
      <c r="EQ201" s="178"/>
      <c r="ER201" s="178"/>
      <c r="ES201" s="178"/>
      <c r="ET201" s="178"/>
      <c r="EU201" s="178"/>
      <c r="EV201" s="178"/>
      <c r="EW201" s="178"/>
      <c r="EX201" s="178"/>
      <c r="EY201" s="178"/>
      <c r="EZ201" s="178"/>
      <c r="FA201" s="178"/>
      <c r="FB201" s="178"/>
      <c r="FC201" s="178"/>
      <c r="FD201" s="178"/>
      <c r="FE201" s="178"/>
      <c r="FF201" s="178"/>
      <c r="FG201" s="178"/>
      <c r="FH201" s="178"/>
      <c r="FI201" s="178"/>
      <c r="FJ201" s="178"/>
      <c r="FK201" s="178"/>
      <c r="FL201" s="178"/>
      <c r="FM201" s="178"/>
      <c r="FN201" s="178"/>
      <c r="FO201" s="178"/>
      <c r="FP201" s="178"/>
      <c r="FQ201" s="178"/>
      <c r="FR201" s="178"/>
      <c r="FS201" s="178"/>
      <c r="FT201" s="178"/>
      <c r="FU201" s="178"/>
      <c r="FV201" s="178"/>
      <c r="FW201" s="178"/>
      <c r="FX201" s="178"/>
      <c r="FY201" s="178"/>
      <c r="FZ201" s="178"/>
      <c r="GA201" s="178"/>
      <c r="GB201" s="178"/>
      <c r="GC201" s="178"/>
      <c r="GD201" s="178"/>
      <c r="GE201" s="178"/>
      <c r="GF201" s="178"/>
      <c r="GG201" s="178"/>
      <c r="GH201" s="178"/>
      <c r="GI201" s="178"/>
      <c r="GJ201" s="178"/>
      <c r="GK201" s="178"/>
      <c r="GL201" s="178"/>
      <c r="GM201" s="178"/>
      <c r="GN201" s="178"/>
      <c r="GO201" s="178"/>
      <c r="GP201" s="178"/>
      <c r="GQ201" s="178"/>
      <c r="GR201" s="178"/>
      <c r="GS201" s="178"/>
      <c r="GT201" s="178"/>
      <c r="GU201" s="178"/>
      <c r="GV201" s="178"/>
      <c r="GW201" s="178"/>
      <c r="GX201" s="178"/>
      <c r="GY201" s="178"/>
      <c r="GZ201" s="178"/>
      <c r="HA201" s="178"/>
      <c r="HB201" s="178"/>
      <c r="HC201" s="178"/>
      <c r="HD201" s="178"/>
      <c r="HE201" s="178"/>
      <c r="HF201" s="178"/>
      <c r="HG201" s="178"/>
      <c r="HH201" s="178"/>
      <c r="HI201" s="178"/>
      <c r="HJ201" s="178"/>
      <c r="HK201" s="178"/>
      <c r="HL201" s="178"/>
      <c r="HM201" s="178"/>
      <c r="HN201" s="178"/>
      <c r="HO201" s="178"/>
      <c r="HP201" s="178"/>
      <c r="HQ201" s="178"/>
      <c r="HR201" s="178"/>
      <c r="HS201" s="178"/>
      <c r="HT201" s="178"/>
      <c r="HU201" s="178"/>
      <c r="HV201" s="178"/>
      <c r="HW201" s="178"/>
      <c r="HX201" s="178"/>
      <c r="HY201" s="178"/>
      <c r="HZ201" s="178"/>
      <c r="IA201" s="178"/>
      <c r="IB201" s="178"/>
      <c r="IC201" s="178"/>
      <c r="ID201" s="178"/>
      <c r="IE201" s="178"/>
      <c r="IF201" s="178"/>
      <c r="IG201" s="178"/>
      <c r="IH201" s="178"/>
      <c r="II201" s="178"/>
      <c r="IJ201" s="178"/>
      <c r="IK201" s="178"/>
      <c r="IL201" s="178"/>
      <c r="IM201" s="178"/>
      <c r="IN201" s="178"/>
      <c r="IO201" s="178"/>
    </row>
    <row r="202" spans="1:249" ht="78.75" x14ac:dyDescent="0.25">
      <c r="A202" s="174">
        <v>321</v>
      </c>
      <c r="B202" s="176" t="s">
        <v>1193</v>
      </c>
      <c r="C202" s="233" t="s">
        <v>1194</v>
      </c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  <c r="AC202" s="178"/>
      <c r="AD202" s="178"/>
      <c r="AE202" s="178"/>
      <c r="AF202" s="178"/>
      <c r="AG202" s="178"/>
      <c r="AH202" s="178"/>
      <c r="AI202" s="178"/>
      <c r="AJ202" s="178"/>
      <c r="AK202" s="178"/>
      <c r="AL202" s="178"/>
      <c r="AM202" s="178"/>
      <c r="AN202" s="178"/>
      <c r="AO202" s="178"/>
      <c r="AP202" s="178"/>
      <c r="AQ202" s="178"/>
      <c r="AR202" s="178"/>
      <c r="AS202" s="178"/>
      <c r="AT202" s="178"/>
      <c r="AU202" s="178"/>
      <c r="AV202" s="178"/>
      <c r="AW202" s="178"/>
      <c r="AX202" s="178"/>
      <c r="AY202" s="178"/>
      <c r="AZ202" s="178"/>
      <c r="BA202" s="178"/>
      <c r="BB202" s="178"/>
      <c r="BC202" s="178"/>
      <c r="BD202" s="178"/>
      <c r="BE202" s="178"/>
      <c r="BF202" s="178"/>
      <c r="BG202" s="178"/>
      <c r="BH202" s="178"/>
      <c r="BI202" s="178"/>
      <c r="BJ202" s="178"/>
      <c r="BK202" s="178"/>
      <c r="BL202" s="178"/>
      <c r="BM202" s="178"/>
      <c r="BN202" s="178"/>
      <c r="BO202" s="178"/>
      <c r="BP202" s="178"/>
      <c r="BQ202" s="178"/>
      <c r="BR202" s="178"/>
      <c r="BS202" s="178"/>
      <c r="BT202" s="178"/>
      <c r="BU202" s="178"/>
      <c r="BV202" s="178"/>
      <c r="BW202" s="178"/>
      <c r="BX202" s="178"/>
      <c r="BY202" s="178"/>
      <c r="BZ202" s="178"/>
      <c r="CA202" s="178"/>
      <c r="CB202" s="178"/>
      <c r="CC202" s="178"/>
      <c r="CD202" s="178"/>
      <c r="CE202" s="178"/>
      <c r="CF202" s="178"/>
      <c r="CG202" s="178"/>
      <c r="CH202" s="178"/>
      <c r="CI202" s="178"/>
      <c r="CJ202" s="178"/>
      <c r="CK202" s="178"/>
      <c r="CL202" s="178"/>
      <c r="CM202" s="178"/>
      <c r="CN202" s="178"/>
      <c r="CO202" s="178"/>
      <c r="CP202" s="178"/>
      <c r="CQ202" s="178"/>
      <c r="CR202" s="178"/>
      <c r="CS202" s="178"/>
      <c r="CT202" s="178"/>
      <c r="CU202" s="178"/>
      <c r="CV202" s="178"/>
      <c r="CW202" s="178"/>
      <c r="CX202" s="178"/>
      <c r="CY202" s="178"/>
      <c r="CZ202" s="178"/>
      <c r="DA202" s="178"/>
      <c r="DB202" s="178"/>
      <c r="DC202" s="178"/>
      <c r="DD202" s="178"/>
      <c r="DE202" s="178"/>
      <c r="DF202" s="178"/>
      <c r="DG202" s="178"/>
      <c r="DH202" s="178"/>
      <c r="DI202" s="178"/>
      <c r="DJ202" s="178"/>
      <c r="DK202" s="178"/>
      <c r="DL202" s="178"/>
      <c r="DM202" s="178"/>
      <c r="DN202" s="178"/>
      <c r="DO202" s="178"/>
      <c r="DP202" s="178"/>
      <c r="DQ202" s="178"/>
      <c r="DR202" s="178"/>
      <c r="DS202" s="178"/>
      <c r="DT202" s="178"/>
      <c r="DU202" s="178"/>
      <c r="DV202" s="178"/>
      <c r="DW202" s="178"/>
      <c r="DX202" s="178"/>
      <c r="DY202" s="178"/>
      <c r="DZ202" s="178"/>
      <c r="EA202" s="178"/>
      <c r="EB202" s="178"/>
      <c r="EC202" s="178"/>
      <c r="ED202" s="178"/>
      <c r="EE202" s="178"/>
      <c r="EF202" s="178"/>
      <c r="EG202" s="178"/>
      <c r="EH202" s="178"/>
      <c r="EI202" s="178"/>
      <c r="EJ202" s="178"/>
      <c r="EK202" s="178"/>
      <c r="EL202" s="178"/>
      <c r="EM202" s="178"/>
      <c r="EN202" s="178"/>
      <c r="EO202" s="178"/>
      <c r="EP202" s="178"/>
      <c r="EQ202" s="178"/>
      <c r="ER202" s="178"/>
      <c r="ES202" s="178"/>
      <c r="ET202" s="178"/>
      <c r="EU202" s="178"/>
      <c r="EV202" s="178"/>
      <c r="EW202" s="178"/>
      <c r="EX202" s="178"/>
      <c r="EY202" s="178"/>
      <c r="EZ202" s="178"/>
      <c r="FA202" s="178"/>
      <c r="FB202" s="178"/>
      <c r="FC202" s="178"/>
      <c r="FD202" s="178"/>
      <c r="FE202" s="178"/>
      <c r="FF202" s="178"/>
      <c r="FG202" s="178"/>
      <c r="FH202" s="178"/>
      <c r="FI202" s="178"/>
      <c r="FJ202" s="178"/>
      <c r="FK202" s="178"/>
      <c r="FL202" s="178"/>
      <c r="FM202" s="178"/>
      <c r="FN202" s="178"/>
      <c r="FO202" s="178"/>
      <c r="FP202" s="178"/>
      <c r="FQ202" s="178"/>
      <c r="FR202" s="178"/>
      <c r="FS202" s="178"/>
      <c r="FT202" s="178"/>
      <c r="FU202" s="178"/>
      <c r="FV202" s="178"/>
      <c r="FW202" s="178"/>
      <c r="FX202" s="178"/>
      <c r="FY202" s="178"/>
      <c r="FZ202" s="178"/>
      <c r="GA202" s="178"/>
      <c r="GB202" s="178"/>
      <c r="GC202" s="178"/>
      <c r="GD202" s="178"/>
      <c r="GE202" s="178"/>
      <c r="GF202" s="178"/>
      <c r="GG202" s="178"/>
      <c r="GH202" s="178"/>
      <c r="GI202" s="178"/>
      <c r="GJ202" s="178"/>
      <c r="GK202" s="178"/>
      <c r="GL202" s="178"/>
      <c r="GM202" s="178"/>
      <c r="GN202" s="178"/>
      <c r="GO202" s="178"/>
      <c r="GP202" s="178"/>
      <c r="GQ202" s="178"/>
      <c r="GR202" s="178"/>
      <c r="GS202" s="178"/>
      <c r="GT202" s="178"/>
      <c r="GU202" s="178"/>
      <c r="GV202" s="178"/>
      <c r="GW202" s="178"/>
      <c r="GX202" s="178"/>
      <c r="GY202" s="178"/>
      <c r="GZ202" s="178"/>
      <c r="HA202" s="178"/>
      <c r="HB202" s="178"/>
      <c r="HC202" s="178"/>
      <c r="HD202" s="178"/>
      <c r="HE202" s="178"/>
      <c r="HF202" s="178"/>
      <c r="HG202" s="178"/>
      <c r="HH202" s="178"/>
      <c r="HI202" s="178"/>
      <c r="HJ202" s="178"/>
      <c r="HK202" s="178"/>
      <c r="HL202" s="178"/>
      <c r="HM202" s="178"/>
      <c r="HN202" s="178"/>
      <c r="HO202" s="178"/>
      <c r="HP202" s="178"/>
      <c r="HQ202" s="178"/>
      <c r="HR202" s="178"/>
      <c r="HS202" s="178"/>
      <c r="HT202" s="178"/>
      <c r="HU202" s="178"/>
      <c r="HV202" s="178"/>
      <c r="HW202" s="178"/>
      <c r="HX202" s="178"/>
      <c r="HY202" s="178"/>
      <c r="HZ202" s="178"/>
      <c r="IA202" s="178"/>
      <c r="IB202" s="178"/>
      <c r="IC202" s="178"/>
      <c r="ID202" s="178"/>
      <c r="IE202" s="178"/>
      <c r="IF202" s="178"/>
      <c r="IG202" s="178"/>
      <c r="IH202" s="178"/>
      <c r="II202" s="178"/>
      <c r="IJ202" s="178"/>
      <c r="IK202" s="178"/>
      <c r="IL202" s="178"/>
      <c r="IM202" s="178"/>
      <c r="IN202" s="178"/>
      <c r="IO202" s="178"/>
    </row>
    <row r="203" spans="1:249" ht="63" x14ac:dyDescent="0.25">
      <c r="A203" s="232">
        <v>321</v>
      </c>
      <c r="B203" s="183" t="s">
        <v>1402</v>
      </c>
      <c r="C203" s="243" t="s">
        <v>1490</v>
      </c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  <c r="AC203" s="178"/>
      <c r="AD203" s="178"/>
      <c r="AE203" s="178"/>
      <c r="AF203" s="178"/>
      <c r="AG203" s="178"/>
      <c r="AH203" s="178"/>
      <c r="AI203" s="178"/>
      <c r="AJ203" s="178"/>
      <c r="AK203" s="178"/>
      <c r="AL203" s="178"/>
      <c r="AM203" s="178"/>
      <c r="AN203" s="178"/>
      <c r="AO203" s="178"/>
      <c r="AP203" s="178"/>
      <c r="AQ203" s="178"/>
      <c r="AR203" s="178"/>
      <c r="AS203" s="178"/>
      <c r="AT203" s="178"/>
      <c r="AU203" s="178"/>
      <c r="AV203" s="178"/>
      <c r="AW203" s="178"/>
      <c r="AX203" s="178"/>
      <c r="AY203" s="178"/>
      <c r="AZ203" s="178"/>
      <c r="BA203" s="178"/>
      <c r="BB203" s="178"/>
      <c r="BC203" s="178"/>
      <c r="BD203" s="178"/>
      <c r="BE203" s="178"/>
      <c r="BF203" s="178"/>
      <c r="BG203" s="178"/>
      <c r="BH203" s="178"/>
      <c r="BI203" s="178"/>
      <c r="BJ203" s="178"/>
      <c r="BK203" s="178"/>
      <c r="BL203" s="178"/>
      <c r="BM203" s="178"/>
      <c r="BN203" s="178"/>
      <c r="BO203" s="178"/>
      <c r="BP203" s="178"/>
      <c r="BQ203" s="178"/>
      <c r="BR203" s="178"/>
      <c r="BS203" s="178"/>
      <c r="BT203" s="178"/>
      <c r="BU203" s="178"/>
      <c r="BV203" s="178"/>
      <c r="BW203" s="178"/>
      <c r="BX203" s="178"/>
      <c r="BY203" s="178"/>
      <c r="BZ203" s="178"/>
      <c r="CA203" s="178"/>
      <c r="CB203" s="178"/>
      <c r="CC203" s="178"/>
      <c r="CD203" s="178"/>
      <c r="CE203" s="178"/>
      <c r="CF203" s="178"/>
      <c r="CG203" s="178"/>
      <c r="CH203" s="178"/>
      <c r="CI203" s="178"/>
      <c r="CJ203" s="178"/>
      <c r="CK203" s="178"/>
      <c r="CL203" s="178"/>
      <c r="CM203" s="178"/>
      <c r="CN203" s="178"/>
      <c r="CO203" s="178"/>
      <c r="CP203" s="178"/>
      <c r="CQ203" s="178"/>
      <c r="CR203" s="178"/>
      <c r="CS203" s="178"/>
      <c r="CT203" s="178"/>
      <c r="CU203" s="178"/>
      <c r="CV203" s="178"/>
      <c r="CW203" s="178"/>
      <c r="CX203" s="178"/>
      <c r="CY203" s="178"/>
      <c r="CZ203" s="178"/>
      <c r="DA203" s="178"/>
      <c r="DB203" s="178"/>
      <c r="DC203" s="178"/>
      <c r="DD203" s="178"/>
      <c r="DE203" s="178"/>
      <c r="DF203" s="178"/>
      <c r="DG203" s="178"/>
      <c r="DH203" s="178"/>
      <c r="DI203" s="178"/>
      <c r="DJ203" s="178"/>
      <c r="DK203" s="178"/>
      <c r="DL203" s="178"/>
      <c r="DM203" s="178"/>
      <c r="DN203" s="178"/>
      <c r="DO203" s="178"/>
      <c r="DP203" s="178"/>
      <c r="DQ203" s="178"/>
      <c r="DR203" s="178"/>
      <c r="DS203" s="178"/>
      <c r="DT203" s="178"/>
      <c r="DU203" s="178"/>
      <c r="DV203" s="178"/>
      <c r="DW203" s="178"/>
      <c r="DX203" s="178"/>
      <c r="DY203" s="178"/>
      <c r="DZ203" s="178"/>
      <c r="EA203" s="178"/>
      <c r="EB203" s="178"/>
      <c r="EC203" s="178"/>
      <c r="ED203" s="178"/>
      <c r="EE203" s="178"/>
      <c r="EF203" s="178"/>
      <c r="EG203" s="178"/>
      <c r="EH203" s="178"/>
      <c r="EI203" s="178"/>
      <c r="EJ203" s="178"/>
      <c r="EK203" s="178"/>
      <c r="EL203" s="178"/>
      <c r="EM203" s="178"/>
      <c r="EN203" s="178"/>
      <c r="EO203" s="178"/>
      <c r="EP203" s="178"/>
      <c r="EQ203" s="178"/>
      <c r="ER203" s="178"/>
      <c r="ES203" s="178"/>
      <c r="ET203" s="178"/>
      <c r="EU203" s="178"/>
      <c r="EV203" s="178"/>
      <c r="EW203" s="178"/>
      <c r="EX203" s="178"/>
      <c r="EY203" s="178"/>
      <c r="EZ203" s="178"/>
      <c r="FA203" s="178"/>
      <c r="FB203" s="178"/>
      <c r="FC203" s="178"/>
      <c r="FD203" s="178"/>
      <c r="FE203" s="178"/>
      <c r="FF203" s="178"/>
      <c r="FG203" s="178"/>
      <c r="FH203" s="178"/>
      <c r="FI203" s="178"/>
      <c r="FJ203" s="178"/>
      <c r="FK203" s="178"/>
      <c r="FL203" s="178"/>
      <c r="FM203" s="178"/>
      <c r="FN203" s="178"/>
      <c r="FO203" s="178"/>
      <c r="FP203" s="178"/>
      <c r="FQ203" s="178"/>
      <c r="FR203" s="178"/>
      <c r="FS203" s="178"/>
      <c r="FT203" s="178"/>
      <c r="FU203" s="178"/>
      <c r="FV203" s="178"/>
      <c r="FW203" s="178"/>
      <c r="FX203" s="178"/>
      <c r="FY203" s="178"/>
      <c r="FZ203" s="178"/>
      <c r="GA203" s="178"/>
      <c r="GB203" s="178"/>
      <c r="GC203" s="178"/>
      <c r="GD203" s="178"/>
      <c r="GE203" s="178"/>
      <c r="GF203" s="178"/>
      <c r="GG203" s="178"/>
      <c r="GH203" s="178"/>
      <c r="GI203" s="178"/>
      <c r="GJ203" s="178"/>
      <c r="GK203" s="178"/>
      <c r="GL203" s="178"/>
      <c r="GM203" s="178"/>
      <c r="GN203" s="178"/>
      <c r="GO203" s="178"/>
      <c r="GP203" s="178"/>
      <c r="GQ203" s="178"/>
      <c r="GR203" s="178"/>
      <c r="GS203" s="178"/>
      <c r="GT203" s="178"/>
      <c r="GU203" s="178"/>
      <c r="GV203" s="178"/>
      <c r="GW203" s="178"/>
      <c r="GX203" s="178"/>
      <c r="GY203" s="178"/>
      <c r="GZ203" s="178"/>
      <c r="HA203" s="178"/>
      <c r="HB203" s="178"/>
      <c r="HC203" s="178"/>
      <c r="HD203" s="178"/>
      <c r="HE203" s="178"/>
      <c r="HF203" s="178"/>
      <c r="HG203" s="178"/>
      <c r="HH203" s="178"/>
      <c r="HI203" s="178"/>
      <c r="HJ203" s="178"/>
      <c r="HK203" s="178"/>
      <c r="HL203" s="178"/>
      <c r="HM203" s="178"/>
      <c r="HN203" s="178"/>
      <c r="HO203" s="178"/>
      <c r="HP203" s="178"/>
      <c r="HQ203" s="178"/>
      <c r="HR203" s="178"/>
      <c r="HS203" s="178"/>
      <c r="HT203" s="178"/>
      <c r="HU203" s="178"/>
      <c r="HV203" s="178"/>
      <c r="HW203" s="178"/>
      <c r="HX203" s="178"/>
      <c r="HY203" s="178"/>
      <c r="HZ203" s="178"/>
      <c r="IA203" s="178"/>
      <c r="IB203" s="178"/>
      <c r="IC203" s="178"/>
      <c r="ID203" s="178"/>
      <c r="IE203" s="178"/>
      <c r="IF203" s="178"/>
      <c r="IG203" s="178"/>
      <c r="IH203" s="178"/>
      <c r="II203" s="178"/>
      <c r="IJ203" s="178"/>
      <c r="IK203" s="178"/>
      <c r="IL203" s="178"/>
      <c r="IM203" s="178"/>
      <c r="IN203" s="178"/>
      <c r="IO203" s="178"/>
    </row>
    <row r="204" spans="1:249" x14ac:dyDescent="0.25">
      <c r="A204" s="291">
        <v>322</v>
      </c>
      <c r="B204" s="292"/>
      <c r="C204" s="234" t="s">
        <v>1571</v>
      </c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78"/>
      <c r="AE204" s="178"/>
      <c r="AF204" s="178"/>
      <c r="AG204" s="178"/>
      <c r="AH204" s="178"/>
      <c r="AI204" s="178"/>
      <c r="AJ204" s="178"/>
      <c r="AK204" s="178"/>
      <c r="AL204" s="178"/>
      <c r="AM204" s="178"/>
      <c r="AN204" s="178"/>
      <c r="AO204" s="178"/>
      <c r="AP204" s="178"/>
      <c r="AQ204" s="178"/>
      <c r="AR204" s="178"/>
      <c r="AS204" s="178"/>
      <c r="AT204" s="178"/>
      <c r="AU204" s="178"/>
      <c r="AV204" s="178"/>
      <c r="AW204" s="178"/>
      <c r="AX204" s="178"/>
      <c r="AY204" s="178"/>
      <c r="AZ204" s="178"/>
      <c r="BA204" s="178"/>
      <c r="BB204" s="178"/>
      <c r="BC204" s="178"/>
      <c r="BD204" s="178"/>
      <c r="BE204" s="178"/>
      <c r="BF204" s="178"/>
      <c r="BG204" s="178"/>
      <c r="BH204" s="178"/>
      <c r="BI204" s="178"/>
      <c r="BJ204" s="178"/>
      <c r="BK204" s="178"/>
      <c r="BL204" s="178"/>
      <c r="BM204" s="178"/>
      <c r="BN204" s="178"/>
      <c r="BO204" s="178"/>
      <c r="BP204" s="178"/>
      <c r="BQ204" s="178"/>
      <c r="BR204" s="178"/>
      <c r="BS204" s="178"/>
      <c r="BT204" s="178"/>
      <c r="BU204" s="178"/>
      <c r="BV204" s="178"/>
      <c r="BW204" s="178"/>
      <c r="BX204" s="178"/>
      <c r="BY204" s="178"/>
      <c r="BZ204" s="178"/>
      <c r="CA204" s="178"/>
      <c r="CB204" s="178"/>
      <c r="CC204" s="178"/>
      <c r="CD204" s="178"/>
      <c r="CE204" s="178"/>
      <c r="CF204" s="178"/>
      <c r="CG204" s="178"/>
      <c r="CH204" s="178"/>
      <c r="CI204" s="178"/>
      <c r="CJ204" s="178"/>
      <c r="CK204" s="178"/>
      <c r="CL204" s="178"/>
      <c r="CM204" s="178"/>
      <c r="CN204" s="178"/>
      <c r="CO204" s="178"/>
      <c r="CP204" s="178"/>
      <c r="CQ204" s="178"/>
      <c r="CR204" s="178"/>
      <c r="CS204" s="178"/>
      <c r="CT204" s="178"/>
      <c r="CU204" s="178"/>
      <c r="CV204" s="178"/>
      <c r="CW204" s="178"/>
      <c r="CX204" s="178"/>
      <c r="CY204" s="178"/>
      <c r="CZ204" s="178"/>
      <c r="DA204" s="178"/>
      <c r="DB204" s="178"/>
      <c r="DC204" s="178"/>
      <c r="DD204" s="178"/>
      <c r="DE204" s="178"/>
      <c r="DF204" s="178"/>
      <c r="DG204" s="178"/>
      <c r="DH204" s="178"/>
      <c r="DI204" s="178"/>
      <c r="DJ204" s="178"/>
      <c r="DK204" s="178"/>
      <c r="DL204" s="178"/>
      <c r="DM204" s="178"/>
      <c r="DN204" s="178"/>
      <c r="DO204" s="178"/>
      <c r="DP204" s="178"/>
      <c r="DQ204" s="178"/>
      <c r="DR204" s="178"/>
      <c r="DS204" s="178"/>
      <c r="DT204" s="178"/>
      <c r="DU204" s="178"/>
      <c r="DV204" s="178"/>
      <c r="DW204" s="178"/>
      <c r="DX204" s="178"/>
      <c r="DY204" s="178"/>
      <c r="DZ204" s="178"/>
      <c r="EA204" s="178"/>
      <c r="EB204" s="178"/>
      <c r="EC204" s="178"/>
      <c r="ED204" s="178"/>
      <c r="EE204" s="178"/>
      <c r="EF204" s="178"/>
      <c r="EG204" s="178"/>
      <c r="EH204" s="178"/>
      <c r="EI204" s="178"/>
      <c r="EJ204" s="178"/>
      <c r="EK204" s="178"/>
      <c r="EL204" s="178"/>
      <c r="EM204" s="178"/>
      <c r="EN204" s="178"/>
      <c r="EO204" s="178"/>
      <c r="EP204" s="178"/>
      <c r="EQ204" s="178"/>
      <c r="ER204" s="178"/>
      <c r="ES204" s="178"/>
      <c r="ET204" s="178"/>
      <c r="EU204" s="178"/>
      <c r="EV204" s="178"/>
      <c r="EW204" s="178"/>
      <c r="EX204" s="178"/>
      <c r="EY204" s="178"/>
      <c r="EZ204" s="178"/>
      <c r="FA204" s="178"/>
      <c r="FB204" s="178"/>
      <c r="FC204" s="178"/>
      <c r="FD204" s="178"/>
      <c r="FE204" s="178"/>
      <c r="FF204" s="178"/>
      <c r="FG204" s="178"/>
      <c r="FH204" s="178"/>
      <c r="FI204" s="178"/>
      <c r="FJ204" s="178"/>
      <c r="FK204" s="178"/>
      <c r="FL204" s="178"/>
      <c r="FM204" s="178"/>
      <c r="FN204" s="178"/>
      <c r="FO204" s="178"/>
      <c r="FP204" s="178"/>
      <c r="FQ204" s="178"/>
      <c r="FR204" s="178"/>
      <c r="FS204" s="178"/>
      <c r="FT204" s="178"/>
      <c r="FU204" s="178"/>
      <c r="FV204" s="178"/>
      <c r="FW204" s="178"/>
      <c r="FX204" s="178"/>
      <c r="FY204" s="178"/>
      <c r="FZ204" s="178"/>
      <c r="GA204" s="178"/>
      <c r="GB204" s="178"/>
      <c r="GC204" s="178"/>
      <c r="GD204" s="178"/>
      <c r="GE204" s="178"/>
      <c r="GF204" s="178"/>
      <c r="GG204" s="178"/>
      <c r="GH204" s="178"/>
      <c r="GI204" s="178"/>
      <c r="GJ204" s="178"/>
      <c r="GK204" s="178"/>
      <c r="GL204" s="178"/>
      <c r="GM204" s="178"/>
      <c r="GN204" s="178"/>
      <c r="GO204" s="178"/>
      <c r="GP204" s="178"/>
      <c r="GQ204" s="178"/>
      <c r="GR204" s="178"/>
      <c r="GS204" s="178"/>
      <c r="GT204" s="178"/>
      <c r="GU204" s="178"/>
      <c r="GV204" s="178"/>
      <c r="GW204" s="178"/>
      <c r="GX204" s="178"/>
      <c r="GY204" s="178"/>
      <c r="GZ204" s="178"/>
      <c r="HA204" s="178"/>
      <c r="HB204" s="178"/>
      <c r="HC204" s="178"/>
      <c r="HD204" s="178"/>
      <c r="HE204" s="178"/>
      <c r="HF204" s="178"/>
      <c r="HG204" s="178"/>
      <c r="HH204" s="178"/>
      <c r="HI204" s="178"/>
      <c r="HJ204" s="178"/>
      <c r="HK204" s="178"/>
      <c r="HL204" s="178"/>
      <c r="HM204" s="178"/>
      <c r="HN204" s="178"/>
      <c r="HO204" s="178"/>
      <c r="HP204" s="178"/>
      <c r="HQ204" s="178"/>
      <c r="HR204" s="178"/>
      <c r="HS204" s="178"/>
      <c r="HT204" s="178"/>
      <c r="HU204" s="178"/>
      <c r="HV204" s="178"/>
      <c r="HW204" s="178"/>
      <c r="HX204" s="178"/>
      <c r="HY204" s="178"/>
      <c r="HZ204" s="178"/>
      <c r="IA204" s="178"/>
      <c r="IB204" s="178"/>
      <c r="IC204" s="178"/>
      <c r="ID204" s="178"/>
      <c r="IE204" s="178"/>
      <c r="IF204" s="178"/>
      <c r="IG204" s="178"/>
      <c r="IH204" s="178"/>
      <c r="II204" s="178"/>
      <c r="IJ204" s="178"/>
      <c r="IK204" s="178"/>
      <c r="IL204" s="178"/>
      <c r="IM204" s="178"/>
      <c r="IN204" s="178"/>
      <c r="IO204" s="178"/>
    </row>
    <row r="205" spans="1:249" ht="63" x14ac:dyDescent="0.25">
      <c r="A205" s="174">
        <v>322</v>
      </c>
      <c r="B205" s="247" t="s">
        <v>1572</v>
      </c>
      <c r="C205" s="233" t="s">
        <v>1490</v>
      </c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/>
      <c r="AE205" s="178"/>
      <c r="AF205" s="178"/>
      <c r="AG205" s="178"/>
      <c r="AH205" s="178"/>
      <c r="AI205" s="178"/>
      <c r="AJ205" s="178"/>
      <c r="AK205" s="178"/>
      <c r="AL205" s="178"/>
      <c r="AM205" s="178"/>
      <c r="AN205" s="178"/>
      <c r="AO205" s="178"/>
      <c r="AP205" s="178"/>
      <c r="AQ205" s="178"/>
      <c r="AR205" s="178"/>
      <c r="AS205" s="178"/>
      <c r="AT205" s="178"/>
      <c r="AU205" s="178"/>
      <c r="AV205" s="178"/>
      <c r="AW205" s="178"/>
      <c r="AX205" s="178"/>
      <c r="AY205" s="178"/>
      <c r="AZ205" s="178"/>
      <c r="BA205" s="178"/>
      <c r="BB205" s="178"/>
      <c r="BC205" s="178"/>
      <c r="BD205" s="178"/>
      <c r="BE205" s="178"/>
      <c r="BF205" s="178"/>
      <c r="BG205" s="178"/>
      <c r="BH205" s="178"/>
      <c r="BI205" s="178"/>
      <c r="BJ205" s="178"/>
      <c r="BK205" s="178"/>
      <c r="BL205" s="178"/>
      <c r="BM205" s="178"/>
      <c r="BN205" s="178"/>
      <c r="BO205" s="178"/>
      <c r="BP205" s="178"/>
      <c r="BQ205" s="178"/>
      <c r="BR205" s="178"/>
      <c r="BS205" s="178"/>
      <c r="BT205" s="178"/>
      <c r="BU205" s="178"/>
      <c r="BV205" s="178"/>
      <c r="BW205" s="178"/>
      <c r="BX205" s="178"/>
      <c r="BY205" s="178"/>
      <c r="BZ205" s="178"/>
      <c r="CA205" s="178"/>
      <c r="CB205" s="178"/>
      <c r="CC205" s="178"/>
      <c r="CD205" s="178"/>
      <c r="CE205" s="178"/>
      <c r="CF205" s="178"/>
      <c r="CG205" s="178"/>
      <c r="CH205" s="178"/>
      <c r="CI205" s="178"/>
      <c r="CJ205" s="178"/>
      <c r="CK205" s="178"/>
      <c r="CL205" s="178"/>
      <c r="CM205" s="178"/>
      <c r="CN205" s="178"/>
      <c r="CO205" s="178"/>
      <c r="CP205" s="178"/>
      <c r="CQ205" s="178"/>
      <c r="CR205" s="178"/>
      <c r="CS205" s="178"/>
      <c r="CT205" s="178"/>
      <c r="CU205" s="178"/>
      <c r="CV205" s="178"/>
      <c r="CW205" s="178"/>
      <c r="CX205" s="178"/>
      <c r="CY205" s="178"/>
      <c r="CZ205" s="178"/>
      <c r="DA205" s="178"/>
      <c r="DB205" s="178"/>
      <c r="DC205" s="178"/>
      <c r="DD205" s="178"/>
      <c r="DE205" s="178"/>
      <c r="DF205" s="178"/>
      <c r="DG205" s="178"/>
      <c r="DH205" s="178"/>
      <c r="DI205" s="178"/>
      <c r="DJ205" s="178"/>
      <c r="DK205" s="178"/>
      <c r="DL205" s="178"/>
      <c r="DM205" s="178"/>
      <c r="DN205" s="178"/>
      <c r="DO205" s="178"/>
      <c r="DP205" s="178"/>
      <c r="DQ205" s="178"/>
      <c r="DR205" s="178"/>
      <c r="DS205" s="178"/>
      <c r="DT205" s="178"/>
      <c r="DU205" s="178"/>
      <c r="DV205" s="178"/>
      <c r="DW205" s="178"/>
      <c r="DX205" s="178"/>
      <c r="DY205" s="178"/>
      <c r="DZ205" s="178"/>
      <c r="EA205" s="178"/>
      <c r="EB205" s="178"/>
      <c r="EC205" s="178"/>
      <c r="ED205" s="178"/>
      <c r="EE205" s="178"/>
      <c r="EF205" s="178"/>
      <c r="EG205" s="178"/>
      <c r="EH205" s="178"/>
      <c r="EI205" s="178"/>
      <c r="EJ205" s="178"/>
      <c r="EK205" s="178"/>
      <c r="EL205" s="178"/>
      <c r="EM205" s="178"/>
      <c r="EN205" s="178"/>
      <c r="EO205" s="178"/>
      <c r="EP205" s="178"/>
      <c r="EQ205" s="178"/>
      <c r="ER205" s="178"/>
      <c r="ES205" s="178"/>
      <c r="ET205" s="178"/>
      <c r="EU205" s="178"/>
      <c r="EV205" s="178"/>
      <c r="EW205" s="178"/>
      <c r="EX205" s="178"/>
      <c r="EY205" s="178"/>
      <c r="EZ205" s="178"/>
      <c r="FA205" s="178"/>
      <c r="FB205" s="178"/>
      <c r="FC205" s="178"/>
      <c r="FD205" s="178"/>
      <c r="FE205" s="178"/>
      <c r="FF205" s="178"/>
      <c r="FG205" s="178"/>
      <c r="FH205" s="178"/>
      <c r="FI205" s="178"/>
      <c r="FJ205" s="178"/>
      <c r="FK205" s="178"/>
      <c r="FL205" s="178"/>
      <c r="FM205" s="178"/>
      <c r="FN205" s="178"/>
      <c r="FO205" s="178"/>
      <c r="FP205" s="178"/>
      <c r="FQ205" s="178"/>
      <c r="FR205" s="178"/>
      <c r="FS205" s="178"/>
      <c r="FT205" s="178"/>
      <c r="FU205" s="178"/>
      <c r="FV205" s="178"/>
      <c r="FW205" s="178"/>
      <c r="FX205" s="178"/>
      <c r="FY205" s="178"/>
      <c r="FZ205" s="178"/>
      <c r="GA205" s="178"/>
      <c r="GB205" s="178"/>
      <c r="GC205" s="178"/>
      <c r="GD205" s="178"/>
      <c r="GE205" s="178"/>
      <c r="GF205" s="178"/>
      <c r="GG205" s="178"/>
      <c r="GH205" s="178"/>
      <c r="GI205" s="178"/>
      <c r="GJ205" s="178"/>
      <c r="GK205" s="178"/>
      <c r="GL205" s="178"/>
      <c r="GM205" s="178"/>
      <c r="GN205" s="178"/>
      <c r="GO205" s="178"/>
      <c r="GP205" s="178"/>
      <c r="GQ205" s="178"/>
      <c r="GR205" s="178"/>
      <c r="GS205" s="178"/>
      <c r="GT205" s="178"/>
      <c r="GU205" s="178"/>
      <c r="GV205" s="178"/>
      <c r="GW205" s="178"/>
      <c r="GX205" s="178"/>
      <c r="GY205" s="178"/>
      <c r="GZ205" s="178"/>
      <c r="HA205" s="178"/>
      <c r="HB205" s="178"/>
      <c r="HC205" s="178"/>
      <c r="HD205" s="178"/>
      <c r="HE205" s="178"/>
      <c r="HF205" s="178"/>
      <c r="HG205" s="178"/>
      <c r="HH205" s="178"/>
      <c r="HI205" s="178"/>
      <c r="HJ205" s="178"/>
      <c r="HK205" s="178"/>
      <c r="HL205" s="178"/>
      <c r="HM205" s="178"/>
      <c r="HN205" s="178"/>
      <c r="HO205" s="178"/>
      <c r="HP205" s="178"/>
      <c r="HQ205" s="178"/>
      <c r="HR205" s="178"/>
      <c r="HS205" s="178"/>
      <c r="HT205" s="178"/>
      <c r="HU205" s="178"/>
      <c r="HV205" s="178"/>
      <c r="HW205" s="178"/>
      <c r="HX205" s="178"/>
      <c r="HY205" s="178"/>
      <c r="HZ205" s="178"/>
      <c r="IA205" s="178"/>
      <c r="IB205" s="178"/>
      <c r="IC205" s="178"/>
      <c r="ID205" s="178"/>
      <c r="IE205" s="178"/>
      <c r="IF205" s="178"/>
      <c r="IG205" s="178"/>
      <c r="IH205" s="178"/>
      <c r="II205" s="178"/>
      <c r="IJ205" s="178"/>
      <c r="IK205" s="178"/>
      <c r="IL205" s="178"/>
      <c r="IM205" s="178"/>
      <c r="IN205" s="178"/>
      <c r="IO205" s="178"/>
    </row>
    <row r="206" spans="1:249" ht="31.5" x14ac:dyDescent="0.25">
      <c r="A206" s="291">
        <v>388</v>
      </c>
      <c r="B206" s="292"/>
      <c r="C206" s="234" t="s">
        <v>1373</v>
      </c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  <c r="AE206" s="178"/>
      <c r="AF206" s="178"/>
      <c r="AG206" s="178"/>
      <c r="AH206" s="178"/>
      <c r="AI206" s="178"/>
      <c r="AJ206" s="178"/>
      <c r="AK206" s="178"/>
      <c r="AL206" s="178"/>
      <c r="AM206" s="178"/>
      <c r="AN206" s="178"/>
      <c r="AO206" s="178"/>
      <c r="AP206" s="178"/>
      <c r="AQ206" s="178"/>
      <c r="AR206" s="178"/>
      <c r="AS206" s="178"/>
      <c r="AT206" s="178"/>
      <c r="AU206" s="178"/>
      <c r="AV206" s="178"/>
      <c r="AW206" s="178"/>
      <c r="AX206" s="178"/>
      <c r="AY206" s="178"/>
      <c r="AZ206" s="178"/>
      <c r="BA206" s="178"/>
      <c r="BB206" s="178"/>
      <c r="BC206" s="178"/>
      <c r="BD206" s="178"/>
      <c r="BE206" s="178"/>
      <c r="BF206" s="178"/>
      <c r="BG206" s="178"/>
      <c r="BH206" s="178"/>
      <c r="BI206" s="178"/>
      <c r="BJ206" s="178"/>
      <c r="BK206" s="178"/>
      <c r="BL206" s="178"/>
      <c r="BM206" s="178"/>
      <c r="BN206" s="178"/>
      <c r="BO206" s="178"/>
      <c r="BP206" s="178"/>
      <c r="BQ206" s="178"/>
      <c r="BR206" s="178"/>
      <c r="BS206" s="178"/>
      <c r="BT206" s="178"/>
      <c r="BU206" s="178"/>
      <c r="BV206" s="178"/>
      <c r="BW206" s="178"/>
      <c r="BX206" s="178"/>
      <c r="BY206" s="178"/>
      <c r="BZ206" s="178"/>
      <c r="CA206" s="178"/>
      <c r="CB206" s="178"/>
      <c r="CC206" s="178"/>
      <c r="CD206" s="178"/>
      <c r="CE206" s="178"/>
      <c r="CF206" s="178"/>
      <c r="CG206" s="178"/>
      <c r="CH206" s="178"/>
      <c r="CI206" s="178"/>
      <c r="CJ206" s="178"/>
      <c r="CK206" s="178"/>
      <c r="CL206" s="178"/>
      <c r="CM206" s="178"/>
      <c r="CN206" s="178"/>
      <c r="CO206" s="178"/>
      <c r="CP206" s="178"/>
      <c r="CQ206" s="178"/>
      <c r="CR206" s="178"/>
      <c r="CS206" s="178"/>
      <c r="CT206" s="178"/>
      <c r="CU206" s="178"/>
      <c r="CV206" s="178"/>
      <c r="CW206" s="178"/>
      <c r="CX206" s="178"/>
      <c r="CY206" s="178"/>
      <c r="CZ206" s="178"/>
      <c r="DA206" s="178"/>
      <c r="DB206" s="178"/>
      <c r="DC206" s="178"/>
      <c r="DD206" s="178"/>
      <c r="DE206" s="178"/>
      <c r="DF206" s="178"/>
      <c r="DG206" s="178"/>
      <c r="DH206" s="178"/>
      <c r="DI206" s="178"/>
      <c r="DJ206" s="178"/>
      <c r="DK206" s="178"/>
      <c r="DL206" s="178"/>
      <c r="DM206" s="178"/>
      <c r="DN206" s="178"/>
      <c r="DO206" s="178"/>
      <c r="DP206" s="178"/>
      <c r="DQ206" s="178"/>
      <c r="DR206" s="178"/>
      <c r="DS206" s="178"/>
      <c r="DT206" s="178"/>
      <c r="DU206" s="178"/>
      <c r="DV206" s="178"/>
      <c r="DW206" s="178"/>
      <c r="DX206" s="178"/>
      <c r="DY206" s="178"/>
      <c r="DZ206" s="178"/>
      <c r="EA206" s="178"/>
      <c r="EB206" s="178"/>
      <c r="EC206" s="178"/>
      <c r="ED206" s="178"/>
      <c r="EE206" s="178"/>
      <c r="EF206" s="178"/>
      <c r="EG206" s="178"/>
      <c r="EH206" s="178"/>
      <c r="EI206" s="178"/>
      <c r="EJ206" s="178"/>
      <c r="EK206" s="178"/>
      <c r="EL206" s="178"/>
      <c r="EM206" s="178"/>
      <c r="EN206" s="178"/>
      <c r="EO206" s="178"/>
      <c r="EP206" s="178"/>
      <c r="EQ206" s="178"/>
      <c r="ER206" s="178"/>
      <c r="ES206" s="178"/>
      <c r="ET206" s="178"/>
      <c r="EU206" s="178"/>
      <c r="EV206" s="178"/>
      <c r="EW206" s="178"/>
      <c r="EX206" s="178"/>
      <c r="EY206" s="178"/>
      <c r="EZ206" s="178"/>
      <c r="FA206" s="178"/>
      <c r="FB206" s="178"/>
      <c r="FC206" s="178"/>
      <c r="FD206" s="178"/>
      <c r="FE206" s="178"/>
      <c r="FF206" s="178"/>
      <c r="FG206" s="178"/>
      <c r="FH206" s="178"/>
      <c r="FI206" s="178"/>
      <c r="FJ206" s="178"/>
      <c r="FK206" s="178"/>
      <c r="FL206" s="178"/>
      <c r="FM206" s="178"/>
      <c r="FN206" s="178"/>
      <c r="FO206" s="178"/>
      <c r="FP206" s="178"/>
      <c r="FQ206" s="178"/>
      <c r="FR206" s="178"/>
      <c r="FS206" s="178"/>
      <c r="FT206" s="178"/>
      <c r="FU206" s="178"/>
      <c r="FV206" s="178"/>
      <c r="FW206" s="178"/>
      <c r="FX206" s="178"/>
      <c r="FY206" s="178"/>
      <c r="FZ206" s="178"/>
      <c r="GA206" s="178"/>
      <c r="GB206" s="178"/>
      <c r="GC206" s="178"/>
      <c r="GD206" s="178"/>
      <c r="GE206" s="178"/>
      <c r="GF206" s="178"/>
      <c r="GG206" s="178"/>
      <c r="GH206" s="178"/>
      <c r="GI206" s="178"/>
      <c r="GJ206" s="178"/>
      <c r="GK206" s="178"/>
      <c r="GL206" s="178"/>
      <c r="GM206" s="178"/>
      <c r="GN206" s="178"/>
      <c r="GO206" s="178"/>
      <c r="GP206" s="178"/>
      <c r="GQ206" s="178"/>
      <c r="GR206" s="178"/>
      <c r="GS206" s="178"/>
      <c r="GT206" s="178"/>
      <c r="GU206" s="178"/>
      <c r="GV206" s="178"/>
      <c r="GW206" s="178"/>
      <c r="GX206" s="178"/>
      <c r="GY206" s="178"/>
      <c r="GZ206" s="178"/>
      <c r="HA206" s="178"/>
      <c r="HB206" s="178"/>
      <c r="HC206" s="178"/>
      <c r="HD206" s="178"/>
      <c r="HE206" s="178"/>
      <c r="HF206" s="178"/>
      <c r="HG206" s="178"/>
      <c r="HH206" s="178"/>
      <c r="HI206" s="178"/>
      <c r="HJ206" s="178"/>
      <c r="HK206" s="178"/>
      <c r="HL206" s="178"/>
      <c r="HM206" s="178"/>
      <c r="HN206" s="178"/>
      <c r="HO206" s="178"/>
      <c r="HP206" s="178"/>
      <c r="HQ206" s="178"/>
      <c r="HR206" s="178"/>
      <c r="HS206" s="178"/>
      <c r="HT206" s="178"/>
      <c r="HU206" s="178"/>
      <c r="HV206" s="178"/>
      <c r="HW206" s="178"/>
      <c r="HX206" s="178"/>
      <c r="HY206" s="178"/>
      <c r="HZ206" s="178"/>
      <c r="IA206" s="178"/>
      <c r="IB206" s="178"/>
      <c r="IC206" s="178"/>
      <c r="ID206" s="178"/>
      <c r="IE206" s="178"/>
      <c r="IF206" s="178"/>
      <c r="IG206" s="178"/>
      <c r="IH206" s="178"/>
      <c r="II206" s="178"/>
      <c r="IJ206" s="178"/>
      <c r="IK206" s="178"/>
      <c r="IL206" s="178"/>
      <c r="IM206" s="178"/>
      <c r="IN206" s="178"/>
      <c r="IO206" s="178"/>
    </row>
    <row r="207" spans="1:249" x14ac:dyDescent="0.25">
      <c r="A207" s="291">
        <v>415</v>
      </c>
      <c r="B207" s="292"/>
      <c r="C207" s="234" t="s">
        <v>1374</v>
      </c>
    </row>
    <row r="208" spans="1:249" ht="63" x14ac:dyDescent="0.25">
      <c r="A208" s="232">
        <v>415</v>
      </c>
      <c r="B208" s="248" t="s">
        <v>1572</v>
      </c>
      <c r="C208" s="233" t="s">
        <v>1490</v>
      </c>
    </row>
    <row r="209" spans="1:3" ht="31.5" x14ac:dyDescent="0.25">
      <c r="A209" s="287">
        <v>498</v>
      </c>
      <c r="B209" s="288"/>
      <c r="C209" s="234" t="s">
        <v>1375</v>
      </c>
    </row>
    <row r="210" spans="1:3" ht="63" x14ac:dyDescent="0.25">
      <c r="A210" s="283"/>
      <c r="B210" s="284"/>
      <c r="C210" s="234" t="s">
        <v>1376</v>
      </c>
    </row>
    <row r="211" spans="1:3" ht="47.25" x14ac:dyDescent="0.25">
      <c r="A211" s="187"/>
      <c r="B211" s="188" t="s">
        <v>1266</v>
      </c>
      <c r="C211" s="233" t="s">
        <v>1355</v>
      </c>
    </row>
    <row r="212" spans="1:3" ht="31.5" x14ac:dyDescent="0.25">
      <c r="A212" s="232"/>
      <c r="B212" s="176" t="s">
        <v>1377</v>
      </c>
      <c r="C212" s="233" t="s">
        <v>1147</v>
      </c>
    </row>
    <row r="213" spans="1:3" ht="31.5" x14ac:dyDescent="0.25">
      <c r="A213" s="232"/>
      <c r="B213" s="176" t="s">
        <v>1356</v>
      </c>
      <c r="C213" s="233" t="s">
        <v>1</v>
      </c>
    </row>
    <row r="214" spans="1:3" ht="31.5" x14ac:dyDescent="0.25">
      <c r="A214" s="232"/>
      <c r="B214" s="176" t="s">
        <v>1378</v>
      </c>
      <c r="C214" s="233" t="s">
        <v>2</v>
      </c>
    </row>
    <row r="215" spans="1:3" x14ac:dyDescent="0.25">
      <c r="A215" s="232"/>
      <c r="B215" s="176" t="s">
        <v>1379</v>
      </c>
      <c r="C215" s="233" t="s">
        <v>3</v>
      </c>
    </row>
    <row r="216" spans="1:3" ht="63" x14ac:dyDescent="0.25">
      <c r="A216" s="232"/>
      <c r="B216" s="176" t="s">
        <v>1380</v>
      </c>
      <c r="C216" s="233" t="s">
        <v>38</v>
      </c>
    </row>
    <row r="217" spans="1:3" ht="63" x14ac:dyDescent="0.25">
      <c r="A217" s="232"/>
      <c r="B217" s="176" t="s">
        <v>1381</v>
      </c>
      <c r="C217" s="233" t="s">
        <v>39</v>
      </c>
    </row>
    <row r="218" spans="1:3" ht="47.25" x14ac:dyDescent="0.25">
      <c r="A218" s="232"/>
      <c r="B218" s="176" t="s">
        <v>1382</v>
      </c>
      <c r="C218" s="233" t="s">
        <v>1383</v>
      </c>
    </row>
    <row r="219" spans="1:3" ht="47.25" x14ac:dyDescent="0.25">
      <c r="A219" s="174"/>
      <c r="B219" s="176" t="s">
        <v>1384</v>
      </c>
      <c r="C219" s="233" t="s">
        <v>1573</v>
      </c>
    </row>
    <row r="220" spans="1:3" ht="47.25" x14ac:dyDescent="0.25">
      <c r="A220" s="174"/>
      <c r="B220" s="176" t="s">
        <v>1385</v>
      </c>
      <c r="C220" s="233" t="s">
        <v>1574</v>
      </c>
    </row>
    <row r="221" spans="1:3" ht="31.5" x14ac:dyDescent="0.25">
      <c r="A221" s="174"/>
      <c r="B221" s="176" t="s">
        <v>1386</v>
      </c>
      <c r="C221" s="233" t="s">
        <v>1387</v>
      </c>
    </row>
    <row r="222" spans="1:3" ht="78.75" x14ac:dyDescent="0.25">
      <c r="A222" s="232"/>
      <c r="B222" s="176" t="s">
        <v>1575</v>
      </c>
      <c r="C222" s="233" t="s">
        <v>1576</v>
      </c>
    </row>
    <row r="223" spans="1:3" ht="78.75" x14ac:dyDescent="0.25">
      <c r="A223" s="232"/>
      <c r="B223" s="176" t="s">
        <v>1388</v>
      </c>
      <c r="C223" s="233" t="s">
        <v>1577</v>
      </c>
    </row>
    <row r="224" spans="1:3" ht="63" x14ac:dyDescent="0.25">
      <c r="A224" s="232"/>
      <c r="B224" s="176" t="s">
        <v>1204</v>
      </c>
      <c r="C224" s="233" t="s">
        <v>1578</v>
      </c>
    </row>
    <row r="225" spans="1:3" ht="63" x14ac:dyDescent="0.25">
      <c r="A225" s="232"/>
      <c r="B225" s="176" t="s">
        <v>1371</v>
      </c>
      <c r="C225" s="233" t="s">
        <v>1579</v>
      </c>
    </row>
    <row r="226" spans="1:3" ht="63" x14ac:dyDescent="0.25">
      <c r="A226" s="232"/>
      <c r="B226" s="176" t="s">
        <v>1389</v>
      </c>
      <c r="C226" s="233" t="s">
        <v>1580</v>
      </c>
    </row>
    <row r="227" spans="1:3" ht="63" x14ac:dyDescent="0.25">
      <c r="A227" s="232"/>
      <c r="B227" s="176" t="s">
        <v>1391</v>
      </c>
      <c r="C227" s="233" t="s">
        <v>1581</v>
      </c>
    </row>
    <row r="228" spans="1:3" ht="63" x14ac:dyDescent="0.25">
      <c r="A228" s="232"/>
      <c r="B228" s="176" t="s">
        <v>1394</v>
      </c>
      <c r="C228" s="233" t="s">
        <v>1582</v>
      </c>
    </row>
    <row r="229" spans="1:3" ht="78.75" x14ac:dyDescent="0.25">
      <c r="A229" s="232"/>
      <c r="B229" s="176" t="s">
        <v>1395</v>
      </c>
      <c r="C229" s="233" t="s">
        <v>1583</v>
      </c>
    </row>
    <row r="230" spans="1:3" ht="94.5" x14ac:dyDescent="0.25">
      <c r="A230" s="232"/>
      <c r="B230" s="176" t="s">
        <v>1396</v>
      </c>
      <c r="C230" s="233" t="s">
        <v>1483</v>
      </c>
    </row>
    <row r="231" spans="1:3" ht="63" x14ac:dyDescent="0.25">
      <c r="A231" s="177"/>
      <c r="B231" s="176" t="s">
        <v>1584</v>
      </c>
      <c r="C231" s="233" t="s">
        <v>1585</v>
      </c>
    </row>
    <row r="232" spans="1:3" ht="78.75" x14ac:dyDescent="0.25">
      <c r="A232" s="232"/>
      <c r="B232" s="176" t="s">
        <v>1397</v>
      </c>
      <c r="C232" s="233" t="s">
        <v>1586</v>
      </c>
    </row>
    <row r="233" spans="1:3" ht="47.25" x14ac:dyDescent="0.25">
      <c r="A233" s="232"/>
      <c r="B233" s="176" t="s">
        <v>1587</v>
      </c>
      <c r="C233" s="233" t="s">
        <v>1485</v>
      </c>
    </row>
    <row r="234" spans="1:3" ht="63" x14ac:dyDescent="0.25">
      <c r="A234" s="232"/>
      <c r="B234" s="176" t="s">
        <v>1588</v>
      </c>
      <c r="C234" s="233" t="s">
        <v>1589</v>
      </c>
    </row>
    <row r="235" spans="1:3" ht="63" x14ac:dyDescent="0.25">
      <c r="A235" s="232"/>
      <c r="B235" s="176" t="s">
        <v>1398</v>
      </c>
      <c r="C235" s="233" t="s">
        <v>1590</v>
      </c>
    </row>
    <row r="236" spans="1:3" ht="63" x14ac:dyDescent="0.25">
      <c r="A236" s="232"/>
      <c r="B236" s="176" t="s">
        <v>1288</v>
      </c>
      <c r="C236" s="233" t="s">
        <v>1591</v>
      </c>
    </row>
    <row r="237" spans="1:3" ht="31.5" x14ac:dyDescent="0.25">
      <c r="A237" s="232"/>
      <c r="B237" s="176" t="s">
        <v>1592</v>
      </c>
      <c r="C237" s="233" t="s">
        <v>1593</v>
      </c>
    </row>
    <row r="238" spans="1:3" ht="47.25" x14ac:dyDescent="0.25">
      <c r="A238" s="232"/>
      <c r="B238" s="176" t="s">
        <v>1594</v>
      </c>
      <c r="C238" s="233" t="s">
        <v>1595</v>
      </c>
    </row>
    <row r="239" spans="1:3" ht="63" x14ac:dyDescent="0.25">
      <c r="A239" s="232"/>
      <c r="B239" s="176" t="s">
        <v>1596</v>
      </c>
      <c r="C239" s="233" t="s">
        <v>1597</v>
      </c>
    </row>
    <row r="240" spans="1:3" ht="47.25" x14ac:dyDescent="0.25">
      <c r="A240" s="232"/>
      <c r="B240" s="176" t="s">
        <v>1598</v>
      </c>
      <c r="C240" s="233" t="s">
        <v>1599</v>
      </c>
    </row>
    <row r="241" spans="1:249" ht="47.25" x14ac:dyDescent="0.25">
      <c r="A241" s="232"/>
      <c r="B241" s="176" t="s">
        <v>1255</v>
      </c>
      <c r="C241" s="233" t="s">
        <v>1600</v>
      </c>
    </row>
    <row r="242" spans="1:249" ht="126" x14ac:dyDescent="0.25">
      <c r="A242" s="232"/>
      <c r="B242" s="176" t="s">
        <v>1399</v>
      </c>
      <c r="C242" s="233" t="s">
        <v>1601</v>
      </c>
    </row>
    <row r="243" spans="1:249" ht="110.25" x14ac:dyDescent="0.25">
      <c r="A243" s="232"/>
      <c r="B243" s="176" t="s">
        <v>1602</v>
      </c>
      <c r="C243" s="233" t="s">
        <v>1603</v>
      </c>
    </row>
    <row r="244" spans="1:249" ht="78.75" x14ac:dyDescent="0.25">
      <c r="A244" s="232"/>
      <c r="B244" s="176" t="s">
        <v>1400</v>
      </c>
      <c r="C244" s="233" t="s">
        <v>1604</v>
      </c>
    </row>
    <row r="245" spans="1:249" ht="63" x14ac:dyDescent="0.25">
      <c r="A245" s="232"/>
      <c r="B245" s="176" t="s">
        <v>1401</v>
      </c>
      <c r="C245" s="233" t="s">
        <v>1605</v>
      </c>
    </row>
    <row r="246" spans="1:249" ht="47.25" x14ac:dyDescent="0.25">
      <c r="A246" s="232"/>
      <c r="B246" s="176" t="s">
        <v>1594</v>
      </c>
      <c r="C246" s="233" t="s">
        <v>1595</v>
      </c>
    </row>
    <row r="247" spans="1:249" ht="63" x14ac:dyDescent="0.25">
      <c r="A247" s="232"/>
      <c r="B247" s="176" t="s">
        <v>1402</v>
      </c>
      <c r="C247" s="233" t="s">
        <v>1490</v>
      </c>
    </row>
    <row r="248" spans="1:249" ht="63" x14ac:dyDescent="0.25">
      <c r="A248" s="232"/>
      <c r="B248" s="176" t="s">
        <v>1197</v>
      </c>
      <c r="C248" s="233" t="s">
        <v>1492</v>
      </c>
    </row>
    <row r="249" spans="1:249" x14ac:dyDescent="0.25">
      <c r="A249" s="232"/>
      <c r="B249" s="176" t="s">
        <v>1606</v>
      </c>
      <c r="C249" s="233" t="s">
        <v>1160</v>
      </c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  <c r="AA249" s="178"/>
      <c r="AB249" s="178"/>
      <c r="AC249" s="178"/>
      <c r="AD249" s="178"/>
      <c r="AE249" s="178"/>
      <c r="AF249" s="178"/>
      <c r="AG249" s="178"/>
      <c r="AH249" s="178"/>
      <c r="AI249" s="178"/>
      <c r="AJ249" s="178"/>
      <c r="AK249" s="178"/>
      <c r="AL249" s="178"/>
      <c r="AM249" s="178"/>
      <c r="AN249" s="178"/>
      <c r="AO249" s="178"/>
      <c r="AP249" s="178"/>
      <c r="AQ249" s="178"/>
      <c r="AR249" s="178"/>
      <c r="AS249" s="178"/>
      <c r="AT249" s="178"/>
      <c r="AU249" s="178"/>
      <c r="AV249" s="178"/>
      <c r="AW249" s="178"/>
      <c r="AX249" s="178"/>
      <c r="AY249" s="178"/>
      <c r="AZ249" s="178"/>
      <c r="BA249" s="178"/>
      <c r="BB249" s="178"/>
      <c r="BC249" s="178"/>
      <c r="BD249" s="178"/>
      <c r="BE249" s="178"/>
      <c r="BF249" s="178"/>
      <c r="BG249" s="178"/>
      <c r="BH249" s="178"/>
      <c r="BI249" s="178"/>
      <c r="BJ249" s="178"/>
      <c r="BK249" s="178"/>
      <c r="BL249" s="178"/>
      <c r="BM249" s="178"/>
      <c r="BN249" s="178"/>
      <c r="BO249" s="178"/>
      <c r="BP249" s="178"/>
      <c r="BQ249" s="178"/>
      <c r="BR249" s="178"/>
      <c r="BS249" s="178"/>
      <c r="BT249" s="178"/>
      <c r="BU249" s="178"/>
      <c r="BV249" s="178"/>
      <c r="BW249" s="178"/>
      <c r="BX249" s="178"/>
      <c r="BY249" s="178"/>
      <c r="BZ249" s="178"/>
      <c r="CA249" s="178"/>
      <c r="CB249" s="178"/>
      <c r="CC249" s="178"/>
      <c r="CD249" s="178"/>
      <c r="CE249" s="178"/>
      <c r="CF249" s="178"/>
      <c r="CG249" s="178"/>
      <c r="CH249" s="178"/>
      <c r="CI249" s="178"/>
      <c r="CJ249" s="178"/>
      <c r="CK249" s="178"/>
      <c r="CL249" s="178"/>
      <c r="CM249" s="178"/>
      <c r="CN249" s="178"/>
      <c r="CO249" s="178"/>
      <c r="CP249" s="178"/>
      <c r="CQ249" s="178"/>
      <c r="CR249" s="178"/>
      <c r="CS249" s="178"/>
      <c r="CT249" s="178"/>
      <c r="CU249" s="178"/>
      <c r="CV249" s="178"/>
      <c r="CW249" s="178"/>
      <c r="CX249" s="178"/>
      <c r="CY249" s="178"/>
      <c r="CZ249" s="178"/>
      <c r="DA249" s="178"/>
      <c r="DB249" s="178"/>
      <c r="DC249" s="178"/>
      <c r="DD249" s="178"/>
      <c r="DE249" s="178"/>
      <c r="DF249" s="178"/>
      <c r="DG249" s="178"/>
      <c r="DH249" s="178"/>
      <c r="DI249" s="178"/>
      <c r="DJ249" s="178"/>
      <c r="DK249" s="178"/>
      <c r="DL249" s="178"/>
      <c r="DM249" s="178"/>
      <c r="DN249" s="178"/>
      <c r="DO249" s="178"/>
      <c r="DP249" s="178"/>
      <c r="DQ249" s="178"/>
      <c r="DR249" s="178"/>
      <c r="DS249" s="178"/>
      <c r="DT249" s="178"/>
      <c r="DU249" s="178"/>
      <c r="DV249" s="178"/>
      <c r="DW249" s="178"/>
      <c r="DX249" s="178"/>
      <c r="DY249" s="178"/>
      <c r="DZ249" s="178"/>
      <c r="EA249" s="178"/>
      <c r="EB249" s="178"/>
      <c r="EC249" s="178"/>
      <c r="ED249" s="178"/>
      <c r="EE249" s="178"/>
      <c r="EF249" s="178"/>
      <c r="EG249" s="178"/>
      <c r="EH249" s="178"/>
      <c r="EI249" s="178"/>
      <c r="EJ249" s="178"/>
      <c r="EK249" s="178"/>
      <c r="EL249" s="178"/>
      <c r="EM249" s="178"/>
      <c r="EN249" s="178"/>
      <c r="EO249" s="178"/>
      <c r="EP249" s="178"/>
      <c r="EQ249" s="178"/>
      <c r="ER249" s="178"/>
      <c r="ES249" s="178"/>
      <c r="ET249" s="178"/>
      <c r="EU249" s="178"/>
      <c r="EV249" s="178"/>
      <c r="EW249" s="178"/>
      <c r="EX249" s="178"/>
      <c r="EY249" s="178"/>
      <c r="EZ249" s="178"/>
      <c r="FA249" s="178"/>
      <c r="FB249" s="178"/>
      <c r="FC249" s="178"/>
      <c r="FD249" s="178"/>
      <c r="FE249" s="178"/>
      <c r="FF249" s="178"/>
      <c r="FG249" s="178"/>
      <c r="FH249" s="178"/>
      <c r="FI249" s="178"/>
      <c r="FJ249" s="178"/>
      <c r="FK249" s="178"/>
      <c r="FL249" s="178"/>
      <c r="FM249" s="178"/>
      <c r="FN249" s="178"/>
      <c r="FO249" s="178"/>
      <c r="FP249" s="178"/>
      <c r="FQ249" s="178"/>
      <c r="FR249" s="178"/>
      <c r="FS249" s="178"/>
      <c r="FT249" s="178"/>
      <c r="FU249" s="178"/>
      <c r="FV249" s="178"/>
      <c r="FW249" s="178"/>
      <c r="FX249" s="178"/>
      <c r="FY249" s="178"/>
      <c r="FZ249" s="178"/>
      <c r="GA249" s="178"/>
      <c r="GB249" s="178"/>
      <c r="GC249" s="178"/>
      <c r="GD249" s="178"/>
      <c r="GE249" s="178"/>
      <c r="GF249" s="178"/>
      <c r="GG249" s="178"/>
      <c r="GH249" s="178"/>
      <c r="GI249" s="178"/>
      <c r="GJ249" s="178"/>
      <c r="GK249" s="178"/>
      <c r="GL249" s="178"/>
      <c r="GM249" s="178"/>
      <c r="GN249" s="178"/>
      <c r="GO249" s="178"/>
      <c r="GP249" s="178"/>
      <c r="GQ249" s="178"/>
      <c r="GR249" s="178"/>
      <c r="GS249" s="178"/>
      <c r="GT249" s="178"/>
      <c r="GU249" s="178"/>
      <c r="GV249" s="178"/>
      <c r="GW249" s="178"/>
      <c r="GX249" s="178"/>
      <c r="GY249" s="178"/>
      <c r="GZ249" s="178"/>
      <c r="HA249" s="178"/>
      <c r="HB249" s="178"/>
      <c r="HC249" s="178"/>
      <c r="HD249" s="178"/>
      <c r="HE249" s="178"/>
      <c r="HF249" s="178"/>
      <c r="HG249" s="178"/>
      <c r="HH249" s="178"/>
      <c r="HI249" s="178"/>
      <c r="HJ249" s="178"/>
      <c r="HK249" s="178"/>
      <c r="HL249" s="178"/>
      <c r="HM249" s="178"/>
      <c r="HN249" s="178"/>
      <c r="HO249" s="178"/>
      <c r="HP249" s="178"/>
      <c r="HQ249" s="178"/>
      <c r="HR249" s="178"/>
      <c r="HS249" s="178"/>
      <c r="HT249" s="178"/>
      <c r="HU249" s="178"/>
      <c r="HV249" s="178"/>
      <c r="HW249" s="178"/>
      <c r="HX249" s="178"/>
      <c r="HY249" s="178"/>
      <c r="HZ249" s="178"/>
      <c r="IA249" s="178"/>
      <c r="IB249" s="178"/>
      <c r="IC249" s="178"/>
      <c r="ID249" s="178"/>
      <c r="IE249" s="178"/>
      <c r="IF249" s="178"/>
      <c r="IG249" s="178"/>
      <c r="IH249" s="178"/>
      <c r="II249" s="178"/>
      <c r="IJ249" s="178"/>
      <c r="IK249" s="178"/>
      <c r="IL249" s="178"/>
      <c r="IM249" s="178"/>
      <c r="IN249" s="178"/>
      <c r="IO249" s="178"/>
    </row>
    <row r="250" spans="1:249" x14ac:dyDescent="0.25">
      <c r="A250" s="232"/>
      <c r="B250" s="176" t="s">
        <v>1289</v>
      </c>
      <c r="C250" s="233" t="s">
        <v>1162</v>
      </c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  <c r="AA250" s="178"/>
      <c r="AB250" s="178"/>
      <c r="AC250" s="178"/>
      <c r="AD250" s="178"/>
      <c r="AE250" s="178"/>
      <c r="AF250" s="178"/>
      <c r="AG250" s="178"/>
      <c r="AH250" s="178"/>
      <c r="AI250" s="178"/>
      <c r="AJ250" s="178"/>
      <c r="AK250" s="178"/>
      <c r="AL250" s="178"/>
      <c r="AM250" s="178"/>
      <c r="AN250" s="178"/>
      <c r="AO250" s="178"/>
      <c r="AP250" s="178"/>
      <c r="AQ250" s="178"/>
      <c r="AR250" s="178"/>
      <c r="AS250" s="178"/>
      <c r="AT250" s="178"/>
      <c r="AU250" s="178"/>
      <c r="AV250" s="178"/>
      <c r="AW250" s="178"/>
      <c r="AX250" s="178"/>
      <c r="AY250" s="178"/>
      <c r="AZ250" s="178"/>
      <c r="BA250" s="178"/>
      <c r="BB250" s="178"/>
      <c r="BC250" s="178"/>
      <c r="BD250" s="178"/>
      <c r="BE250" s="178"/>
      <c r="BF250" s="178"/>
      <c r="BG250" s="178"/>
      <c r="BH250" s="178"/>
      <c r="BI250" s="178"/>
      <c r="BJ250" s="178"/>
      <c r="BK250" s="178"/>
      <c r="BL250" s="178"/>
      <c r="BM250" s="178"/>
      <c r="BN250" s="178"/>
      <c r="BO250" s="178"/>
      <c r="BP250" s="178"/>
      <c r="BQ250" s="178"/>
      <c r="BR250" s="178"/>
      <c r="BS250" s="178"/>
      <c r="BT250" s="178"/>
      <c r="BU250" s="178"/>
      <c r="BV250" s="178"/>
      <c r="BW250" s="178"/>
      <c r="BX250" s="178"/>
      <c r="BY250" s="178"/>
      <c r="BZ250" s="178"/>
      <c r="CA250" s="178"/>
      <c r="CB250" s="178"/>
      <c r="CC250" s="178"/>
      <c r="CD250" s="178"/>
      <c r="CE250" s="178"/>
      <c r="CF250" s="178"/>
      <c r="CG250" s="178"/>
      <c r="CH250" s="178"/>
      <c r="CI250" s="178"/>
      <c r="CJ250" s="178"/>
      <c r="CK250" s="178"/>
      <c r="CL250" s="178"/>
      <c r="CM250" s="178"/>
      <c r="CN250" s="178"/>
      <c r="CO250" s="178"/>
      <c r="CP250" s="178"/>
      <c r="CQ250" s="178"/>
      <c r="CR250" s="178"/>
      <c r="CS250" s="178"/>
      <c r="CT250" s="178"/>
      <c r="CU250" s="178"/>
      <c r="CV250" s="178"/>
      <c r="CW250" s="178"/>
      <c r="CX250" s="178"/>
      <c r="CY250" s="178"/>
      <c r="CZ250" s="178"/>
      <c r="DA250" s="178"/>
      <c r="DB250" s="178"/>
      <c r="DC250" s="178"/>
      <c r="DD250" s="178"/>
      <c r="DE250" s="178"/>
      <c r="DF250" s="178"/>
      <c r="DG250" s="178"/>
      <c r="DH250" s="178"/>
      <c r="DI250" s="178"/>
      <c r="DJ250" s="178"/>
      <c r="DK250" s="178"/>
      <c r="DL250" s="178"/>
      <c r="DM250" s="178"/>
      <c r="DN250" s="178"/>
      <c r="DO250" s="178"/>
      <c r="DP250" s="178"/>
      <c r="DQ250" s="178"/>
      <c r="DR250" s="178"/>
      <c r="DS250" s="178"/>
      <c r="DT250" s="178"/>
      <c r="DU250" s="178"/>
      <c r="DV250" s="178"/>
      <c r="DW250" s="178"/>
      <c r="DX250" s="178"/>
      <c r="DY250" s="178"/>
      <c r="DZ250" s="178"/>
      <c r="EA250" s="178"/>
      <c r="EB250" s="178"/>
      <c r="EC250" s="178"/>
      <c r="ED250" s="178"/>
      <c r="EE250" s="178"/>
      <c r="EF250" s="178"/>
      <c r="EG250" s="178"/>
      <c r="EH250" s="178"/>
      <c r="EI250" s="178"/>
      <c r="EJ250" s="178"/>
      <c r="EK250" s="178"/>
      <c r="EL250" s="178"/>
      <c r="EM250" s="178"/>
      <c r="EN250" s="178"/>
      <c r="EO250" s="178"/>
      <c r="EP250" s="178"/>
      <c r="EQ250" s="178"/>
      <c r="ER250" s="178"/>
      <c r="ES250" s="178"/>
      <c r="ET250" s="178"/>
      <c r="EU250" s="178"/>
      <c r="EV250" s="178"/>
      <c r="EW250" s="178"/>
      <c r="EX250" s="178"/>
      <c r="EY250" s="178"/>
      <c r="EZ250" s="178"/>
      <c r="FA250" s="178"/>
      <c r="FB250" s="178"/>
      <c r="FC250" s="178"/>
      <c r="FD250" s="178"/>
      <c r="FE250" s="178"/>
      <c r="FF250" s="178"/>
      <c r="FG250" s="178"/>
      <c r="FH250" s="178"/>
      <c r="FI250" s="178"/>
      <c r="FJ250" s="178"/>
      <c r="FK250" s="178"/>
      <c r="FL250" s="178"/>
      <c r="FM250" s="178"/>
      <c r="FN250" s="178"/>
      <c r="FO250" s="178"/>
      <c r="FP250" s="178"/>
      <c r="FQ250" s="178"/>
      <c r="FR250" s="178"/>
      <c r="FS250" s="178"/>
      <c r="FT250" s="178"/>
      <c r="FU250" s="178"/>
      <c r="FV250" s="178"/>
      <c r="FW250" s="178"/>
      <c r="FX250" s="178"/>
      <c r="FY250" s="178"/>
      <c r="FZ250" s="178"/>
      <c r="GA250" s="178"/>
      <c r="GB250" s="178"/>
      <c r="GC250" s="178"/>
      <c r="GD250" s="178"/>
      <c r="GE250" s="178"/>
      <c r="GF250" s="178"/>
      <c r="GG250" s="178"/>
      <c r="GH250" s="178"/>
      <c r="GI250" s="178"/>
      <c r="GJ250" s="178"/>
      <c r="GK250" s="178"/>
      <c r="GL250" s="178"/>
      <c r="GM250" s="178"/>
      <c r="GN250" s="178"/>
      <c r="GO250" s="178"/>
      <c r="GP250" s="178"/>
      <c r="GQ250" s="178"/>
      <c r="GR250" s="178"/>
      <c r="GS250" s="178"/>
      <c r="GT250" s="178"/>
      <c r="GU250" s="178"/>
      <c r="GV250" s="178"/>
      <c r="GW250" s="178"/>
      <c r="GX250" s="178"/>
      <c r="GY250" s="178"/>
      <c r="GZ250" s="178"/>
      <c r="HA250" s="178"/>
      <c r="HB250" s="178"/>
      <c r="HC250" s="178"/>
      <c r="HD250" s="178"/>
      <c r="HE250" s="178"/>
      <c r="HF250" s="178"/>
      <c r="HG250" s="178"/>
      <c r="HH250" s="178"/>
      <c r="HI250" s="178"/>
      <c r="HJ250" s="178"/>
      <c r="HK250" s="178"/>
      <c r="HL250" s="178"/>
      <c r="HM250" s="178"/>
      <c r="HN250" s="178"/>
      <c r="HO250" s="178"/>
      <c r="HP250" s="178"/>
      <c r="HQ250" s="178"/>
      <c r="HR250" s="178"/>
      <c r="HS250" s="178"/>
      <c r="HT250" s="178"/>
      <c r="HU250" s="178"/>
      <c r="HV250" s="178"/>
      <c r="HW250" s="178"/>
      <c r="HX250" s="178"/>
      <c r="HY250" s="178"/>
      <c r="HZ250" s="178"/>
      <c r="IA250" s="178"/>
      <c r="IB250" s="178"/>
      <c r="IC250" s="178"/>
      <c r="ID250" s="178"/>
      <c r="IE250" s="178"/>
      <c r="IF250" s="178"/>
      <c r="IG250" s="178"/>
      <c r="IH250" s="178"/>
      <c r="II250" s="178"/>
      <c r="IJ250" s="178"/>
      <c r="IK250" s="178"/>
      <c r="IL250" s="178"/>
      <c r="IM250" s="178"/>
      <c r="IN250" s="178"/>
      <c r="IO250" s="178"/>
    </row>
    <row r="251" spans="1:249" ht="31.5" x14ac:dyDescent="0.25">
      <c r="A251" s="174"/>
      <c r="B251" s="176" t="s">
        <v>1292</v>
      </c>
      <c r="C251" s="233" t="s">
        <v>1293</v>
      </c>
      <c r="D251" s="190"/>
      <c r="E251" s="190"/>
      <c r="F251" s="190"/>
      <c r="G251" s="190"/>
      <c r="H251" s="190"/>
      <c r="I251" s="190"/>
      <c r="J251" s="190"/>
      <c r="K251" s="190"/>
      <c r="L251" s="190"/>
      <c r="M251" s="190"/>
      <c r="N251" s="190"/>
      <c r="O251" s="190"/>
      <c r="P251" s="190"/>
      <c r="Q251" s="190"/>
      <c r="R251" s="190"/>
      <c r="S251" s="190"/>
      <c r="T251" s="190"/>
      <c r="U251" s="190"/>
      <c r="V251" s="190"/>
      <c r="W251" s="190"/>
      <c r="X251" s="190"/>
      <c r="Y251" s="190"/>
      <c r="Z251" s="190"/>
      <c r="AA251" s="190"/>
      <c r="AB251" s="190"/>
      <c r="AC251" s="190"/>
      <c r="AD251" s="190"/>
      <c r="AE251" s="190"/>
      <c r="AF251" s="190"/>
      <c r="AG251" s="190"/>
      <c r="AH251" s="190"/>
      <c r="AI251" s="190"/>
      <c r="AJ251" s="190"/>
      <c r="AK251" s="190"/>
      <c r="AL251" s="190"/>
      <c r="AM251" s="190"/>
      <c r="AN251" s="190"/>
      <c r="AO251" s="190"/>
      <c r="AP251" s="190"/>
      <c r="AQ251" s="190"/>
      <c r="AR251" s="190"/>
      <c r="AS251" s="190"/>
      <c r="AT251" s="190"/>
      <c r="AU251" s="190"/>
      <c r="AV251" s="190"/>
      <c r="AW251" s="190"/>
      <c r="AX251" s="190"/>
      <c r="AY251" s="190"/>
      <c r="AZ251" s="190"/>
      <c r="BA251" s="190"/>
      <c r="BB251" s="190"/>
      <c r="BC251" s="190"/>
      <c r="BD251" s="190"/>
      <c r="BE251" s="190"/>
      <c r="BF251" s="190"/>
      <c r="BG251" s="190"/>
      <c r="BH251" s="190"/>
      <c r="BI251" s="190"/>
      <c r="BJ251" s="190"/>
      <c r="BK251" s="190"/>
      <c r="BL251" s="190"/>
      <c r="BM251" s="190"/>
      <c r="BN251" s="190"/>
      <c r="BO251" s="190"/>
      <c r="BP251" s="190"/>
      <c r="BQ251" s="190"/>
      <c r="BR251" s="190"/>
      <c r="BS251" s="190"/>
      <c r="BT251" s="190"/>
      <c r="BU251" s="190"/>
      <c r="BV251" s="190"/>
      <c r="BW251" s="190"/>
      <c r="BX251" s="190"/>
      <c r="BY251" s="190"/>
      <c r="BZ251" s="190"/>
      <c r="CA251" s="190"/>
      <c r="CB251" s="190"/>
      <c r="CC251" s="190"/>
      <c r="CD251" s="190"/>
      <c r="CE251" s="190"/>
      <c r="CF251" s="190"/>
      <c r="CG251" s="190"/>
      <c r="CH251" s="190"/>
      <c r="CI251" s="190"/>
      <c r="CJ251" s="190"/>
      <c r="CK251" s="190"/>
      <c r="CL251" s="190"/>
      <c r="CM251" s="190"/>
      <c r="CN251" s="190"/>
      <c r="CO251" s="190"/>
      <c r="CP251" s="190"/>
      <c r="CQ251" s="190"/>
      <c r="CR251" s="190"/>
      <c r="CS251" s="190"/>
      <c r="CT251" s="190"/>
      <c r="CU251" s="190"/>
      <c r="CV251" s="190"/>
      <c r="CW251" s="190"/>
      <c r="CX251" s="190"/>
      <c r="CY251" s="190"/>
      <c r="CZ251" s="190"/>
      <c r="DA251" s="190"/>
      <c r="DB251" s="190"/>
      <c r="DC251" s="190"/>
      <c r="DD251" s="190"/>
      <c r="DE251" s="190"/>
      <c r="DF251" s="190"/>
      <c r="DG251" s="190"/>
      <c r="DH251" s="190"/>
      <c r="DI251" s="190"/>
      <c r="DJ251" s="190"/>
      <c r="DK251" s="190"/>
      <c r="DL251" s="190"/>
      <c r="DM251" s="190"/>
      <c r="DN251" s="190"/>
      <c r="DO251" s="190"/>
      <c r="DP251" s="190"/>
      <c r="DQ251" s="190"/>
      <c r="DR251" s="190"/>
      <c r="DS251" s="190"/>
      <c r="DT251" s="190"/>
      <c r="DU251" s="190"/>
      <c r="DV251" s="190"/>
      <c r="DW251" s="190"/>
      <c r="DX251" s="190"/>
      <c r="DY251" s="190"/>
      <c r="DZ251" s="190"/>
      <c r="EA251" s="190"/>
      <c r="EB251" s="190"/>
      <c r="EC251" s="190"/>
      <c r="ED251" s="190"/>
      <c r="EE251" s="190"/>
      <c r="EF251" s="190"/>
      <c r="EG251" s="190"/>
      <c r="EH251" s="190"/>
      <c r="EI251" s="190"/>
      <c r="EJ251" s="190"/>
      <c r="EK251" s="190"/>
      <c r="EL251" s="190"/>
      <c r="EM251" s="190"/>
      <c r="EN251" s="190"/>
      <c r="EO251" s="190"/>
      <c r="EP251" s="190"/>
      <c r="EQ251" s="190"/>
      <c r="ER251" s="190"/>
      <c r="ES251" s="190"/>
      <c r="ET251" s="190"/>
      <c r="EU251" s="190"/>
      <c r="EV251" s="190"/>
      <c r="EW251" s="190"/>
      <c r="EX251" s="190"/>
      <c r="EY251" s="190"/>
      <c r="EZ251" s="190"/>
      <c r="FA251" s="190"/>
      <c r="FB251" s="190"/>
      <c r="FC251" s="190"/>
      <c r="FD251" s="190"/>
      <c r="FE251" s="190"/>
      <c r="FF251" s="190"/>
      <c r="FG251" s="190"/>
      <c r="FH251" s="190"/>
      <c r="FI251" s="190"/>
      <c r="FJ251" s="190"/>
      <c r="FK251" s="190"/>
      <c r="FL251" s="190"/>
      <c r="FM251" s="190"/>
      <c r="FN251" s="190"/>
      <c r="FO251" s="190"/>
      <c r="FP251" s="190"/>
      <c r="FQ251" s="190"/>
      <c r="FR251" s="190"/>
      <c r="FS251" s="190"/>
      <c r="FT251" s="190"/>
      <c r="FU251" s="190"/>
      <c r="FV251" s="190"/>
      <c r="FW251" s="190"/>
      <c r="FX251" s="190"/>
      <c r="FY251" s="190"/>
      <c r="FZ251" s="190"/>
      <c r="GA251" s="190"/>
      <c r="GB251" s="190"/>
      <c r="GC251" s="190"/>
      <c r="GD251" s="190"/>
      <c r="GE251" s="190"/>
      <c r="GF251" s="190"/>
      <c r="GG251" s="190"/>
      <c r="GH251" s="190"/>
      <c r="GI251" s="190"/>
      <c r="GJ251" s="190"/>
      <c r="GK251" s="190"/>
      <c r="GL251" s="190"/>
      <c r="GM251" s="190"/>
      <c r="GN251" s="190"/>
      <c r="GO251" s="190"/>
      <c r="GP251" s="190"/>
      <c r="GQ251" s="190"/>
      <c r="GR251" s="190"/>
      <c r="GS251" s="190"/>
      <c r="GT251" s="190"/>
      <c r="GU251" s="190"/>
      <c r="GV251" s="190"/>
      <c r="GW251" s="190"/>
      <c r="GX251" s="190"/>
      <c r="GY251" s="190"/>
      <c r="GZ251" s="190"/>
      <c r="HA251" s="190"/>
      <c r="HB251" s="190"/>
      <c r="HC251" s="190"/>
      <c r="HD251" s="190"/>
      <c r="HE251" s="190"/>
      <c r="HF251" s="190"/>
      <c r="HG251" s="190"/>
      <c r="HH251" s="190"/>
      <c r="HI251" s="190"/>
      <c r="HJ251" s="190"/>
      <c r="HK251" s="190"/>
      <c r="HL251" s="190"/>
      <c r="HM251" s="190"/>
      <c r="HN251" s="190"/>
      <c r="HO251" s="190"/>
      <c r="HP251" s="190"/>
      <c r="HQ251" s="190"/>
      <c r="HR251" s="190"/>
      <c r="HS251" s="190"/>
      <c r="HT251" s="190"/>
      <c r="HU251" s="190"/>
      <c r="HV251" s="190"/>
      <c r="HW251" s="190"/>
      <c r="HX251" s="190"/>
      <c r="HY251" s="190"/>
      <c r="HZ251" s="190"/>
      <c r="IA251" s="190"/>
      <c r="IB251" s="190"/>
      <c r="IC251" s="190"/>
      <c r="ID251" s="190"/>
      <c r="IE251" s="190"/>
      <c r="IF251" s="190"/>
      <c r="IG251" s="190"/>
      <c r="IH251" s="190"/>
      <c r="II251" s="190"/>
      <c r="IJ251" s="190"/>
      <c r="IK251" s="190"/>
      <c r="IL251" s="190"/>
      <c r="IM251" s="190"/>
      <c r="IN251" s="190"/>
      <c r="IO251" s="190"/>
    </row>
    <row r="252" spans="1:249" x14ac:dyDescent="0.25">
      <c r="A252" s="232"/>
      <c r="B252" s="176" t="s">
        <v>1403</v>
      </c>
      <c r="C252" s="233" t="s">
        <v>1404</v>
      </c>
    </row>
    <row r="253" spans="1:249" ht="31.5" x14ac:dyDescent="0.25">
      <c r="A253" s="191"/>
      <c r="B253" s="176" t="s">
        <v>1405</v>
      </c>
      <c r="C253" s="233" t="s">
        <v>1406</v>
      </c>
    </row>
    <row r="254" spans="1:249" x14ac:dyDescent="0.25">
      <c r="A254" s="232"/>
      <c r="B254" s="176" t="s">
        <v>1407</v>
      </c>
      <c r="C254" s="233" t="s">
        <v>40</v>
      </c>
    </row>
    <row r="255" spans="1:249" x14ac:dyDescent="0.25">
      <c r="A255" s="232"/>
      <c r="B255" s="176" t="s">
        <v>1408</v>
      </c>
      <c r="C255" s="233" t="s">
        <v>41</v>
      </c>
    </row>
    <row r="256" spans="1:249" ht="31.5" x14ac:dyDescent="0.25">
      <c r="A256" s="232"/>
      <c r="B256" s="176" t="s">
        <v>1409</v>
      </c>
      <c r="C256" s="233" t="s">
        <v>1410</v>
      </c>
    </row>
    <row r="257" spans="1:3" ht="31.5" x14ac:dyDescent="0.25">
      <c r="A257" s="232"/>
      <c r="B257" s="176" t="s">
        <v>1411</v>
      </c>
      <c r="C257" s="233" t="s">
        <v>42</v>
      </c>
    </row>
    <row r="258" spans="1:3" ht="31.5" x14ac:dyDescent="0.25">
      <c r="A258" s="232"/>
      <c r="B258" s="176" t="s">
        <v>1412</v>
      </c>
      <c r="C258" s="233" t="s">
        <v>1413</v>
      </c>
    </row>
    <row r="259" spans="1:3" ht="63" x14ac:dyDescent="0.25">
      <c r="A259" s="232"/>
      <c r="B259" s="176" t="s">
        <v>1414</v>
      </c>
      <c r="C259" s="233" t="s">
        <v>1415</v>
      </c>
    </row>
    <row r="260" spans="1:3" ht="31.5" x14ac:dyDescent="0.25">
      <c r="A260" s="232"/>
      <c r="B260" s="176" t="s">
        <v>1416</v>
      </c>
      <c r="C260" s="233" t="s">
        <v>43</v>
      </c>
    </row>
    <row r="261" spans="1:3" x14ac:dyDescent="0.25">
      <c r="A261" s="232"/>
      <c r="B261" s="176" t="s">
        <v>1417</v>
      </c>
      <c r="C261" s="233" t="s">
        <v>6</v>
      </c>
    </row>
    <row r="262" spans="1:3" ht="31.5" x14ac:dyDescent="0.25">
      <c r="A262" s="232"/>
      <c r="B262" s="176" t="s">
        <v>1418</v>
      </c>
      <c r="C262" s="233" t="s">
        <v>1419</v>
      </c>
    </row>
    <row r="263" spans="1:3" ht="31.5" x14ac:dyDescent="0.25">
      <c r="A263" s="232"/>
      <c r="B263" s="176" t="s">
        <v>1420</v>
      </c>
      <c r="C263" s="233" t="s">
        <v>1421</v>
      </c>
    </row>
    <row r="264" spans="1:3" ht="31.5" x14ac:dyDescent="0.25">
      <c r="A264" s="232"/>
      <c r="B264" s="176" t="s">
        <v>1422</v>
      </c>
      <c r="C264" s="233" t="s">
        <v>1423</v>
      </c>
    </row>
    <row r="265" spans="1:3" ht="47.25" x14ac:dyDescent="0.25">
      <c r="A265" s="232"/>
      <c r="B265" s="176" t="s">
        <v>1424</v>
      </c>
      <c r="C265" s="233" t="s">
        <v>1425</v>
      </c>
    </row>
    <row r="266" spans="1:3" ht="31.5" x14ac:dyDescent="0.25">
      <c r="A266" s="232"/>
      <c r="B266" s="176" t="s">
        <v>1426</v>
      </c>
      <c r="C266" s="233" t="s">
        <v>1427</v>
      </c>
    </row>
    <row r="267" spans="1:3" x14ac:dyDescent="0.25">
      <c r="A267" s="285" t="s">
        <v>1428</v>
      </c>
      <c r="B267" s="285"/>
      <c r="C267" s="285"/>
    </row>
    <row r="268" spans="1:3" ht="57.75" customHeight="1" x14ac:dyDescent="0.25">
      <c r="A268" s="286" t="s">
        <v>1607</v>
      </c>
      <c r="B268" s="286"/>
      <c r="C268" s="286"/>
    </row>
    <row r="269" spans="1:3" ht="57.75" customHeight="1" x14ac:dyDescent="0.25">
      <c r="A269" s="286" t="s">
        <v>1608</v>
      </c>
      <c r="B269" s="286"/>
      <c r="C269" s="286"/>
    </row>
    <row r="270" spans="1:3" x14ac:dyDescent="0.25">
      <c r="A270" s="286" t="s">
        <v>1429</v>
      </c>
      <c r="B270" s="286"/>
      <c r="C270" s="286"/>
    </row>
  </sheetData>
  <mergeCells count="47">
    <mergeCell ref="A11:B11"/>
    <mergeCell ref="A2:C2"/>
    <mergeCell ref="A3:B3"/>
    <mergeCell ref="C3:C4"/>
    <mergeCell ref="A5:B5"/>
    <mergeCell ref="A7:B7"/>
    <mergeCell ref="A65:B65"/>
    <mergeCell ref="A16:B16"/>
    <mergeCell ref="A20:B20"/>
    <mergeCell ref="A32:B32"/>
    <mergeCell ref="A35:B35"/>
    <mergeCell ref="A47:B47"/>
    <mergeCell ref="A49:B49"/>
    <mergeCell ref="A51:B51"/>
    <mergeCell ref="A56:B56"/>
    <mergeCell ref="A58:B58"/>
    <mergeCell ref="A62:B62"/>
    <mergeCell ref="A63:B63"/>
    <mergeCell ref="A149:B149"/>
    <mergeCell ref="A66:B66"/>
    <mergeCell ref="A69:B69"/>
    <mergeCell ref="A70:B70"/>
    <mergeCell ref="A73:B73"/>
    <mergeCell ref="A79:B79"/>
    <mergeCell ref="A81:B81"/>
    <mergeCell ref="A82:B82"/>
    <mergeCell ref="A83:B83"/>
    <mergeCell ref="A84:B84"/>
    <mergeCell ref="A97:B97"/>
    <mergeCell ref="A103:B103"/>
    <mergeCell ref="A209:B209"/>
    <mergeCell ref="A156:B156"/>
    <mergeCell ref="A175:B175"/>
    <mergeCell ref="A179:B179"/>
    <mergeCell ref="A190:B190"/>
    <mergeCell ref="A192:B192"/>
    <mergeCell ref="A193:B193"/>
    <mergeCell ref="A194:B194"/>
    <mergeCell ref="A196:B196"/>
    <mergeCell ref="A204:B204"/>
    <mergeCell ref="A206:B206"/>
    <mergeCell ref="A207:B207"/>
    <mergeCell ref="A210:B210"/>
    <mergeCell ref="A267:C267"/>
    <mergeCell ref="A268:C268"/>
    <mergeCell ref="A269:C269"/>
    <mergeCell ref="A270:C270"/>
  </mergeCells>
  <hyperlinks>
    <hyperlink ref="C172" r:id="rId1" display="consultantplus://offline/ref=F3BA6AE607F67387DB35B071B7AC6269B2FD3EB93DED401F3CB6EF3559j9y3H"/>
    <hyperlink ref="C173" r:id="rId2" display="consultantplus://offline/ref=AB698C739C67974272996CE6846A764237C43A47CC81D8CEA1C01F636Al901H"/>
    <hyperlink ref="C36" r:id="rId3" display="consultantplus://offline/ref=0F3B78C7FC6FEDA8DD034BF95C01BDBB5A3AD0523E2123E99B365CC999E7862C2758A8033624A2155BCA81463EE34975E724685CF7BE806AY4U4M"/>
    <hyperlink ref="C37" r:id="rId4" display="consultantplus://offline/ref=3C3A831E8FE65CCC71179544A7880CE78FA04D3B38A54BF794E1ADB658ABB577AE4CF8BB66C649D49699DAFC0918A6405056C44F012E3C81xBU6M"/>
    <hyperlink ref="C38" r:id="rId5" display="consultantplus://offline/ref=D42EAC7BD398020209D35F6AF6672FBA6F13F77B84F225875A8095FA102A9B2D8E358CD609751112B9E7A4869E64DFF883BAA8D38BAB06D8YDV9M"/>
    <hyperlink ref="C42" r:id="rId6" display="consultantplus://offline/ref=A5C545EE8C1C93B0B058E1FFE19DF454C219EB0B98198F2DC0D7B691EFFF64CC26DC8ECE4D9F7B181B1727911B979A94C0CB426D4AE9j9HFG"/>
    <hyperlink ref="C44" r:id="rId7" display="consultantplus://offline/ref=64FC3C9F96C0230A0CECA4E56C028B5E86A06F799E50F1FABBE4A6CFAC6E9A2AB2A69A82FE33DE9CACC0441FC29EF02FFBFA7ABCF960A970JDh7G"/>
    <hyperlink ref="C45" r:id="rId8" display="consultantplus://offline/ref=64FC3C9F96C0230A0CECA4E56C028B5E86A06F799E50F1FABBE4A6CFAC6E9A2AB2A69A82FE33DE9CACC0441FC29EF02FFBFA7ABCF960A970JDh7G"/>
    <hyperlink ref="C46" r:id="rId9" display="consultantplus://offline/ref=7F466C8183FCA1E10C6849D20779ACC8DB2916DF44B451973DCE5E74F2176D41EFC7BB21006FF632C7EAA866C589DB8115B3B41C71482D1CUEWFM"/>
    <hyperlink ref="C48" r:id="rId10" display="consultantplus://offline/ref=0F3B78C7FC6FEDA8DD034BF95C01BDBB5A3AD0523E2123E99B365CC999E7862C2758A8033624A2155BCA81463EE34975E724685CF7BE806AY4U4M"/>
    <hyperlink ref="C40" r:id="rId11" display="consultantplus://offline/ref=988EC015ECBBF128B41797C3F93EFEE418A639455C871F0F56FDEF5480375203D55CBFEB8F11FA2C863F8EB8F7B01CF71C7C854735E60A15i2XAK"/>
    <hyperlink ref="C29" r:id="rId12" display="consultantplus://offline/ref=293E5F5FBFB7BF00707EA3B3909C009FACF86C5B0DC1225241F5E671E418AFA8719B0D0082DB2BC3D12632D05CB8D412B2D35ED172AEB625bAg2L"/>
  </hyperlinks>
  <pageMargins left="0.86614173228346458" right="0.23622047244094491" top="0.43307086614173229" bottom="0.27559055118110237" header="0.43307086614173229" footer="0.31496062992125984"/>
  <pageSetup paperSize="9" scale="70" fitToHeight="14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D12" sqref="D12"/>
    </sheetView>
  </sheetViews>
  <sheetFormatPr defaultRowHeight="15.75" x14ac:dyDescent="0.25"/>
  <cols>
    <col min="1" max="1" width="18.28515625" style="214" customWidth="1"/>
    <col min="2" max="2" width="25.85546875" style="215" customWidth="1"/>
    <col min="3" max="3" width="82" style="216" customWidth="1"/>
    <col min="4" max="4" width="45.140625" style="195" customWidth="1"/>
    <col min="5" max="16384" width="9.140625" style="195"/>
  </cols>
  <sheetData>
    <row r="1" spans="1:6" x14ac:dyDescent="0.25">
      <c r="A1" s="193"/>
      <c r="B1" s="193"/>
      <c r="C1" s="194" t="s">
        <v>1823</v>
      </c>
    </row>
    <row r="2" spans="1:6" ht="55.5" customHeight="1" x14ac:dyDescent="0.25">
      <c r="A2" s="300" t="s">
        <v>1430</v>
      </c>
      <c r="B2" s="300"/>
      <c r="C2" s="300"/>
    </row>
    <row r="3" spans="1:6" ht="6.75" customHeight="1" x14ac:dyDescent="0.25">
      <c r="A3" s="196"/>
      <c r="B3" s="197"/>
      <c r="C3" s="197"/>
    </row>
    <row r="4" spans="1:6" ht="41.25" customHeight="1" x14ac:dyDescent="0.25">
      <c r="A4" s="301" t="s">
        <v>1180</v>
      </c>
      <c r="B4" s="301"/>
      <c r="C4" s="301" t="s">
        <v>1431</v>
      </c>
      <c r="D4" s="198"/>
    </row>
    <row r="5" spans="1:6" ht="80.25" customHeight="1" x14ac:dyDescent="0.25">
      <c r="A5" s="199" t="s">
        <v>1432</v>
      </c>
      <c r="B5" s="199" t="s">
        <v>1433</v>
      </c>
      <c r="C5" s="301"/>
      <c r="D5" s="200"/>
    </row>
    <row r="6" spans="1:6" ht="28.5" customHeight="1" x14ac:dyDescent="0.25">
      <c r="A6" s="302">
        <v>283</v>
      </c>
      <c r="B6" s="302"/>
      <c r="C6" s="201" t="s">
        <v>1434</v>
      </c>
    </row>
    <row r="7" spans="1:6" ht="33" customHeight="1" x14ac:dyDescent="0.25">
      <c r="A7" s="199">
        <v>283</v>
      </c>
      <c r="B7" s="202" t="s">
        <v>1435</v>
      </c>
      <c r="C7" s="203" t="s">
        <v>1436</v>
      </c>
      <c r="F7" s="195" t="s">
        <v>1437</v>
      </c>
    </row>
    <row r="8" spans="1:6" ht="33.75" customHeight="1" x14ac:dyDescent="0.25">
      <c r="A8" s="302">
        <v>284</v>
      </c>
      <c r="B8" s="302"/>
      <c r="C8" s="201" t="s">
        <v>44</v>
      </c>
    </row>
    <row r="9" spans="1:6" ht="33.75" customHeight="1" x14ac:dyDescent="0.25">
      <c r="A9" s="199">
        <v>284</v>
      </c>
      <c r="B9" s="202" t="s">
        <v>1438</v>
      </c>
      <c r="C9" s="203" t="s">
        <v>1439</v>
      </c>
    </row>
    <row r="10" spans="1:6" ht="30" customHeight="1" x14ac:dyDescent="0.25">
      <c r="A10" s="199">
        <v>284</v>
      </c>
      <c r="B10" s="202" t="s">
        <v>1440</v>
      </c>
      <c r="C10" s="203" t="s">
        <v>1441</v>
      </c>
    </row>
    <row r="11" spans="1:6" ht="31.5" x14ac:dyDescent="0.25">
      <c r="A11" s="199">
        <v>284</v>
      </c>
      <c r="B11" s="202" t="s">
        <v>1442</v>
      </c>
      <c r="C11" s="203" t="s">
        <v>45</v>
      </c>
    </row>
    <row r="12" spans="1:6" ht="31.5" x14ac:dyDescent="0.25">
      <c r="A12" s="199">
        <v>284</v>
      </c>
      <c r="B12" s="202" t="s">
        <v>1443</v>
      </c>
      <c r="C12" s="203" t="s">
        <v>46</v>
      </c>
    </row>
    <row r="13" spans="1:6" ht="40.5" customHeight="1" x14ac:dyDescent="0.25">
      <c r="A13" s="199">
        <v>284</v>
      </c>
      <c r="B13" s="202" t="s">
        <v>1444</v>
      </c>
      <c r="C13" s="203" t="s">
        <v>1445</v>
      </c>
    </row>
    <row r="14" spans="1:6" ht="33" customHeight="1" x14ac:dyDescent="0.25">
      <c r="A14" s="199">
        <v>284</v>
      </c>
      <c r="B14" s="202" t="s">
        <v>1446</v>
      </c>
      <c r="C14" s="203" t="s">
        <v>1111</v>
      </c>
    </row>
    <row r="15" spans="1:6" ht="31.5" x14ac:dyDescent="0.25">
      <c r="A15" s="199">
        <v>284</v>
      </c>
      <c r="B15" s="202" t="s">
        <v>1447</v>
      </c>
      <c r="C15" s="203" t="s">
        <v>1448</v>
      </c>
    </row>
    <row r="16" spans="1:6" ht="31.5" x14ac:dyDescent="0.25">
      <c r="A16" s="199">
        <v>284</v>
      </c>
      <c r="B16" s="202" t="s">
        <v>1449</v>
      </c>
      <c r="C16" s="203" t="s">
        <v>1450</v>
      </c>
    </row>
    <row r="17" spans="1:4" ht="31.5" x14ac:dyDescent="0.25">
      <c r="A17" s="199">
        <v>284</v>
      </c>
      <c r="B17" s="202" t="s">
        <v>1451</v>
      </c>
      <c r="C17" s="203" t="s">
        <v>1452</v>
      </c>
      <c r="D17" s="204"/>
    </row>
    <row r="18" spans="1:4" ht="31.5" x14ac:dyDescent="0.25">
      <c r="A18" s="199">
        <v>284</v>
      </c>
      <c r="B18" s="202" t="s">
        <v>1453</v>
      </c>
      <c r="C18" s="203" t="s">
        <v>1454</v>
      </c>
    </row>
    <row r="19" spans="1:4" s="205" customFormat="1" ht="21" customHeight="1" x14ac:dyDescent="0.25">
      <c r="A19" s="199">
        <v>284</v>
      </c>
      <c r="B19" s="202" t="s">
        <v>1455</v>
      </c>
      <c r="C19" s="203" t="s">
        <v>1456</v>
      </c>
    </row>
    <row r="20" spans="1:4" s="205" customFormat="1" ht="30" customHeight="1" x14ac:dyDescent="0.25">
      <c r="A20" s="199">
        <v>284</v>
      </c>
      <c r="B20" s="202" t="s">
        <v>1457</v>
      </c>
      <c r="C20" s="203" t="s">
        <v>1458</v>
      </c>
    </row>
    <row r="21" spans="1:4" s="205" customFormat="1" ht="31.5" x14ac:dyDescent="0.25">
      <c r="A21" s="199">
        <v>284</v>
      </c>
      <c r="B21" s="202" t="s">
        <v>1459</v>
      </c>
      <c r="C21" s="203" t="s">
        <v>1460</v>
      </c>
    </row>
    <row r="22" spans="1:4" s="206" customFormat="1" ht="33" customHeight="1" x14ac:dyDescent="0.25">
      <c r="A22" s="199">
        <v>284</v>
      </c>
      <c r="B22" s="202" t="s">
        <v>1461</v>
      </c>
      <c r="C22" s="203" t="s">
        <v>1462</v>
      </c>
    </row>
    <row r="23" spans="1:4" ht="66" customHeight="1" x14ac:dyDescent="0.25">
      <c r="A23" s="199">
        <v>284</v>
      </c>
      <c r="B23" s="202" t="s">
        <v>1463</v>
      </c>
      <c r="C23" s="203" t="s">
        <v>1464</v>
      </c>
    </row>
    <row r="24" spans="1:4" ht="33.75" customHeight="1" x14ac:dyDescent="0.25">
      <c r="A24" s="199">
        <v>284</v>
      </c>
      <c r="B24" s="202" t="s">
        <v>1465</v>
      </c>
      <c r="C24" s="203" t="s">
        <v>1466</v>
      </c>
    </row>
    <row r="25" spans="1:4" ht="31.5" x14ac:dyDescent="0.25">
      <c r="A25" s="199">
        <v>284</v>
      </c>
      <c r="B25" s="202" t="s">
        <v>1467</v>
      </c>
      <c r="C25" s="203" t="s">
        <v>1468</v>
      </c>
    </row>
    <row r="26" spans="1:4" ht="23.25" customHeight="1" x14ac:dyDescent="0.25">
      <c r="A26" s="199">
        <v>284</v>
      </c>
      <c r="B26" s="202" t="s">
        <v>1469</v>
      </c>
      <c r="C26" s="203" t="s">
        <v>1470</v>
      </c>
    </row>
    <row r="27" spans="1:4" ht="23.25" customHeight="1" x14ac:dyDescent="0.25">
      <c r="A27" s="199">
        <v>284</v>
      </c>
      <c r="B27" s="202" t="s">
        <v>1471</v>
      </c>
      <c r="C27" s="203" t="s">
        <v>1472</v>
      </c>
    </row>
    <row r="28" spans="1:4" ht="31.5" x14ac:dyDescent="0.25">
      <c r="A28" s="199">
        <v>284</v>
      </c>
      <c r="B28" s="202" t="s">
        <v>1473</v>
      </c>
      <c r="C28" s="203" t="s">
        <v>1474</v>
      </c>
    </row>
    <row r="29" spans="1:4" ht="31.5" x14ac:dyDescent="0.25">
      <c r="A29" s="199">
        <v>284</v>
      </c>
      <c r="B29" s="202" t="s">
        <v>1475</v>
      </c>
      <c r="C29" s="203" t="s">
        <v>1476</v>
      </c>
    </row>
    <row r="30" spans="1:4" s="208" customFormat="1" ht="78.75" x14ac:dyDescent="0.25">
      <c r="A30" s="199">
        <v>284</v>
      </c>
      <c r="B30" s="202" t="s">
        <v>1477</v>
      </c>
      <c r="C30" s="207" t="s">
        <v>1478</v>
      </c>
    </row>
    <row r="31" spans="1:4" s="213" customFormat="1" ht="78.75" hidden="1" x14ac:dyDescent="0.25">
      <c r="A31" s="209">
        <v>284</v>
      </c>
      <c r="B31" s="210" t="s">
        <v>1479</v>
      </c>
      <c r="C31" s="211" t="s">
        <v>1480</v>
      </c>
      <c r="D31" s="212" t="s">
        <v>1481</v>
      </c>
    </row>
  </sheetData>
  <mergeCells count="5">
    <mergeCell ref="A2:C2"/>
    <mergeCell ref="A4:B4"/>
    <mergeCell ref="C4:C5"/>
    <mergeCell ref="A6:B6"/>
    <mergeCell ref="A8:B8"/>
  </mergeCells>
  <pageMargins left="0.70866141732283472" right="0.11811023622047245" top="0.27559055118110237" bottom="0.19685039370078741" header="0.31496062992125984" footer="0.31496062992125984"/>
  <pageSetup paperSize="9" scale="70" orientation="portrait" r:id="rId1"/>
  <colBreaks count="1" manualBreakCount="1">
    <brk id="3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65"/>
  <sheetViews>
    <sheetView topLeftCell="A88" zoomScaleNormal="100" workbookViewId="0">
      <selection activeCell="G71" sqref="G71"/>
    </sheetView>
  </sheetViews>
  <sheetFormatPr defaultColWidth="9.140625" defaultRowHeight="15.75" x14ac:dyDescent="0.25"/>
  <cols>
    <col min="1" max="1" width="31.42578125" style="133" customWidth="1"/>
    <col min="2" max="2" width="67.5703125" style="218" customWidth="1"/>
    <col min="3" max="3" width="16" style="133" customWidth="1"/>
    <col min="4" max="4" width="15.5703125" style="133" bestFit="1" customWidth="1"/>
    <col min="5" max="5" width="15.7109375" style="133" customWidth="1"/>
    <col min="6" max="7" width="22.5703125" style="133" customWidth="1"/>
    <col min="8" max="8" width="22.5703125" style="134" customWidth="1"/>
    <col min="9" max="9" width="73.28515625" style="134" customWidth="1"/>
    <col min="10" max="10" width="15.85546875" style="134" customWidth="1"/>
    <col min="11" max="11" width="11" style="134" customWidth="1"/>
    <col min="12" max="16384" width="9.140625" style="134"/>
  </cols>
  <sheetData>
    <row r="1" spans="1:244" x14ac:dyDescent="0.25">
      <c r="D1" s="303" t="s">
        <v>1824</v>
      </c>
      <c r="E1" s="303"/>
    </row>
    <row r="2" spans="1:244" ht="6.75" customHeight="1" x14ac:dyDescent="0.25">
      <c r="D2" s="303"/>
      <c r="E2" s="303"/>
    </row>
    <row r="4" spans="1:244" ht="15.75" customHeight="1" x14ac:dyDescent="0.25">
      <c r="A4" s="304" t="s">
        <v>1609</v>
      </c>
      <c r="B4" s="304"/>
      <c r="C4" s="304"/>
      <c r="D4" s="304"/>
      <c r="E4" s="304"/>
      <c r="F4" s="219"/>
      <c r="G4" s="219"/>
    </row>
    <row r="5" spans="1:244" x14ac:dyDescent="0.25">
      <c r="A5" s="251"/>
      <c r="B5" s="252"/>
      <c r="C5" s="253"/>
      <c r="D5" s="254" t="s">
        <v>104</v>
      </c>
      <c r="E5" s="255"/>
      <c r="F5" s="219"/>
      <c r="G5" s="219"/>
    </row>
    <row r="6" spans="1:244" ht="15.75" customHeight="1" x14ac:dyDescent="0.25">
      <c r="A6" s="308" t="s">
        <v>48</v>
      </c>
      <c r="B6" s="308" t="s">
        <v>49</v>
      </c>
      <c r="C6" s="310" t="s">
        <v>1811</v>
      </c>
      <c r="D6" s="310" t="s">
        <v>1812</v>
      </c>
      <c r="E6" s="308" t="s">
        <v>1813</v>
      </c>
      <c r="F6" s="220"/>
      <c r="G6" s="220"/>
    </row>
    <row r="7" spans="1:244" ht="49.5" customHeight="1" x14ac:dyDescent="0.25">
      <c r="A7" s="313"/>
      <c r="B7" s="313"/>
      <c r="C7" s="311"/>
      <c r="D7" s="311"/>
      <c r="E7" s="309"/>
      <c r="F7" s="221"/>
      <c r="G7" s="221"/>
    </row>
    <row r="8" spans="1:244" s="136" customFormat="1" x14ac:dyDescent="0.25">
      <c r="A8" s="135" t="s">
        <v>1610</v>
      </c>
      <c r="B8" s="257" t="s">
        <v>50</v>
      </c>
      <c r="C8" s="258">
        <f>SUM(C9:C13)</f>
        <v>1038228.9</v>
      </c>
      <c r="D8" s="258">
        <f>SUM(D9:D13)</f>
        <v>1062236.1000000001</v>
      </c>
      <c r="E8" s="258">
        <f>D8/C8*100</f>
        <v>102.31232245605955</v>
      </c>
      <c r="F8" s="222"/>
      <c r="G8" s="222"/>
    </row>
    <row r="9" spans="1:244" s="1" customFormat="1" ht="81" customHeight="1" x14ac:dyDescent="0.25">
      <c r="A9" s="250" t="s">
        <v>51</v>
      </c>
      <c r="B9" s="137" t="s">
        <v>52</v>
      </c>
      <c r="C9" s="138">
        <v>1005228.9</v>
      </c>
      <c r="D9" s="138">
        <v>1029212.2</v>
      </c>
      <c r="E9" s="259">
        <f>D9/C9*100</f>
        <v>102.38585460485665</v>
      </c>
      <c r="F9" s="223"/>
      <c r="G9" s="223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</row>
    <row r="10" spans="1:244" ht="110.25" x14ac:dyDescent="0.25">
      <c r="A10" s="139" t="s">
        <v>53</v>
      </c>
      <c r="B10" s="140" t="s">
        <v>1611</v>
      </c>
      <c r="C10" s="138">
        <v>22000</v>
      </c>
      <c r="D10" s="138">
        <v>21995</v>
      </c>
      <c r="E10" s="259">
        <v>99.9</v>
      </c>
      <c r="F10" s="224"/>
      <c r="G10" s="224"/>
    </row>
    <row r="11" spans="1:244" ht="47.25" x14ac:dyDescent="0.25">
      <c r="A11" s="139" t="s">
        <v>54</v>
      </c>
      <c r="B11" s="137" t="s">
        <v>1612</v>
      </c>
      <c r="C11" s="138">
        <v>8000</v>
      </c>
      <c r="D11" s="138">
        <v>8059.2</v>
      </c>
      <c r="E11" s="259">
        <f>D11/C11*100</f>
        <v>100.74000000000001</v>
      </c>
      <c r="F11" s="224"/>
      <c r="G11" s="224"/>
    </row>
    <row r="12" spans="1:244" ht="94.5" x14ac:dyDescent="0.25">
      <c r="A12" s="139" t="s">
        <v>55</v>
      </c>
      <c r="B12" s="140" t="s">
        <v>56</v>
      </c>
      <c r="C12" s="138">
        <v>3000</v>
      </c>
      <c r="D12" s="138">
        <v>2970.1</v>
      </c>
      <c r="E12" s="259">
        <f>D12/C12*100</f>
        <v>99.00333333333333</v>
      </c>
      <c r="F12" s="224"/>
      <c r="G12" s="224"/>
    </row>
    <row r="13" spans="1:244" ht="63" x14ac:dyDescent="0.25">
      <c r="A13" s="139" t="s">
        <v>1613</v>
      </c>
      <c r="B13" s="140" t="s">
        <v>1614</v>
      </c>
      <c r="C13" s="138">
        <v>0</v>
      </c>
      <c r="D13" s="138">
        <v>-0.4</v>
      </c>
      <c r="E13" s="259" t="s">
        <v>1615</v>
      </c>
      <c r="F13" s="224"/>
      <c r="G13" s="224"/>
    </row>
    <row r="14" spans="1:244" ht="31.5" x14ac:dyDescent="0.25">
      <c r="A14" s="141" t="s">
        <v>57</v>
      </c>
      <c r="B14" s="142" t="s">
        <v>58</v>
      </c>
      <c r="C14" s="258">
        <f>SUM(C15:C18)</f>
        <v>26667.5</v>
      </c>
      <c r="D14" s="258">
        <f>SUM(D15:D18)</f>
        <v>25352.9</v>
      </c>
      <c r="E14" s="258">
        <f t="shared" ref="E14:E31" si="0">D14/C14*100</f>
        <v>95.070404049873446</v>
      </c>
      <c r="F14" s="224"/>
      <c r="G14" s="224"/>
      <c r="I14" s="145"/>
      <c r="J14" s="145"/>
      <c r="K14" s="145"/>
      <c r="L14" s="145"/>
    </row>
    <row r="15" spans="1:244" s="136" customFormat="1" ht="78.75" x14ac:dyDescent="0.25">
      <c r="A15" s="139" t="s">
        <v>1616</v>
      </c>
      <c r="B15" s="140" t="s">
        <v>1617</v>
      </c>
      <c r="C15" s="259">
        <v>12025.9</v>
      </c>
      <c r="D15" s="259">
        <v>11693.7</v>
      </c>
      <c r="E15" s="259">
        <f t="shared" si="0"/>
        <v>97.237628784540036</v>
      </c>
      <c r="F15" s="222"/>
      <c r="G15" s="222"/>
    </row>
    <row r="16" spans="1:244" ht="94.5" x14ac:dyDescent="0.25">
      <c r="A16" s="139" t="s">
        <v>1618</v>
      </c>
      <c r="B16" s="140" t="s">
        <v>1619</v>
      </c>
      <c r="C16" s="259">
        <v>92.8</v>
      </c>
      <c r="D16" s="259">
        <v>83.7</v>
      </c>
      <c r="E16" s="259">
        <f t="shared" si="0"/>
        <v>90.193965517241381</v>
      </c>
      <c r="F16" s="224"/>
      <c r="G16" s="224"/>
    </row>
    <row r="17" spans="1:244" ht="78.75" x14ac:dyDescent="0.25">
      <c r="A17" s="139" t="s">
        <v>1620</v>
      </c>
      <c r="B17" s="140" t="s">
        <v>1621</v>
      </c>
      <c r="C17" s="259">
        <v>16684.8</v>
      </c>
      <c r="D17" s="259">
        <v>15731.3</v>
      </c>
      <c r="E17" s="259">
        <f t="shared" si="0"/>
        <v>94.28521768316071</v>
      </c>
      <c r="F17" s="224"/>
      <c r="G17" s="224"/>
    </row>
    <row r="18" spans="1:244" ht="78.75" x14ac:dyDescent="0.25">
      <c r="A18" s="139" t="s">
        <v>1622</v>
      </c>
      <c r="B18" s="140" t="s">
        <v>1623</v>
      </c>
      <c r="C18" s="259">
        <v>-2136</v>
      </c>
      <c r="D18" s="259">
        <v>-2155.8000000000002</v>
      </c>
      <c r="E18" s="259">
        <f t="shared" si="0"/>
        <v>100.92696629213485</v>
      </c>
      <c r="F18" s="224"/>
      <c r="G18" s="224"/>
    </row>
    <row r="19" spans="1:244" x14ac:dyDescent="0.25">
      <c r="A19" s="135" t="s">
        <v>59</v>
      </c>
      <c r="B19" s="260" t="s">
        <v>60</v>
      </c>
      <c r="C19" s="258">
        <f>C20+C21+C22+C23</f>
        <v>290034.40000000002</v>
      </c>
      <c r="D19" s="258">
        <f>D20+D21+D22+D23</f>
        <v>294570.90000000002</v>
      </c>
      <c r="E19" s="258">
        <f t="shared" si="0"/>
        <v>101.56412480726425</v>
      </c>
      <c r="F19" s="224"/>
      <c r="G19" s="224"/>
    </row>
    <row r="20" spans="1:244" s="136" customFormat="1" ht="31.5" x14ac:dyDescent="0.25">
      <c r="A20" s="217" t="s">
        <v>1624</v>
      </c>
      <c r="B20" s="261" t="s">
        <v>61</v>
      </c>
      <c r="C20" s="259">
        <v>232200</v>
      </c>
      <c r="D20" s="259">
        <v>236746.3</v>
      </c>
      <c r="E20" s="259">
        <f t="shared" si="0"/>
        <v>101.95792420327304</v>
      </c>
      <c r="F20" s="222"/>
      <c r="G20" s="222"/>
    </row>
    <row r="21" spans="1:244" ht="31.5" x14ac:dyDescent="0.25">
      <c r="A21" s="217" t="s">
        <v>1625</v>
      </c>
      <c r="B21" s="262" t="s">
        <v>1626</v>
      </c>
      <c r="C21" s="259">
        <v>52680</v>
      </c>
      <c r="D21" s="259">
        <v>52860.4</v>
      </c>
      <c r="E21" s="259">
        <f t="shared" si="0"/>
        <v>100.34244495064542</v>
      </c>
      <c r="F21" s="222"/>
      <c r="G21" s="222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</row>
    <row r="22" spans="1:244" x14ac:dyDescent="0.25">
      <c r="A22" s="217" t="s">
        <v>1627</v>
      </c>
      <c r="B22" s="137" t="s">
        <v>62</v>
      </c>
      <c r="C22" s="259">
        <v>371.4</v>
      </c>
      <c r="D22" s="259">
        <v>371.4</v>
      </c>
      <c r="E22" s="259">
        <f t="shared" si="0"/>
        <v>100</v>
      </c>
      <c r="F22" s="224"/>
      <c r="G22" s="224"/>
    </row>
    <row r="23" spans="1:244" ht="31.5" x14ac:dyDescent="0.25">
      <c r="A23" s="217" t="s">
        <v>1628</v>
      </c>
      <c r="B23" s="137" t="s">
        <v>1535</v>
      </c>
      <c r="C23" s="259">
        <v>4783</v>
      </c>
      <c r="D23" s="259">
        <v>4592.8</v>
      </c>
      <c r="E23" s="259">
        <f t="shared" si="0"/>
        <v>96.02341626594189</v>
      </c>
      <c r="F23" s="224"/>
      <c r="G23" s="224"/>
    </row>
    <row r="24" spans="1:244" x14ac:dyDescent="0.25">
      <c r="A24" s="135" t="s">
        <v>1629</v>
      </c>
      <c r="B24" s="143" t="s">
        <v>63</v>
      </c>
      <c r="C24" s="258">
        <f>C25+C26</f>
        <v>168276</v>
      </c>
      <c r="D24" s="258">
        <f>D25+D26</f>
        <v>171420.3</v>
      </c>
      <c r="E24" s="258">
        <f t="shared" si="0"/>
        <v>101.86853740283819</v>
      </c>
      <c r="F24" s="224"/>
      <c r="G24" s="224"/>
    </row>
    <row r="25" spans="1:244" ht="47.25" x14ac:dyDescent="0.25">
      <c r="A25" s="217" t="s">
        <v>1630</v>
      </c>
      <c r="B25" s="137" t="s">
        <v>1631</v>
      </c>
      <c r="C25" s="259">
        <v>57873</v>
      </c>
      <c r="D25" s="259">
        <v>61150.5</v>
      </c>
      <c r="E25" s="259">
        <f t="shared" si="0"/>
        <v>105.66326266134467</v>
      </c>
      <c r="F25" s="224"/>
      <c r="G25" s="224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</row>
    <row r="26" spans="1:244" x14ac:dyDescent="0.25">
      <c r="A26" s="217" t="s">
        <v>1632</v>
      </c>
      <c r="B26" s="144" t="s">
        <v>1633</v>
      </c>
      <c r="C26" s="258">
        <f>SUM(C27:C28)</f>
        <v>110403</v>
      </c>
      <c r="D26" s="258">
        <f>SUM(D27:D28)</f>
        <v>110269.8</v>
      </c>
      <c r="E26" s="258">
        <f t="shared" si="0"/>
        <v>99.87935110458956</v>
      </c>
      <c r="F26" s="224"/>
      <c r="G26" s="224"/>
    </row>
    <row r="27" spans="1:244" ht="31.5" x14ac:dyDescent="0.25">
      <c r="A27" s="217" t="s">
        <v>1634</v>
      </c>
      <c r="B27" s="137" t="s">
        <v>64</v>
      </c>
      <c r="C27" s="259">
        <v>91000</v>
      </c>
      <c r="D27" s="259">
        <v>91251</v>
      </c>
      <c r="E27" s="259">
        <f t="shared" si="0"/>
        <v>100.27582417582417</v>
      </c>
      <c r="F27" s="224"/>
      <c r="G27" s="224"/>
    </row>
    <row r="28" spans="1:244" s="136" customFormat="1" ht="31.5" x14ac:dyDescent="0.25">
      <c r="A28" s="217" t="s">
        <v>1635</v>
      </c>
      <c r="B28" s="137" t="s">
        <v>1636</v>
      </c>
      <c r="C28" s="259">
        <v>19403</v>
      </c>
      <c r="D28" s="259">
        <v>19018.8</v>
      </c>
      <c r="E28" s="259">
        <f t="shared" si="0"/>
        <v>98.01989383085089</v>
      </c>
      <c r="F28" s="224"/>
      <c r="G28" s="22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4"/>
      <c r="HP28" s="134"/>
      <c r="HQ28" s="134"/>
      <c r="HR28" s="134"/>
      <c r="HS28" s="134"/>
      <c r="HT28" s="134"/>
      <c r="HU28" s="134"/>
      <c r="HV28" s="134"/>
      <c r="HW28" s="134"/>
      <c r="HX28" s="134"/>
      <c r="HY28" s="134"/>
      <c r="HZ28" s="134"/>
      <c r="IA28" s="134"/>
      <c r="IB28" s="134"/>
      <c r="IC28" s="134"/>
      <c r="ID28" s="134"/>
      <c r="IE28" s="134"/>
      <c r="IF28" s="134"/>
      <c r="IG28" s="134"/>
      <c r="IH28" s="134"/>
      <c r="II28" s="134"/>
      <c r="IJ28" s="134"/>
    </row>
    <row r="29" spans="1:244" x14ac:dyDescent="0.25">
      <c r="A29" s="135" t="s">
        <v>1637</v>
      </c>
      <c r="B29" s="144" t="s">
        <v>65</v>
      </c>
      <c r="C29" s="258">
        <f>SUM(C30:C38)</f>
        <v>45764</v>
      </c>
      <c r="D29" s="258">
        <f>SUM(D30:D38)</f>
        <v>46205.1</v>
      </c>
      <c r="E29" s="258">
        <f t="shared" si="0"/>
        <v>100.96385805436587</v>
      </c>
      <c r="F29" s="222"/>
      <c r="G29" s="222"/>
    </row>
    <row r="30" spans="1:244" s="136" customFormat="1" ht="47.25" x14ac:dyDescent="0.25">
      <c r="A30" s="217" t="s">
        <v>1638</v>
      </c>
      <c r="B30" s="137" t="s">
        <v>66</v>
      </c>
      <c r="C30" s="259">
        <v>24350</v>
      </c>
      <c r="D30" s="259">
        <v>25020</v>
      </c>
      <c r="E30" s="259">
        <f t="shared" si="0"/>
        <v>102.75154004106777</v>
      </c>
      <c r="F30" s="224"/>
      <c r="G30" s="224"/>
    </row>
    <row r="31" spans="1:244" s="136" customFormat="1" ht="78.75" x14ac:dyDescent="0.25">
      <c r="A31" s="217" t="s">
        <v>1639</v>
      </c>
      <c r="B31" s="137" t="s">
        <v>67</v>
      </c>
      <c r="C31" s="259">
        <v>350</v>
      </c>
      <c r="D31" s="259">
        <v>262.2</v>
      </c>
      <c r="E31" s="259">
        <f t="shared" si="0"/>
        <v>74.914285714285711</v>
      </c>
      <c r="F31" s="222"/>
      <c r="G31" s="222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</row>
    <row r="32" spans="1:244" s="136" customFormat="1" ht="94.5" x14ac:dyDescent="0.25">
      <c r="A32" s="217" t="s">
        <v>1640</v>
      </c>
      <c r="B32" s="137" t="s">
        <v>1539</v>
      </c>
      <c r="C32" s="259">
        <v>0</v>
      </c>
      <c r="D32" s="259">
        <v>0.2</v>
      </c>
      <c r="E32" s="259" t="s">
        <v>1615</v>
      </c>
      <c r="F32" s="224"/>
      <c r="G32" s="22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  <c r="IF32" s="134"/>
      <c r="IG32" s="134"/>
      <c r="IH32" s="134"/>
      <c r="II32" s="134"/>
      <c r="IJ32" s="134"/>
    </row>
    <row r="33" spans="1:244" s="136" customFormat="1" ht="47.25" x14ac:dyDescent="0.25">
      <c r="A33" s="217" t="s">
        <v>1641</v>
      </c>
      <c r="B33" s="137" t="s">
        <v>1642</v>
      </c>
      <c r="C33" s="259">
        <v>17000</v>
      </c>
      <c r="D33" s="259">
        <v>16836.5</v>
      </c>
      <c r="E33" s="259">
        <f>D33/C33*100</f>
        <v>99.038235294117655</v>
      </c>
      <c r="F33" s="224"/>
      <c r="G33" s="22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  <c r="IF33" s="134"/>
      <c r="IG33" s="134"/>
      <c r="IH33" s="134"/>
      <c r="II33" s="134"/>
      <c r="IJ33" s="134"/>
    </row>
    <row r="34" spans="1:244" s="136" customFormat="1" ht="31.5" x14ac:dyDescent="0.25">
      <c r="A34" s="217" t="s">
        <v>1643</v>
      </c>
      <c r="B34" s="137" t="s">
        <v>68</v>
      </c>
      <c r="C34" s="259">
        <v>800</v>
      </c>
      <c r="D34" s="259">
        <v>813.4</v>
      </c>
      <c r="E34" s="259">
        <f>D34/C34*100</f>
        <v>101.67500000000001</v>
      </c>
      <c r="F34" s="222"/>
      <c r="G34" s="222"/>
    </row>
    <row r="35" spans="1:244" ht="78.75" x14ac:dyDescent="0.25">
      <c r="A35" s="217" t="s">
        <v>1644</v>
      </c>
      <c r="B35" s="137" t="s">
        <v>1645</v>
      </c>
      <c r="C35" s="259">
        <v>1800</v>
      </c>
      <c r="D35" s="259">
        <v>1806</v>
      </c>
      <c r="E35" s="259">
        <f>D35/C35*100</f>
        <v>100.33333333333334</v>
      </c>
      <c r="F35" s="225"/>
      <c r="G35" s="22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</row>
    <row r="36" spans="1:244" ht="31.5" x14ac:dyDescent="0.25">
      <c r="A36" s="217" t="s">
        <v>1646</v>
      </c>
      <c r="B36" s="137" t="s">
        <v>1647</v>
      </c>
      <c r="C36" s="259">
        <v>1440</v>
      </c>
      <c r="D36" s="259">
        <v>1440</v>
      </c>
      <c r="E36" s="259">
        <f>D36/C36*100</f>
        <v>100</v>
      </c>
      <c r="F36" s="224"/>
      <c r="G36" s="224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</row>
    <row r="37" spans="1:244" s="136" customFormat="1" ht="94.5" x14ac:dyDescent="0.25">
      <c r="A37" s="217" t="s">
        <v>1648</v>
      </c>
      <c r="B37" s="137" t="s">
        <v>1649</v>
      </c>
      <c r="C37" s="259">
        <v>24</v>
      </c>
      <c r="D37" s="259">
        <v>25.6</v>
      </c>
      <c r="E37" s="259">
        <f>D37/C37*100</f>
        <v>106.66666666666667</v>
      </c>
      <c r="F37" s="224"/>
      <c r="G37" s="22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</row>
    <row r="38" spans="1:244" s="136" customFormat="1" ht="31.5" x14ac:dyDescent="0.25">
      <c r="A38" s="139" t="s">
        <v>1650</v>
      </c>
      <c r="B38" s="137" t="s">
        <v>1651</v>
      </c>
      <c r="C38" s="259">
        <v>0</v>
      </c>
      <c r="D38" s="259">
        <v>1.2</v>
      </c>
      <c r="E38" s="259" t="s">
        <v>1615</v>
      </c>
      <c r="F38" s="224"/>
      <c r="G38" s="224"/>
    </row>
    <row r="39" spans="1:244" ht="31.5" x14ac:dyDescent="0.25">
      <c r="A39" s="217" t="s">
        <v>1652</v>
      </c>
      <c r="B39" s="263" t="s">
        <v>1653</v>
      </c>
      <c r="C39" s="259">
        <v>0</v>
      </c>
      <c r="D39" s="259">
        <v>2.2000000000000002</v>
      </c>
      <c r="E39" s="259" t="s">
        <v>1615</v>
      </c>
      <c r="F39" s="224"/>
      <c r="G39" s="224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</row>
    <row r="40" spans="1:244" x14ac:dyDescent="0.25">
      <c r="A40" s="314" t="s">
        <v>69</v>
      </c>
      <c r="B40" s="315"/>
      <c r="C40" s="258">
        <f>C8+C14+C19+C24+C29+C39</f>
        <v>1568970.7999999998</v>
      </c>
      <c r="D40" s="258">
        <f>D8+D14+D19+D24+D29+D39</f>
        <v>1599787.5</v>
      </c>
      <c r="E40" s="258">
        <f t="shared" ref="E40:E53" si="1">D40/C40*100</f>
        <v>101.96413470537502</v>
      </c>
      <c r="F40" s="224"/>
      <c r="G40" s="224"/>
    </row>
    <row r="41" spans="1:244" ht="46.5" customHeight="1" x14ac:dyDescent="0.25">
      <c r="A41" s="135" t="s">
        <v>1654</v>
      </c>
      <c r="B41" s="260" t="s">
        <v>0</v>
      </c>
      <c r="C41" s="258">
        <f>SUM(C42:C49)</f>
        <v>71018.3</v>
      </c>
      <c r="D41" s="258">
        <f>SUM(D42:D49)</f>
        <v>70268.7</v>
      </c>
      <c r="E41" s="258">
        <f t="shared" si="1"/>
        <v>98.944497404190173</v>
      </c>
      <c r="F41" s="224"/>
      <c r="G41" s="224"/>
    </row>
    <row r="42" spans="1:244" ht="78.75" x14ac:dyDescent="0.25">
      <c r="A42" s="147" t="s">
        <v>1655</v>
      </c>
      <c r="B42" s="148" t="s">
        <v>11</v>
      </c>
      <c r="C42" s="259">
        <v>45692.2</v>
      </c>
      <c r="D42" s="259">
        <v>44560.4</v>
      </c>
      <c r="E42" s="259">
        <f t="shared" si="1"/>
        <v>97.522990794927807</v>
      </c>
      <c r="F42" s="222"/>
      <c r="G42" s="222"/>
    </row>
    <row r="43" spans="1:244" ht="78.75" x14ac:dyDescent="0.25">
      <c r="A43" s="147" t="s">
        <v>1656</v>
      </c>
      <c r="B43" s="148" t="s">
        <v>70</v>
      </c>
      <c r="C43" s="259">
        <v>7331</v>
      </c>
      <c r="D43" s="259">
        <v>7320.8</v>
      </c>
      <c r="E43" s="259">
        <f t="shared" si="1"/>
        <v>99.860864820624755</v>
      </c>
      <c r="F43" s="222"/>
      <c r="G43" s="222"/>
    </row>
    <row r="44" spans="1:244" ht="63" x14ac:dyDescent="0.25">
      <c r="A44" s="147" t="s">
        <v>1657</v>
      </c>
      <c r="B44" s="148" t="s">
        <v>12</v>
      </c>
      <c r="C44" s="259">
        <v>49.8</v>
      </c>
      <c r="D44" s="259">
        <v>63.8</v>
      </c>
      <c r="E44" s="259">
        <f t="shared" si="1"/>
        <v>128.11244979919678</v>
      </c>
      <c r="F44" s="224"/>
      <c r="G44" s="224"/>
    </row>
    <row r="45" spans="1:244" ht="63" x14ac:dyDescent="0.25">
      <c r="A45" s="147" t="s">
        <v>1658</v>
      </c>
      <c r="B45" s="148" t="s">
        <v>12</v>
      </c>
      <c r="C45" s="259">
        <v>527</v>
      </c>
      <c r="D45" s="259">
        <v>468.7</v>
      </c>
      <c r="E45" s="259">
        <f t="shared" si="1"/>
        <v>88.937381404174573</v>
      </c>
      <c r="F45" s="224"/>
      <c r="G45" s="224"/>
    </row>
    <row r="46" spans="1:244" ht="63" x14ac:dyDescent="0.25">
      <c r="A46" s="147" t="s">
        <v>1659</v>
      </c>
      <c r="B46" s="148" t="s">
        <v>12</v>
      </c>
      <c r="C46" s="259">
        <v>87</v>
      </c>
      <c r="D46" s="259">
        <v>72</v>
      </c>
      <c r="E46" s="259">
        <f t="shared" si="1"/>
        <v>82.758620689655174</v>
      </c>
      <c r="F46" s="224"/>
      <c r="G46" s="224"/>
    </row>
    <row r="47" spans="1:244" s="136" customFormat="1" ht="31.5" x14ac:dyDescent="0.25">
      <c r="A47" s="147" t="s">
        <v>1660</v>
      </c>
      <c r="B47" s="149" t="s">
        <v>71</v>
      </c>
      <c r="C47" s="259">
        <v>9096.4</v>
      </c>
      <c r="D47" s="259">
        <v>9121.1</v>
      </c>
      <c r="E47" s="259">
        <f t="shared" si="1"/>
        <v>100.27153599226068</v>
      </c>
      <c r="F47" s="224"/>
      <c r="G47" s="224"/>
      <c r="I47" s="146"/>
    </row>
    <row r="48" spans="1:244" s="136" customFormat="1" ht="47.25" x14ac:dyDescent="0.25">
      <c r="A48" s="147" t="s">
        <v>1661</v>
      </c>
      <c r="B48" s="148" t="s">
        <v>13</v>
      </c>
      <c r="C48" s="259">
        <v>500.1</v>
      </c>
      <c r="D48" s="259">
        <v>500.1</v>
      </c>
      <c r="E48" s="259">
        <f t="shared" si="1"/>
        <v>100</v>
      </c>
      <c r="F48" s="224"/>
      <c r="G48" s="224"/>
    </row>
    <row r="49" spans="1:243" s="136" customFormat="1" ht="78.75" x14ac:dyDescent="0.25">
      <c r="A49" s="147" t="s">
        <v>1662</v>
      </c>
      <c r="B49" s="137" t="s">
        <v>72</v>
      </c>
      <c r="C49" s="259">
        <v>7734.8</v>
      </c>
      <c r="D49" s="259">
        <v>8161.8</v>
      </c>
      <c r="E49" s="259">
        <f t="shared" si="1"/>
        <v>105.52050473186121</v>
      </c>
      <c r="F49" s="224"/>
      <c r="G49" s="224"/>
    </row>
    <row r="50" spans="1:243" s="136" customFormat="1" x14ac:dyDescent="0.25">
      <c r="A50" s="135" t="s">
        <v>1663</v>
      </c>
      <c r="B50" s="144" t="s">
        <v>73</v>
      </c>
      <c r="C50" s="258">
        <f>SUM(C51:C54)</f>
        <v>1422.3</v>
      </c>
      <c r="D50" s="258">
        <f>SUM(D51:D54)</f>
        <v>1026.0999999999999</v>
      </c>
      <c r="E50" s="258">
        <f t="shared" si="1"/>
        <v>72.143710890810652</v>
      </c>
      <c r="F50" s="224"/>
      <c r="G50" s="224"/>
    </row>
    <row r="51" spans="1:243" s="136" customFormat="1" ht="31.5" x14ac:dyDescent="0.25">
      <c r="A51" s="217" t="s">
        <v>1664</v>
      </c>
      <c r="B51" s="137" t="s">
        <v>1665</v>
      </c>
      <c r="C51" s="259">
        <v>559.29999999999995</v>
      </c>
      <c r="D51" s="259">
        <v>455.4</v>
      </c>
      <c r="E51" s="259">
        <f t="shared" si="1"/>
        <v>81.423207580904702</v>
      </c>
      <c r="F51" s="224"/>
      <c r="G51" s="224"/>
    </row>
    <row r="52" spans="1:243" s="136" customFormat="1" x14ac:dyDescent="0.25">
      <c r="A52" s="217" t="s">
        <v>1666</v>
      </c>
      <c r="B52" s="264" t="s">
        <v>1667</v>
      </c>
      <c r="C52" s="259">
        <v>327</v>
      </c>
      <c r="D52" s="259">
        <v>325.5</v>
      </c>
      <c r="E52" s="259">
        <f t="shared" si="1"/>
        <v>99.541284403669721</v>
      </c>
      <c r="F52" s="222"/>
      <c r="G52" s="222"/>
    </row>
    <row r="53" spans="1:243" s="136" customFormat="1" x14ac:dyDescent="0.25">
      <c r="A53" s="217" t="s">
        <v>1668</v>
      </c>
      <c r="B53" s="264" t="s">
        <v>1669</v>
      </c>
      <c r="C53" s="259">
        <v>536</v>
      </c>
      <c r="D53" s="259">
        <v>245.2</v>
      </c>
      <c r="E53" s="259">
        <f t="shared" si="1"/>
        <v>45.746268656716417</v>
      </c>
      <c r="F53" s="224"/>
      <c r="G53" s="224"/>
    </row>
    <row r="54" spans="1:243" s="226" customFormat="1" x14ac:dyDescent="0.25">
      <c r="A54" s="217" t="s">
        <v>1670</v>
      </c>
      <c r="B54" s="264" t="s">
        <v>1671</v>
      </c>
      <c r="C54" s="259">
        <v>0</v>
      </c>
      <c r="D54" s="259">
        <v>0</v>
      </c>
      <c r="E54" s="259" t="s">
        <v>1615</v>
      </c>
      <c r="F54" s="224"/>
      <c r="G54" s="22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</row>
    <row r="55" spans="1:243" s="226" customFormat="1" ht="31.5" x14ac:dyDescent="0.25">
      <c r="A55" s="135" t="s">
        <v>1672</v>
      </c>
      <c r="B55" s="257" t="s">
        <v>74</v>
      </c>
      <c r="C55" s="258">
        <f>C56+C59+C58</f>
        <v>15731</v>
      </c>
      <c r="D55" s="258">
        <f>D56+D59+D58</f>
        <v>16267.5</v>
      </c>
      <c r="E55" s="258">
        <f t="shared" ref="E55:E66" si="2">D55/C55*100</f>
        <v>103.41046341618461</v>
      </c>
      <c r="F55" s="224"/>
      <c r="G55" s="22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</row>
    <row r="56" spans="1:243" s="226" customFormat="1" ht="31.5" x14ac:dyDescent="0.25">
      <c r="A56" s="217" t="s">
        <v>1673</v>
      </c>
      <c r="B56" s="137" t="s">
        <v>1</v>
      </c>
      <c r="C56" s="259">
        <v>12194.7</v>
      </c>
      <c r="D56" s="259">
        <v>12371.9</v>
      </c>
      <c r="E56" s="259">
        <f t="shared" si="2"/>
        <v>101.45309027692358</v>
      </c>
      <c r="F56" s="224"/>
      <c r="G56" s="22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</row>
    <row r="57" spans="1:243" s="226" customFormat="1" ht="78.75" x14ac:dyDescent="0.25">
      <c r="A57" s="217" t="s">
        <v>1674</v>
      </c>
      <c r="B57" s="137" t="s">
        <v>1675</v>
      </c>
      <c r="C57" s="259">
        <v>9586.1</v>
      </c>
      <c r="D57" s="259">
        <v>9763.2999999999993</v>
      </c>
      <c r="E57" s="259">
        <f t="shared" si="2"/>
        <v>101.84850982151239</v>
      </c>
      <c r="F57" s="222"/>
      <c r="G57" s="222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</row>
    <row r="58" spans="1:243" s="226" customFormat="1" ht="47.25" x14ac:dyDescent="0.25">
      <c r="A58" s="265" t="s">
        <v>1676</v>
      </c>
      <c r="B58" s="137" t="s">
        <v>2</v>
      </c>
      <c r="C58" s="259">
        <v>1285.5</v>
      </c>
      <c r="D58" s="259">
        <v>1354.6</v>
      </c>
      <c r="E58" s="259">
        <f t="shared" si="2"/>
        <v>105.37534033450018</v>
      </c>
      <c r="F58" s="222"/>
      <c r="G58" s="222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</row>
    <row r="59" spans="1:243" s="226" customFormat="1" ht="31.5" x14ac:dyDescent="0.25">
      <c r="A59" s="265" t="s">
        <v>1677</v>
      </c>
      <c r="B59" s="137" t="s">
        <v>3</v>
      </c>
      <c r="C59" s="259">
        <v>2250.8000000000002</v>
      </c>
      <c r="D59" s="259">
        <v>2541</v>
      </c>
      <c r="E59" s="259">
        <f t="shared" si="2"/>
        <v>112.8931935311889</v>
      </c>
      <c r="F59" s="224"/>
      <c r="G59" s="22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</row>
    <row r="60" spans="1:243" s="226" customFormat="1" ht="31.5" x14ac:dyDescent="0.25">
      <c r="A60" s="135" t="s">
        <v>1678</v>
      </c>
      <c r="B60" s="144" t="s">
        <v>4</v>
      </c>
      <c r="C60" s="258">
        <f>SUM(C61:C71)</f>
        <v>36487.100000000006</v>
      </c>
      <c r="D60" s="258">
        <f>SUM(D61:D71)</f>
        <v>36896.9</v>
      </c>
      <c r="E60" s="258">
        <f t="shared" si="2"/>
        <v>101.12313667022042</v>
      </c>
      <c r="F60" s="224"/>
      <c r="G60" s="22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</row>
    <row r="61" spans="1:243" s="226" customFormat="1" ht="78.75" x14ac:dyDescent="0.25">
      <c r="A61" s="217" t="s">
        <v>1679</v>
      </c>
      <c r="B61" s="137" t="s">
        <v>38</v>
      </c>
      <c r="C61" s="259">
        <v>6.4</v>
      </c>
      <c r="D61" s="259">
        <v>6.4</v>
      </c>
      <c r="E61" s="259">
        <f t="shared" si="2"/>
        <v>100</v>
      </c>
      <c r="F61" s="224"/>
      <c r="G61" s="22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</row>
    <row r="62" spans="1:243" s="226" customFormat="1" ht="78.75" x14ac:dyDescent="0.25">
      <c r="A62" s="217" t="s">
        <v>1680</v>
      </c>
      <c r="B62" s="137" t="s">
        <v>38</v>
      </c>
      <c r="C62" s="259">
        <v>8.6</v>
      </c>
      <c r="D62" s="259">
        <v>8.6</v>
      </c>
      <c r="E62" s="259">
        <f t="shared" si="2"/>
        <v>100</v>
      </c>
      <c r="F62" s="224"/>
      <c r="G62" s="22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</row>
    <row r="63" spans="1:243" s="226" customFormat="1" ht="94.5" x14ac:dyDescent="0.25">
      <c r="A63" s="217" t="s">
        <v>75</v>
      </c>
      <c r="B63" s="137" t="s">
        <v>14</v>
      </c>
      <c r="C63" s="259">
        <v>8630</v>
      </c>
      <c r="D63" s="259">
        <v>8719.2000000000007</v>
      </c>
      <c r="E63" s="259">
        <f t="shared" si="2"/>
        <v>101.03360370799537</v>
      </c>
      <c r="F63" s="224"/>
      <c r="G63" s="22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</row>
    <row r="64" spans="1:243" s="226" customFormat="1" ht="78.75" x14ac:dyDescent="0.25">
      <c r="A64" s="217" t="s">
        <v>1681</v>
      </c>
      <c r="B64" s="137" t="s">
        <v>39</v>
      </c>
      <c r="C64" s="259">
        <v>0.6</v>
      </c>
      <c r="D64" s="259">
        <v>0.6</v>
      </c>
      <c r="E64" s="259">
        <f t="shared" si="2"/>
        <v>100</v>
      </c>
      <c r="F64" s="222"/>
      <c r="G64" s="222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</row>
    <row r="65" spans="1:243" s="226" customFormat="1" ht="78.75" x14ac:dyDescent="0.25">
      <c r="A65" s="217" t="s">
        <v>1682</v>
      </c>
      <c r="B65" s="137" t="s">
        <v>39</v>
      </c>
      <c r="C65" s="259">
        <v>11.3</v>
      </c>
      <c r="D65" s="259">
        <v>11.3</v>
      </c>
      <c r="E65" s="259">
        <f t="shared" si="2"/>
        <v>100</v>
      </c>
      <c r="F65" s="222"/>
      <c r="G65" s="222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</row>
    <row r="66" spans="1:243" s="226" customFormat="1" ht="78.75" x14ac:dyDescent="0.25">
      <c r="A66" s="217" t="s">
        <v>1683</v>
      </c>
      <c r="B66" s="137" t="s">
        <v>39</v>
      </c>
      <c r="C66" s="259">
        <v>21.6</v>
      </c>
      <c r="D66" s="259">
        <v>21.6</v>
      </c>
      <c r="E66" s="259">
        <f t="shared" si="2"/>
        <v>100</v>
      </c>
      <c r="F66" s="222"/>
      <c r="G66" s="222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34"/>
      <c r="FM66" s="134"/>
      <c r="FN66" s="134"/>
      <c r="FO66" s="134"/>
      <c r="FP66" s="134"/>
      <c r="FQ66" s="134"/>
      <c r="FR66" s="134"/>
      <c r="FS66" s="134"/>
      <c r="FT66" s="134"/>
      <c r="FU66" s="134"/>
      <c r="FV66" s="134"/>
      <c r="FW66" s="134"/>
      <c r="FX66" s="134"/>
      <c r="FY66" s="134"/>
      <c r="FZ66" s="134"/>
      <c r="GA66" s="134"/>
      <c r="GB66" s="134"/>
      <c r="GC66" s="134"/>
      <c r="GD66" s="134"/>
      <c r="GE66" s="134"/>
      <c r="GF66" s="134"/>
      <c r="GG66" s="134"/>
      <c r="GH66" s="134"/>
      <c r="GI66" s="134"/>
      <c r="GJ66" s="134"/>
      <c r="GK66" s="134"/>
      <c r="GL66" s="134"/>
      <c r="GM66" s="134"/>
      <c r="GN66" s="134"/>
      <c r="GO66" s="134"/>
      <c r="GP66" s="134"/>
      <c r="GQ66" s="134"/>
      <c r="GR66" s="134"/>
      <c r="GS66" s="134"/>
      <c r="GT66" s="134"/>
      <c r="GU66" s="134"/>
      <c r="GV66" s="134"/>
      <c r="GW66" s="134"/>
      <c r="GX66" s="134"/>
      <c r="GY66" s="134"/>
      <c r="GZ66" s="134"/>
      <c r="HA66" s="134"/>
      <c r="HB66" s="134"/>
      <c r="HC66" s="134"/>
      <c r="HD66" s="134"/>
      <c r="HE66" s="134"/>
      <c r="HF66" s="134"/>
      <c r="HG66" s="134"/>
      <c r="HH66" s="134"/>
      <c r="HI66" s="134"/>
      <c r="HJ66" s="134"/>
      <c r="HK66" s="134"/>
      <c r="HL66" s="134"/>
      <c r="HM66" s="134"/>
      <c r="HN66" s="134"/>
      <c r="HO66" s="134"/>
      <c r="HP66" s="134"/>
      <c r="HQ66" s="134"/>
      <c r="HR66" s="134"/>
      <c r="HS66" s="134"/>
      <c r="HT66" s="134"/>
      <c r="HU66" s="134"/>
      <c r="HV66" s="134"/>
      <c r="HW66" s="134"/>
      <c r="HX66" s="134"/>
      <c r="HY66" s="134"/>
      <c r="HZ66" s="134"/>
      <c r="IA66" s="134"/>
      <c r="IB66" s="134"/>
      <c r="IC66" s="134"/>
      <c r="ID66" s="134"/>
      <c r="IE66" s="134"/>
      <c r="IF66" s="134"/>
      <c r="IG66" s="134"/>
      <c r="IH66" s="134"/>
      <c r="II66" s="134"/>
    </row>
    <row r="67" spans="1:243" ht="94.5" x14ac:dyDescent="0.25">
      <c r="A67" s="217" t="s">
        <v>1684</v>
      </c>
      <c r="B67" s="137" t="s">
        <v>15</v>
      </c>
      <c r="C67" s="259">
        <v>136.9</v>
      </c>
      <c r="D67" s="259">
        <v>355.4</v>
      </c>
      <c r="E67" s="259" t="s">
        <v>1685</v>
      </c>
      <c r="F67" s="224"/>
      <c r="G67" s="224"/>
    </row>
    <row r="68" spans="1:243" ht="47.25" x14ac:dyDescent="0.25">
      <c r="A68" s="147" t="s">
        <v>1686</v>
      </c>
      <c r="B68" s="137" t="s">
        <v>16</v>
      </c>
      <c r="C68" s="259">
        <v>11400</v>
      </c>
      <c r="D68" s="259">
        <v>11475.9</v>
      </c>
      <c r="E68" s="259">
        <f t="shared" ref="E68:E79" si="3">D68/C68*100</f>
        <v>100.66578947368421</v>
      </c>
      <c r="F68" s="222"/>
      <c r="G68" s="222"/>
    </row>
    <row r="69" spans="1:243" ht="47.25" x14ac:dyDescent="0.25">
      <c r="A69" s="147" t="s">
        <v>1687</v>
      </c>
      <c r="B69" s="137" t="s">
        <v>76</v>
      </c>
      <c r="C69" s="259">
        <v>4244.8999999999996</v>
      </c>
      <c r="D69" s="259">
        <v>4158.3999999999996</v>
      </c>
      <c r="E69" s="259">
        <f t="shared" si="3"/>
        <v>97.962260595067022</v>
      </c>
      <c r="F69" s="222"/>
      <c r="G69" s="222"/>
    </row>
    <row r="70" spans="1:243" ht="78.75" x14ac:dyDescent="0.25">
      <c r="A70" s="147" t="s">
        <v>1688</v>
      </c>
      <c r="B70" s="149" t="s">
        <v>17</v>
      </c>
      <c r="C70" s="259">
        <v>3538.3</v>
      </c>
      <c r="D70" s="259">
        <v>3651.5</v>
      </c>
      <c r="E70" s="259">
        <f t="shared" si="3"/>
        <v>103.19927648870926</v>
      </c>
      <c r="F70" s="222"/>
      <c r="G70" s="222"/>
    </row>
    <row r="71" spans="1:243" ht="47.25" x14ac:dyDescent="0.25">
      <c r="A71" s="147" t="s">
        <v>1689</v>
      </c>
      <c r="B71" s="149" t="s">
        <v>18</v>
      </c>
      <c r="C71" s="259">
        <v>8488.5</v>
      </c>
      <c r="D71" s="259">
        <v>8488</v>
      </c>
      <c r="E71" s="259">
        <f t="shared" si="3"/>
        <v>99.994109677799386</v>
      </c>
      <c r="F71" s="224"/>
      <c r="G71" s="224"/>
    </row>
    <row r="72" spans="1:243" ht="21" customHeight="1" x14ac:dyDescent="0.25">
      <c r="A72" s="135" t="s">
        <v>77</v>
      </c>
      <c r="B72" s="144" t="s">
        <v>1690</v>
      </c>
      <c r="C72" s="258">
        <f>SUM(C73:C98)</f>
        <v>14512.099999999999</v>
      </c>
      <c r="D72" s="258">
        <f>SUM(D73:D98)</f>
        <v>15756.7</v>
      </c>
      <c r="E72" s="258">
        <f t="shared" si="3"/>
        <v>108.57629150846537</v>
      </c>
      <c r="F72" s="224"/>
      <c r="G72" s="224"/>
    </row>
    <row r="73" spans="1:243" ht="81" customHeight="1" x14ac:dyDescent="0.25">
      <c r="A73" s="217" t="s">
        <v>1691</v>
      </c>
      <c r="B73" s="150" t="s">
        <v>78</v>
      </c>
      <c r="C73" s="259">
        <v>51.9</v>
      </c>
      <c r="D73" s="259">
        <v>56.5</v>
      </c>
      <c r="E73" s="259">
        <f t="shared" si="3"/>
        <v>108.86319845857419</v>
      </c>
      <c r="F73" s="224"/>
      <c r="G73" s="224"/>
    </row>
    <row r="74" spans="1:243" ht="93" customHeight="1" x14ac:dyDescent="0.25">
      <c r="A74" s="217" t="s">
        <v>1692</v>
      </c>
      <c r="B74" s="150" t="s">
        <v>79</v>
      </c>
      <c r="C74" s="259">
        <v>86.9</v>
      </c>
      <c r="D74" s="259">
        <v>92.2</v>
      </c>
      <c r="E74" s="259">
        <f t="shared" si="3"/>
        <v>106.09896432681242</v>
      </c>
      <c r="F74" s="224"/>
      <c r="G74" s="224"/>
    </row>
    <row r="75" spans="1:243" ht="78.75" x14ac:dyDescent="0.25">
      <c r="A75" s="217" t="s">
        <v>1693</v>
      </c>
      <c r="B75" s="149" t="s">
        <v>1694</v>
      </c>
      <c r="C75" s="259">
        <v>10.7</v>
      </c>
      <c r="D75" s="259">
        <v>11.7</v>
      </c>
      <c r="E75" s="259">
        <f t="shared" si="3"/>
        <v>109.34579439252336</v>
      </c>
      <c r="F75" s="224"/>
      <c r="G75" s="224"/>
    </row>
    <row r="76" spans="1:243" ht="78.75" x14ac:dyDescent="0.25">
      <c r="A76" s="217" t="s">
        <v>1695</v>
      </c>
      <c r="B76" s="266" t="s">
        <v>80</v>
      </c>
      <c r="C76" s="267">
        <v>25</v>
      </c>
      <c r="D76" s="267">
        <v>40</v>
      </c>
      <c r="E76" s="259">
        <f t="shared" si="3"/>
        <v>160</v>
      </c>
      <c r="F76" s="222"/>
      <c r="G76" s="222"/>
    </row>
    <row r="77" spans="1:243" ht="80.25" customHeight="1" x14ac:dyDescent="0.25">
      <c r="A77" s="139" t="s">
        <v>1696</v>
      </c>
      <c r="B77" s="268" t="s">
        <v>1697</v>
      </c>
      <c r="C77" s="267">
        <v>10.3</v>
      </c>
      <c r="D77" s="267">
        <v>12.3</v>
      </c>
      <c r="E77" s="259">
        <f t="shared" si="3"/>
        <v>119.41747572815532</v>
      </c>
      <c r="F77" s="222"/>
      <c r="G77" s="222"/>
    </row>
    <row r="78" spans="1:243" ht="78.75" x14ac:dyDescent="0.25">
      <c r="A78" s="217" t="s">
        <v>1698</v>
      </c>
      <c r="B78" s="137" t="s">
        <v>81</v>
      </c>
      <c r="C78" s="267">
        <v>10</v>
      </c>
      <c r="D78" s="267">
        <v>10</v>
      </c>
      <c r="E78" s="259">
        <f t="shared" si="3"/>
        <v>100</v>
      </c>
      <c r="F78" s="224"/>
      <c r="G78" s="224"/>
      <c r="I78" s="145"/>
      <c r="J78" s="145"/>
    </row>
    <row r="79" spans="1:243" ht="78.75" x14ac:dyDescent="0.25">
      <c r="A79" s="139" t="s">
        <v>1699</v>
      </c>
      <c r="B79" s="137" t="s">
        <v>1700</v>
      </c>
      <c r="C79" s="259">
        <v>35</v>
      </c>
      <c r="D79" s="259">
        <v>35</v>
      </c>
      <c r="E79" s="259">
        <f t="shared" si="3"/>
        <v>100</v>
      </c>
      <c r="F79" s="224"/>
      <c r="G79" s="224"/>
    </row>
    <row r="80" spans="1:243" ht="63" x14ac:dyDescent="0.25">
      <c r="A80" s="147" t="s">
        <v>1701</v>
      </c>
      <c r="B80" s="148" t="s">
        <v>1702</v>
      </c>
      <c r="C80" s="259">
        <v>0</v>
      </c>
      <c r="D80" s="259">
        <v>0</v>
      </c>
      <c r="E80" s="259" t="s">
        <v>1615</v>
      </c>
      <c r="F80" s="224"/>
      <c r="G80" s="224"/>
    </row>
    <row r="81" spans="1:10" ht="78.75" x14ac:dyDescent="0.25">
      <c r="A81" s="139" t="s">
        <v>1703</v>
      </c>
      <c r="B81" s="137" t="s">
        <v>1704</v>
      </c>
      <c r="C81" s="259">
        <v>3.3</v>
      </c>
      <c r="D81" s="259">
        <v>3.3</v>
      </c>
      <c r="E81" s="259">
        <f t="shared" ref="E81:E89" si="4">D81/C81*100</f>
        <v>100</v>
      </c>
      <c r="F81" s="224"/>
      <c r="G81" s="224"/>
      <c r="I81" s="145"/>
      <c r="J81" s="145"/>
    </row>
    <row r="82" spans="1:10" ht="94.5" x14ac:dyDescent="0.25">
      <c r="A82" s="217" t="s">
        <v>1705</v>
      </c>
      <c r="B82" s="137" t="s">
        <v>82</v>
      </c>
      <c r="C82" s="259">
        <v>274.10000000000002</v>
      </c>
      <c r="D82" s="259">
        <v>274.10000000000002</v>
      </c>
      <c r="E82" s="259">
        <f t="shared" si="4"/>
        <v>100</v>
      </c>
      <c r="F82" s="224"/>
      <c r="G82" s="224"/>
      <c r="I82" s="145"/>
      <c r="J82" s="145"/>
    </row>
    <row r="83" spans="1:10" ht="111.75" customHeight="1" x14ac:dyDescent="0.25">
      <c r="A83" s="139" t="s">
        <v>1706</v>
      </c>
      <c r="B83" s="137" t="s">
        <v>1707</v>
      </c>
      <c r="C83" s="259">
        <v>53.2</v>
      </c>
      <c r="D83" s="259">
        <v>55.5</v>
      </c>
      <c r="E83" s="259">
        <f t="shared" si="4"/>
        <v>104.32330827067669</v>
      </c>
      <c r="F83" s="224"/>
      <c r="G83" s="224"/>
      <c r="I83" s="145"/>
      <c r="J83" s="145"/>
    </row>
    <row r="84" spans="1:10" ht="110.25" x14ac:dyDescent="0.25">
      <c r="A84" s="139" t="s">
        <v>83</v>
      </c>
      <c r="B84" s="137" t="s">
        <v>1708</v>
      </c>
      <c r="C84" s="259">
        <v>15</v>
      </c>
      <c r="D84" s="259">
        <v>15</v>
      </c>
      <c r="E84" s="259">
        <f t="shared" si="4"/>
        <v>100</v>
      </c>
      <c r="F84" s="224"/>
      <c r="G84" s="224"/>
    </row>
    <row r="85" spans="1:10" ht="94.5" x14ac:dyDescent="0.25">
      <c r="A85" s="139" t="s">
        <v>1709</v>
      </c>
      <c r="B85" s="149" t="s">
        <v>1710</v>
      </c>
      <c r="C85" s="259">
        <v>4.5</v>
      </c>
      <c r="D85" s="259">
        <v>4.5</v>
      </c>
      <c r="E85" s="259">
        <f t="shared" si="4"/>
        <v>100</v>
      </c>
      <c r="F85" s="224"/>
      <c r="G85" s="224"/>
    </row>
    <row r="86" spans="1:10" ht="126" x14ac:dyDescent="0.25">
      <c r="A86" s="217" t="s">
        <v>1711</v>
      </c>
      <c r="B86" s="137" t="s">
        <v>1712</v>
      </c>
      <c r="C86" s="259">
        <v>1</v>
      </c>
      <c r="D86" s="259">
        <v>1</v>
      </c>
      <c r="E86" s="259">
        <f t="shared" si="4"/>
        <v>100</v>
      </c>
      <c r="F86" s="224"/>
      <c r="G86" s="224"/>
    </row>
    <row r="87" spans="1:10" ht="78.75" x14ac:dyDescent="0.25">
      <c r="A87" s="217" t="s">
        <v>1713</v>
      </c>
      <c r="B87" s="137" t="s">
        <v>84</v>
      </c>
      <c r="C87" s="259">
        <v>190.7</v>
      </c>
      <c r="D87" s="259">
        <v>373.3</v>
      </c>
      <c r="E87" s="259">
        <f t="shared" si="4"/>
        <v>195.75249082328264</v>
      </c>
      <c r="F87" s="224"/>
      <c r="G87" s="224"/>
    </row>
    <row r="88" spans="1:10" ht="94.5" x14ac:dyDescent="0.25">
      <c r="A88" s="217" t="s">
        <v>1714</v>
      </c>
      <c r="B88" s="137" t="s">
        <v>85</v>
      </c>
      <c r="C88" s="259">
        <v>275.10000000000002</v>
      </c>
      <c r="D88" s="259">
        <v>294.10000000000002</v>
      </c>
      <c r="E88" s="259">
        <f t="shared" si="4"/>
        <v>106.90657942566339</v>
      </c>
      <c r="F88" s="227"/>
      <c r="G88" s="227"/>
    </row>
    <row r="89" spans="1:10" ht="47.25" x14ac:dyDescent="0.25">
      <c r="A89" s="217" t="s">
        <v>86</v>
      </c>
      <c r="B89" s="137" t="s">
        <v>1715</v>
      </c>
      <c r="C89" s="259">
        <v>74.599999999999994</v>
      </c>
      <c r="D89" s="259">
        <v>88.8</v>
      </c>
      <c r="E89" s="259">
        <f t="shared" si="4"/>
        <v>119.03485254691691</v>
      </c>
      <c r="F89" s="227"/>
      <c r="G89" s="227"/>
    </row>
    <row r="90" spans="1:10" ht="31.5" x14ac:dyDescent="0.25">
      <c r="A90" s="217" t="s">
        <v>1716</v>
      </c>
      <c r="B90" s="137" t="s">
        <v>1717</v>
      </c>
      <c r="C90" s="259">
        <v>0</v>
      </c>
      <c r="D90" s="259">
        <v>0</v>
      </c>
      <c r="E90" s="259" t="s">
        <v>1615</v>
      </c>
      <c r="F90" s="227"/>
      <c r="G90" s="227"/>
    </row>
    <row r="91" spans="1:10" ht="78.75" x14ac:dyDescent="0.25">
      <c r="A91" s="217" t="s">
        <v>1718</v>
      </c>
      <c r="B91" s="137" t="s">
        <v>87</v>
      </c>
      <c r="C91" s="259">
        <v>574.20000000000005</v>
      </c>
      <c r="D91" s="259">
        <v>616.9</v>
      </c>
      <c r="E91" s="259">
        <f t="shared" ref="E91:E99" si="5">D91/C91*100</f>
        <v>107.43643329850225</v>
      </c>
      <c r="F91" s="227"/>
      <c r="G91" s="227"/>
    </row>
    <row r="92" spans="1:10" ht="94.5" x14ac:dyDescent="0.25">
      <c r="A92" s="217" t="s">
        <v>1719</v>
      </c>
      <c r="B92" s="137" t="s">
        <v>88</v>
      </c>
      <c r="C92" s="259">
        <v>3640.5</v>
      </c>
      <c r="D92" s="259">
        <v>3132.4</v>
      </c>
      <c r="E92" s="259">
        <f t="shared" si="5"/>
        <v>86.043125944238426</v>
      </c>
      <c r="F92" s="227"/>
      <c r="G92" s="227"/>
    </row>
    <row r="93" spans="1:10" ht="47.25" x14ac:dyDescent="0.25">
      <c r="A93" s="139" t="s">
        <v>1720</v>
      </c>
      <c r="B93" s="137" t="s">
        <v>1721</v>
      </c>
      <c r="C93" s="259">
        <v>210.4</v>
      </c>
      <c r="D93" s="259">
        <v>210.4</v>
      </c>
      <c r="E93" s="259">
        <f t="shared" si="5"/>
        <v>100</v>
      </c>
      <c r="F93" s="227"/>
      <c r="G93" s="227"/>
    </row>
    <row r="94" spans="1:10" ht="31.5" x14ac:dyDescent="0.25">
      <c r="A94" s="139" t="s">
        <v>1722</v>
      </c>
      <c r="B94" s="137" t="s">
        <v>1723</v>
      </c>
      <c r="C94" s="259">
        <v>7.3</v>
      </c>
      <c r="D94" s="259">
        <v>7.3</v>
      </c>
      <c r="E94" s="259">
        <f t="shared" si="5"/>
        <v>100</v>
      </c>
      <c r="F94" s="227"/>
      <c r="G94" s="227"/>
    </row>
    <row r="95" spans="1:10" ht="63" x14ac:dyDescent="0.25">
      <c r="A95" s="139" t="s">
        <v>1724</v>
      </c>
      <c r="B95" s="137" t="s">
        <v>5</v>
      </c>
      <c r="C95" s="259">
        <v>84.9</v>
      </c>
      <c r="D95" s="259">
        <v>84.9</v>
      </c>
      <c r="E95" s="259">
        <f t="shared" si="5"/>
        <v>100</v>
      </c>
      <c r="F95" s="228"/>
      <c r="G95" s="228"/>
    </row>
    <row r="96" spans="1:10" ht="63" x14ac:dyDescent="0.25">
      <c r="A96" s="217" t="s">
        <v>1725</v>
      </c>
      <c r="B96" s="137" t="s">
        <v>1726</v>
      </c>
      <c r="C96" s="259">
        <v>8651.7000000000007</v>
      </c>
      <c r="D96" s="259">
        <v>10113.200000000001</v>
      </c>
      <c r="E96" s="259">
        <f t="shared" si="5"/>
        <v>116.89263381763122</v>
      </c>
      <c r="F96" s="228"/>
      <c r="G96" s="228"/>
    </row>
    <row r="97" spans="1:9" ht="78.75" x14ac:dyDescent="0.25">
      <c r="A97" s="139" t="s">
        <v>1727</v>
      </c>
      <c r="B97" s="137" t="s">
        <v>89</v>
      </c>
      <c r="C97" s="259">
        <v>154</v>
      </c>
      <c r="D97" s="259">
        <v>156.5</v>
      </c>
      <c r="E97" s="259">
        <f t="shared" si="5"/>
        <v>101.62337662337661</v>
      </c>
      <c r="F97" s="228"/>
      <c r="G97" s="228"/>
      <c r="I97" s="227"/>
    </row>
    <row r="98" spans="1:9" ht="94.5" x14ac:dyDescent="0.25">
      <c r="A98" s="139" t="s">
        <v>1728</v>
      </c>
      <c r="B98" s="137" t="s">
        <v>8</v>
      </c>
      <c r="C98" s="259">
        <v>67.8</v>
      </c>
      <c r="D98" s="259">
        <v>67.8</v>
      </c>
      <c r="E98" s="259">
        <f t="shared" si="5"/>
        <v>100</v>
      </c>
      <c r="F98" s="228"/>
      <c r="G98" s="228"/>
      <c r="I98" s="227"/>
    </row>
    <row r="99" spans="1:9" x14ac:dyDescent="0.25">
      <c r="A99" s="135" t="s">
        <v>1729</v>
      </c>
      <c r="B99" s="257" t="s">
        <v>90</v>
      </c>
      <c r="C99" s="258">
        <f>C100+C101</f>
        <v>9517.7999999999993</v>
      </c>
      <c r="D99" s="258">
        <f>D100+D101</f>
        <v>9460.6999999999989</v>
      </c>
      <c r="E99" s="258">
        <f t="shared" si="5"/>
        <v>99.400071445081835</v>
      </c>
      <c r="F99" s="228"/>
      <c r="G99" s="228"/>
      <c r="I99" s="227"/>
    </row>
    <row r="100" spans="1:9" x14ac:dyDescent="0.25">
      <c r="A100" s="217" t="s">
        <v>1730</v>
      </c>
      <c r="B100" s="264" t="s">
        <v>1731</v>
      </c>
      <c r="C100" s="259">
        <v>0</v>
      </c>
      <c r="D100" s="259">
        <v>-41.1</v>
      </c>
      <c r="E100" s="259" t="s">
        <v>1615</v>
      </c>
      <c r="F100" s="228"/>
      <c r="G100" s="228"/>
      <c r="I100" s="227"/>
    </row>
    <row r="101" spans="1:9" x14ac:dyDescent="0.25">
      <c r="A101" s="217" t="s">
        <v>1732</v>
      </c>
      <c r="B101" s="264" t="s">
        <v>90</v>
      </c>
      <c r="C101" s="269">
        <v>9517.7999999999993</v>
      </c>
      <c r="D101" s="269">
        <v>9501.7999999999993</v>
      </c>
      <c r="E101" s="259">
        <f t="shared" ref="E101:E120" si="6">D101/C101*100</f>
        <v>99.831893925066723</v>
      </c>
      <c r="F101" s="228"/>
      <c r="G101" s="228"/>
      <c r="I101" s="227"/>
    </row>
    <row r="102" spans="1:9" x14ac:dyDescent="0.25">
      <c r="A102" s="314" t="s">
        <v>91</v>
      </c>
      <c r="B102" s="315"/>
      <c r="C102" s="258">
        <f>C41+C50+C55+C60+C72+C99</f>
        <v>148688.6</v>
      </c>
      <c r="D102" s="258">
        <f>D41+D50+D55+D60+D72+D99</f>
        <v>149676.60000000003</v>
      </c>
      <c r="E102" s="258">
        <f t="shared" si="6"/>
        <v>100.6644759584797</v>
      </c>
      <c r="F102" s="228"/>
      <c r="G102" s="228"/>
      <c r="I102" s="227"/>
    </row>
    <row r="103" spans="1:9" ht="26.25" customHeight="1" x14ac:dyDescent="0.25">
      <c r="A103" s="135" t="s">
        <v>1733</v>
      </c>
      <c r="B103" s="270" t="s">
        <v>92</v>
      </c>
      <c r="C103" s="258">
        <f>C40+C102</f>
        <v>1717659.4</v>
      </c>
      <c r="D103" s="258">
        <f>D40+D102</f>
        <v>1749464.1</v>
      </c>
      <c r="E103" s="258">
        <f t="shared" si="6"/>
        <v>101.8516301893146</v>
      </c>
      <c r="F103" s="228"/>
      <c r="G103" s="228"/>
      <c r="I103" s="227"/>
    </row>
    <row r="104" spans="1:9" ht="47.25" x14ac:dyDescent="0.25">
      <c r="A104" s="135" t="s">
        <v>1734</v>
      </c>
      <c r="B104" s="271" t="s">
        <v>93</v>
      </c>
      <c r="C104" s="258">
        <f>C105+C109+C129+C147</f>
        <v>3863921.6999999993</v>
      </c>
      <c r="D104" s="258">
        <f>D105+D109+D129+D147</f>
        <v>3812930.6</v>
      </c>
      <c r="E104" s="258">
        <f t="shared" si="6"/>
        <v>98.680327813061041</v>
      </c>
      <c r="F104" s="228"/>
      <c r="G104" s="228"/>
      <c r="I104" s="227"/>
    </row>
    <row r="105" spans="1:9" ht="31.5" x14ac:dyDescent="0.25">
      <c r="A105" s="135" t="s">
        <v>1735</v>
      </c>
      <c r="B105" s="272" t="s">
        <v>1736</v>
      </c>
      <c r="C105" s="258">
        <f>SUM(C106:C108)</f>
        <v>528566.6</v>
      </c>
      <c r="D105" s="258">
        <f>SUM(D106:D108)</f>
        <v>516041.8</v>
      </c>
      <c r="E105" s="258">
        <f t="shared" si="6"/>
        <v>97.63042159682432</v>
      </c>
      <c r="F105" s="228"/>
      <c r="G105" s="228"/>
      <c r="I105" s="227"/>
    </row>
    <row r="106" spans="1:9" ht="31.5" x14ac:dyDescent="0.25">
      <c r="A106" s="217" t="s">
        <v>1737</v>
      </c>
      <c r="B106" s="273" t="s">
        <v>1738</v>
      </c>
      <c r="C106" s="259">
        <v>248026</v>
      </c>
      <c r="D106" s="259">
        <v>248026</v>
      </c>
      <c r="E106" s="259">
        <f t="shared" si="6"/>
        <v>100</v>
      </c>
      <c r="F106" s="228"/>
      <c r="G106" s="228"/>
      <c r="I106" s="227"/>
    </row>
    <row r="107" spans="1:9" ht="31.5" x14ac:dyDescent="0.25">
      <c r="A107" s="217" t="s">
        <v>1739</v>
      </c>
      <c r="B107" s="273" t="s">
        <v>1740</v>
      </c>
      <c r="C107" s="259">
        <v>183125.4</v>
      </c>
      <c r="D107" s="259">
        <v>170600.6</v>
      </c>
      <c r="E107" s="259">
        <f t="shared" si="6"/>
        <v>93.160533710779617</v>
      </c>
      <c r="F107" s="228"/>
      <c r="G107" s="228"/>
      <c r="I107" s="227"/>
    </row>
    <row r="108" spans="1:9" ht="47.25" x14ac:dyDescent="0.25">
      <c r="A108" s="217" t="s">
        <v>1741</v>
      </c>
      <c r="B108" s="273" t="s">
        <v>94</v>
      </c>
      <c r="C108" s="259">
        <v>97415.2</v>
      </c>
      <c r="D108" s="259">
        <v>97415.2</v>
      </c>
      <c r="E108" s="259">
        <f t="shared" si="6"/>
        <v>100</v>
      </c>
      <c r="F108" s="228"/>
      <c r="G108" s="228"/>
    </row>
    <row r="109" spans="1:9" ht="31.5" x14ac:dyDescent="0.25">
      <c r="A109" s="274" t="s">
        <v>1742</v>
      </c>
      <c r="B109" s="275" t="s">
        <v>95</v>
      </c>
      <c r="C109" s="258">
        <f>SUM(C110:C128)</f>
        <v>577017.49999999988</v>
      </c>
      <c r="D109" s="258">
        <f>SUM(D110:D128)</f>
        <v>554267.79999999993</v>
      </c>
      <c r="E109" s="258">
        <f t="shared" si="6"/>
        <v>96.057363944767715</v>
      </c>
      <c r="F109" s="228"/>
      <c r="G109" s="228"/>
    </row>
    <row r="110" spans="1:9" ht="63" x14ac:dyDescent="0.25">
      <c r="A110" s="217" t="s">
        <v>1743</v>
      </c>
      <c r="B110" s="137" t="s">
        <v>1744</v>
      </c>
      <c r="C110" s="259">
        <v>132619.29999999999</v>
      </c>
      <c r="D110" s="259">
        <v>132619.29999999999</v>
      </c>
      <c r="E110" s="259">
        <f t="shared" si="6"/>
        <v>100</v>
      </c>
      <c r="F110" s="228"/>
      <c r="G110" s="228"/>
    </row>
    <row r="111" spans="1:9" ht="47.25" x14ac:dyDescent="0.25">
      <c r="A111" s="256" t="s">
        <v>1745</v>
      </c>
      <c r="B111" s="137" t="s">
        <v>1746</v>
      </c>
      <c r="C111" s="259">
        <v>5371</v>
      </c>
      <c r="D111" s="259">
        <v>5371</v>
      </c>
      <c r="E111" s="259">
        <f t="shared" si="6"/>
        <v>100</v>
      </c>
      <c r="F111" s="228"/>
      <c r="G111" s="228"/>
    </row>
    <row r="112" spans="1:9" ht="110.25" x14ac:dyDescent="0.25">
      <c r="A112" s="256" t="s">
        <v>1747</v>
      </c>
      <c r="B112" s="137" t="s">
        <v>19</v>
      </c>
      <c r="C112" s="259">
        <v>65486.5</v>
      </c>
      <c r="D112" s="259">
        <v>55516.800000000003</v>
      </c>
      <c r="E112" s="259">
        <f t="shared" si="6"/>
        <v>84.775946187382132</v>
      </c>
      <c r="F112" s="228"/>
      <c r="G112" s="228"/>
    </row>
    <row r="113" spans="1:7" ht="94.5" x14ac:dyDescent="0.25">
      <c r="A113" s="256" t="s">
        <v>1748</v>
      </c>
      <c r="B113" s="137" t="s">
        <v>20</v>
      </c>
      <c r="C113" s="259">
        <v>16371.6</v>
      </c>
      <c r="D113" s="259">
        <v>16371.6</v>
      </c>
      <c r="E113" s="259">
        <f t="shared" si="6"/>
        <v>100</v>
      </c>
      <c r="F113" s="228"/>
      <c r="G113" s="228"/>
    </row>
    <row r="114" spans="1:7" ht="47.25" x14ac:dyDescent="0.25">
      <c r="A114" s="139" t="s">
        <v>1749</v>
      </c>
      <c r="B114" s="137" t="s">
        <v>1750</v>
      </c>
      <c r="C114" s="259">
        <v>2822.8</v>
      </c>
      <c r="D114" s="259">
        <v>2822.8</v>
      </c>
      <c r="E114" s="259">
        <f t="shared" si="6"/>
        <v>100</v>
      </c>
      <c r="F114" s="228"/>
      <c r="G114" s="228"/>
    </row>
    <row r="115" spans="1:7" ht="63" x14ac:dyDescent="0.25">
      <c r="A115" s="217" t="s">
        <v>1751</v>
      </c>
      <c r="B115" s="137" t="s">
        <v>1752</v>
      </c>
      <c r="C115" s="259">
        <v>6204</v>
      </c>
      <c r="D115" s="259">
        <v>6204</v>
      </c>
      <c r="E115" s="259">
        <f t="shared" si="6"/>
        <v>100</v>
      </c>
      <c r="F115" s="228"/>
      <c r="G115" s="228"/>
    </row>
    <row r="116" spans="1:7" ht="63" x14ac:dyDescent="0.25">
      <c r="A116" s="217" t="s">
        <v>1753</v>
      </c>
      <c r="B116" s="137" t="s">
        <v>96</v>
      </c>
      <c r="C116" s="259">
        <v>6717.5</v>
      </c>
      <c r="D116" s="259">
        <v>6717.5</v>
      </c>
      <c r="E116" s="259">
        <f t="shared" si="6"/>
        <v>100</v>
      </c>
      <c r="F116" s="228"/>
      <c r="G116" s="228"/>
    </row>
    <row r="117" spans="1:7" ht="47.25" x14ac:dyDescent="0.25">
      <c r="A117" s="217" t="s">
        <v>1754</v>
      </c>
      <c r="B117" s="137" t="s">
        <v>33</v>
      </c>
      <c r="C117" s="259">
        <v>41666.699999999997</v>
      </c>
      <c r="D117" s="259">
        <v>32208.1</v>
      </c>
      <c r="E117" s="259">
        <f t="shared" si="6"/>
        <v>77.299378160497483</v>
      </c>
      <c r="F117" s="228"/>
      <c r="G117" s="228"/>
    </row>
    <row r="118" spans="1:7" ht="63" x14ac:dyDescent="0.25">
      <c r="A118" s="217" t="s">
        <v>1755</v>
      </c>
      <c r="B118" s="137" t="s">
        <v>34</v>
      </c>
      <c r="C118" s="259">
        <v>34942.300000000003</v>
      </c>
      <c r="D118" s="259">
        <v>34942.300000000003</v>
      </c>
      <c r="E118" s="259">
        <f t="shared" si="6"/>
        <v>100</v>
      </c>
      <c r="F118" s="228"/>
      <c r="G118" s="228"/>
    </row>
    <row r="119" spans="1:7" ht="63" x14ac:dyDescent="0.25">
      <c r="A119" s="217" t="s">
        <v>1756</v>
      </c>
      <c r="B119" s="137" t="s">
        <v>35</v>
      </c>
      <c r="C119" s="259">
        <v>3360.8</v>
      </c>
      <c r="D119" s="259">
        <v>3360.8</v>
      </c>
      <c r="E119" s="259">
        <f t="shared" si="6"/>
        <v>100</v>
      </c>
      <c r="F119" s="228"/>
      <c r="G119" s="228"/>
    </row>
    <row r="120" spans="1:7" ht="31.5" x14ac:dyDescent="0.25">
      <c r="A120" s="139" t="s">
        <v>1757</v>
      </c>
      <c r="B120" s="137" t="s">
        <v>21</v>
      </c>
      <c r="C120" s="259">
        <v>690.1</v>
      </c>
      <c r="D120" s="259">
        <v>690.1</v>
      </c>
      <c r="E120" s="259">
        <f t="shared" si="6"/>
        <v>100</v>
      </c>
      <c r="F120" s="228"/>
      <c r="G120" s="228"/>
    </row>
    <row r="121" spans="1:7" ht="47.25" x14ac:dyDescent="0.25">
      <c r="A121" s="217" t="s">
        <v>1758</v>
      </c>
      <c r="B121" s="137" t="s">
        <v>1759</v>
      </c>
      <c r="C121" s="259">
        <v>0</v>
      </c>
      <c r="D121" s="259">
        <v>0</v>
      </c>
      <c r="E121" s="259" t="s">
        <v>1615</v>
      </c>
      <c r="F121" s="228"/>
      <c r="G121" s="228"/>
    </row>
    <row r="122" spans="1:7" ht="63" x14ac:dyDescent="0.25">
      <c r="A122" s="217" t="s">
        <v>1760</v>
      </c>
      <c r="B122" s="137" t="s">
        <v>1761</v>
      </c>
      <c r="C122" s="259">
        <v>56545.599999999999</v>
      </c>
      <c r="D122" s="259">
        <v>56543.7</v>
      </c>
      <c r="E122" s="259">
        <f>D122/C122*100</f>
        <v>99.996639880026024</v>
      </c>
      <c r="F122" s="228"/>
      <c r="G122" s="228"/>
    </row>
    <row r="123" spans="1:7" ht="31.5" x14ac:dyDescent="0.25">
      <c r="A123" s="217" t="s">
        <v>1762</v>
      </c>
      <c r="B123" s="137" t="s">
        <v>1763</v>
      </c>
      <c r="C123" s="259">
        <v>41900</v>
      </c>
      <c r="D123" s="259">
        <v>41838.9</v>
      </c>
      <c r="E123" s="259">
        <f>D123/C123*100</f>
        <v>99.854176610978527</v>
      </c>
      <c r="F123" s="228"/>
      <c r="G123" s="228"/>
    </row>
    <row r="124" spans="1:7" x14ac:dyDescent="0.25">
      <c r="A124" s="217" t="s">
        <v>1764</v>
      </c>
      <c r="B124" s="137" t="s">
        <v>1765</v>
      </c>
      <c r="C124" s="259">
        <v>29796.2</v>
      </c>
      <c r="D124" s="259">
        <v>26537.8</v>
      </c>
      <c r="E124" s="259">
        <f>D124/C124*100</f>
        <v>89.064377336707352</v>
      </c>
      <c r="F124" s="228"/>
      <c r="G124" s="228"/>
    </row>
    <row r="125" spans="1:7" ht="63" x14ac:dyDescent="0.25">
      <c r="A125" s="217" t="s">
        <v>1766</v>
      </c>
      <c r="B125" s="137" t="s">
        <v>1767</v>
      </c>
      <c r="C125" s="138">
        <v>0</v>
      </c>
      <c r="D125" s="138">
        <v>0</v>
      </c>
      <c r="E125" s="259" t="s">
        <v>1615</v>
      </c>
      <c r="F125" s="228"/>
      <c r="G125" s="228"/>
    </row>
    <row r="126" spans="1:7" x14ac:dyDescent="0.25">
      <c r="A126" s="217" t="s">
        <v>1768</v>
      </c>
      <c r="B126" s="264" t="s">
        <v>1769</v>
      </c>
      <c r="C126" s="259">
        <v>21971</v>
      </c>
      <c r="D126" s="259">
        <v>21971</v>
      </c>
      <c r="E126" s="259">
        <f t="shared" ref="E126:E151" si="7">D126/C126*100</f>
        <v>100</v>
      </c>
      <c r="F126" s="228"/>
      <c r="G126" s="228"/>
    </row>
    <row r="127" spans="1:7" x14ac:dyDescent="0.25">
      <c r="A127" s="217" t="s">
        <v>1770</v>
      </c>
      <c r="B127" s="264" t="s">
        <v>1765</v>
      </c>
      <c r="C127" s="259">
        <v>53473.1</v>
      </c>
      <c r="D127" s="259">
        <v>53473.1</v>
      </c>
      <c r="E127" s="259">
        <f t="shared" si="7"/>
        <v>100</v>
      </c>
      <c r="F127" s="228"/>
      <c r="G127" s="228"/>
    </row>
    <row r="128" spans="1:7" x14ac:dyDescent="0.25">
      <c r="A128" s="217" t="s">
        <v>1771</v>
      </c>
      <c r="B128" s="264" t="s">
        <v>1765</v>
      </c>
      <c r="C128" s="259">
        <v>57079</v>
      </c>
      <c r="D128" s="259">
        <v>57079</v>
      </c>
      <c r="E128" s="259">
        <f t="shared" si="7"/>
        <v>100</v>
      </c>
      <c r="F128" s="228"/>
      <c r="G128" s="228"/>
    </row>
    <row r="129" spans="1:244" ht="31.5" x14ac:dyDescent="0.25">
      <c r="A129" s="135" t="s">
        <v>97</v>
      </c>
      <c r="B129" s="257" t="s">
        <v>1772</v>
      </c>
      <c r="C129" s="258">
        <f>SUM(C130:C146)</f>
        <v>2721290.8</v>
      </c>
      <c r="D129" s="258">
        <f>SUM(D130:D146)</f>
        <v>2700581.6000000006</v>
      </c>
      <c r="E129" s="258">
        <f t="shared" si="7"/>
        <v>99.238993495292775</v>
      </c>
      <c r="F129" s="228"/>
      <c r="G129" s="228"/>
    </row>
    <row r="130" spans="1:244" ht="47.25" x14ac:dyDescent="0.25">
      <c r="A130" s="217" t="s">
        <v>1773</v>
      </c>
      <c r="B130" s="137" t="s">
        <v>25</v>
      </c>
      <c r="C130" s="259">
        <v>8935.4</v>
      </c>
      <c r="D130" s="259">
        <v>8898.1</v>
      </c>
      <c r="E130" s="259">
        <f t="shared" si="7"/>
        <v>99.58255925867897</v>
      </c>
      <c r="F130" s="228"/>
      <c r="G130" s="228"/>
    </row>
    <row r="131" spans="1:244" ht="47.25" x14ac:dyDescent="0.25">
      <c r="A131" s="217" t="s">
        <v>1774</v>
      </c>
      <c r="B131" s="137" t="s">
        <v>26</v>
      </c>
      <c r="C131" s="259">
        <v>213741.1</v>
      </c>
      <c r="D131" s="259">
        <v>213741.1</v>
      </c>
      <c r="E131" s="259">
        <f t="shared" si="7"/>
        <v>100</v>
      </c>
      <c r="F131" s="228"/>
      <c r="G131" s="228"/>
    </row>
    <row r="132" spans="1:244" ht="31.5" x14ac:dyDescent="0.25">
      <c r="A132" s="276" t="s">
        <v>1775</v>
      </c>
      <c r="B132" s="263" t="s">
        <v>1776</v>
      </c>
      <c r="C132" s="259">
        <v>3038.4</v>
      </c>
      <c r="D132" s="259">
        <v>3013.1</v>
      </c>
      <c r="E132" s="259">
        <f t="shared" si="7"/>
        <v>99.167324907846236</v>
      </c>
      <c r="F132" s="228"/>
      <c r="G132" s="228"/>
    </row>
    <row r="133" spans="1:244" ht="31.5" x14ac:dyDescent="0.25">
      <c r="A133" s="276" t="s">
        <v>1777</v>
      </c>
      <c r="B133" s="263" t="s">
        <v>1776</v>
      </c>
      <c r="C133" s="259">
        <v>589359.6</v>
      </c>
      <c r="D133" s="259">
        <v>588160.69999999995</v>
      </c>
      <c r="E133" s="259">
        <f t="shared" si="7"/>
        <v>99.796575808725265</v>
      </c>
      <c r="F133" s="228"/>
      <c r="G133" s="228"/>
    </row>
    <row r="134" spans="1:244" s="229" customFormat="1" ht="31.5" x14ac:dyDescent="0.25">
      <c r="A134" s="276" t="s">
        <v>1778</v>
      </c>
      <c r="B134" s="263" t="s">
        <v>1776</v>
      </c>
      <c r="C134" s="259">
        <v>1509920.6</v>
      </c>
      <c r="D134" s="259">
        <v>1509920.6</v>
      </c>
      <c r="E134" s="259">
        <f t="shared" si="7"/>
        <v>100</v>
      </c>
      <c r="F134" s="222"/>
      <c r="G134" s="222"/>
      <c r="H134" s="136"/>
      <c r="I134" s="136"/>
      <c r="J134" s="136"/>
      <c r="K134" s="14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6"/>
      <c r="CC134" s="136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6"/>
      <c r="CO134" s="136"/>
      <c r="CP134" s="136"/>
      <c r="CQ134" s="136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6"/>
      <c r="DC134" s="136"/>
      <c r="DD134" s="136"/>
      <c r="DE134" s="136"/>
      <c r="DF134" s="136"/>
      <c r="DG134" s="136"/>
      <c r="DH134" s="136"/>
      <c r="DI134" s="136"/>
      <c r="DJ134" s="136"/>
      <c r="DK134" s="136"/>
      <c r="DL134" s="136"/>
      <c r="DM134" s="136"/>
      <c r="DN134" s="136"/>
      <c r="DO134" s="136"/>
      <c r="DP134" s="136"/>
      <c r="DQ134" s="136"/>
      <c r="DR134" s="136"/>
      <c r="DS134" s="136"/>
      <c r="DT134" s="136"/>
      <c r="DU134" s="136"/>
      <c r="DV134" s="136"/>
      <c r="DW134" s="136"/>
      <c r="DX134" s="136"/>
      <c r="DY134" s="136"/>
      <c r="DZ134" s="136"/>
      <c r="EA134" s="136"/>
      <c r="EB134" s="136"/>
      <c r="EC134" s="136"/>
      <c r="ED134" s="136"/>
      <c r="EE134" s="136"/>
      <c r="EF134" s="136"/>
      <c r="EG134" s="136"/>
      <c r="EH134" s="136"/>
      <c r="EI134" s="136"/>
      <c r="EJ134" s="136"/>
      <c r="EK134" s="136"/>
      <c r="EL134" s="136"/>
      <c r="EM134" s="136"/>
      <c r="EN134" s="136"/>
      <c r="EO134" s="136"/>
      <c r="EP134" s="136"/>
      <c r="EQ134" s="136"/>
      <c r="ER134" s="136"/>
      <c r="ES134" s="136"/>
      <c r="ET134" s="136"/>
      <c r="EU134" s="136"/>
      <c r="EV134" s="136"/>
      <c r="EW134" s="136"/>
      <c r="EX134" s="136"/>
      <c r="EY134" s="136"/>
      <c r="EZ134" s="136"/>
      <c r="FA134" s="136"/>
      <c r="FB134" s="136"/>
      <c r="FC134" s="136"/>
      <c r="FD134" s="136"/>
      <c r="FE134" s="136"/>
      <c r="FF134" s="136"/>
      <c r="FG134" s="136"/>
      <c r="FH134" s="136"/>
      <c r="FI134" s="136"/>
      <c r="FJ134" s="136"/>
      <c r="FK134" s="136"/>
      <c r="FL134" s="136"/>
      <c r="FM134" s="136"/>
      <c r="FN134" s="136"/>
      <c r="FO134" s="136"/>
      <c r="FP134" s="136"/>
      <c r="FQ134" s="136"/>
      <c r="FR134" s="136"/>
      <c r="FS134" s="136"/>
      <c r="FT134" s="136"/>
      <c r="FU134" s="136"/>
      <c r="FV134" s="136"/>
      <c r="FW134" s="136"/>
      <c r="FX134" s="136"/>
      <c r="FY134" s="136"/>
      <c r="FZ134" s="136"/>
      <c r="GA134" s="136"/>
      <c r="GB134" s="136"/>
      <c r="GC134" s="136"/>
      <c r="GD134" s="136"/>
      <c r="GE134" s="136"/>
      <c r="GF134" s="136"/>
      <c r="GG134" s="136"/>
      <c r="GH134" s="136"/>
      <c r="GI134" s="136"/>
      <c r="GJ134" s="136"/>
      <c r="GK134" s="136"/>
      <c r="GL134" s="136"/>
      <c r="GM134" s="136"/>
      <c r="GN134" s="136"/>
      <c r="GO134" s="136"/>
      <c r="GP134" s="136"/>
      <c r="GQ134" s="136"/>
      <c r="GR134" s="136"/>
      <c r="GS134" s="136"/>
      <c r="GT134" s="136"/>
      <c r="GU134" s="136"/>
      <c r="GV134" s="136"/>
      <c r="GW134" s="136"/>
      <c r="GX134" s="136"/>
      <c r="GY134" s="136"/>
      <c r="GZ134" s="136"/>
      <c r="HA134" s="136"/>
      <c r="HB134" s="136"/>
      <c r="HC134" s="136"/>
      <c r="HD134" s="136"/>
      <c r="HE134" s="136"/>
      <c r="HF134" s="136"/>
      <c r="HG134" s="136"/>
      <c r="HH134" s="136"/>
      <c r="HI134" s="136"/>
      <c r="HJ134" s="136"/>
      <c r="HK134" s="136"/>
      <c r="HL134" s="136"/>
      <c r="HM134" s="136"/>
      <c r="HN134" s="136"/>
      <c r="HO134" s="136"/>
      <c r="HP134" s="136"/>
      <c r="HQ134" s="136"/>
      <c r="HR134" s="136"/>
      <c r="HS134" s="136"/>
      <c r="HT134" s="136"/>
      <c r="HU134" s="136"/>
      <c r="HV134" s="136"/>
      <c r="HW134" s="136"/>
      <c r="HX134" s="136"/>
      <c r="HY134" s="136"/>
      <c r="HZ134" s="136"/>
      <c r="IA134" s="136"/>
      <c r="IB134" s="136"/>
      <c r="IC134" s="136"/>
      <c r="ID134" s="136"/>
      <c r="IE134" s="136"/>
      <c r="IF134" s="136"/>
      <c r="IG134" s="136"/>
      <c r="IH134" s="136"/>
      <c r="II134" s="136"/>
      <c r="IJ134" s="136"/>
    </row>
    <row r="135" spans="1:244" s="229" customFormat="1" ht="63" x14ac:dyDescent="0.25">
      <c r="A135" s="217" t="s">
        <v>1779</v>
      </c>
      <c r="B135" s="137" t="s">
        <v>1780</v>
      </c>
      <c r="C135" s="259">
        <v>90119.8</v>
      </c>
      <c r="D135" s="259">
        <v>88745.9</v>
      </c>
      <c r="E135" s="259">
        <f t="shared" si="7"/>
        <v>98.475473758263988</v>
      </c>
      <c r="F135" s="224"/>
      <c r="G135" s="224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6"/>
      <c r="CB135" s="136"/>
      <c r="CC135" s="136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6"/>
      <c r="DC135" s="136"/>
      <c r="DD135" s="136"/>
      <c r="DE135" s="136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6"/>
      <c r="DQ135" s="136"/>
      <c r="DR135" s="136"/>
      <c r="DS135" s="136"/>
      <c r="DT135" s="136"/>
      <c r="DU135" s="136"/>
      <c r="DV135" s="136"/>
      <c r="DW135" s="136"/>
      <c r="DX135" s="136"/>
      <c r="DY135" s="136"/>
      <c r="DZ135" s="136"/>
      <c r="EA135" s="136"/>
      <c r="EB135" s="136"/>
      <c r="EC135" s="136"/>
      <c r="ED135" s="136"/>
      <c r="EE135" s="136"/>
      <c r="EF135" s="136"/>
      <c r="EG135" s="136"/>
      <c r="EH135" s="136"/>
      <c r="EI135" s="136"/>
      <c r="EJ135" s="136"/>
      <c r="EK135" s="136"/>
      <c r="EL135" s="136"/>
      <c r="EM135" s="136"/>
      <c r="EN135" s="136"/>
      <c r="EO135" s="136"/>
      <c r="EP135" s="136"/>
      <c r="EQ135" s="136"/>
      <c r="ER135" s="136"/>
      <c r="ES135" s="136"/>
      <c r="ET135" s="136"/>
      <c r="EU135" s="136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6"/>
      <c r="FF135" s="136"/>
      <c r="FG135" s="136"/>
      <c r="FH135" s="136"/>
      <c r="FI135" s="136"/>
      <c r="FJ135" s="136"/>
      <c r="FK135" s="136"/>
      <c r="FL135" s="136"/>
      <c r="FM135" s="136"/>
      <c r="FN135" s="136"/>
      <c r="FO135" s="136"/>
      <c r="FP135" s="136"/>
      <c r="FQ135" s="136"/>
      <c r="FR135" s="136"/>
      <c r="FS135" s="136"/>
      <c r="FT135" s="136"/>
      <c r="FU135" s="136"/>
      <c r="FV135" s="136"/>
      <c r="FW135" s="136"/>
      <c r="FX135" s="136"/>
      <c r="FY135" s="136"/>
      <c r="FZ135" s="136"/>
      <c r="GA135" s="136"/>
      <c r="GB135" s="136"/>
      <c r="GC135" s="136"/>
      <c r="GD135" s="136"/>
      <c r="GE135" s="136"/>
      <c r="GF135" s="136"/>
      <c r="GG135" s="136"/>
      <c r="GH135" s="136"/>
      <c r="GI135" s="136"/>
      <c r="GJ135" s="136"/>
      <c r="GK135" s="136"/>
      <c r="GL135" s="136"/>
      <c r="GM135" s="136"/>
      <c r="GN135" s="136"/>
      <c r="GO135" s="136"/>
      <c r="GP135" s="136"/>
      <c r="GQ135" s="136"/>
      <c r="GR135" s="136"/>
      <c r="GS135" s="136"/>
      <c r="GT135" s="136"/>
      <c r="GU135" s="136"/>
      <c r="GV135" s="136"/>
      <c r="GW135" s="136"/>
      <c r="GX135" s="136"/>
      <c r="GY135" s="136"/>
      <c r="GZ135" s="136"/>
      <c r="HA135" s="136"/>
      <c r="HB135" s="136"/>
      <c r="HC135" s="136"/>
      <c r="HD135" s="136"/>
      <c r="HE135" s="136"/>
      <c r="HF135" s="136"/>
      <c r="HG135" s="136"/>
      <c r="HH135" s="136"/>
      <c r="HI135" s="136"/>
      <c r="HJ135" s="136"/>
      <c r="HK135" s="136"/>
      <c r="HL135" s="136"/>
      <c r="HM135" s="136"/>
      <c r="HN135" s="136"/>
      <c r="HO135" s="136"/>
      <c r="HP135" s="136"/>
      <c r="HQ135" s="136"/>
      <c r="HR135" s="136"/>
      <c r="HS135" s="136"/>
      <c r="HT135" s="136"/>
      <c r="HU135" s="136"/>
      <c r="HV135" s="136"/>
      <c r="HW135" s="136"/>
      <c r="HX135" s="136"/>
      <c r="HY135" s="136"/>
      <c r="HZ135" s="136"/>
      <c r="IA135" s="136"/>
      <c r="IB135" s="136"/>
      <c r="IC135" s="136"/>
      <c r="ID135" s="136"/>
      <c r="IE135" s="136"/>
      <c r="IF135" s="136"/>
      <c r="IG135" s="136"/>
      <c r="IH135" s="136"/>
      <c r="II135" s="136"/>
      <c r="IJ135" s="136"/>
    </row>
    <row r="136" spans="1:244" s="229" customFormat="1" ht="78.75" x14ac:dyDescent="0.25">
      <c r="A136" s="276" t="s">
        <v>1781</v>
      </c>
      <c r="B136" s="137" t="s">
        <v>1782</v>
      </c>
      <c r="C136" s="259">
        <v>23718.3</v>
      </c>
      <c r="D136" s="259">
        <v>23718.3</v>
      </c>
      <c r="E136" s="259">
        <f t="shared" si="7"/>
        <v>100</v>
      </c>
      <c r="F136" s="222"/>
      <c r="G136" s="222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6"/>
      <c r="CC136" s="136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6"/>
      <c r="CO136" s="136"/>
      <c r="CP136" s="136"/>
      <c r="CQ136" s="136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6"/>
      <c r="DC136" s="136"/>
      <c r="DD136" s="136"/>
      <c r="DE136" s="136"/>
      <c r="DF136" s="136"/>
      <c r="DG136" s="136"/>
      <c r="DH136" s="136"/>
      <c r="DI136" s="136"/>
      <c r="DJ136" s="136"/>
      <c r="DK136" s="136"/>
      <c r="DL136" s="136"/>
      <c r="DM136" s="136"/>
      <c r="DN136" s="136"/>
      <c r="DO136" s="136"/>
      <c r="DP136" s="136"/>
      <c r="DQ136" s="136"/>
      <c r="DR136" s="136"/>
      <c r="DS136" s="136"/>
      <c r="DT136" s="136"/>
      <c r="DU136" s="136"/>
      <c r="DV136" s="136"/>
      <c r="DW136" s="136"/>
      <c r="DX136" s="136"/>
      <c r="DY136" s="136"/>
      <c r="DZ136" s="136"/>
      <c r="EA136" s="136"/>
      <c r="EB136" s="136"/>
      <c r="EC136" s="136"/>
      <c r="ED136" s="136"/>
      <c r="EE136" s="136"/>
      <c r="EF136" s="136"/>
      <c r="EG136" s="136"/>
      <c r="EH136" s="136"/>
      <c r="EI136" s="136"/>
      <c r="EJ136" s="136"/>
      <c r="EK136" s="136"/>
      <c r="EL136" s="136"/>
      <c r="EM136" s="136"/>
      <c r="EN136" s="136"/>
      <c r="EO136" s="136"/>
      <c r="EP136" s="136"/>
      <c r="EQ136" s="136"/>
      <c r="ER136" s="136"/>
      <c r="ES136" s="136"/>
      <c r="ET136" s="136"/>
      <c r="EU136" s="136"/>
      <c r="EV136" s="136"/>
      <c r="EW136" s="136"/>
      <c r="EX136" s="136"/>
      <c r="EY136" s="136"/>
      <c r="EZ136" s="136"/>
      <c r="FA136" s="136"/>
      <c r="FB136" s="136"/>
      <c r="FC136" s="136"/>
      <c r="FD136" s="136"/>
      <c r="FE136" s="136"/>
      <c r="FF136" s="136"/>
      <c r="FG136" s="136"/>
      <c r="FH136" s="136"/>
      <c r="FI136" s="136"/>
      <c r="FJ136" s="136"/>
      <c r="FK136" s="136"/>
      <c r="FL136" s="136"/>
      <c r="FM136" s="136"/>
      <c r="FN136" s="136"/>
      <c r="FO136" s="136"/>
      <c r="FP136" s="136"/>
      <c r="FQ136" s="136"/>
      <c r="FR136" s="136"/>
      <c r="FS136" s="136"/>
      <c r="FT136" s="136"/>
      <c r="FU136" s="136"/>
      <c r="FV136" s="136"/>
      <c r="FW136" s="136"/>
      <c r="FX136" s="136"/>
      <c r="FY136" s="136"/>
      <c r="FZ136" s="136"/>
      <c r="GA136" s="136"/>
      <c r="GB136" s="136"/>
      <c r="GC136" s="136"/>
      <c r="GD136" s="136"/>
      <c r="GE136" s="136"/>
      <c r="GF136" s="136"/>
      <c r="GG136" s="136"/>
      <c r="GH136" s="136"/>
      <c r="GI136" s="136"/>
      <c r="GJ136" s="136"/>
      <c r="GK136" s="136"/>
      <c r="GL136" s="136"/>
      <c r="GM136" s="136"/>
      <c r="GN136" s="136"/>
      <c r="GO136" s="136"/>
      <c r="GP136" s="136"/>
      <c r="GQ136" s="136"/>
      <c r="GR136" s="136"/>
      <c r="GS136" s="136"/>
      <c r="GT136" s="136"/>
      <c r="GU136" s="136"/>
      <c r="GV136" s="136"/>
      <c r="GW136" s="136"/>
      <c r="GX136" s="136"/>
      <c r="GY136" s="136"/>
      <c r="GZ136" s="136"/>
      <c r="HA136" s="136"/>
      <c r="HB136" s="136"/>
      <c r="HC136" s="136"/>
      <c r="HD136" s="136"/>
      <c r="HE136" s="136"/>
      <c r="HF136" s="136"/>
      <c r="HG136" s="136"/>
      <c r="HH136" s="136"/>
      <c r="HI136" s="136"/>
      <c r="HJ136" s="136"/>
      <c r="HK136" s="136"/>
      <c r="HL136" s="136"/>
      <c r="HM136" s="136"/>
      <c r="HN136" s="136"/>
      <c r="HO136" s="136"/>
      <c r="HP136" s="136"/>
      <c r="HQ136" s="136"/>
      <c r="HR136" s="136"/>
      <c r="HS136" s="136"/>
      <c r="HT136" s="136"/>
      <c r="HU136" s="136"/>
      <c r="HV136" s="136"/>
      <c r="HW136" s="136"/>
      <c r="HX136" s="136"/>
      <c r="HY136" s="136"/>
      <c r="HZ136" s="136"/>
      <c r="IA136" s="136"/>
      <c r="IB136" s="136"/>
      <c r="IC136" s="136"/>
      <c r="ID136" s="136"/>
      <c r="IE136" s="136"/>
      <c r="IF136" s="136"/>
      <c r="IG136" s="136"/>
      <c r="IH136" s="136"/>
      <c r="II136" s="136"/>
      <c r="IJ136" s="136"/>
    </row>
    <row r="137" spans="1:244" s="229" customFormat="1" ht="63" x14ac:dyDescent="0.25">
      <c r="A137" s="277" t="s">
        <v>1783</v>
      </c>
      <c r="B137" s="137" t="s">
        <v>22</v>
      </c>
      <c r="C137" s="259">
        <v>56994.2</v>
      </c>
      <c r="D137" s="259">
        <v>55788.5</v>
      </c>
      <c r="E137" s="259">
        <f t="shared" si="7"/>
        <v>97.884521582897904</v>
      </c>
      <c r="F137" s="222"/>
      <c r="G137" s="222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6"/>
      <c r="DC137" s="136"/>
      <c r="DD137" s="136"/>
      <c r="DE137" s="136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6"/>
      <c r="DQ137" s="136"/>
      <c r="DR137" s="136"/>
      <c r="DS137" s="136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6"/>
      <c r="EE137" s="136"/>
      <c r="EF137" s="136"/>
      <c r="EG137" s="136"/>
      <c r="EH137" s="136"/>
      <c r="EI137" s="136"/>
      <c r="EJ137" s="136"/>
      <c r="EK137" s="136"/>
      <c r="EL137" s="136"/>
      <c r="EM137" s="136"/>
      <c r="EN137" s="136"/>
      <c r="EO137" s="136"/>
      <c r="EP137" s="136"/>
      <c r="EQ137" s="136"/>
      <c r="ER137" s="136"/>
      <c r="ES137" s="136"/>
      <c r="ET137" s="136"/>
      <c r="EU137" s="136"/>
      <c r="EV137" s="136"/>
      <c r="EW137" s="136"/>
      <c r="EX137" s="136"/>
      <c r="EY137" s="136"/>
      <c r="EZ137" s="136"/>
      <c r="FA137" s="136"/>
      <c r="FB137" s="136"/>
      <c r="FC137" s="136"/>
      <c r="FD137" s="136"/>
      <c r="FE137" s="136"/>
      <c r="FF137" s="136"/>
      <c r="FG137" s="136"/>
      <c r="FH137" s="136"/>
      <c r="FI137" s="136"/>
      <c r="FJ137" s="136"/>
      <c r="FK137" s="136"/>
      <c r="FL137" s="136"/>
      <c r="FM137" s="136"/>
      <c r="FN137" s="136"/>
      <c r="FO137" s="136"/>
      <c r="FP137" s="136"/>
      <c r="FQ137" s="136"/>
      <c r="FR137" s="136"/>
      <c r="FS137" s="136"/>
      <c r="FT137" s="136"/>
      <c r="FU137" s="136"/>
      <c r="FV137" s="136"/>
      <c r="FW137" s="136"/>
      <c r="FX137" s="136"/>
      <c r="FY137" s="136"/>
      <c r="FZ137" s="136"/>
      <c r="GA137" s="136"/>
      <c r="GB137" s="136"/>
      <c r="GC137" s="136"/>
      <c r="GD137" s="136"/>
      <c r="GE137" s="136"/>
      <c r="GF137" s="136"/>
      <c r="GG137" s="136"/>
      <c r="GH137" s="136"/>
      <c r="GI137" s="136"/>
      <c r="GJ137" s="136"/>
      <c r="GK137" s="136"/>
      <c r="GL137" s="136"/>
      <c r="GM137" s="136"/>
      <c r="GN137" s="136"/>
      <c r="GO137" s="136"/>
      <c r="GP137" s="136"/>
      <c r="GQ137" s="136"/>
      <c r="GR137" s="136"/>
      <c r="GS137" s="136"/>
      <c r="GT137" s="136"/>
      <c r="GU137" s="136"/>
      <c r="GV137" s="136"/>
      <c r="GW137" s="136"/>
      <c r="GX137" s="136"/>
      <c r="GY137" s="136"/>
      <c r="GZ137" s="136"/>
      <c r="HA137" s="136"/>
      <c r="HB137" s="136"/>
      <c r="HC137" s="136"/>
      <c r="HD137" s="136"/>
      <c r="HE137" s="136"/>
      <c r="HF137" s="136"/>
      <c r="HG137" s="136"/>
      <c r="HH137" s="136"/>
      <c r="HI137" s="136"/>
      <c r="HJ137" s="136"/>
      <c r="HK137" s="136"/>
      <c r="HL137" s="136"/>
      <c r="HM137" s="136"/>
      <c r="HN137" s="136"/>
      <c r="HO137" s="136"/>
      <c r="HP137" s="136"/>
      <c r="HQ137" s="136"/>
      <c r="HR137" s="136"/>
      <c r="HS137" s="136"/>
      <c r="HT137" s="136"/>
      <c r="HU137" s="136"/>
      <c r="HV137" s="136"/>
      <c r="HW137" s="136"/>
      <c r="HX137" s="136"/>
      <c r="HY137" s="136"/>
      <c r="HZ137" s="136"/>
      <c r="IA137" s="136"/>
      <c r="IB137" s="136"/>
      <c r="IC137" s="136"/>
      <c r="ID137" s="136"/>
      <c r="IE137" s="136"/>
      <c r="IF137" s="136"/>
      <c r="IG137" s="136"/>
      <c r="IH137" s="136"/>
      <c r="II137" s="136"/>
      <c r="IJ137" s="136"/>
    </row>
    <row r="138" spans="1:244" s="229" customFormat="1" ht="63" x14ac:dyDescent="0.25">
      <c r="A138" s="277" t="s">
        <v>1784</v>
      </c>
      <c r="B138" s="137" t="s">
        <v>1785</v>
      </c>
      <c r="C138" s="259">
        <v>24.8</v>
      </c>
      <c r="D138" s="259">
        <v>23.9</v>
      </c>
      <c r="E138" s="259">
        <f t="shared" si="7"/>
        <v>96.370967741935473</v>
      </c>
      <c r="F138" s="222"/>
      <c r="G138" s="222"/>
      <c r="H138" s="136"/>
      <c r="I138" s="136"/>
      <c r="J138" s="14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6"/>
      <c r="DN138" s="136"/>
      <c r="DO138" s="136"/>
      <c r="DP138" s="136"/>
      <c r="DQ138" s="136"/>
      <c r="DR138" s="136"/>
      <c r="DS138" s="136"/>
      <c r="DT138" s="136"/>
      <c r="DU138" s="136"/>
      <c r="DV138" s="136"/>
      <c r="DW138" s="136"/>
      <c r="DX138" s="136"/>
      <c r="DY138" s="136"/>
      <c r="DZ138" s="136"/>
      <c r="EA138" s="136"/>
      <c r="EB138" s="136"/>
      <c r="EC138" s="136"/>
      <c r="ED138" s="136"/>
      <c r="EE138" s="136"/>
      <c r="EF138" s="136"/>
      <c r="EG138" s="136"/>
      <c r="EH138" s="136"/>
      <c r="EI138" s="136"/>
      <c r="EJ138" s="136"/>
      <c r="EK138" s="136"/>
      <c r="EL138" s="136"/>
      <c r="EM138" s="136"/>
      <c r="EN138" s="136"/>
      <c r="EO138" s="136"/>
      <c r="EP138" s="136"/>
      <c r="EQ138" s="136"/>
      <c r="ER138" s="136"/>
      <c r="ES138" s="136"/>
      <c r="ET138" s="136"/>
      <c r="EU138" s="136"/>
      <c r="EV138" s="136"/>
      <c r="EW138" s="136"/>
      <c r="EX138" s="136"/>
      <c r="EY138" s="136"/>
      <c r="EZ138" s="136"/>
      <c r="FA138" s="136"/>
      <c r="FB138" s="136"/>
      <c r="FC138" s="136"/>
      <c r="FD138" s="136"/>
      <c r="FE138" s="136"/>
      <c r="FF138" s="136"/>
      <c r="FG138" s="136"/>
      <c r="FH138" s="136"/>
      <c r="FI138" s="136"/>
      <c r="FJ138" s="136"/>
      <c r="FK138" s="136"/>
      <c r="FL138" s="136"/>
      <c r="FM138" s="136"/>
      <c r="FN138" s="136"/>
      <c r="FO138" s="136"/>
      <c r="FP138" s="136"/>
      <c r="FQ138" s="136"/>
      <c r="FR138" s="136"/>
      <c r="FS138" s="136"/>
      <c r="FT138" s="136"/>
      <c r="FU138" s="136"/>
      <c r="FV138" s="136"/>
      <c r="FW138" s="136"/>
      <c r="FX138" s="136"/>
      <c r="FY138" s="136"/>
      <c r="FZ138" s="136"/>
      <c r="GA138" s="136"/>
      <c r="GB138" s="136"/>
      <c r="GC138" s="136"/>
      <c r="GD138" s="136"/>
      <c r="GE138" s="136"/>
      <c r="GF138" s="136"/>
      <c r="GG138" s="136"/>
      <c r="GH138" s="136"/>
      <c r="GI138" s="136"/>
      <c r="GJ138" s="136"/>
      <c r="GK138" s="136"/>
      <c r="GL138" s="136"/>
      <c r="GM138" s="136"/>
      <c r="GN138" s="136"/>
      <c r="GO138" s="136"/>
      <c r="GP138" s="136"/>
      <c r="GQ138" s="136"/>
      <c r="GR138" s="136"/>
      <c r="GS138" s="136"/>
      <c r="GT138" s="136"/>
      <c r="GU138" s="136"/>
      <c r="GV138" s="136"/>
      <c r="GW138" s="136"/>
      <c r="GX138" s="136"/>
      <c r="GY138" s="136"/>
      <c r="GZ138" s="136"/>
      <c r="HA138" s="136"/>
      <c r="HB138" s="136"/>
      <c r="HC138" s="136"/>
      <c r="HD138" s="136"/>
      <c r="HE138" s="136"/>
      <c r="HF138" s="136"/>
      <c r="HG138" s="136"/>
      <c r="HH138" s="136"/>
      <c r="HI138" s="136"/>
      <c r="HJ138" s="136"/>
      <c r="HK138" s="136"/>
      <c r="HL138" s="136"/>
      <c r="HM138" s="136"/>
      <c r="HN138" s="136"/>
      <c r="HO138" s="136"/>
      <c r="HP138" s="136"/>
      <c r="HQ138" s="136"/>
      <c r="HR138" s="136"/>
      <c r="HS138" s="136"/>
      <c r="HT138" s="136"/>
      <c r="HU138" s="136"/>
      <c r="HV138" s="136"/>
      <c r="HW138" s="136"/>
      <c r="HX138" s="136"/>
      <c r="HY138" s="136"/>
      <c r="HZ138" s="136"/>
      <c r="IA138" s="136"/>
      <c r="IB138" s="136"/>
      <c r="IC138" s="136"/>
      <c r="ID138" s="136"/>
      <c r="IE138" s="136"/>
      <c r="IF138" s="136"/>
      <c r="IG138" s="136"/>
      <c r="IH138" s="136"/>
      <c r="II138" s="136"/>
      <c r="IJ138" s="136"/>
    </row>
    <row r="139" spans="1:244" s="229" customFormat="1" ht="24" customHeight="1" x14ac:dyDescent="0.25">
      <c r="A139" s="217" t="s">
        <v>1786</v>
      </c>
      <c r="B139" s="137" t="s">
        <v>27</v>
      </c>
      <c r="C139" s="259">
        <v>1880.9</v>
      </c>
      <c r="D139" s="259">
        <v>1687.6</v>
      </c>
      <c r="E139" s="259">
        <f t="shared" si="7"/>
        <v>89.723004944441485</v>
      </c>
      <c r="F139" s="222"/>
      <c r="G139" s="222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6"/>
      <c r="DE139" s="136"/>
      <c r="DF139" s="136"/>
      <c r="DG139" s="136"/>
      <c r="DH139" s="136"/>
      <c r="DI139" s="136"/>
      <c r="DJ139" s="136"/>
      <c r="DK139" s="136"/>
      <c r="DL139" s="136"/>
      <c r="DM139" s="136"/>
      <c r="DN139" s="136"/>
      <c r="DO139" s="136"/>
      <c r="DP139" s="136"/>
      <c r="DQ139" s="136"/>
      <c r="DR139" s="136"/>
      <c r="DS139" s="136"/>
      <c r="DT139" s="136"/>
      <c r="DU139" s="136"/>
      <c r="DV139" s="136"/>
      <c r="DW139" s="136"/>
      <c r="DX139" s="136"/>
      <c r="DY139" s="136"/>
      <c r="DZ139" s="136"/>
      <c r="EA139" s="136"/>
      <c r="EB139" s="136"/>
      <c r="EC139" s="136"/>
      <c r="ED139" s="136"/>
      <c r="EE139" s="136"/>
      <c r="EF139" s="136"/>
      <c r="EG139" s="136"/>
      <c r="EH139" s="136"/>
      <c r="EI139" s="136"/>
      <c r="EJ139" s="136"/>
      <c r="EK139" s="136"/>
      <c r="EL139" s="136"/>
      <c r="EM139" s="136"/>
      <c r="EN139" s="136"/>
      <c r="EO139" s="136"/>
      <c r="EP139" s="136"/>
      <c r="EQ139" s="136"/>
      <c r="ER139" s="136"/>
      <c r="ES139" s="136"/>
      <c r="ET139" s="136"/>
      <c r="EU139" s="136"/>
      <c r="EV139" s="136"/>
      <c r="EW139" s="136"/>
      <c r="EX139" s="136"/>
      <c r="EY139" s="136"/>
      <c r="EZ139" s="136"/>
      <c r="FA139" s="136"/>
      <c r="FB139" s="136"/>
      <c r="FC139" s="136"/>
      <c r="FD139" s="136"/>
      <c r="FE139" s="136"/>
      <c r="FF139" s="136"/>
      <c r="FG139" s="136"/>
      <c r="FH139" s="136"/>
      <c r="FI139" s="136"/>
      <c r="FJ139" s="136"/>
      <c r="FK139" s="136"/>
      <c r="FL139" s="136"/>
      <c r="FM139" s="136"/>
      <c r="FN139" s="136"/>
      <c r="FO139" s="136"/>
      <c r="FP139" s="136"/>
      <c r="FQ139" s="136"/>
      <c r="FR139" s="136"/>
      <c r="FS139" s="136"/>
      <c r="FT139" s="136"/>
      <c r="FU139" s="136"/>
      <c r="FV139" s="136"/>
      <c r="FW139" s="136"/>
      <c r="FX139" s="136"/>
      <c r="FY139" s="136"/>
      <c r="FZ139" s="136"/>
      <c r="GA139" s="136"/>
      <c r="GB139" s="136"/>
      <c r="GC139" s="136"/>
      <c r="GD139" s="136"/>
      <c r="GE139" s="136"/>
      <c r="GF139" s="136"/>
      <c r="GG139" s="136"/>
      <c r="GH139" s="136"/>
      <c r="GI139" s="136"/>
      <c r="GJ139" s="136"/>
      <c r="GK139" s="136"/>
      <c r="GL139" s="136"/>
      <c r="GM139" s="136"/>
      <c r="GN139" s="136"/>
      <c r="GO139" s="136"/>
      <c r="GP139" s="136"/>
      <c r="GQ139" s="136"/>
      <c r="GR139" s="136"/>
      <c r="GS139" s="136"/>
      <c r="GT139" s="136"/>
      <c r="GU139" s="136"/>
      <c r="GV139" s="136"/>
      <c r="GW139" s="136"/>
      <c r="GX139" s="136"/>
      <c r="GY139" s="136"/>
      <c r="GZ139" s="136"/>
      <c r="HA139" s="136"/>
      <c r="HB139" s="136"/>
      <c r="HC139" s="136"/>
      <c r="HD139" s="136"/>
      <c r="HE139" s="136"/>
      <c r="HF139" s="136"/>
      <c r="HG139" s="136"/>
      <c r="HH139" s="136"/>
      <c r="HI139" s="136"/>
      <c r="HJ139" s="136"/>
      <c r="HK139" s="136"/>
      <c r="HL139" s="136"/>
      <c r="HM139" s="136"/>
      <c r="HN139" s="136"/>
      <c r="HO139" s="136"/>
      <c r="HP139" s="136"/>
      <c r="HQ139" s="136"/>
      <c r="HR139" s="136"/>
      <c r="HS139" s="136"/>
      <c r="HT139" s="136"/>
      <c r="HU139" s="136"/>
      <c r="HV139" s="136"/>
      <c r="HW139" s="136"/>
      <c r="HX139" s="136"/>
      <c r="HY139" s="136"/>
      <c r="HZ139" s="136"/>
      <c r="IA139" s="136"/>
      <c r="IB139" s="136"/>
      <c r="IC139" s="136"/>
      <c r="ID139" s="136"/>
      <c r="IE139" s="136"/>
      <c r="IF139" s="136"/>
      <c r="IG139" s="136"/>
      <c r="IH139" s="136"/>
      <c r="II139" s="136"/>
      <c r="IJ139" s="136"/>
    </row>
    <row r="140" spans="1:244" s="229" customFormat="1" ht="71.25" customHeight="1" x14ac:dyDescent="0.25">
      <c r="A140" s="276" t="s">
        <v>1787</v>
      </c>
      <c r="B140" s="263" t="s">
        <v>28</v>
      </c>
      <c r="C140" s="259">
        <v>14782.7</v>
      </c>
      <c r="D140" s="259">
        <v>14782.7</v>
      </c>
      <c r="E140" s="259">
        <f t="shared" si="7"/>
        <v>100</v>
      </c>
      <c r="F140" s="224"/>
      <c r="G140" s="224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36"/>
      <c r="DD140" s="136"/>
      <c r="DE140" s="136"/>
      <c r="DF140" s="136"/>
      <c r="DG140" s="136"/>
      <c r="DH140" s="136"/>
      <c r="DI140" s="136"/>
      <c r="DJ140" s="136"/>
      <c r="DK140" s="136"/>
      <c r="DL140" s="136"/>
      <c r="DM140" s="136"/>
      <c r="DN140" s="136"/>
      <c r="DO140" s="136"/>
      <c r="DP140" s="136"/>
      <c r="DQ140" s="136"/>
      <c r="DR140" s="136"/>
      <c r="DS140" s="136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6"/>
      <c r="EE140" s="136"/>
      <c r="EF140" s="136"/>
      <c r="EG140" s="136"/>
      <c r="EH140" s="136"/>
      <c r="EI140" s="136"/>
      <c r="EJ140" s="136"/>
      <c r="EK140" s="136"/>
      <c r="EL140" s="136"/>
      <c r="EM140" s="136"/>
      <c r="EN140" s="136"/>
      <c r="EO140" s="136"/>
      <c r="EP140" s="136"/>
      <c r="EQ140" s="136"/>
      <c r="ER140" s="136"/>
      <c r="ES140" s="136"/>
      <c r="ET140" s="136"/>
      <c r="EU140" s="136"/>
      <c r="EV140" s="136"/>
      <c r="EW140" s="136"/>
      <c r="EX140" s="136"/>
      <c r="EY140" s="136"/>
      <c r="EZ140" s="136"/>
      <c r="FA140" s="136"/>
      <c r="FB140" s="136"/>
      <c r="FC140" s="136"/>
      <c r="FD140" s="136"/>
      <c r="FE140" s="136"/>
      <c r="FF140" s="136"/>
      <c r="FG140" s="136"/>
      <c r="FH140" s="136"/>
      <c r="FI140" s="136"/>
      <c r="FJ140" s="136"/>
      <c r="FK140" s="136"/>
      <c r="FL140" s="136"/>
      <c r="FM140" s="136"/>
      <c r="FN140" s="136"/>
      <c r="FO140" s="136"/>
      <c r="FP140" s="136"/>
      <c r="FQ140" s="136"/>
      <c r="FR140" s="136"/>
      <c r="FS140" s="136"/>
      <c r="FT140" s="136"/>
      <c r="FU140" s="136"/>
      <c r="FV140" s="136"/>
      <c r="FW140" s="136"/>
      <c r="FX140" s="136"/>
      <c r="FY140" s="136"/>
      <c r="FZ140" s="136"/>
      <c r="GA140" s="136"/>
      <c r="GB140" s="136"/>
      <c r="GC140" s="136"/>
      <c r="GD140" s="136"/>
      <c r="GE140" s="136"/>
      <c r="GF140" s="136"/>
      <c r="GG140" s="136"/>
      <c r="GH140" s="136"/>
      <c r="GI140" s="136"/>
      <c r="GJ140" s="136"/>
      <c r="GK140" s="136"/>
      <c r="GL140" s="136"/>
      <c r="GM140" s="136"/>
      <c r="GN140" s="136"/>
      <c r="GO140" s="136"/>
      <c r="GP140" s="136"/>
      <c r="GQ140" s="136"/>
      <c r="GR140" s="136"/>
      <c r="GS140" s="136"/>
      <c r="GT140" s="136"/>
      <c r="GU140" s="136"/>
      <c r="GV140" s="136"/>
      <c r="GW140" s="136"/>
      <c r="GX140" s="136"/>
      <c r="GY140" s="136"/>
      <c r="GZ140" s="136"/>
      <c r="HA140" s="136"/>
      <c r="HB140" s="136"/>
      <c r="HC140" s="136"/>
      <c r="HD140" s="136"/>
      <c r="HE140" s="136"/>
      <c r="HF140" s="136"/>
      <c r="HG140" s="136"/>
      <c r="HH140" s="136"/>
      <c r="HI140" s="136"/>
      <c r="HJ140" s="136"/>
      <c r="HK140" s="136"/>
      <c r="HL140" s="136"/>
      <c r="HM140" s="136"/>
      <c r="HN140" s="136"/>
      <c r="HO140" s="136"/>
      <c r="HP140" s="136"/>
      <c r="HQ140" s="136"/>
      <c r="HR140" s="136"/>
      <c r="HS140" s="136"/>
      <c r="HT140" s="136"/>
      <c r="HU140" s="136"/>
      <c r="HV140" s="136"/>
      <c r="HW140" s="136"/>
      <c r="HX140" s="136"/>
      <c r="HY140" s="136"/>
      <c r="HZ140" s="136"/>
      <c r="IA140" s="136"/>
      <c r="IB140" s="136"/>
      <c r="IC140" s="136"/>
      <c r="ID140" s="136"/>
      <c r="IE140" s="136"/>
      <c r="IF140" s="136"/>
      <c r="IG140" s="136"/>
      <c r="IH140" s="136"/>
      <c r="II140" s="136"/>
      <c r="IJ140" s="136"/>
    </row>
    <row r="141" spans="1:244" s="229" customFormat="1" ht="36" customHeight="1" x14ac:dyDescent="0.25">
      <c r="A141" s="217" t="s">
        <v>1788</v>
      </c>
      <c r="B141" s="263" t="s">
        <v>1789</v>
      </c>
      <c r="C141" s="259">
        <v>97999</v>
      </c>
      <c r="D141" s="259">
        <v>87649.600000000006</v>
      </c>
      <c r="E141" s="259">
        <f t="shared" si="7"/>
        <v>89.439279992652985</v>
      </c>
      <c r="F141" s="224"/>
      <c r="G141" s="224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36"/>
      <c r="DD141" s="136"/>
      <c r="DE141" s="136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6"/>
      <c r="DQ141" s="136"/>
      <c r="DR141" s="136"/>
      <c r="DS141" s="136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6"/>
      <c r="EE141" s="136"/>
      <c r="EF141" s="136"/>
      <c r="EG141" s="136"/>
      <c r="EH141" s="136"/>
      <c r="EI141" s="136"/>
      <c r="EJ141" s="136"/>
      <c r="EK141" s="136"/>
      <c r="EL141" s="136"/>
      <c r="EM141" s="136"/>
      <c r="EN141" s="136"/>
      <c r="EO141" s="136"/>
      <c r="EP141" s="136"/>
      <c r="EQ141" s="136"/>
      <c r="ER141" s="136"/>
      <c r="ES141" s="136"/>
      <c r="ET141" s="136"/>
      <c r="EU141" s="136"/>
      <c r="EV141" s="136"/>
      <c r="EW141" s="136"/>
      <c r="EX141" s="136"/>
      <c r="EY141" s="136"/>
      <c r="EZ141" s="136"/>
      <c r="FA141" s="136"/>
      <c r="FB141" s="136"/>
      <c r="FC141" s="136"/>
      <c r="FD141" s="136"/>
      <c r="FE141" s="136"/>
      <c r="FF141" s="136"/>
      <c r="FG141" s="136"/>
      <c r="FH141" s="136"/>
      <c r="FI141" s="136"/>
      <c r="FJ141" s="136"/>
      <c r="FK141" s="136"/>
      <c r="FL141" s="136"/>
      <c r="FM141" s="136"/>
      <c r="FN141" s="136"/>
      <c r="FO141" s="136"/>
      <c r="FP141" s="136"/>
      <c r="FQ141" s="136"/>
      <c r="FR141" s="136"/>
      <c r="FS141" s="136"/>
      <c r="FT141" s="136"/>
      <c r="FU141" s="136"/>
      <c r="FV141" s="136"/>
      <c r="FW141" s="136"/>
      <c r="FX141" s="136"/>
      <c r="FY141" s="136"/>
      <c r="FZ141" s="136"/>
      <c r="GA141" s="136"/>
      <c r="GB141" s="136"/>
      <c r="GC141" s="136"/>
      <c r="GD141" s="136"/>
      <c r="GE141" s="136"/>
      <c r="GF141" s="136"/>
      <c r="GG141" s="136"/>
      <c r="GH141" s="136"/>
      <c r="GI141" s="136"/>
      <c r="GJ141" s="136"/>
      <c r="GK141" s="136"/>
      <c r="GL141" s="136"/>
      <c r="GM141" s="136"/>
      <c r="GN141" s="136"/>
      <c r="GO141" s="136"/>
      <c r="GP141" s="136"/>
      <c r="GQ141" s="136"/>
      <c r="GR141" s="136"/>
      <c r="GS141" s="136"/>
      <c r="GT141" s="136"/>
      <c r="GU141" s="136"/>
      <c r="GV141" s="136"/>
      <c r="GW141" s="136"/>
      <c r="GX141" s="136"/>
      <c r="GY141" s="136"/>
      <c r="GZ141" s="136"/>
      <c r="HA141" s="136"/>
      <c r="HB141" s="136"/>
      <c r="HC141" s="136"/>
      <c r="HD141" s="136"/>
      <c r="HE141" s="136"/>
      <c r="HF141" s="136"/>
      <c r="HG141" s="136"/>
      <c r="HH141" s="136"/>
      <c r="HI141" s="136"/>
      <c r="HJ141" s="136"/>
      <c r="HK141" s="136"/>
      <c r="HL141" s="136"/>
      <c r="HM141" s="136"/>
      <c r="HN141" s="136"/>
      <c r="HO141" s="136"/>
      <c r="HP141" s="136"/>
      <c r="HQ141" s="136"/>
      <c r="HR141" s="136"/>
      <c r="HS141" s="136"/>
      <c r="HT141" s="136"/>
      <c r="HU141" s="136"/>
      <c r="HV141" s="136"/>
      <c r="HW141" s="136"/>
      <c r="HX141" s="136"/>
      <c r="HY141" s="136"/>
      <c r="HZ141" s="136"/>
      <c r="IA141" s="136"/>
      <c r="IB141" s="136"/>
      <c r="IC141" s="136"/>
      <c r="ID141" s="136"/>
      <c r="IE141" s="136"/>
      <c r="IF141" s="136"/>
      <c r="IG141" s="136"/>
      <c r="IH141" s="136"/>
      <c r="II141" s="136"/>
      <c r="IJ141" s="136"/>
    </row>
    <row r="142" spans="1:244" s="229" customFormat="1" ht="63" x14ac:dyDescent="0.25">
      <c r="A142" s="217" t="s">
        <v>1790</v>
      </c>
      <c r="B142" s="137" t="s">
        <v>29</v>
      </c>
      <c r="C142" s="259">
        <v>50.8</v>
      </c>
      <c r="D142" s="259">
        <v>49.1</v>
      </c>
      <c r="E142" s="259">
        <f t="shared" si="7"/>
        <v>96.653543307086622</v>
      </c>
      <c r="F142" s="224"/>
      <c r="G142" s="224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CY142" s="136"/>
      <c r="CZ142" s="136"/>
      <c r="DA142" s="136"/>
      <c r="DB142" s="136"/>
      <c r="DC142" s="136"/>
      <c r="DD142" s="136"/>
      <c r="DE142" s="136"/>
      <c r="DF142" s="136"/>
      <c r="DG142" s="136"/>
      <c r="DH142" s="136"/>
      <c r="DI142" s="136"/>
      <c r="DJ142" s="136"/>
      <c r="DK142" s="136"/>
      <c r="DL142" s="136"/>
      <c r="DM142" s="136"/>
      <c r="DN142" s="136"/>
      <c r="DO142" s="136"/>
      <c r="DP142" s="136"/>
      <c r="DQ142" s="136"/>
      <c r="DR142" s="136"/>
      <c r="DS142" s="136"/>
      <c r="DT142" s="136"/>
      <c r="DU142" s="136"/>
      <c r="DV142" s="136"/>
      <c r="DW142" s="136"/>
      <c r="DX142" s="136"/>
      <c r="DY142" s="136"/>
      <c r="DZ142" s="136"/>
      <c r="EA142" s="136"/>
      <c r="EB142" s="136"/>
      <c r="EC142" s="136"/>
      <c r="ED142" s="136"/>
      <c r="EE142" s="136"/>
      <c r="EF142" s="136"/>
      <c r="EG142" s="136"/>
      <c r="EH142" s="136"/>
      <c r="EI142" s="136"/>
      <c r="EJ142" s="136"/>
      <c r="EK142" s="136"/>
      <c r="EL142" s="136"/>
      <c r="EM142" s="136"/>
      <c r="EN142" s="136"/>
      <c r="EO142" s="136"/>
      <c r="EP142" s="136"/>
      <c r="EQ142" s="136"/>
      <c r="ER142" s="136"/>
      <c r="ES142" s="136"/>
      <c r="ET142" s="136"/>
      <c r="EU142" s="136"/>
      <c r="EV142" s="136"/>
      <c r="EW142" s="136"/>
      <c r="EX142" s="136"/>
      <c r="EY142" s="136"/>
      <c r="EZ142" s="136"/>
      <c r="FA142" s="136"/>
      <c r="FB142" s="136"/>
      <c r="FC142" s="136"/>
      <c r="FD142" s="136"/>
      <c r="FE142" s="136"/>
      <c r="FF142" s="136"/>
      <c r="FG142" s="136"/>
      <c r="FH142" s="136"/>
      <c r="FI142" s="136"/>
      <c r="FJ142" s="136"/>
      <c r="FK142" s="136"/>
      <c r="FL142" s="136"/>
      <c r="FM142" s="136"/>
      <c r="FN142" s="136"/>
      <c r="FO142" s="136"/>
      <c r="FP142" s="136"/>
      <c r="FQ142" s="136"/>
      <c r="FR142" s="136"/>
      <c r="FS142" s="136"/>
      <c r="FT142" s="136"/>
      <c r="FU142" s="136"/>
      <c r="FV142" s="136"/>
      <c r="FW142" s="136"/>
      <c r="FX142" s="136"/>
      <c r="FY142" s="136"/>
      <c r="FZ142" s="136"/>
      <c r="GA142" s="136"/>
      <c r="GB142" s="136"/>
      <c r="GC142" s="136"/>
      <c r="GD142" s="136"/>
      <c r="GE142" s="136"/>
      <c r="GF142" s="136"/>
      <c r="GG142" s="136"/>
      <c r="GH142" s="136"/>
      <c r="GI142" s="136"/>
      <c r="GJ142" s="136"/>
      <c r="GK142" s="136"/>
      <c r="GL142" s="136"/>
      <c r="GM142" s="136"/>
      <c r="GN142" s="136"/>
      <c r="GO142" s="136"/>
      <c r="GP142" s="136"/>
      <c r="GQ142" s="136"/>
      <c r="GR142" s="136"/>
      <c r="GS142" s="136"/>
      <c r="GT142" s="136"/>
      <c r="GU142" s="136"/>
      <c r="GV142" s="136"/>
      <c r="GW142" s="136"/>
      <c r="GX142" s="136"/>
      <c r="GY142" s="136"/>
      <c r="GZ142" s="136"/>
      <c r="HA142" s="136"/>
      <c r="HB142" s="136"/>
      <c r="HC142" s="136"/>
      <c r="HD142" s="136"/>
      <c r="HE142" s="136"/>
      <c r="HF142" s="136"/>
      <c r="HG142" s="136"/>
      <c r="HH142" s="136"/>
      <c r="HI142" s="136"/>
      <c r="HJ142" s="136"/>
      <c r="HK142" s="136"/>
      <c r="HL142" s="136"/>
      <c r="HM142" s="136"/>
      <c r="HN142" s="136"/>
      <c r="HO142" s="136"/>
      <c r="HP142" s="136"/>
      <c r="HQ142" s="136"/>
      <c r="HR142" s="136"/>
      <c r="HS142" s="136"/>
      <c r="HT142" s="136"/>
      <c r="HU142" s="136"/>
      <c r="HV142" s="136"/>
      <c r="HW142" s="136"/>
      <c r="HX142" s="136"/>
      <c r="HY142" s="136"/>
      <c r="HZ142" s="136"/>
      <c r="IA142" s="136"/>
      <c r="IB142" s="136"/>
      <c r="IC142" s="136"/>
      <c r="ID142" s="136"/>
      <c r="IE142" s="136"/>
      <c r="IF142" s="136"/>
      <c r="IG142" s="136"/>
      <c r="IH142" s="136"/>
      <c r="II142" s="136"/>
      <c r="IJ142" s="136"/>
    </row>
    <row r="143" spans="1:244" s="229" customFormat="1" ht="94.5" x14ac:dyDescent="0.25">
      <c r="A143" s="217" t="s">
        <v>1791</v>
      </c>
      <c r="B143" s="137" t="s">
        <v>30</v>
      </c>
      <c r="C143" s="259">
        <v>89452.4</v>
      </c>
      <c r="D143" s="259">
        <v>83129.600000000006</v>
      </c>
      <c r="E143" s="259">
        <f t="shared" si="7"/>
        <v>92.931659743058887</v>
      </c>
      <c r="F143" s="222"/>
      <c r="G143" s="222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  <c r="DE143" s="136"/>
      <c r="DF143" s="136"/>
      <c r="DG143" s="136"/>
      <c r="DH143" s="136"/>
      <c r="DI143" s="136"/>
      <c r="DJ143" s="136"/>
      <c r="DK143" s="136"/>
      <c r="DL143" s="136"/>
      <c r="DM143" s="136"/>
      <c r="DN143" s="136"/>
      <c r="DO143" s="136"/>
      <c r="DP143" s="136"/>
      <c r="DQ143" s="136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136"/>
      <c r="EF143" s="136"/>
      <c r="EG143" s="136"/>
      <c r="EH143" s="136"/>
      <c r="EI143" s="136"/>
      <c r="EJ143" s="136"/>
      <c r="EK143" s="136"/>
      <c r="EL143" s="136"/>
      <c r="EM143" s="136"/>
      <c r="EN143" s="136"/>
      <c r="EO143" s="136"/>
      <c r="EP143" s="136"/>
      <c r="EQ143" s="136"/>
      <c r="ER143" s="136"/>
      <c r="ES143" s="136"/>
      <c r="ET143" s="136"/>
      <c r="EU143" s="136"/>
      <c r="EV143" s="136"/>
      <c r="EW143" s="136"/>
      <c r="EX143" s="136"/>
      <c r="EY143" s="136"/>
      <c r="EZ143" s="136"/>
      <c r="FA143" s="136"/>
      <c r="FB143" s="136"/>
      <c r="FC143" s="136"/>
      <c r="FD143" s="136"/>
      <c r="FE143" s="136"/>
      <c r="FF143" s="136"/>
      <c r="FG143" s="136"/>
      <c r="FH143" s="136"/>
      <c r="FI143" s="136"/>
      <c r="FJ143" s="136"/>
      <c r="FK143" s="136"/>
      <c r="FL143" s="136"/>
      <c r="FM143" s="136"/>
      <c r="FN143" s="136"/>
      <c r="FO143" s="136"/>
      <c r="FP143" s="136"/>
      <c r="FQ143" s="136"/>
      <c r="FR143" s="136"/>
      <c r="FS143" s="136"/>
      <c r="FT143" s="136"/>
      <c r="FU143" s="136"/>
      <c r="FV143" s="136"/>
      <c r="FW143" s="136"/>
      <c r="FX143" s="136"/>
      <c r="FY143" s="136"/>
      <c r="FZ143" s="136"/>
      <c r="GA143" s="136"/>
      <c r="GB143" s="136"/>
      <c r="GC143" s="136"/>
      <c r="GD143" s="136"/>
      <c r="GE143" s="136"/>
      <c r="GF143" s="136"/>
      <c r="GG143" s="136"/>
      <c r="GH143" s="136"/>
      <c r="GI143" s="136"/>
      <c r="GJ143" s="136"/>
      <c r="GK143" s="136"/>
      <c r="GL143" s="136"/>
      <c r="GM143" s="136"/>
      <c r="GN143" s="136"/>
      <c r="GO143" s="136"/>
      <c r="GP143" s="136"/>
      <c r="GQ143" s="136"/>
      <c r="GR143" s="136"/>
      <c r="GS143" s="136"/>
      <c r="GT143" s="136"/>
      <c r="GU143" s="136"/>
      <c r="GV143" s="136"/>
      <c r="GW143" s="136"/>
      <c r="GX143" s="136"/>
      <c r="GY143" s="136"/>
      <c r="GZ143" s="136"/>
      <c r="HA143" s="136"/>
      <c r="HB143" s="136"/>
      <c r="HC143" s="136"/>
      <c r="HD143" s="136"/>
      <c r="HE143" s="136"/>
      <c r="HF143" s="136"/>
      <c r="HG143" s="136"/>
      <c r="HH143" s="136"/>
      <c r="HI143" s="136"/>
      <c r="HJ143" s="136"/>
      <c r="HK143" s="136"/>
      <c r="HL143" s="136"/>
      <c r="HM143" s="136"/>
      <c r="HN143" s="136"/>
      <c r="HO143" s="136"/>
      <c r="HP143" s="136"/>
      <c r="HQ143" s="136"/>
      <c r="HR143" s="136"/>
      <c r="HS143" s="136"/>
      <c r="HT143" s="136"/>
      <c r="HU143" s="136"/>
      <c r="HV143" s="136"/>
      <c r="HW143" s="136"/>
      <c r="HX143" s="136"/>
      <c r="HY143" s="136"/>
      <c r="HZ143" s="136"/>
      <c r="IA143" s="136"/>
      <c r="IB143" s="136"/>
      <c r="IC143" s="136"/>
      <c r="ID143" s="136"/>
      <c r="IE143" s="136"/>
      <c r="IF143" s="136"/>
      <c r="IG143" s="136"/>
      <c r="IH143" s="136"/>
      <c r="II143" s="136"/>
      <c r="IJ143" s="136"/>
    </row>
    <row r="144" spans="1:244" s="229" customFormat="1" ht="47.25" x14ac:dyDescent="0.25">
      <c r="A144" s="217" t="s">
        <v>1792</v>
      </c>
      <c r="B144" s="137" t="s">
        <v>31</v>
      </c>
      <c r="C144" s="259">
        <v>16042.1</v>
      </c>
      <c r="D144" s="259">
        <v>16042.1</v>
      </c>
      <c r="E144" s="259">
        <f t="shared" si="7"/>
        <v>100</v>
      </c>
      <c r="F144" s="224"/>
      <c r="G144" s="224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CY144" s="136"/>
      <c r="CZ144" s="136"/>
      <c r="DA144" s="136"/>
      <c r="DB144" s="136"/>
      <c r="DC144" s="136"/>
      <c r="DD144" s="136"/>
      <c r="DE144" s="136"/>
      <c r="DF144" s="136"/>
      <c r="DG144" s="136"/>
      <c r="DH144" s="136"/>
      <c r="DI144" s="136"/>
      <c r="DJ144" s="136"/>
      <c r="DK144" s="136"/>
      <c r="DL144" s="136"/>
      <c r="DM144" s="136"/>
      <c r="DN144" s="136"/>
      <c r="DO144" s="136"/>
      <c r="DP144" s="136"/>
      <c r="DQ144" s="136"/>
      <c r="DR144" s="136"/>
      <c r="DS144" s="136"/>
      <c r="DT144" s="136"/>
      <c r="DU144" s="136"/>
      <c r="DV144" s="136"/>
      <c r="DW144" s="136"/>
      <c r="DX144" s="136"/>
      <c r="DY144" s="136"/>
      <c r="DZ144" s="136"/>
      <c r="EA144" s="136"/>
      <c r="EB144" s="136"/>
      <c r="EC144" s="136"/>
      <c r="ED144" s="136"/>
      <c r="EE144" s="136"/>
      <c r="EF144" s="136"/>
      <c r="EG144" s="136"/>
      <c r="EH144" s="136"/>
      <c r="EI144" s="136"/>
      <c r="EJ144" s="136"/>
      <c r="EK144" s="136"/>
      <c r="EL144" s="136"/>
      <c r="EM144" s="136"/>
      <c r="EN144" s="136"/>
      <c r="EO144" s="136"/>
      <c r="EP144" s="136"/>
      <c r="EQ144" s="136"/>
      <c r="ER144" s="136"/>
      <c r="ES144" s="136"/>
      <c r="ET144" s="136"/>
      <c r="EU144" s="136"/>
      <c r="EV144" s="136"/>
      <c r="EW144" s="136"/>
      <c r="EX144" s="136"/>
      <c r="EY144" s="136"/>
      <c r="EZ144" s="136"/>
      <c r="FA144" s="136"/>
      <c r="FB144" s="136"/>
      <c r="FC144" s="136"/>
      <c r="FD144" s="136"/>
      <c r="FE144" s="136"/>
      <c r="FF144" s="136"/>
      <c r="FG144" s="136"/>
      <c r="FH144" s="136"/>
      <c r="FI144" s="136"/>
      <c r="FJ144" s="136"/>
      <c r="FK144" s="136"/>
      <c r="FL144" s="136"/>
      <c r="FM144" s="136"/>
      <c r="FN144" s="136"/>
      <c r="FO144" s="136"/>
      <c r="FP144" s="136"/>
      <c r="FQ144" s="136"/>
      <c r="FR144" s="136"/>
      <c r="FS144" s="136"/>
      <c r="FT144" s="136"/>
      <c r="FU144" s="136"/>
      <c r="FV144" s="136"/>
      <c r="FW144" s="136"/>
      <c r="FX144" s="136"/>
      <c r="FY144" s="136"/>
      <c r="FZ144" s="136"/>
      <c r="GA144" s="136"/>
      <c r="GB144" s="136"/>
      <c r="GC144" s="136"/>
      <c r="GD144" s="136"/>
      <c r="GE144" s="136"/>
      <c r="GF144" s="136"/>
      <c r="GG144" s="136"/>
      <c r="GH144" s="136"/>
      <c r="GI144" s="136"/>
      <c r="GJ144" s="136"/>
      <c r="GK144" s="136"/>
      <c r="GL144" s="136"/>
      <c r="GM144" s="136"/>
      <c r="GN144" s="136"/>
      <c r="GO144" s="136"/>
      <c r="GP144" s="136"/>
      <c r="GQ144" s="136"/>
      <c r="GR144" s="136"/>
      <c r="GS144" s="136"/>
      <c r="GT144" s="136"/>
      <c r="GU144" s="136"/>
      <c r="GV144" s="136"/>
      <c r="GW144" s="136"/>
      <c r="GX144" s="136"/>
      <c r="GY144" s="136"/>
      <c r="GZ144" s="136"/>
      <c r="HA144" s="136"/>
      <c r="HB144" s="136"/>
      <c r="HC144" s="136"/>
      <c r="HD144" s="136"/>
      <c r="HE144" s="136"/>
      <c r="HF144" s="136"/>
      <c r="HG144" s="136"/>
      <c r="HH144" s="136"/>
      <c r="HI144" s="136"/>
      <c r="HJ144" s="136"/>
      <c r="HK144" s="136"/>
      <c r="HL144" s="136"/>
      <c r="HM144" s="136"/>
      <c r="HN144" s="136"/>
      <c r="HO144" s="136"/>
      <c r="HP144" s="136"/>
      <c r="HQ144" s="136"/>
      <c r="HR144" s="136"/>
      <c r="HS144" s="136"/>
      <c r="HT144" s="136"/>
      <c r="HU144" s="136"/>
      <c r="HV144" s="136"/>
      <c r="HW144" s="136"/>
      <c r="HX144" s="136"/>
      <c r="HY144" s="136"/>
      <c r="HZ144" s="136"/>
      <c r="IA144" s="136"/>
      <c r="IB144" s="136"/>
      <c r="IC144" s="136"/>
      <c r="ID144" s="136"/>
      <c r="IE144" s="136"/>
      <c r="IF144" s="136"/>
      <c r="IG144" s="136"/>
      <c r="IH144" s="136"/>
      <c r="II144" s="136"/>
      <c r="IJ144" s="136"/>
    </row>
    <row r="145" spans="1:244" s="229" customFormat="1" ht="31.5" x14ac:dyDescent="0.25">
      <c r="A145" s="276" t="s">
        <v>1793</v>
      </c>
      <c r="B145" s="263" t="s">
        <v>1794</v>
      </c>
      <c r="C145" s="259">
        <v>5081.5</v>
      </c>
      <c r="D145" s="259">
        <v>5081.5</v>
      </c>
      <c r="E145" s="259">
        <f t="shared" si="7"/>
        <v>100</v>
      </c>
      <c r="F145" s="224"/>
      <c r="G145" s="224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CY145" s="136"/>
      <c r="CZ145" s="136"/>
      <c r="DA145" s="136"/>
      <c r="DB145" s="136"/>
      <c r="DC145" s="136"/>
      <c r="DD145" s="136"/>
      <c r="DE145" s="136"/>
      <c r="DF145" s="136"/>
      <c r="DG145" s="136"/>
      <c r="DH145" s="136"/>
      <c r="DI145" s="136"/>
      <c r="DJ145" s="136"/>
      <c r="DK145" s="136"/>
      <c r="DL145" s="136"/>
      <c r="DM145" s="136"/>
      <c r="DN145" s="136"/>
      <c r="DO145" s="136"/>
      <c r="DP145" s="136"/>
      <c r="DQ145" s="136"/>
      <c r="DR145" s="136"/>
      <c r="DS145" s="136"/>
      <c r="DT145" s="136"/>
      <c r="DU145" s="136"/>
      <c r="DV145" s="136"/>
      <c r="DW145" s="136"/>
      <c r="DX145" s="136"/>
      <c r="DY145" s="136"/>
      <c r="DZ145" s="136"/>
      <c r="EA145" s="136"/>
      <c r="EB145" s="136"/>
      <c r="EC145" s="136"/>
      <c r="ED145" s="136"/>
      <c r="EE145" s="136"/>
      <c r="EF145" s="136"/>
      <c r="EG145" s="136"/>
      <c r="EH145" s="136"/>
      <c r="EI145" s="136"/>
      <c r="EJ145" s="136"/>
      <c r="EK145" s="136"/>
      <c r="EL145" s="136"/>
      <c r="EM145" s="136"/>
      <c r="EN145" s="136"/>
      <c r="EO145" s="136"/>
      <c r="EP145" s="136"/>
      <c r="EQ145" s="136"/>
      <c r="ER145" s="136"/>
      <c r="ES145" s="136"/>
      <c r="ET145" s="136"/>
      <c r="EU145" s="136"/>
      <c r="EV145" s="136"/>
      <c r="EW145" s="136"/>
      <c r="EX145" s="136"/>
      <c r="EY145" s="136"/>
      <c r="EZ145" s="136"/>
      <c r="FA145" s="136"/>
      <c r="FB145" s="136"/>
      <c r="FC145" s="136"/>
      <c r="FD145" s="136"/>
      <c r="FE145" s="136"/>
      <c r="FF145" s="136"/>
      <c r="FG145" s="136"/>
      <c r="FH145" s="136"/>
      <c r="FI145" s="136"/>
      <c r="FJ145" s="136"/>
      <c r="FK145" s="136"/>
      <c r="FL145" s="136"/>
      <c r="FM145" s="136"/>
      <c r="FN145" s="136"/>
      <c r="FO145" s="136"/>
      <c r="FP145" s="136"/>
      <c r="FQ145" s="136"/>
      <c r="FR145" s="136"/>
      <c r="FS145" s="136"/>
      <c r="FT145" s="136"/>
      <c r="FU145" s="136"/>
      <c r="FV145" s="136"/>
      <c r="FW145" s="136"/>
      <c r="FX145" s="136"/>
      <c r="FY145" s="136"/>
      <c r="FZ145" s="136"/>
      <c r="GA145" s="136"/>
      <c r="GB145" s="136"/>
      <c r="GC145" s="136"/>
      <c r="GD145" s="136"/>
      <c r="GE145" s="136"/>
      <c r="GF145" s="136"/>
      <c r="GG145" s="136"/>
      <c r="GH145" s="136"/>
      <c r="GI145" s="136"/>
      <c r="GJ145" s="136"/>
      <c r="GK145" s="136"/>
      <c r="GL145" s="136"/>
      <c r="GM145" s="136"/>
      <c r="GN145" s="136"/>
      <c r="GO145" s="136"/>
      <c r="GP145" s="136"/>
      <c r="GQ145" s="136"/>
      <c r="GR145" s="136"/>
      <c r="GS145" s="136"/>
      <c r="GT145" s="136"/>
      <c r="GU145" s="136"/>
      <c r="GV145" s="136"/>
      <c r="GW145" s="136"/>
      <c r="GX145" s="136"/>
      <c r="GY145" s="136"/>
      <c r="GZ145" s="136"/>
      <c r="HA145" s="136"/>
      <c r="HB145" s="136"/>
      <c r="HC145" s="136"/>
      <c r="HD145" s="136"/>
      <c r="HE145" s="136"/>
      <c r="HF145" s="136"/>
      <c r="HG145" s="136"/>
      <c r="HH145" s="136"/>
      <c r="HI145" s="136"/>
      <c r="HJ145" s="136"/>
      <c r="HK145" s="136"/>
      <c r="HL145" s="136"/>
      <c r="HM145" s="136"/>
      <c r="HN145" s="136"/>
      <c r="HO145" s="136"/>
      <c r="HP145" s="136"/>
      <c r="HQ145" s="136"/>
      <c r="HR145" s="136"/>
      <c r="HS145" s="136"/>
      <c r="HT145" s="136"/>
      <c r="HU145" s="136"/>
      <c r="HV145" s="136"/>
      <c r="HW145" s="136"/>
      <c r="HX145" s="136"/>
      <c r="HY145" s="136"/>
      <c r="HZ145" s="136"/>
      <c r="IA145" s="136"/>
      <c r="IB145" s="136"/>
      <c r="IC145" s="136"/>
      <c r="ID145" s="136"/>
      <c r="IE145" s="136"/>
      <c r="IF145" s="136"/>
      <c r="IG145" s="136"/>
      <c r="IH145" s="136"/>
      <c r="II145" s="136"/>
      <c r="IJ145" s="136"/>
    </row>
    <row r="146" spans="1:244" s="229" customFormat="1" x14ac:dyDescent="0.25">
      <c r="A146" s="217" t="s">
        <v>1795</v>
      </c>
      <c r="B146" s="264" t="s">
        <v>40</v>
      </c>
      <c r="C146" s="259">
        <v>149.19999999999999</v>
      </c>
      <c r="D146" s="259">
        <v>149.19999999999999</v>
      </c>
      <c r="E146" s="259">
        <f t="shared" si="7"/>
        <v>100</v>
      </c>
      <c r="F146" s="224"/>
      <c r="G146" s="224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CY146" s="136"/>
      <c r="CZ146" s="136"/>
      <c r="DA146" s="136"/>
      <c r="DB146" s="136"/>
      <c r="DC146" s="136"/>
      <c r="DD146" s="136"/>
      <c r="DE146" s="136"/>
      <c r="DF146" s="136"/>
      <c r="DG146" s="136"/>
      <c r="DH146" s="136"/>
      <c r="DI146" s="136"/>
      <c r="DJ146" s="136"/>
      <c r="DK146" s="136"/>
      <c r="DL146" s="136"/>
      <c r="DM146" s="136"/>
      <c r="DN146" s="136"/>
      <c r="DO146" s="136"/>
      <c r="DP146" s="136"/>
      <c r="DQ146" s="136"/>
      <c r="DR146" s="136"/>
      <c r="DS146" s="136"/>
      <c r="DT146" s="136"/>
      <c r="DU146" s="136"/>
      <c r="DV146" s="136"/>
      <c r="DW146" s="136"/>
      <c r="DX146" s="136"/>
      <c r="DY146" s="136"/>
      <c r="DZ146" s="136"/>
      <c r="EA146" s="136"/>
      <c r="EB146" s="136"/>
      <c r="EC146" s="136"/>
      <c r="ED146" s="136"/>
      <c r="EE146" s="136"/>
      <c r="EF146" s="136"/>
      <c r="EG146" s="136"/>
      <c r="EH146" s="136"/>
      <c r="EI146" s="136"/>
      <c r="EJ146" s="136"/>
      <c r="EK146" s="136"/>
      <c r="EL146" s="136"/>
      <c r="EM146" s="136"/>
      <c r="EN146" s="136"/>
      <c r="EO146" s="136"/>
      <c r="EP146" s="136"/>
      <c r="EQ146" s="136"/>
      <c r="ER146" s="136"/>
      <c r="ES146" s="136"/>
      <c r="ET146" s="136"/>
      <c r="EU146" s="136"/>
      <c r="EV146" s="136"/>
      <c r="EW146" s="136"/>
      <c r="EX146" s="136"/>
      <c r="EY146" s="136"/>
      <c r="EZ146" s="136"/>
      <c r="FA146" s="136"/>
      <c r="FB146" s="136"/>
      <c r="FC146" s="136"/>
      <c r="FD146" s="136"/>
      <c r="FE146" s="136"/>
      <c r="FF146" s="136"/>
      <c r="FG146" s="136"/>
      <c r="FH146" s="136"/>
      <c r="FI146" s="136"/>
      <c r="FJ146" s="136"/>
      <c r="FK146" s="136"/>
      <c r="FL146" s="136"/>
      <c r="FM146" s="136"/>
      <c r="FN146" s="136"/>
      <c r="FO146" s="136"/>
      <c r="FP146" s="136"/>
      <c r="FQ146" s="136"/>
      <c r="FR146" s="136"/>
      <c r="FS146" s="136"/>
      <c r="FT146" s="136"/>
      <c r="FU146" s="136"/>
      <c r="FV146" s="136"/>
      <c r="FW146" s="136"/>
      <c r="FX146" s="136"/>
      <c r="FY146" s="136"/>
      <c r="FZ146" s="136"/>
      <c r="GA146" s="136"/>
      <c r="GB146" s="136"/>
      <c r="GC146" s="136"/>
      <c r="GD146" s="136"/>
      <c r="GE146" s="136"/>
      <c r="GF146" s="136"/>
      <c r="GG146" s="136"/>
      <c r="GH146" s="136"/>
      <c r="GI146" s="136"/>
      <c r="GJ146" s="136"/>
      <c r="GK146" s="136"/>
      <c r="GL146" s="136"/>
      <c r="GM146" s="136"/>
      <c r="GN146" s="136"/>
      <c r="GO146" s="136"/>
      <c r="GP146" s="136"/>
      <c r="GQ146" s="136"/>
      <c r="GR146" s="136"/>
      <c r="GS146" s="136"/>
      <c r="GT146" s="136"/>
      <c r="GU146" s="136"/>
      <c r="GV146" s="136"/>
      <c r="GW146" s="136"/>
      <c r="GX146" s="136"/>
      <c r="GY146" s="136"/>
      <c r="GZ146" s="136"/>
      <c r="HA146" s="136"/>
      <c r="HB146" s="136"/>
      <c r="HC146" s="136"/>
      <c r="HD146" s="136"/>
      <c r="HE146" s="136"/>
      <c r="HF146" s="136"/>
      <c r="HG146" s="136"/>
      <c r="HH146" s="136"/>
      <c r="HI146" s="136"/>
      <c r="HJ146" s="136"/>
      <c r="HK146" s="136"/>
      <c r="HL146" s="136"/>
      <c r="HM146" s="136"/>
      <c r="HN146" s="136"/>
      <c r="HO146" s="136"/>
      <c r="HP146" s="136"/>
      <c r="HQ146" s="136"/>
      <c r="HR146" s="136"/>
      <c r="HS146" s="136"/>
      <c r="HT146" s="136"/>
      <c r="HU146" s="136"/>
      <c r="HV146" s="136"/>
      <c r="HW146" s="136"/>
      <c r="HX146" s="136"/>
      <c r="HY146" s="136"/>
      <c r="HZ146" s="136"/>
      <c r="IA146" s="136"/>
      <c r="IB146" s="136"/>
      <c r="IC146" s="136"/>
      <c r="ID146" s="136"/>
      <c r="IE146" s="136"/>
      <c r="IF146" s="136"/>
      <c r="IG146" s="136"/>
      <c r="IH146" s="136"/>
      <c r="II146" s="136"/>
      <c r="IJ146" s="136"/>
    </row>
    <row r="147" spans="1:244" s="229" customFormat="1" x14ac:dyDescent="0.25">
      <c r="A147" s="135" t="s">
        <v>98</v>
      </c>
      <c r="B147" s="272" t="s">
        <v>99</v>
      </c>
      <c r="C147" s="258">
        <f>SUM(C148:C150)</f>
        <v>37046.800000000003</v>
      </c>
      <c r="D147" s="258">
        <f>SUM(D148:D150)</f>
        <v>42039.399999999994</v>
      </c>
      <c r="E147" s="258">
        <f t="shared" si="7"/>
        <v>113.47646760313978</v>
      </c>
      <c r="F147" s="224"/>
      <c r="G147" s="224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136"/>
      <c r="CR147" s="136"/>
      <c r="CS147" s="136"/>
      <c r="CT147" s="136"/>
      <c r="CU147" s="136"/>
      <c r="CV147" s="136"/>
      <c r="CW147" s="136"/>
      <c r="CX147" s="136"/>
      <c r="CY147" s="136"/>
      <c r="CZ147" s="136"/>
      <c r="DA147" s="136"/>
      <c r="DB147" s="136"/>
      <c r="DC147" s="136"/>
      <c r="DD147" s="136"/>
      <c r="DE147" s="136"/>
      <c r="DF147" s="136"/>
      <c r="DG147" s="136"/>
      <c r="DH147" s="136"/>
      <c r="DI147" s="136"/>
      <c r="DJ147" s="136"/>
      <c r="DK147" s="136"/>
      <c r="DL147" s="136"/>
      <c r="DM147" s="136"/>
      <c r="DN147" s="136"/>
      <c r="DO147" s="136"/>
      <c r="DP147" s="136"/>
      <c r="DQ147" s="136"/>
      <c r="DR147" s="136"/>
      <c r="DS147" s="136"/>
      <c r="DT147" s="136"/>
      <c r="DU147" s="136"/>
      <c r="DV147" s="136"/>
      <c r="DW147" s="136"/>
      <c r="DX147" s="136"/>
      <c r="DY147" s="136"/>
      <c r="DZ147" s="136"/>
      <c r="EA147" s="136"/>
      <c r="EB147" s="136"/>
      <c r="EC147" s="136"/>
      <c r="ED147" s="136"/>
      <c r="EE147" s="136"/>
      <c r="EF147" s="136"/>
      <c r="EG147" s="136"/>
      <c r="EH147" s="136"/>
      <c r="EI147" s="136"/>
      <c r="EJ147" s="136"/>
      <c r="EK147" s="136"/>
      <c r="EL147" s="136"/>
      <c r="EM147" s="136"/>
      <c r="EN147" s="136"/>
      <c r="EO147" s="136"/>
      <c r="EP147" s="136"/>
      <c r="EQ147" s="136"/>
      <c r="ER147" s="136"/>
      <c r="ES147" s="136"/>
      <c r="ET147" s="136"/>
      <c r="EU147" s="136"/>
      <c r="EV147" s="136"/>
      <c r="EW147" s="136"/>
      <c r="EX147" s="136"/>
      <c r="EY147" s="136"/>
      <c r="EZ147" s="136"/>
      <c r="FA147" s="136"/>
      <c r="FB147" s="136"/>
      <c r="FC147" s="136"/>
      <c r="FD147" s="136"/>
      <c r="FE147" s="136"/>
      <c r="FF147" s="136"/>
      <c r="FG147" s="136"/>
      <c r="FH147" s="136"/>
      <c r="FI147" s="136"/>
      <c r="FJ147" s="136"/>
      <c r="FK147" s="136"/>
      <c r="FL147" s="136"/>
      <c r="FM147" s="136"/>
      <c r="FN147" s="136"/>
      <c r="FO147" s="136"/>
      <c r="FP147" s="136"/>
      <c r="FQ147" s="136"/>
      <c r="FR147" s="136"/>
      <c r="FS147" s="136"/>
      <c r="FT147" s="136"/>
      <c r="FU147" s="136"/>
      <c r="FV147" s="136"/>
      <c r="FW147" s="136"/>
      <c r="FX147" s="136"/>
      <c r="FY147" s="136"/>
      <c r="FZ147" s="136"/>
      <c r="GA147" s="136"/>
      <c r="GB147" s="136"/>
      <c r="GC147" s="136"/>
      <c r="GD147" s="136"/>
      <c r="GE147" s="136"/>
      <c r="GF147" s="136"/>
      <c r="GG147" s="136"/>
      <c r="GH147" s="136"/>
      <c r="GI147" s="136"/>
      <c r="GJ147" s="136"/>
      <c r="GK147" s="136"/>
      <c r="GL147" s="136"/>
      <c r="GM147" s="136"/>
      <c r="GN147" s="136"/>
      <c r="GO147" s="136"/>
      <c r="GP147" s="136"/>
      <c r="GQ147" s="136"/>
      <c r="GR147" s="136"/>
      <c r="GS147" s="136"/>
      <c r="GT147" s="136"/>
      <c r="GU147" s="136"/>
      <c r="GV147" s="136"/>
      <c r="GW147" s="136"/>
      <c r="GX147" s="136"/>
      <c r="GY147" s="136"/>
      <c r="GZ147" s="136"/>
      <c r="HA147" s="136"/>
      <c r="HB147" s="136"/>
      <c r="HC147" s="136"/>
      <c r="HD147" s="136"/>
      <c r="HE147" s="136"/>
      <c r="HF147" s="136"/>
      <c r="HG147" s="136"/>
      <c r="HH147" s="136"/>
      <c r="HI147" s="136"/>
      <c r="HJ147" s="136"/>
      <c r="HK147" s="136"/>
      <c r="HL147" s="136"/>
      <c r="HM147" s="136"/>
      <c r="HN147" s="136"/>
      <c r="HO147" s="136"/>
      <c r="HP147" s="136"/>
      <c r="HQ147" s="136"/>
      <c r="HR147" s="136"/>
      <c r="HS147" s="136"/>
      <c r="HT147" s="136"/>
      <c r="HU147" s="136"/>
      <c r="HV147" s="136"/>
      <c r="HW147" s="136"/>
      <c r="HX147" s="136"/>
      <c r="HY147" s="136"/>
      <c r="HZ147" s="136"/>
      <c r="IA147" s="136"/>
      <c r="IB147" s="136"/>
      <c r="IC147" s="136"/>
      <c r="ID147" s="136"/>
      <c r="IE147" s="136"/>
      <c r="IF147" s="136"/>
      <c r="IG147" s="136"/>
      <c r="IH147" s="136"/>
      <c r="II147" s="136"/>
      <c r="IJ147" s="136"/>
    </row>
    <row r="148" spans="1:244" s="229" customFormat="1" ht="72" customHeight="1" x14ac:dyDescent="0.25">
      <c r="A148" s="139" t="s">
        <v>1796</v>
      </c>
      <c r="B148" s="278" t="s">
        <v>36</v>
      </c>
      <c r="C148" s="259">
        <v>25363.8</v>
      </c>
      <c r="D148" s="259">
        <v>25363.8</v>
      </c>
      <c r="E148" s="259">
        <f t="shared" si="7"/>
        <v>100</v>
      </c>
      <c r="F148" s="224"/>
      <c r="G148" s="224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6"/>
      <c r="BJ148" s="136"/>
      <c r="BK148" s="136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136"/>
      <c r="CC148" s="136"/>
      <c r="CD148" s="136"/>
      <c r="CE148" s="136"/>
      <c r="CF148" s="136"/>
      <c r="CG148" s="136"/>
      <c r="CH148" s="136"/>
      <c r="CI148" s="136"/>
      <c r="CJ148" s="136"/>
      <c r="CK148" s="136"/>
      <c r="CL148" s="136"/>
      <c r="CM148" s="136"/>
      <c r="CN148" s="136"/>
      <c r="CO148" s="136"/>
      <c r="CP148" s="136"/>
      <c r="CQ148" s="136"/>
      <c r="CR148" s="136"/>
      <c r="CS148" s="136"/>
      <c r="CT148" s="136"/>
      <c r="CU148" s="136"/>
      <c r="CV148" s="136"/>
      <c r="CW148" s="136"/>
      <c r="CX148" s="136"/>
      <c r="CY148" s="136"/>
      <c r="CZ148" s="136"/>
      <c r="DA148" s="136"/>
      <c r="DB148" s="136"/>
      <c r="DC148" s="136"/>
      <c r="DD148" s="136"/>
      <c r="DE148" s="136"/>
      <c r="DF148" s="136"/>
      <c r="DG148" s="136"/>
      <c r="DH148" s="136"/>
      <c r="DI148" s="136"/>
      <c r="DJ148" s="136"/>
      <c r="DK148" s="136"/>
      <c r="DL148" s="136"/>
      <c r="DM148" s="136"/>
      <c r="DN148" s="136"/>
      <c r="DO148" s="136"/>
      <c r="DP148" s="136"/>
      <c r="DQ148" s="136"/>
      <c r="DR148" s="136"/>
      <c r="DS148" s="136"/>
      <c r="DT148" s="136"/>
      <c r="DU148" s="136"/>
      <c r="DV148" s="136"/>
      <c r="DW148" s="136"/>
      <c r="DX148" s="136"/>
      <c r="DY148" s="136"/>
      <c r="DZ148" s="136"/>
      <c r="EA148" s="136"/>
      <c r="EB148" s="136"/>
      <c r="EC148" s="136"/>
      <c r="ED148" s="136"/>
      <c r="EE148" s="136"/>
      <c r="EF148" s="136"/>
      <c r="EG148" s="136"/>
      <c r="EH148" s="136"/>
      <c r="EI148" s="136"/>
      <c r="EJ148" s="136"/>
      <c r="EK148" s="136"/>
      <c r="EL148" s="136"/>
      <c r="EM148" s="136"/>
      <c r="EN148" s="136"/>
      <c r="EO148" s="136"/>
      <c r="EP148" s="136"/>
      <c r="EQ148" s="136"/>
      <c r="ER148" s="136"/>
      <c r="ES148" s="136"/>
      <c r="ET148" s="136"/>
      <c r="EU148" s="136"/>
      <c r="EV148" s="136"/>
      <c r="EW148" s="136"/>
      <c r="EX148" s="136"/>
      <c r="EY148" s="136"/>
      <c r="EZ148" s="136"/>
      <c r="FA148" s="136"/>
      <c r="FB148" s="136"/>
      <c r="FC148" s="136"/>
      <c r="FD148" s="136"/>
      <c r="FE148" s="136"/>
      <c r="FF148" s="136"/>
      <c r="FG148" s="136"/>
      <c r="FH148" s="136"/>
      <c r="FI148" s="136"/>
      <c r="FJ148" s="136"/>
      <c r="FK148" s="136"/>
      <c r="FL148" s="136"/>
      <c r="FM148" s="136"/>
      <c r="FN148" s="136"/>
      <c r="FO148" s="136"/>
      <c r="FP148" s="136"/>
      <c r="FQ148" s="136"/>
      <c r="FR148" s="136"/>
      <c r="FS148" s="136"/>
      <c r="FT148" s="136"/>
      <c r="FU148" s="136"/>
      <c r="FV148" s="136"/>
      <c r="FW148" s="136"/>
      <c r="FX148" s="136"/>
      <c r="FY148" s="136"/>
      <c r="FZ148" s="136"/>
      <c r="GA148" s="136"/>
      <c r="GB148" s="136"/>
      <c r="GC148" s="136"/>
      <c r="GD148" s="136"/>
      <c r="GE148" s="136"/>
      <c r="GF148" s="136"/>
      <c r="GG148" s="136"/>
      <c r="GH148" s="136"/>
      <c r="GI148" s="136"/>
      <c r="GJ148" s="136"/>
      <c r="GK148" s="136"/>
      <c r="GL148" s="136"/>
      <c r="GM148" s="136"/>
      <c r="GN148" s="136"/>
      <c r="GO148" s="136"/>
      <c r="GP148" s="136"/>
      <c r="GQ148" s="136"/>
      <c r="GR148" s="136"/>
      <c r="GS148" s="136"/>
      <c r="GT148" s="136"/>
      <c r="GU148" s="136"/>
      <c r="GV148" s="136"/>
      <c r="GW148" s="136"/>
      <c r="GX148" s="136"/>
      <c r="GY148" s="136"/>
      <c r="GZ148" s="136"/>
      <c r="HA148" s="136"/>
      <c r="HB148" s="136"/>
      <c r="HC148" s="136"/>
      <c r="HD148" s="136"/>
      <c r="HE148" s="136"/>
      <c r="HF148" s="136"/>
      <c r="HG148" s="136"/>
      <c r="HH148" s="136"/>
      <c r="HI148" s="136"/>
      <c r="HJ148" s="136"/>
      <c r="HK148" s="136"/>
      <c r="HL148" s="136"/>
      <c r="HM148" s="136"/>
      <c r="HN148" s="136"/>
      <c r="HO148" s="136"/>
      <c r="HP148" s="136"/>
      <c r="HQ148" s="136"/>
      <c r="HR148" s="136"/>
      <c r="HS148" s="136"/>
      <c r="HT148" s="136"/>
      <c r="HU148" s="136"/>
      <c r="HV148" s="136"/>
      <c r="HW148" s="136"/>
      <c r="HX148" s="136"/>
      <c r="HY148" s="136"/>
      <c r="HZ148" s="136"/>
      <c r="IA148" s="136"/>
      <c r="IB148" s="136"/>
      <c r="IC148" s="136"/>
      <c r="ID148" s="136"/>
      <c r="IE148" s="136"/>
      <c r="IF148" s="136"/>
      <c r="IG148" s="136"/>
      <c r="IH148" s="136"/>
      <c r="II148" s="136"/>
      <c r="IJ148" s="136"/>
    </row>
    <row r="149" spans="1:244" s="229" customFormat="1" ht="66" customHeight="1" x14ac:dyDescent="0.25">
      <c r="A149" s="276" t="s">
        <v>1797</v>
      </c>
      <c r="B149" s="278" t="s">
        <v>41</v>
      </c>
      <c r="C149" s="259">
        <v>5304</v>
      </c>
      <c r="D149" s="259">
        <v>4964.8</v>
      </c>
      <c r="E149" s="259">
        <f t="shared" si="7"/>
        <v>93.604826546003011</v>
      </c>
      <c r="F149" s="224"/>
      <c r="G149" s="224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36"/>
      <c r="AX149" s="136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136"/>
      <c r="CA149" s="136"/>
      <c r="CB149" s="136"/>
      <c r="CC149" s="136"/>
      <c r="CD149" s="136"/>
      <c r="CE149" s="136"/>
      <c r="CF149" s="136"/>
      <c r="CG149" s="136"/>
      <c r="CH149" s="136"/>
      <c r="CI149" s="136"/>
      <c r="CJ149" s="136"/>
      <c r="CK149" s="136"/>
      <c r="CL149" s="136"/>
      <c r="CM149" s="136"/>
      <c r="CN149" s="136"/>
      <c r="CO149" s="136"/>
      <c r="CP149" s="136"/>
      <c r="CQ149" s="136"/>
      <c r="CR149" s="136"/>
      <c r="CS149" s="136"/>
      <c r="CT149" s="136"/>
      <c r="CU149" s="136"/>
      <c r="CV149" s="136"/>
      <c r="CW149" s="136"/>
      <c r="CX149" s="136"/>
      <c r="CY149" s="136"/>
      <c r="CZ149" s="136"/>
      <c r="DA149" s="136"/>
      <c r="DB149" s="136"/>
      <c r="DC149" s="136"/>
      <c r="DD149" s="136"/>
      <c r="DE149" s="136"/>
      <c r="DF149" s="136"/>
      <c r="DG149" s="136"/>
      <c r="DH149" s="136"/>
      <c r="DI149" s="136"/>
      <c r="DJ149" s="136"/>
      <c r="DK149" s="136"/>
      <c r="DL149" s="136"/>
      <c r="DM149" s="136"/>
      <c r="DN149" s="136"/>
      <c r="DO149" s="136"/>
      <c r="DP149" s="136"/>
      <c r="DQ149" s="136"/>
      <c r="DR149" s="136"/>
      <c r="DS149" s="136"/>
      <c r="DT149" s="136"/>
      <c r="DU149" s="136"/>
      <c r="DV149" s="136"/>
      <c r="DW149" s="136"/>
      <c r="DX149" s="136"/>
      <c r="DY149" s="136"/>
      <c r="DZ149" s="136"/>
      <c r="EA149" s="136"/>
      <c r="EB149" s="136"/>
      <c r="EC149" s="136"/>
      <c r="ED149" s="136"/>
      <c r="EE149" s="136"/>
      <c r="EF149" s="136"/>
      <c r="EG149" s="136"/>
      <c r="EH149" s="136"/>
      <c r="EI149" s="136"/>
      <c r="EJ149" s="136"/>
      <c r="EK149" s="136"/>
      <c r="EL149" s="136"/>
      <c r="EM149" s="136"/>
      <c r="EN149" s="136"/>
      <c r="EO149" s="136"/>
      <c r="EP149" s="136"/>
      <c r="EQ149" s="136"/>
      <c r="ER149" s="136"/>
      <c r="ES149" s="136"/>
      <c r="ET149" s="136"/>
      <c r="EU149" s="136"/>
      <c r="EV149" s="136"/>
      <c r="EW149" s="136"/>
      <c r="EX149" s="136"/>
      <c r="EY149" s="136"/>
      <c r="EZ149" s="136"/>
      <c r="FA149" s="136"/>
      <c r="FB149" s="136"/>
      <c r="FC149" s="136"/>
      <c r="FD149" s="136"/>
      <c r="FE149" s="136"/>
      <c r="FF149" s="136"/>
      <c r="FG149" s="136"/>
      <c r="FH149" s="136"/>
      <c r="FI149" s="136"/>
      <c r="FJ149" s="136"/>
      <c r="FK149" s="136"/>
      <c r="FL149" s="136"/>
      <c r="FM149" s="136"/>
      <c r="FN149" s="136"/>
      <c r="FO149" s="136"/>
      <c r="FP149" s="136"/>
      <c r="FQ149" s="136"/>
      <c r="FR149" s="136"/>
      <c r="FS149" s="136"/>
      <c r="FT149" s="136"/>
      <c r="FU149" s="136"/>
      <c r="FV149" s="136"/>
      <c r="FW149" s="136"/>
      <c r="FX149" s="136"/>
      <c r="FY149" s="136"/>
      <c r="FZ149" s="136"/>
      <c r="GA149" s="136"/>
      <c r="GB149" s="136"/>
      <c r="GC149" s="136"/>
      <c r="GD149" s="136"/>
      <c r="GE149" s="136"/>
      <c r="GF149" s="136"/>
      <c r="GG149" s="136"/>
      <c r="GH149" s="136"/>
      <c r="GI149" s="136"/>
      <c r="GJ149" s="136"/>
      <c r="GK149" s="136"/>
      <c r="GL149" s="136"/>
      <c r="GM149" s="136"/>
      <c r="GN149" s="136"/>
      <c r="GO149" s="136"/>
      <c r="GP149" s="136"/>
      <c r="GQ149" s="136"/>
      <c r="GR149" s="136"/>
      <c r="GS149" s="136"/>
      <c r="GT149" s="136"/>
      <c r="GU149" s="136"/>
      <c r="GV149" s="136"/>
      <c r="GW149" s="136"/>
      <c r="GX149" s="136"/>
      <c r="GY149" s="136"/>
      <c r="GZ149" s="136"/>
      <c r="HA149" s="136"/>
      <c r="HB149" s="136"/>
      <c r="HC149" s="136"/>
      <c r="HD149" s="136"/>
      <c r="HE149" s="136"/>
      <c r="HF149" s="136"/>
      <c r="HG149" s="136"/>
      <c r="HH149" s="136"/>
      <c r="HI149" s="136"/>
      <c r="HJ149" s="136"/>
      <c r="HK149" s="136"/>
      <c r="HL149" s="136"/>
      <c r="HM149" s="136"/>
      <c r="HN149" s="136"/>
      <c r="HO149" s="136"/>
      <c r="HP149" s="136"/>
      <c r="HQ149" s="136"/>
      <c r="HR149" s="136"/>
      <c r="HS149" s="136"/>
      <c r="HT149" s="136"/>
      <c r="HU149" s="136"/>
      <c r="HV149" s="136"/>
      <c r="HW149" s="136"/>
      <c r="HX149" s="136"/>
      <c r="HY149" s="136"/>
      <c r="HZ149" s="136"/>
      <c r="IA149" s="136"/>
      <c r="IB149" s="136"/>
      <c r="IC149" s="136"/>
      <c r="ID149" s="136"/>
      <c r="IE149" s="136"/>
      <c r="IF149" s="136"/>
      <c r="IG149" s="136"/>
      <c r="IH149" s="136"/>
      <c r="II149" s="136"/>
      <c r="IJ149" s="136"/>
    </row>
    <row r="150" spans="1:244" s="229" customFormat="1" ht="31.5" x14ac:dyDescent="0.25">
      <c r="A150" s="276" t="s">
        <v>1798</v>
      </c>
      <c r="B150" s="278" t="s">
        <v>41</v>
      </c>
      <c r="C150" s="259">
        <v>6379</v>
      </c>
      <c r="D150" s="259">
        <v>11710.8</v>
      </c>
      <c r="E150" s="259">
        <f t="shared" si="7"/>
        <v>183.583633798401</v>
      </c>
      <c r="F150" s="224"/>
      <c r="G150" s="224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36"/>
      <c r="AX150" s="136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  <c r="BI150" s="136"/>
      <c r="BJ150" s="136"/>
      <c r="BK150" s="136"/>
      <c r="BL150" s="136"/>
      <c r="BM150" s="136"/>
      <c r="BN150" s="136"/>
      <c r="BO150" s="136"/>
      <c r="BP150" s="136"/>
      <c r="BQ150" s="136"/>
      <c r="BR150" s="136"/>
      <c r="BS150" s="136"/>
      <c r="BT150" s="136"/>
      <c r="BU150" s="136"/>
      <c r="BV150" s="136"/>
      <c r="BW150" s="136"/>
      <c r="BX150" s="136"/>
      <c r="BY150" s="136"/>
      <c r="BZ150" s="136"/>
      <c r="CA150" s="136"/>
      <c r="CB150" s="136"/>
      <c r="CC150" s="136"/>
      <c r="CD150" s="136"/>
      <c r="CE150" s="136"/>
      <c r="CF150" s="136"/>
      <c r="CG150" s="136"/>
      <c r="CH150" s="136"/>
      <c r="CI150" s="136"/>
      <c r="CJ150" s="136"/>
      <c r="CK150" s="136"/>
      <c r="CL150" s="136"/>
      <c r="CM150" s="136"/>
      <c r="CN150" s="136"/>
      <c r="CO150" s="136"/>
      <c r="CP150" s="136"/>
      <c r="CQ150" s="136"/>
      <c r="CR150" s="136"/>
      <c r="CS150" s="136"/>
      <c r="CT150" s="136"/>
      <c r="CU150" s="136"/>
      <c r="CV150" s="136"/>
      <c r="CW150" s="136"/>
      <c r="CX150" s="136"/>
      <c r="CY150" s="136"/>
      <c r="CZ150" s="136"/>
      <c r="DA150" s="136"/>
      <c r="DB150" s="136"/>
      <c r="DC150" s="136"/>
      <c r="DD150" s="136"/>
      <c r="DE150" s="136"/>
      <c r="DF150" s="136"/>
      <c r="DG150" s="136"/>
      <c r="DH150" s="136"/>
      <c r="DI150" s="136"/>
      <c r="DJ150" s="136"/>
      <c r="DK150" s="136"/>
      <c r="DL150" s="136"/>
      <c r="DM150" s="136"/>
      <c r="DN150" s="136"/>
      <c r="DO150" s="136"/>
      <c r="DP150" s="136"/>
      <c r="DQ150" s="136"/>
      <c r="DR150" s="136"/>
      <c r="DS150" s="136"/>
      <c r="DT150" s="136"/>
      <c r="DU150" s="136"/>
      <c r="DV150" s="136"/>
      <c r="DW150" s="136"/>
      <c r="DX150" s="136"/>
      <c r="DY150" s="136"/>
      <c r="DZ150" s="136"/>
      <c r="EA150" s="136"/>
      <c r="EB150" s="136"/>
      <c r="EC150" s="136"/>
      <c r="ED150" s="136"/>
      <c r="EE150" s="136"/>
      <c r="EF150" s="136"/>
      <c r="EG150" s="136"/>
      <c r="EH150" s="136"/>
      <c r="EI150" s="136"/>
      <c r="EJ150" s="136"/>
      <c r="EK150" s="136"/>
      <c r="EL150" s="136"/>
      <c r="EM150" s="136"/>
      <c r="EN150" s="136"/>
      <c r="EO150" s="136"/>
      <c r="EP150" s="136"/>
      <c r="EQ150" s="136"/>
      <c r="ER150" s="136"/>
      <c r="ES150" s="136"/>
      <c r="ET150" s="136"/>
      <c r="EU150" s="136"/>
      <c r="EV150" s="136"/>
      <c r="EW150" s="136"/>
      <c r="EX150" s="136"/>
      <c r="EY150" s="136"/>
      <c r="EZ150" s="136"/>
      <c r="FA150" s="136"/>
      <c r="FB150" s="136"/>
      <c r="FC150" s="136"/>
      <c r="FD150" s="136"/>
      <c r="FE150" s="136"/>
      <c r="FF150" s="136"/>
      <c r="FG150" s="136"/>
      <c r="FH150" s="136"/>
      <c r="FI150" s="136"/>
      <c r="FJ150" s="136"/>
      <c r="FK150" s="136"/>
      <c r="FL150" s="136"/>
      <c r="FM150" s="136"/>
      <c r="FN150" s="136"/>
      <c r="FO150" s="136"/>
      <c r="FP150" s="136"/>
      <c r="FQ150" s="136"/>
      <c r="FR150" s="136"/>
      <c r="FS150" s="136"/>
      <c r="FT150" s="136"/>
      <c r="FU150" s="136"/>
      <c r="FV150" s="136"/>
      <c r="FW150" s="136"/>
      <c r="FX150" s="136"/>
      <c r="FY150" s="136"/>
      <c r="FZ150" s="136"/>
      <c r="GA150" s="136"/>
      <c r="GB150" s="136"/>
      <c r="GC150" s="136"/>
      <c r="GD150" s="136"/>
      <c r="GE150" s="136"/>
      <c r="GF150" s="136"/>
      <c r="GG150" s="136"/>
      <c r="GH150" s="136"/>
      <c r="GI150" s="136"/>
      <c r="GJ150" s="136"/>
      <c r="GK150" s="136"/>
      <c r="GL150" s="136"/>
      <c r="GM150" s="136"/>
      <c r="GN150" s="136"/>
      <c r="GO150" s="136"/>
      <c r="GP150" s="136"/>
      <c r="GQ150" s="136"/>
      <c r="GR150" s="136"/>
      <c r="GS150" s="136"/>
      <c r="GT150" s="136"/>
      <c r="GU150" s="136"/>
      <c r="GV150" s="136"/>
      <c r="GW150" s="136"/>
      <c r="GX150" s="136"/>
      <c r="GY150" s="136"/>
      <c r="GZ150" s="136"/>
      <c r="HA150" s="136"/>
      <c r="HB150" s="136"/>
      <c r="HC150" s="136"/>
      <c r="HD150" s="136"/>
      <c r="HE150" s="136"/>
      <c r="HF150" s="136"/>
      <c r="HG150" s="136"/>
      <c r="HH150" s="136"/>
      <c r="HI150" s="136"/>
      <c r="HJ150" s="136"/>
      <c r="HK150" s="136"/>
      <c r="HL150" s="136"/>
      <c r="HM150" s="136"/>
      <c r="HN150" s="136"/>
      <c r="HO150" s="136"/>
      <c r="HP150" s="136"/>
      <c r="HQ150" s="136"/>
      <c r="HR150" s="136"/>
      <c r="HS150" s="136"/>
      <c r="HT150" s="136"/>
      <c r="HU150" s="136"/>
      <c r="HV150" s="136"/>
      <c r="HW150" s="136"/>
      <c r="HX150" s="136"/>
      <c r="HY150" s="136"/>
      <c r="HZ150" s="136"/>
      <c r="IA150" s="136"/>
      <c r="IB150" s="136"/>
      <c r="IC150" s="136"/>
      <c r="ID150" s="136"/>
      <c r="IE150" s="136"/>
      <c r="IF150" s="136"/>
      <c r="IG150" s="136"/>
      <c r="IH150" s="136"/>
      <c r="II150" s="136"/>
      <c r="IJ150" s="136"/>
    </row>
    <row r="151" spans="1:244" s="229" customFormat="1" ht="23.25" customHeight="1" x14ac:dyDescent="0.25">
      <c r="A151" s="135" t="s">
        <v>1799</v>
      </c>
      <c r="B151" s="272" t="s">
        <v>100</v>
      </c>
      <c r="C151" s="258">
        <f>SUM(C153:C154)</f>
        <v>586</v>
      </c>
      <c r="D151" s="258">
        <f>SUM(D152:D154)</f>
        <v>586</v>
      </c>
      <c r="E151" s="258">
        <f t="shared" si="7"/>
        <v>100</v>
      </c>
      <c r="F151" s="224"/>
      <c r="G151" s="224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36"/>
      <c r="BJ151" s="136"/>
      <c r="BK151" s="136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136"/>
      <c r="CA151" s="136"/>
      <c r="CB151" s="136"/>
      <c r="CC151" s="136"/>
      <c r="CD151" s="136"/>
      <c r="CE151" s="136"/>
      <c r="CF151" s="136"/>
      <c r="CG151" s="136"/>
      <c r="CH151" s="136"/>
      <c r="CI151" s="136"/>
      <c r="CJ151" s="136"/>
      <c r="CK151" s="136"/>
      <c r="CL151" s="136"/>
      <c r="CM151" s="136"/>
      <c r="CN151" s="136"/>
      <c r="CO151" s="136"/>
      <c r="CP151" s="136"/>
      <c r="CQ151" s="136"/>
      <c r="CR151" s="136"/>
      <c r="CS151" s="136"/>
      <c r="CT151" s="136"/>
      <c r="CU151" s="136"/>
      <c r="CV151" s="136"/>
      <c r="CW151" s="136"/>
      <c r="CX151" s="136"/>
      <c r="CY151" s="136"/>
      <c r="CZ151" s="136"/>
      <c r="DA151" s="136"/>
      <c r="DB151" s="136"/>
      <c r="DC151" s="136"/>
      <c r="DD151" s="136"/>
      <c r="DE151" s="136"/>
      <c r="DF151" s="136"/>
      <c r="DG151" s="136"/>
      <c r="DH151" s="136"/>
      <c r="DI151" s="136"/>
      <c r="DJ151" s="136"/>
      <c r="DK151" s="136"/>
      <c r="DL151" s="136"/>
      <c r="DM151" s="136"/>
      <c r="DN151" s="136"/>
      <c r="DO151" s="136"/>
      <c r="DP151" s="136"/>
      <c r="DQ151" s="136"/>
      <c r="DR151" s="136"/>
      <c r="DS151" s="136"/>
      <c r="DT151" s="136"/>
      <c r="DU151" s="136"/>
      <c r="DV151" s="136"/>
      <c r="DW151" s="136"/>
      <c r="DX151" s="136"/>
      <c r="DY151" s="136"/>
      <c r="DZ151" s="136"/>
      <c r="EA151" s="136"/>
      <c r="EB151" s="136"/>
      <c r="EC151" s="136"/>
      <c r="ED151" s="136"/>
      <c r="EE151" s="136"/>
      <c r="EF151" s="136"/>
      <c r="EG151" s="136"/>
      <c r="EH151" s="136"/>
      <c r="EI151" s="136"/>
      <c r="EJ151" s="136"/>
      <c r="EK151" s="136"/>
      <c r="EL151" s="136"/>
      <c r="EM151" s="136"/>
      <c r="EN151" s="136"/>
      <c r="EO151" s="136"/>
      <c r="EP151" s="136"/>
      <c r="EQ151" s="136"/>
      <c r="ER151" s="136"/>
      <c r="ES151" s="136"/>
      <c r="ET151" s="136"/>
      <c r="EU151" s="136"/>
      <c r="EV151" s="136"/>
      <c r="EW151" s="136"/>
      <c r="EX151" s="136"/>
      <c r="EY151" s="136"/>
      <c r="EZ151" s="136"/>
      <c r="FA151" s="136"/>
      <c r="FB151" s="136"/>
      <c r="FC151" s="136"/>
      <c r="FD151" s="136"/>
      <c r="FE151" s="136"/>
      <c r="FF151" s="136"/>
      <c r="FG151" s="136"/>
      <c r="FH151" s="136"/>
      <c r="FI151" s="136"/>
      <c r="FJ151" s="136"/>
      <c r="FK151" s="136"/>
      <c r="FL151" s="136"/>
      <c r="FM151" s="136"/>
      <c r="FN151" s="136"/>
      <c r="FO151" s="136"/>
      <c r="FP151" s="136"/>
      <c r="FQ151" s="136"/>
      <c r="FR151" s="136"/>
      <c r="FS151" s="136"/>
      <c r="FT151" s="136"/>
      <c r="FU151" s="136"/>
      <c r="FV151" s="136"/>
      <c r="FW151" s="136"/>
      <c r="FX151" s="136"/>
      <c r="FY151" s="136"/>
      <c r="FZ151" s="136"/>
      <c r="GA151" s="136"/>
      <c r="GB151" s="136"/>
      <c r="GC151" s="136"/>
      <c r="GD151" s="136"/>
      <c r="GE151" s="136"/>
      <c r="GF151" s="136"/>
      <c r="GG151" s="136"/>
      <c r="GH151" s="136"/>
      <c r="GI151" s="136"/>
      <c r="GJ151" s="136"/>
      <c r="GK151" s="136"/>
      <c r="GL151" s="136"/>
      <c r="GM151" s="136"/>
      <c r="GN151" s="136"/>
      <c r="GO151" s="136"/>
      <c r="GP151" s="136"/>
      <c r="GQ151" s="136"/>
      <c r="GR151" s="136"/>
      <c r="GS151" s="136"/>
      <c r="GT151" s="136"/>
      <c r="GU151" s="136"/>
      <c r="GV151" s="136"/>
      <c r="GW151" s="136"/>
      <c r="GX151" s="136"/>
      <c r="GY151" s="136"/>
      <c r="GZ151" s="136"/>
      <c r="HA151" s="136"/>
      <c r="HB151" s="136"/>
      <c r="HC151" s="136"/>
      <c r="HD151" s="136"/>
      <c r="HE151" s="136"/>
      <c r="HF151" s="136"/>
      <c r="HG151" s="136"/>
      <c r="HH151" s="136"/>
      <c r="HI151" s="136"/>
      <c r="HJ151" s="136"/>
      <c r="HK151" s="136"/>
      <c r="HL151" s="136"/>
      <c r="HM151" s="136"/>
      <c r="HN151" s="136"/>
      <c r="HO151" s="136"/>
      <c r="HP151" s="136"/>
      <c r="HQ151" s="136"/>
      <c r="HR151" s="136"/>
      <c r="HS151" s="136"/>
      <c r="HT151" s="136"/>
      <c r="HU151" s="136"/>
      <c r="HV151" s="136"/>
      <c r="HW151" s="136"/>
      <c r="HX151" s="136"/>
      <c r="HY151" s="136"/>
      <c r="HZ151" s="136"/>
      <c r="IA151" s="136"/>
      <c r="IB151" s="136"/>
      <c r="IC151" s="136"/>
      <c r="ID151" s="136"/>
      <c r="IE151" s="136"/>
      <c r="IF151" s="136"/>
      <c r="IG151" s="136"/>
      <c r="IH151" s="136"/>
      <c r="II151" s="136"/>
      <c r="IJ151" s="136"/>
    </row>
    <row r="152" spans="1:244" s="229" customFormat="1" ht="47.25" x14ac:dyDescent="0.25">
      <c r="A152" s="139" t="s">
        <v>1800</v>
      </c>
      <c r="B152" s="273" t="s">
        <v>42</v>
      </c>
      <c r="C152" s="259">
        <v>0</v>
      </c>
      <c r="D152" s="259">
        <v>0</v>
      </c>
      <c r="E152" s="259" t="s">
        <v>1615</v>
      </c>
      <c r="F152" s="224"/>
      <c r="G152" s="224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36"/>
      <c r="BJ152" s="136"/>
      <c r="BK152" s="136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136"/>
      <c r="CA152" s="136"/>
      <c r="CB152" s="136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6"/>
      <c r="DO152" s="136"/>
      <c r="DP152" s="136"/>
      <c r="DQ152" s="136"/>
      <c r="DR152" s="136"/>
      <c r="DS152" s="136"/>
      <c r="DT152" s="136"/>
      <c r="DU152" s="136"/>
      <c r="DV152" s="136"/>
      <c r="DW152" s="136"/>
      <c r="DX152" s="136"/>
      <c r="DY152" s="136"/>
      <c r="DZ152" s="136"/>
      <c r="EA152" s="136"/>
      <c r="EB152" s="136"/>
      <c r="EC152" s="136"/>
      <c r="ED152" s="136"/>
      <c r="EE152" s="136"/>
      <c r="EF152" s="136"/>
      <c r="EG152" s="136"/>
      <c r="EH152" s="136"/>
      <c r="EI152" s="136"/>
      <c r="EJ152" s="136"/>
      <c r="EK152" s="136"/>
      <c r="EL152" s="136"/>
      <c r="EM152" s="136"/>
      <c r="EN152" s="136"/>
      <c r="EO152" s="136"/>
      <c r="EP152" s="136"/>
      <c r="EQ152" s="136"/>
      <c r="ER152" s="136"/>
      <c r="ES152" s="136"/>
      <c r="ET152" s="136"/>
      <c r="EU152" s="136"/>
      <c r="EV152" s="136"/>
      <c r="EW152" s="136"/>
      <c r="EX152" s="136"/>
      <c r="EY152" s="136"/>
      <c r="EZ152" s="136"/>
      <c r="FA152" s="136"/>
      <c r="FB152" s="136"/>
      <c r="FC152" s="136"/>
      <c r="FD152" s="136"/>
      <c r="FE152" s="136"/>
      <c r="FF152" s="136"/>
      <c r="FG152" s="136"/>
      <c r="FH152" s="136"/>
      <c r="FI152" s="136"/>
      <c r="FJ152" s="136"/>
      <c r="FK152" s="136"/>
      <c r="FL152" s="136"/>
      <c r="FM152" s="136"/>
      <c r="FN152" s="136"/>
      <c r="FO152" s="136"/>
      <c r="FP152" s="136"/>
      <c r="FQ152" s="136"/>
      <c r="FR152" s="136"/>
      <c r="FS152" s="136"/>
      <c r="FT152" s="136"/>
      <c r="FU152" s="136"/>
      <c r="FV152" s="136"/>
      <c r="FW152" s="136"/>
      <c r="FX152" s="136"/>
      <c r="FY152" s="136"/>
      <c r="FZ152" s="136"/>
      <c r="GA152" s="136"/>
      <c r="GB152" s="136"/>
      <c r="GC152" s="136"/>
      <c r="GD152" s="136"/>
      <c r="GE152" s="136"/>
      <c r="GF152" s="136"/>
      <c r="GG152" s="136"/>
      <c r="GH152" s="136"/>
      <c r="GI152" s="136"/>
      <c r="GJ152" s="136"/>
      <c r="GK152" s="136"/>
      <c r="GL152" s="136"/>
      <c r="GM152" s="136"/>
      <c r="GN152" s="136"/>
      <c r="GO152" s="136"/>
      <c r="GP152" s="136"/>
      <c r="GQ152" s="136"/>
      <c r="GR152" s="136"/>
      <c r="GS152" s="136"/>
      <c r="GT152" s="136"/>
      <c r="GU152" s="136"/>
      <c r="GV152" s="136"/>
      <c r="GW152" s="136"/>
      <c r="GX152" s="136"/>
      <c r="GY152" s="136"/>
      <c r="GZ152" s="136"/>
      <c r="HA152" s="136"/>
      <c r="HB152" s="136"/>
      <c r="HC152" s="136"/>
      <c r="HD152" s="136"/>
      <c r="HE152" s="136"/>
      <c r="HF152" s="136"/>
      <c r="HG152" s="136"/>
      <c r="HH152" s="136"/>
      <c r="HI152" s="136"/>
      <c r="HJ152" s="136"/>
      <c r="HK152" s="136"/>
      <c r="HL152" s="136"/>
      <c r="HM152" s="136"/>
      <c r="HN152" s="136"/>
      <c r="HO152" s="136"/>
      <c r="HP152" s="136"/>
      <c r="HQ152" s="136"/>
      <c r="HR152" s="136"/>
      <c r="HS152" s="136"/>
      <c r="HT152" s="136"/>
      <c r="HU152" s="136"/>
      <c r="HV152" s="136"/>
      <c r="HW152" s="136"/>
      <c r="HX152" s="136"/>
      <c r="HY152" s="136"/>
      <c r="HZ152" s="136"/>
      <c r="IA152" s="136"/>
      <c r="IB152" s="136"/>
      <c r="IC152" s="136"/>
      <c r="ID152" s="136"/>
      <c r="IE152" s="136"/>
      <c r="IF152" s="136"/>
      <c r="IG152" s="136"/>
      <c r="IH152" s="136"/>
      <c r="II152" s="136"/>
      <c r="IJ152" s="136"/>
    </row>
    <row r="153" spans="1:244" s="229" customFormat="1" ht="47.25" x14ac:dyDescent="0.25">
      <c r="A153" s="139" t="s">
        <v>1801</v>
      </c>
      <c r="B153" s="273" t="s">
        <v>42</v>
      </c>
      <c r="C153" s="259">
        <v>165.5</v>
      </c>
      <c r="D153" s="259">
        <v>165.5</v>
      </c>
      <c r="E153" s="259">
        <f>D153/C153*100</f>
        <v>100</v>
      </c>
      <c r="F153" s="224"/>
      <c r="G153" s="224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36"/>
      <c r="BJ153" s="136"/>
      <c r="BK153" s="136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136"/>
      <c r="CA153" s="136"/>
      <c r="CB153" s="136"/>
      <c r="CC153" s="136"/>
      <c r="CD153" s="136"/>
      <c r="CE153" s="136"/>
      <c r="CF153" s="136"/>
      <c r="CG153" s="136"/>
      <c r="CH153" s="136"/>
      <c r="CI153" s="136"/>
      <c r="CJ153" s="136"/>
      <c r="CK153" s="136"/>
      <c r="CL153" s="136"/>
      <c r="CM153" s="136"/>
      <c r="CN153" s="136"/>
      <c r="CO153" s="136"/>
      <c r="CP153" s="136"/>
      <c r="CQ153" s="136"/>
      <c r="CR153" s="136"/>
      <c r="CS153" s="136"/>
      <c r="CT153" s="136"/>
      <c r="CU153" s="136"/>
      <c r="CV153" s="136"/>
      <c r="CW153" s="136"/>
      <c r="CX153" s="136"/>
      <c r="CY153" s="136"/>
      <c r="CZ153" s="136"/>
      <c r="DA153" s="136"/>
      <c r="DB153" s="136"/>
      <c r="DC153" s="136"/>
      <c r="DD153" s="136"/>
      <c r="DE153" s="136"/>
      <c r="DF153" s="136"/>
      <c r="DG153" s="136"/>
      <c r="DH153" s="136"/>
      <c r="DI153" s="136"/>
      <c r="DJ153" s="136"/>
      <c r="DK153" s="136"/>
      <c r="DL153" s="136"/>
      <c r="DM153" s="136"/>
      <c r="DN153" s="136"/>
      <c r="DO153" s="136"/>
      <c r="DP153" s="136"/>
      <c r="DQ153" s="136"/>
      <c r="DR153" s="136"/>
      <c r="DS153" s="136"/>
      <c r="DT153" s="136"/>
      <c r="DU153" s="136"/>
      <c r="DV153" s="136"/>
      <c r="DW153" s="136"/>
      <c r="DX153" s="136"/>
      <c r="DY153" s="136"/>
      <c r="DZ153" s="136"/>
      <c r="EA153" s="136"/>
      <c r="EB153" s="136"/>
      <c r="EC153" s="136"/>
      <c r="ED153" s="136"/>
      <c r="EE153" s="136"/>
      <c r="EF153" s="136"/>
      <c r="EG153" s="136"/>
      <c r="EH153" s="136"/>
      <c r="EI153" s="136"/>
      <c r="EJ153" s="136"/>
      <c r="EK153" s="136"/>
      <c r="EL153" s="136"/>
      <c r="EM153" s="136"/>
      <c r="EN153" s="136"/>
      <c r="EO153" s="136"/>
      <c r="EP153" s="136"/>
      <c r="EQ153" s="136"/>
      <c r="ER153" s="136"/>
      <c r="ES153" s="136"/>
      <c r="ET153" s="136"/>
      <c r="EU153" s="136"/>
      <c r="EV153" s="136"/>
      <c r="EW153" s="136"/>
      <c r="EX153" s="136"/>
      <c r="EY153" s="136"/>
      <c r="EZ153" s="136"/>
      <c r="FA153" s="136"/>
      <c r="FB153" s="136"/>
      <c r="FC153" s="136"/>
      <c r="FD153" s="136"/>
      <c r="FE153" s="136"/>
      <c r="FF153" s="136"/>
      <c r="FG153" s="136"/>
      <c r="FH153" s="136"/>
      <c r="FI153" s="136"/>
      <c r="FJ153" s="136"/>
      <c r="FK153" s="136"/>
      <c r="FL153" s="136"/>
      <c r="FM153" s="136"/>
      <c r="FN153" s="136"/>
      <c r="FO153" s="136"/>
      <c r="FP153" s="136"/>
      <c r="FQ153" s="136"/>
      <c r="FR153" s="136"/>
      <c r="FS153" s="136"/>
      <c r="FT153" s="136"/>
      <c r="FU153" s="136"/>
      <c r="FV153" s="136"/>
      <c r="FW153" s="136"/>
      <c r="FX153" s="136"/>
      <c r="FY153" s="136"/>
      <c r="FZ153" s="136"/>
      <c r="GA153" s="136"/>
      <c r="GB153" s="136"/>
      <c r="GC153" s="136"/>
      <c r="GD153" s="136"/>
      <c r="GE153" s="136"/>
      <c r="GF153" s="136"/>
      <c r="GG153" s="136"/>
      <c r="GH153" s="136"/>
      <c r="GI153" s="136"/>
      <c r="GJ153" s="136"/>
      <c r="GK153" s="136"/>
      <c r="GL153" s="136"/>
      <c r="GM153" s="136"/>
      <c r="GN153" s="136"/>
      <c r="GO153" s="136"/>
      <c r="GP153" s="136"/>
      <c r="GQ153" s="136"/>
      <c r="GR153" s="136"/>
      <c r="GS153" s="136"/>
      <c r="GT153" s="136"/>
      <c r="GU153" s="136"/>
      <c r="GV153" s="136"/>
      <c r="GW153" s="136"/>
      <c r="GX153" s="136"/>
      <c r="GY153" s="136"/>
      <c r="GZ153" s="136"/>
      <c r="HA153" s="136"/>
      <c r="HB153" s="136"/>
      <c r="HC153" s="136"/>
      <c r="HD153" s="136"/>
      <c r="HE153" s="136"/>
      <c r="HF153" s="136"/>
      <c r="HG153" s="136"/>
      <c r="HH153" s="136"/>
      <c r="HI153" s="136"/>
      <c r="HJ153" s="136"/>
      <c r="HK153" s="136"/>
      <c r="HL153" s="136"/>
      <c r="HM153" s="136"/>
      <c r="HN153" s="136"/>
      <c r="HO153" s="136"/>
      <c r="HP153" s="136"/>
      <c r="HQ153" s="136"/>
      <c r="HR153" s="136"/>
      <c r="HS153" s="136"/>
      <c r="HT153" s="136"/>
      <c r="HU153" s="136"/>
      <c r="HV153" s="136"/>
      <c r="HW153" s="136"/>
      <c r="HX153" s="136"/>
      <c r="HY153" s="136"/>
      <c r="HZ153" s="136"/>
      <c r="IA153" s="136"/>
      <c r="IB153" s="136"/>
      <c r="IC153" s="136"/>
      <c r="ID153" s="136"/>
      <c r="IE153" s="136"/>
      <c r="IF153" s="136"/>
      <c r="IG153" s="136"/>
      <c r="IH153" s="136"/>
      <c r="II153" s="136"/>
      <c r="IJ153" s="136"/>
    </row>
    <row r="154" spans="1:244" s="229" customFormat="1" ht="61.5" customHeight="1" x14ac:dyDescent="0.25">
      <c r="A154" s="139" t="s">
        <v>1802</v>
      </c>
      <c r="B154" s="273" t="s">
        <v>42</v>
      </c>
      <c r="C154" s="259">
        <v>420.5</v>
      </c>
      <c r="D154" s="259">
        <v>420.5</v>
      </c>
      <c r="E154" s="259">
        <f>D154/C154*100</f>
        <v>100</v>
      </c>
      <c r="F154" s="224"/>
      <c r="G154" s="224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136"/>
      <c r="CC154" s="136"/>
      <c r="CD154" s="136"/>
      <c r="CE154" s="136"/>
      <c r="CF154" s="136"/>
      <c r="CG154" s="136"/>
      <c r="CH154" s="136"/>
      <c r="CI154" s="136"/>
      <c r="CJ154" s="136"/>
      <c r="CK154" s="136"/>
      <c r="CL154" s="136"/>
      <c r="CM154" s="136"/>
      <c r="CN154" s="136"/>
      <c r="CO154" s="136"/>
      <c r="CP154" s="136"/>
      <c r="CQ154" s="136"/>
      <c r="CR154" s="136"/>
      <c r="CS154" s="136"/>
      <c r="CT154" s="136"/>
      <c r="CU154" s="136"/>
      <c r="CV154" s="136"/>
      <c r="CW154" s="136"/>
      <c r="CX154" s="136"/>
      <c r="CY154" s="136"/>
      <c r="CZ154" s="136"/>
      <c r="DA154" s="136"/>
      <c r="DB154" s="136"/>
      <c r="DC154" s="136"/>
      <c r="DD154" s="136"/>
      <c r="DE154" s="136"/>
      <c r="DF154" s="136"/>
      <c r="DG154" s="136"/>
      <c r="DH154" s="136"/>
      <c r="DI154" s="136"/>
      <c r="DJ154" s="136"/>
      <c r="DK154" s="136"/>
      <c r="DL154" s="136"/>
      <c r="DM154" s="136"/>
      <c r="DN154" s="136"/>
      <c r="DO154" s="136"/>
      <c r="DP154" s="136"/>
      <c r="DQ154" s="136"/>
      <c r="DR154" s="136"/>
      <c r="DS154" s="136"/>
      <c r="DT154" s="136"/>
      <c r="DU154" s="136"/>
      <c r="DV154" s="136"/>
      <c r="DW154" s="136"/>
      <c r="DX154" s="136"/>
      <c r="DY154" s="136"/>
      <c r="DZ154" s="136"/>
      <c r="EA154" s="136"/>
      <c r="EB154" s="136"/>
      <c r="EC154" s="136"/>
      <c r="ED154" s="136"/>
      <c r="EE154" s="136"/>
      <c r="EF154" s="136"/>
      <c r="EG154" s="136"/>
      <c r="EH154" s="136"/>
      <c r="EI154" s="136"/>
      <c r="EJ154" s="136"/>
      <c r="EK154" s="136"/>
      <c r="EL154" s="136"/>
      <c r="EM154" s="136"/>
      <c r="EN154" s="136"/>
      <c r="EO154" s="136"/>
      <c r="EP154" s="136"/>
      <c r="EQ154" s="136"/>
      <c r="ER154" s="136"/>
      <c r="ES154" s="136"/>
      <c r="ET154" s="136"/>
      <c r="EU154" s="136"/>
      <c r="EV154" s="136"/>
      <c r="EW154" s="136"/>
      <c r="EX154" s="136"/>
      <c r="EY154" s="136"/>
      <c r="EZ154" s="136"/>
      <c r="FA154" s="136"/>
      <c r="FB154" s="136"/>
      <c r="FC154" s="136"/>
      <c r="FD154" s="136"/>
      <c r="FE154" s="136"/>
      <c r="FF154" s="136"/>
      <c r="FG154" s="136"/>
      <c r="FH154" s="136"/>
      <c r="FI154" s="136"/>
      <c r="FJ154" s="136"/>
      <c r="FK154" s="136"/>
      <c r="FL154" s="136"/>
      <c r="FM154" s="136"/>
      <c r="FN154" s="136"/>
      <c r="FO154" s="136"/>
      <c r="FP154" s="136"/>
      <c r="FQ154" s="136"/>
      <c r="FR154" s="136"/>
      <c r="FS154" s="136"/>
      <c r="FT154" s="136"/>
      <c r="FU154" s="136"/>
      <c r="FV154" s="136"/>
      <c r="FW154" s="136"/>
      <c r="FX154" s="136"/>
      <c r="FY154" s="136"/>
      <c r="FZ154" s="136"/>
      <c r="GA154" s="136"/>
      <c r="GB154" s="136"/>
      <c r="GC154" s="136"/>
      <c r="GD154" s="136"/>
      <c r="GE154" s="136"/>
      <c r="GF154" s="136"/>
      <c r="GG154" s="136"/>
      <c r="GH154" s="136"/>
      <c r="GI154" s="136"/>
      <c r="GJ154" s="136"/>
      <c r="GK154" s="136"/>
      <c r="GL154" s="136"/>
      <c r="GM154" s="136"/>
      <c r="GN154" s="136"/>
      <c r="GO154" s="136"/>
      <c r="GP154" s="136"/>
      <c r="GQ154" s="136"/>
      <c r="GR154" s="136"/>
      <c r="GS154" s="136"/>
      <c r="GT154" s="136"/>
      <c r="GU154" s="136"/>
      <c r="GV154" s="136"/>
      <c r="GW154" s="136"/>
      <c r="GX154" s="136"/>
      <c r="GY154" s="136"/>
      <c r="GZ154" s="136"/>
      <c r="HA154" s="136"/>
      <c r="HB154" s="136"/>
      <c r="HC154" s="136"/>
      <c r="HD154" s="136"/>
      <c r="HE154" s="136"/>
      <c r="HF154" s="136"/>
      <c r="HG154" s="136"/>
      <c r="HH154" s="136"/>
      <c r="HI154" s="136"/>
      <c r="HJ154" s="136"/>
      <c r="HK154" s="136"/>
      <c r="HL154" s="136"/>
      <c r="HM154" s="136"/>
      <c r="HN154" s="136"/>
      <c r="HO154" s="136"/>
      <c r="HP154" s="136"/>
      <c r="HQ154" s="136"/>
      <c r="HR154" s="136"/>
      <c r="HS154" s="136"/>
      <c r="HT154" s="136"/>
      <c r="HU154" s="136"/>
      <c r="HV154" s="136"/>
      <c r="HW154" s="136"/>
      <c r="HX154" s="136"/>
      <c r="HY154" s="136"/>
      <c r="HZ154" s="136"/>
      <c r="IA154" s="136"/>
      <c r="IB154" s="136"/>
      <c r="IC154" s="136"/>
      <c r="ID154" s="136"/>
      <c r="IE154" s="136"/>
      <c r="IF154" s="136"/>
      <c r="IG154" s="136"/>
      <c r="IH154" s="136"/>
      <c r="II154" s="136"/>
      <c r="IJ154" s="136"/>
    </row>
    <row r="155" spans="1:244" s="229" customFormat="1" ht="22.5" customHeight="1" x14ac:dyDescent="0.25">
      <c r="A155" s="135" t="s">
        <v>1803</v>
      </c>
      <c r="B155" s="272" t="s">
        <v>101</v>
      </c>
      <c r="C155" s="258">
        <f>SUM(C156:C159)</f>
        <v>47.7</v>
      </c>
      <c r="D155" s="258">
        <f>SUM(D156:D159)</f>
        <v>47.7</v>
      </c>
      <c r="E155" s="258">
        <f>D155/C155*100</f>
        <v>100</v>
      </c>
      <c r="F155" s="224"/>
      <c r="G155" s="224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36"/>
      <c r="AX155" s="136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  <c r="BS155" s="136"/>
      <c r="BT155" s="136"/>
      <c r="BU155" s="136"/>
      <c r="BV155" s="136"/>
      <c r="BW155" s="136"/>
      <c r="BX155" s="136"/>
      <c r="BY155" s="136"/>
      <c r="BZ155" s="136"/>
      <c r="CA155" s="136"/>
      <c r="CB155" s="136"/>
      <c r="CC155" s="136"/>
      <c r="CD155" s="136"/>
      <c r="CE155" s="136"/>
      <c r="CF155" s="136"/>
      <c r="CG155" s="136"/>
      <c r="CH155" s="136"/>
      <c r="CI155" s="136"/>
      <c r="CJ155" s="136"/>
      <c r="CK155" s="136"/>
      <c r="CL155" s="136"/>
      <c r="CM155" s="136"/>
      <c r="CN155" s="136"/>
      <c r="CO155" s="136"/>
      <c r="CP155" s="136"/>
      <c r="CQ155" s="136"/>
      <c r="CR155" s="136"/>
      <c r="CS155" s="136"/>
      <c r="CT155" s="136"/>
      <c r="CU155" s="136"/>
      <c r="CV155" s="136"/>
      <c r="CW155" s="136"/>
      <c r="CX155" s="136"/>
      <c r="CY155" s="136"/>
      <c r="CZ155" s="136"/>
      <c r="DA155" s="136"/>
      <c r="DB155" s="136"/>
      <c r="DC155" s="136"/>
      <c r="DD155" s="136"/>
      <c r="DE155" s="136"/>
      <c r="DF155" s="136"/>
      <c r="DG155" s="136"/>
      <c r="DH155" s="136"/>
      <c r="DI155" s="136"/>
      <c r="DJ155" s="136"/>
      <c r="DK155" s="136"/>
      <c r="DL155" s="136"/>
      <c r="DM155" s="136"/>
      <c r="DN155" s="136"/>
      <c r="DO155" s="136"/>
      <c r="DP155" s="136"/>
      <c r="DQ155" s="136"/>
      <c r="DR155" s="136"/>
      <c r="DS155" s="136"/>
      <c r="DT155" s="136"/>
      <c r="DU155" s="136"/>
      <c r="DV155" s="136"/>
      <c r="DW155" s="136"/>
      <c r="DX155" s="136"/>
      <c r="DY155" s="136"/>
      <c r="DZ155" s="136"/>
      <c r="EA155" s="136"/>
      <c r="EB155" s="136"/>
      <c r="EC155" s="136"/>
      <c r="ED155" s="136"/>
      <c r="EE155" s="136"/>
      <c r="EF155" s="136"/>
      <c r="EG155" s="136"/>
      <c r="EH155" s="136"/>
      <c r="EI155" s="136"/>
      <c r="EJ155" s="136"/>
      <c r="EK155" s="136"/>
      <c r="EL155" s="136"/>
      <c r="EM155" s="136"/>
      <c r="EN155" s="136"/>
      <c r="EO155" s="136"/>
      <c r="EP155" s="136"/>
      <c r="EQ155" s="136"/>
      <c r="ER155" s="136"/>
      <c r="ES155" s="136"/>
      <c r="ET155" s="136"/>
      <c r="EU155" s="136"/>
      <c r="EV155" s="136"/>
      <c r="EW155" s="136"/>
      <c r="EX155" s="136"/>
      <c r="EY155" s="136"/>
      <c r="EZ155" s="136"/>
      <c r="FA155" s="136"/>
      <c r="FB155" s="136"/>
      <c r="FC155" s="136"/>
      <c r="FD155" s="136"/>
      <c r="FE155" s="136"/>
      <c r="FF155" s="136"/>
      <c r="FG155" s="136"/>
      <c r="FH155" s="136"/>
      <c r="FI155" s="136"/>
      <c r="FJ155" s="136"/>
      <c r="FK155" s="136"/>
      <c r="FL155" s="136"/>
      <c r="FM155" s="136"/>
      <c r="FN155" s="136"/>
      <c r="FO155" s="136"/>
      <c r="FP155" s="136"/>
      <c r="FQ155" s="136"/>
      <c r="FR155" s="136"/>
      <c r="FS155" s="136"/>
      <c r="FT155" s="136"/>
      <c r="FU155" s="136"/>
      <c r="FV155" s="136"/>
      <c r="FW155" s="136"/>
      <c r="FX155" s="136"/>
      <c r="FY155" s="136"/>
      <c r="FZ155" s="136"/>
      <c r="GA155" s="136"/>
      <c r="GB155" s="136"/>
      <c r="GC155" s="136"/>
      <c r="GD155" s="136"/>
      <c r="GE155" s="136"/>
      <c r="GF155" s="136"/>
      <c r="GG155" s="136"/>
      <c r="GH155" s="136"/>
      <c r="GI155" s="136"/>
      <c r="GJ155" s="136"/>
      <c r="GK155" s="136"/>
      <c r="GL155" s="136"/>
      <c r="GM155" s="136"/>
      <c r="GN155" s="136"/>
      <c r="GO155" s="136"/>
      <c r="GP155" s="136"/>
      <c r="GQ155" s="136"/>
      <c r="GR155" s="136"/>
      <c r="GS155" s="136"/>
      <c r="GT155" s="136"/>
      <c r="GU155" s="136"/>
      <c r="GV155" s="136"/>
      <c r="GW155" s="136"/>
      <c r="GX155" s="136"/>
      <c r="GY155" s="136"/>
      <c r="GZ155" s="136"/>
      <c r="HA155" s="136"/>
      <c r="HB155" s="136"/>
      <c r="HC155" s="136"/>
      <c r="HD155" s="136"/>
      <c r="HE155" s="136"/>
      <c r="HF155" s="136"/>
      <c r="HG155" s="136"/>
      <c r="HH155" s="136"/>
      <c r="HI155" s="136"/>
      <c r="HJ155" s="136"/>
      <c r="HK155" s="136"/>
      <c r="HL155" s="136"/>
      <c r="HM155" s="136"/>
      <c r="HN155" s="136"/>
      <c r="HO155" s="136"/>
      <c r="HP155" s="136"/>
      <c r="HQ155" s="136"/>
      <c r="HR155" s="136"/>
      <c r="HS155" s="136"/>
      <c r="HT155" s="136"/>
      <c r="HU155" s="136"/>
      <c r="HV155" s="136"/>
      <c r="HW155" s="136"/>
      <c r="HX155" s="136"/>
      <c r="HY155" s="136"/>
      <c r="HZ155" s="136"/>
      <c r="IA155" s="136"/>
      <c r="IB155" s="136"/>
      <c r="IC155" s="136"/>
      <c r="ID155" s="136"/>
      <c r="IE155" s="136"/>
      <c r="IF155" s="136"/>
      <c r="IG155" s="136"/>
      <c r="IH155" s="136"/>
      <c r="II155" s="136"/>
      <c r="IJ155" s="136"/>
    </row>
    <row r="156" spans="1:244" ht="47.25" x14ac:dyDescent="0.25">
      <c r="A156" s="217" t="s">
        <v>1804</v>
      </c>
      <c r="B156" s="264" t="s">
        <v>43</v>
      </c>
      <c r="C156" s="259">
        <v>0</v>
      </c>
      <c r="D156" s="259">
        <v>0</v>
      </c>
      <c r="E156" s="259" t="s">
        <v>1615</v>
      </c>
      <c r="F156" s="224"/>
      <c r="G156" s="224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  <c r="BI156" s="136"/>
      <c r="BJ156" s="136"/>
      <c r="BK156" s="136"/>
      <c r="BL156" s="136"/>
      <c r="BM156" s="136"/>
      <c r="BN156" s="136"/>
      <c r="BO156" s="136"/>
      <c r="BP156" s="136"/>
      <c r="BQ156" s="136"/>
      <c r="BR156" s="136"/>
      <c r="BS156" s="136"/>
      <c r="BT156" s="136"/>
      <c r="BU156" s="136"/>
      <c r="BV156" s="136"/>
      <c r="BW156" s="136"/>
      <c r="BX156" s="136"/>
      <c r="BY156" s="136"/>
      <c r="BZ156" s="136"/>
      <c r="CA156" s="136"/>
      <c r="CB156" s="136"/>
      <c r="CC156" s="136"/>
      <c r="CD156" s="136"/>
      <c r="CE156" s="136"/>
      <c r="CF156" s="136"/>
      <c r="CG156" s="136"/>
      <c r="CH156" s="136"/>
      <c r="CI156" s="136"/>
      <c r="CJ156" s="136"/>
      <c r="CK156" s="136"/>
      <c r="CL156" s="136"/>
      <c r="CM156" s="136"/>
      <c r="CN156" s="136"/>
      <c r="CO156" s="136"/>
      <c r="CP156" s="136"/>
      <c r="CQ156" s="136"/>
      <c r="CR156" s="136"/>
      <c r="CS156" s="136"/>
      <c r="CT156" s="136"/>
      <c r="CU156" s="136"/>
      <c r="CV156" s="136"/>
      <c r="CW156" s="136"/>
      <c r="CX156" s="136"/>
      <c r="CY156" s="136"/>
      <c r="CZ156" s="136"/>
      <c r="DA156" s="136"/>
      <c r="DB156" s="136"/>
      <c r="DC156" s="136"/>
      <c r="DD156" s="136"/>
      <c r="DE156" s="136"/>
      <c r="DF156" s="136"/>
      <c r="DG156" s="136"/>
      <c r="DH156" s="136"/>
      <c r="DI156" s="136"/>
      <c r="DJ156" s="136"/>
      <c r="DK156" s="136"/>
      <c r="DL156" s="136"/>
      <c r="DM156" s="136"/>
      <c r="DN156" s="136"/>
      <c r="DO156" s="136"/>
      <c r="DP156" s="136"/>
      <c r="DQ156" s="136"/>
      <c r="DR156" s="136"/>
      <c r="DS156" s="136"/>
      <c r="DT156" s="136"/>
      <c r="DU156" s="136"/>
      <c r="DV156" s="136"/>
      <c r="DW156" s="136"/>
      <c r="DX156" s="136"/>
      <c r="DY156" s="136"/>
      <c r="DZ156" s="136"/>
      <c r="EA156" s="136"/>
      <c r="EB156" s="136"/>
      <c r="EC156" s="136"/>
      <c r="ED156" s="136"/>
      <c r="EE156" s="136"/>
      <c r="EF156" s="136"/>
      <c r="EG156" s="136"/>
      <c r="EH156" s="136"/>
      <c r="EI156" s="136"/>
      <c r="EJ156" s="136"/>
      <c r="EK156" s="136"/>
      <c r="EL156" s="136"/>
      <c r="EM156" s="136"/>
      <c r="EN156" s="136"/>
      <c r="EO156" s="136"/>
      <c r="EP156" s="136"/>
      <c r="EQ156" s="136"/>
      <c r="ER156" s="136"/>
      <c r="ES156" s="136"/>
      <c r="ET156" s="136"/>
      <c r="EU156" s="136"/>
      <c r="EV156" s="136"/>
      <c r="EW156" s="136"/>
      <c r="EX156" s="136"/>
      <c r="EY156" s="136"/>
      <c r="EZ156" s="136"/>
      <c r="FA156" s="136"/>
      <c r="FB156" s="136"/>
      <c r="FC156" s="136"/>
      <c r="FD156" s="136"/>
      <c r="FE156" s="136"/>
      <c r="FF156" s="136"/>
      <c r="FG156" s="136"/>
      <c r="FH156" s="136"/>
      <c r="FI156" s="136"/>
      <c r="FJ156" s="136"/>
      <c r="FK156" s="136"/>
      <c r="FL156" s="136"/>
      <c r="FM156" s="136"/>
      <c r="FN156" s="136"/>
      <c r="FO156" s="136"/>
      <c r="FP156" s="136"/>
      <c r="FQ156" s="136"/>
      <c r="FR156" s="136"/>
      <c r="FS156" s="136"/>
      <c r="FT156" s="136"/>
      <c r="FU156" s="136"/>
      <c r="FV156" s="136"/>
      <c r="FW156" s="136"/>
      <c r="FX156" s="136"/>
      <c r="FY156" s="136"/>
      <c r="FZ156" s="136"/>
      <c r="GA156" s="136"/>
      <c r="GB156" s="136"/>
      <c r="GC156" s="136"/>
      <c r="GD156" s="136"/>
      <c r="GE156" s="136"/>
      <c r="GF156" s="136"/>
      <c r="GG156" s="136"/>
      <c r="GH156" s="136"/>
      <c r="GI156" s="136"/>
      <c r="GJ156" s="136"/>
      <c r="GK156" s="136"/>
      <c r="GL156" s="136"/>
      <c r="GM156" s="136"/>
      <c r="GN156" s="136"/>
      <c r="GO156" s="136"/>
      <c r="GP156" s="136"/>
      <c r="GQ156" s="136"/>
      <c r="GR156" s="136"/>
      <c r="GS156" s="136"/>
      <c r="GT156" s="136"/>
      <c r="GU156" s="136"/>
      <c r="GV156" s="136"/>
      <c r="GW156" s="136"/>
      <c r="GX156" s="136"/>
      <c r="GY156" s="136"/>
      <c r="GZ156" s="136"/>
      <c r="HA156" s="136"/>
      <c r="HB156" s="136"/>
      <c r="HC156" s="136"/>
      <c r="HD156" s="136"/>
      <c r="HE156" s="136"/>
      <c r="HF156" s="136"/>
      <c r="HG156" s="136"/>
      <c r="HH156" s="136"/>
      <c r="HI156" s="136"/>
      <c r="HJ156" s="136"/>
      <c r="HK156" s="136"/>
      <c r="HL156" s="136"/>
      <c r="HM156" s="136"/>
      <c r="HN156" s="136"/>
      <c r="HO156" s="136"/>
      <c r="HP156" s="136"/>
      <c r="HQ156" s="136"/>
      <c r="HR156" s="136"/>
      <c r="HS156" s="136"/>
      <c r="HT156" s="136"/>
      <c r="HU156" s="136"/>
      <c r="HV156" s="136"/>
      <c r="HW156" s="136"/>
      <c r="HX156" s="136"/>
      <c r="HY156" s="136"/>
      <c r="HZ156" s="136"/>
      <c r="IA156" s="136"/>
      <c r="IB156" s="136"/>
      <c r="IC156" s="136"/>
      <c r="ID156" s="136"/>
      <c r="IE156" s="136"/>
      <c r="IF156" s="136"/>
      <c r="IG156" s="136"/>
      <c r="IH156" s="136"/>
      <c r="II156" s="136"/>
      <c r="IJ156" s="136"/>
    </row>
    <row r="157" spans="1:244" ht="47.25" x14ac:dyDescent="0.25">
      <c r="A157" s="217" t="s">
        <v>1805</v>
      </c>
      <c r="B157" s="264" t="s">
        <v>43</v>
      </c>
      <c r="C157" s="259">
        <v>0</v>
      </c>
      <c r="D157" s="259">
        <v>0</v>
      </c>
      <c r="E157" s="259" t="s">
        <v>1615</v>
      </c>
      <c r="F157" s="224"/>
      <c r="G157" s="224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36"/>
      <c r="AX157" s="136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  <c r="BI157" s="136"/>
      <c r="BJ157" s="136"/>
      <c r="BK157" s="136"/>
      <c r="BL157" s="136"/>
      <c r="BM157" s="136"/>
      <c r="BN157" s="136"/>
      <c r="BO157" s="136"/>
      <c r="BP157" s="136"/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136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/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D157" s="136"/>
      <c r="DE157" s="136"/>
      <c r="DF157" s="136"/>
      <c r="DG157" s="136"/>
      <c r="DH157" s="136"/>
      <c r="DI157" s="136"/>
      <c r="DJ157" s="136"/>
      <c r="DK157" s="136"/>
      <c r="DL157" s="136"/>
      <c r="DM157" s="136"/>
      <c r="DN157" s="136"/>
      <c r="DO157" s="136"/>
      <c r="DP157" s="136"/>
      <c r="DQ157" s="136"/>
      <c r="DR157" s="136"/>
      <c r="DS157" s="136"/>
      <c r="DT157" s="136"/>
      <c r="DU157" s="136"/>
      <c r="DV157" s="136"/>
      <c r="DW157" s="136"/>
      <c r="DX157" s="136"/>
      <c r="DY157" s="136"/>
      <c r="DZ157" s="136"/>
      <c r="EA157" s="136"/>
      <c r="EB157" s="136"/>
      <c r="EC157" s="136"/>
      <c r="ED157" s="136"/>
      <c r="EE157" s="136"/>
      <c r="EF157" s="136"/>
      <c r="EG157" s="136"/>
      <c r="EH157" s="136"/>
      <c r="EI157" s="136"/>
      <c r="EJ157" s="136"/>
      <c r="EK157" s="136"/>
      <c r="EL157" s="136"/>
      <c r="EM157" s="136"/>
      <c r="EN157" s="136"/>
      <c r="EO157" s="136"/>
      <c r="EP157" s="136"/>
      <c r="EQ157" s="136"/>
      <c r="ER157" s="136"/>
      <c r="ES157" s="136"/>
      <c r="ET157" s="136"/>
      <c r="EU157" s="136"/>
      <c r="EV157" s="136"/>
      <c r="EW157" s="136"/>
      <c r="EX157" s="136"/>
      <c r="EY157" s="136"/>
      <c r="EZ157" s="136"/>
      <c r="FA157" s="136"/>
      <c r="FB157" s="136"/>
      <c r="FC157" s="136"/>
      <c r="FD157" s="136"/>
      <c r="FE157" s="136"/>
      <c r="FF157" s="136"/>
      <c r="FG157" s="136"/>
      <c r="FH157" s="136"/>
      <c r="FI157" s="136"/>
      <c r="FJ157" s="136"/>
      <c r="FK157" s="136"/>
      <c r="FL157" s="136"/>
      <c r="FM157" s="136"/>
      <c r="FN157" s="136"/>
      <c r="FO157" s="136"/>
      <c r="FP157" s="136"/>
      <c r="FQ157" s="136"/>
      <c r="FR157" s="136"/>
      <c r="FS157" s="136"/>
      <c r="FT157" s="136"/>
      <c r="FU157" s="136"/>
      <c r="FV157" s="136"/>
      <c r="FW157" s="136"/>
      <c r="FX157" s="136"/>
      <c r="FY157" s="136"/>
      <c r="FZ157" s="136"/>
      <c r="GA157" s="136"/>
      <c r="GB157" s="136"/>
      <c r="GC157" s="136"/>
      <c r="GD157" s="136"/>
      <c r="GE157" s="136"/>
      <c r="GF157" s="136"/>
      <c r="GG157" s="136"/>
      <c r="GH157" s="136"/>
      <c r="GI157" s="136"/>
      <c r="GJ157" s="136"/>
      <c r="GK157" s="136"/>
      <c r="GL157" s="136"/>
      <c r="GM157" s="136"/>
      <c r="GN157" s="136"/>
      <c r="GO157" s="136"/>
      <c r="GP157" s="136"/>
      <c r="GQ157" s="136"/>
      <c r="GR157" s="136"/>
      <c r="GS157" s="136"/>
      <c r="GT157" s="136"/>
      <c r="GU157" s="136"/>
      <c r="GV157" s="136"/>
      <c r="GW157" s="136"/>
      <c r="GX157" s="136"/>
      <c r="GY157" s="136"/>
      <c r="GZ157" s="136"/>
      <c r="HA157" s="136"/>
      <c r="HB157" s="136"/>
      <c r="HC157" s="136"/>
      <c r="HD157" s="136"/>
      <c r="HE157" s="136"/>
      <c r="HF157" s="136"/>
      <c r="HG157" s="136"/>
      <c r="HH157" s="136"/>
      <c r="HI157" s="136"/>
      <c r="HJ157" s="136"/>
      <c r="HK157" s="136"/>
      <c r="HL157" s="136"/>
      <c r="HM157" s="136"/>
      <c r="HN157" s="136"/>
      <c r="HO157" s="136"/>
      <c r="HP157" s="136"/>
      <c r="HQ157" s="136"/>
      <c r="HR157" s="136"/>
      <c r="HS157" s="136"/>
      <c r="HT157" s="136"/>
      <c r="HU157" s="136"/>
      <c r="HV157" s="136"/>
      <c r="HW157" s="136"/>
      <c r="HX157" s="136"/>
      <c r="HY157" s="136"/>
      <c r="HZ157" s="136"/>
      <c r="IA157" s="136"/>
      <c r="IB157" s="136"/>
      <c r="IC157" s="136"/>
      <c r="ID157" s="136"/>
      <c r="IE157" s="136"/>
      <c r="IF157" s="136"/>
      <c r="IG157" s="136"/>
      <c r="IH157" s="136"/>
      <c r="II157" s="136"/>
      <c r="IJ157" s="136"/>
    </row>
    <row r="158" spans="1:244" s="229" customFormat="1" ht="47.25" x14ac:dyDescent="0.25">
      <c r="A158" s="217" t="s">
        <v>1806</v>
      </c>
      <c r="B158" s="264" t="s">
        <v>43</v>
      </c>
      <c r="C158" s="259">
        <v>47.7</v>
      </c>
      <c r="D158" s="259">
        <v>47.7</v>
      </c>
      <c r="E158" s="259">
        <f>D158/C158*100</f>
        <v>100</v>
      </c>
      <c r="F158" s="224"/>
      <c r="G158" s="224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  <c r="BI158" s="136"/>
      <c r="BJ158" s="136"/>
      <c r="BK158" s="136"/>
      <c r="BL158" s="136"/>
      <c r="BM158" s="136"/>
      <c r="BN158" s="136"/>
      <c r="BO158" s="136"/>
      <c r="BP158" s="136"/>
      <c r="BQ158" s="136"/>
      <c r="BR158" s="136"/>
      <c r="BS158" s="136"/>
      <c r="BT158" s="136"/>
      <c r="BU158" s="136"/>
      <c r="BV158" s="136"/>
      <c r="BW158" s="136"/>
      <c r="BX158" s="136"/>
      <c r="BY158" s="136"/>
      <c r="BZ158" s="136"/>
      <c r="CA158" s="136"/>
      <c r="CB158" s="136"/>
      <c r="CC158" s="136"/>
      <c r="CD158" s="136"/>
      <c r="CE158" s="136"/>
      <c r="CF158" s="136"/>
      <c r="CG158" s="136"/>
      <c r="CH158" s="136"/>
      <c r="CI158" s="136"/>
      <c r="CJ158" s="136"/>
      <c r="CK158" s="136"/>
      <c r="CL158" s="136"/>
      <c r="CM158" s="136"/>
      <c r="CN158" s="136"/>
      <c r="CO158" s="136"/>
      <c r="CP158" s="136"/>
      <c r="CQ158" s="136"/>
      <c r="CR158" s="136"/>
      <c r="CS158" s="136"/>
      <c r="CT158" s="136"/>
      <c r="CU158" s="136"/>
      <c r="CV158" s="136"/>
      <c r="CW158" s="136"/>
      <c r="CX158" s="136"/>
      <c r="CY158" s="136"/>
      <c r="CZ158" s="136"/>
      <c r="DA158" s="136"/>
      <c r="DB158" s="136"/>
      <c r="DC158" s="136"/>
      <c r="DD158" s="136"/>
      <c r="DE158" s="136"/>
      <c r="DF158" s="136"/>
      <c r="DG158" s="136"/>
      <c r="DH158" s="136"/>
      <c r="DI158" s="136"/>
      <c r="DJ158" s="136"/>
      <c r="DK158" s="136"/>
      <c r="DL158" s="136"/>
      <c r="DM158" s="136"/>
      <c r="DN158" s="136"/>
      <c r="DO158" s="136"/>
      <c r="DP158" s="136"/>
      <c r="DQ158" s="136"/>
      <c r="DR158" s="136"/>
      <c r="DS158" s="136"/>
      <c r="DT158" s="136"/>
      <c r="DU158" s="136"/>
      <c r="DV158" s="136"/>
      <c r="DW158" s="136"/>
      <c r="DX158" s="136"/>
      <c r="DY158" s="136"/>
      <c r="DZ158" s="136"/>
      <c r="EA158" s="136"/>
      <c r="EB158" s="136"/>
      <c r="EC158" s="136"/>
      <c r="ED158" s="136"/>
      <c r="EE158" s="136"/>
      <c r="EF158" s="136"/>
      <c r="EG158" s="136"/>
      <c r="EH158" s="136"/>
      <c r="EI158" s="136"/>
      <c r="EJ158" s="136"/>
      <c r="EK158" s="136"/>
      <c r="EL158" s="136"/>
      <c r="EM158" s="136"/>
      <c r="EN158" s="136"/>
      <c r="EO158" s="136"/>
      <c r="EP158" s="136"/>
      <c r="EQ158" s="136"/>
      <c r="ER158" s="136"/>
      <c r="ES158" s="136"/>
      <c r="ET158" s="136"/>
      <c r="EU158" s="136"/>
      <c r="EV158" s="136"/>
      <c r="EW158" s="136"/>
      <c r="EX158" s="136"/>
      <c r="EY158" s="136"/>
      <c r="EZ158" s="136"/>
      <c r="FA158" s="136"/>
      <c r="FB158" s="136"/>
      <c r="FC158" s="136"/>
      <c r="FD158" s="136"/>
      <c r="FE158" s="136"/>
      <c r="FF158" s="136"/>
      <c r="FG158" s="136"/>
      <c r="FH158" s="136"/>
      <c r="FI158" s="136"/>
      <c r="FJ158" s="136"/>
      <c r="FK158" s="136"/>
      <c r="FL158" s="136"/>
      <c r="FM158" s="136"/>
      <c r="FN158" s="136"/>
      <c r="FO158" s="136"/>
      <c r="FP158" s="136"/>
      <c r="FQ158" s="136"/>
      <c r="FR158" s="136"/>
      <c r="FS158" s="136"/>
      <c r="FT158" s="136"/>
      <c r="FU158" s="136"/>
      <c r="FV158" s="136"/>
      <c r="FW158" s="136"/>
      <c r="FX158" s="136"/>
      <c r="FY158" s="136"/>
      <c r="FZ158" s="136"/>
      <c r="GA158" s="136"/>
      <c r="GB158" s="136"/>
      <c r="GC158" s="136"/>
      <c r="GD158" s="136"/>
      <c r="GE158" s="136"/>
      <c r="GF158" s="136"/>
      <c r="GG158" s="136"/>
      <c r="GH158" s="136"/>
      <c r="GI158" s="136"/>
      <c r="GJ158" s="136"/>
      <c r="GK158" s="136"/>
      <c r="GL158" s="136"/>
      <c r="GM158" s="136"/>
      <c r="GN158" s="136"/>
      <c r="GO158" s="136"/>
      <c r="GP158" s="136"/>
      <c r="GQ158" s="136"/>
      <c r="GR158" s="136"/>
      <c r="GS158" s="136"/>
      <c r="GT158" s="136"/>
      <c r="GU158" s="136"/>
      <c r="GV158" s="136"/>
      <c r="GW158" s="136"/>
      <c r="GX158" s="136"/>
      <c r="GY158" s="136"/>
      <c r="GZ158" s="136"/>
      <c r="HA158" s="136"/>
      <c r="HB158" s="136"/>
      <c r="HC158" s="136"/>
      <c r="HD158" s="136"/>
      <c r="HE158" s="136"/>
      <c r="HF158" s="136"/>
      <c r="HG158" s="136"/>
      <c r="HH158" s="136"/>
      <c r="HI158" s="136"/>
      <c r="HJ158" s="136"/>
      <c r="HK158" s="136"/>
      <c r="HL158" s="136"/>
      <c r="HM158" s="136"/>
      <c r="HN158" s="136"/>
      <c r="HO158" s="136"/>
      <c r="HP158" s="136"/>
      <c r="HQ158" s="136"/>
      <c r="HR158" s="136"/>
      <c r="HS158" s="136"/>
      <c r="HT158" s="136"/>
      <c r="HU158" s="136"/>
      <c r="HV158" s="136"/>
      <c r="HW158" s="136"/>
      <c r="HX158" s="136"/>
      <c r="HY158" s="136"/>
      <c r="HZ158" s="136"/>
      <c r="IA158" s="136"/>
      <c r="IB158" s="136"/>
      <c r="IC158" s="136"/>
      <c r="ID158" s="136"/>
      <c r="IE158" s="136"/>
      <c r="IF158" s="136"/>
      <c r="IG158" s="136"/>
      <c r="IH158" s="136"/>
      <c r="II158" s="136"/>
      <c r="IJ158" s="136"/>
    </row>
    <row r="159" spans="1:244" s="229" customFormat="1" ht="31.5" x14ac:dyDescent="0.25">
      <c r="A159" s="217" t="s">
        <v>1807</v>
      </c>
      <c r="B159" s="264" t="s">
        <v>6</v>
      </c>
      <c r="C159" s="259">
        <v>0</v>
      </c>
      <c r="D159" s="259">
        <v>0</v>
      </c>
      <c r="E159" s="259" t="s">
        <v>1615</v>
      </c>
      <c r="F159" s="224"/>
      <c r="G159" s="224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136"/>
      <c r="BQ159" s="136"/>
      <c r="BR159" s="136"/>
      <c r="BS159" s="136"/>
      <c r="BT159" s="136"/>
      <c r="BU159" s="136"/>
      <c r="BV159" s="136"/>
      <c r="BW159" s="136"/>
      <c r="BX159" s="136"/>
      <c r="BY159" s="136"/>
      <c r="BZ159" s="136"/>
      <c r="CA159" s="136"/>
      <c r="CB159" s="136"/>
      <c r="CC159" s="136"/>
      <c r="CD159" s="136"/>
      <c r="CE159" s="136"/>
      <c r="CF159" s="136"/>
      <c r="CG159" s="136"/>
      <c r="CH159" s="136"/>
      <c r="CI159" s="136"/>
      <c r="CJ159" s="136"/>
      <c r="CK159" s="136"/>
      <c r="CL159" s="136"/>
      <c r="CM159" s="136"/>
      <c r="CN159" s="136"/>
      <c r="CO159" s="136"/>
      <c r="CP159" s="136"/>
      <c r="CQ159" s="136"/>
      <c r="CR159" s="136"/>
      <c r="CS159" s="136"/>
      <c r="CT159" s="136"/>
      <c r="CU159" s="136"/>
      <c r="CV159" s="136"/>
      <c r="CW159" s="136"/>
      <c r="CX159" s="136"/>
      <c r="CY159" s="136"/>
      <c r="CZ159" s="136"/>
      <c r="DA159" s="136"/>
      <c r="DB159" s="136"/>
      <c r="DC159" s="136"/>
      <c r="DD159" s="136"/>
      <c r="DE159" s="136"/>
      <c r="DF159" s="136"/>
      <c r="DG159" s="136"/>
      <c r="DH159" s="136"/>
      <c r="DI159" s="136"/>
      <c r="DJ159" s="136"/>
      <c r="DK159" s="136"/>
      <c r="DL159" s="136"/>
      <c r="DM159" s="136"/>
      <c r="DN159" s="136"/>
      <c r="DO159" s="136"/>
      <c r="DP159" s="136"/>
      <c r="DQ159" s="136"/>
      <c r="DR159" s="136"/>
      <c r="DS159" s="136"/>
      <c r="DT159" s="136"/>
      <c r="DU159" s="136"/>
      <c r="DV159" s="136"/>
      <c r="DW159" s="136"/>
      <c r="DX159" s="136"/>
      <c r="DY159" s="136"/>
      <c r="DZ159" s="136"/>
      <c r="EA159" s="136"/>
      <c r="EB159" s="136"/>
      <c r="EC159" s="136"/>
      <c r="ED159" s="136"/>
      <c r="EE159" s="136"/>
      <c r="EF159" s="136"/>
      <c r="EG159" s="136"/>
      <c r="EH159" s="136"/>
      <c r="EI159" s="136"/>
      <c r="EJ159" s="136"/>
      <c r="EK159" s="136"/>
      <c r="EL159" s="136"/>
      <c r="EM159" s="136"/>
      <c r="EN159" s="136"/>
      <c r="EO159" s="136"/>
      <c r="EP159" s="136"/>
      <c r="EQ159" s="136"/>
      <c r="ER159" s="136"/>
      <c r="ES159" s="136"/>
      <c r="ET159" s="136"/>
      <c r="EU159" s="136"/>
      <c r="EV159" s="136"/>
      <c r="EW159" s="136"/>
      <c r="EX159" s="136"/>
      <c r="EY159" s="136"/>
      <c r="EZ159" s="136"/>
      <c r="FA159" s="136"/>
      <c r="FB159" s="136"/>
      <c r="FC159" s="136"/>
      <c r="FD159" s="136"/>
      <c r="FE159" s="136"/>
      <c r="FF159" s="136"/>
      <c r="FG159" s="136"/>
      <c r="FH159" s="136"/>
      <c r="FI159" s="136"/>
      <c r="FJ159" s="136"/>
      <c r="FK159" s="136"/>
      <c r="FL159" s="136"/>
      <c r="FM159" s="136"/>
      <c r="FN159" s="136"/>
      <c r="FO159" s="136"/>
      <c r="FP159" s="136"/>
      <c r="FQ159" s="136"/>
      <c r="FR159" s="136"/>
      <c r="FS159" s="136"/>
      <c r="FT159" s="136"/>
      <c r="FU159" s="136"/>
      <c r="FV159" s="136"/>
      <c r="FW159" s="136"/>
      <c r="FX159" s="136"/>
      <c r="FY159" s="136"/>
      <c r="FZ159" s="136"/>
      <c r="GA159" s="136"/>
      <c r="GB159" s="136"/>
      <c r="GC159" s="136"/>
      <c r="GD159" s="136"/>
      <c r="GE159" s="136"/>
      <c r="GF159" s="136"/>
      <c r="GG159" s="136"/>
      <c r="GH159" s="136"/>
      <c r="GI159" s="136"/>
      <c r="GJ159" s="136"/>
      <c r="GK159" s="136"/>
      <c r="GL159" s="136"/>
      <c r="GM159" s="136"/>
      <c r="GN159" s="136"/>
      <c r="GO159" s="136"/>
      <c r="GP159" s="136"/>
      <c r="GQ159" s="136"/>
      <c r="GR159" s="136"/>
      <c r="GS159" s="136"/>
      <c r="GT159" s="136"/>
      <c r="GU159" s="136"/>
      <c r="GV159" s="136"/>
      <c r="GW159" s="136"/>
      <c r="GX159" s="136"/>
      <c r="GY159" s="136"/>
      <c r="GZ159" s="136"/>
      <c r="HA159" s="136"/>
      <c r="HB159" s="136"/>
      <c r="HC159" s="136"/>
      <c r="HD159" s="136"/>
      <c r="HE159" s="136"/>
      <c r="HF159" s="136"/>
      <c r="HG159" s="136"/>
      <c r="HH159" s="136"/>
      <c r="HI159" s="136"/>
      <c r="HJ159" s="136"/>
      <c r="HK159" s="136"/>
      <c r="HL159" s="136"/>
      <c r="HM159" s="136"/>
      <c r="HN159" s="136"/>
      <c r="HO159" s="136"/>
      <c r="HP159" s="136"/>
      <c r="HQ159" s="136"/>
      <c r="HR159" s="136"/>
      <c r="HS159" s="136"/>
      <c r="HT159" s="136"/>
      <c r="HU159" s="136"/>
      <c r="HV159" s="136"/>
      <c r="HW159" s="136"/>
      <c r="HX159" s="136"/>
      <c r="HY159" s="136"/>
      <c r="HZ159" s="136"/>
      <c r="IA159" s="136"/>
      <c r="IB159" s="136"/>
      <c r="IC159" s="136"/>
      <c r="ID159" s="136"/>
      <c r="IE159" s="136"/>
      <c r="IF159" s="136"/>
      <c r="IG159" s="136"/>
      <c r="IH159" s="136"/>
      <c r="II159" s="136"/>
      <c r="IJ159" s="136"/>
    </row>
    <row r="160" spans="1:244" s="229" customFormat="1" ht="47.25" x14ac:dyDescent="0.25">
      <c r="A160" s="274" t="s">
        <v>1808</v>
      </c>
      <c r="B160" s="279" t="s">
        <v>1809</v>
      </c>
      <c r="C160" s="259">
        <v>0</v>
      </c>
      <c r="D160" s="259">
        <v>101.7</v>
      </c>
      <c r="E160" s="259" t="s">
        <v>1615</v>
      </c>
      <c r="F160" s="224"/>
      <c r="G160" s="224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6"/>
      <c r="DO160" s="136"/>
      <c r="DP160" s="136"/>
      <c r="DQ160" s="136"/>
      <c r="DR160" s="136"/>
      <c r="DS160" s="136"/>
      <c r="DT160" s="136"/>
      <c r="DU160" s="136"/>
      <c r="DV160" s="136"/>
      <c r="DW160" s="136"/>
      <c r="DX160" s="136"/>
      <c r="DY160" s="136"/>
      <c r="DZ160" s="136"/>
      <c r="EA160" s="136"/>
      <c r="EB160" s="136"/>
      <c r="EC160" s="136"/>
      <c r="ED160" s="136"/>
      <c r="EE160" s="136"/>
      <c r="EF160" s="136"/>
      <c r="EG160" s="136"/>
      <c r="EH160" s="136"/>
      <c r="EI160" s="136"/>
      <c r="EJ160" s="136"/>
      <c r="EK160" s="136"/>
      <c r="EL160" s="136"/>
      <c r="EM160" s="136"/>
      <c r="EN160" s="136"/>
      <c r="EO160" s="136"/>
      <c r="EP160" s="136"/>
      <c r="EQ160" s="136"/>
      <c r="ER160" s="136"/>
      <c r="ES160" s="136"/>
      <c r="ET160" s="136"/>
      <c r="EU160" s="136"/>
      <c r="EV160" s="136"/>
      <c r="EW160" s="136"/>
      <c r="EX160" s="136"/>
      <c r="EY160" s="136"/>
      <c r="EZ160" s="136"/>
      <c r="FA160" s="136"/>
      <c r="FB160" s="136"/>
      <c r="FC160" s="136"/>
      <c r="FD160" s="136"/>
      <c r="FE160" s="136"/>
      <c r="FF160" s="136"/>
      <c r="FG160" s="136"/>
      <c r="FH160" s="136"/>
      <c r="FI160" s="136"/>
      <c r="FJ160" s="136"/>
      <c r="FK160" s="136"/>
      <c r="FL160" s="136"/>
      <c r="FM160" s="136"/>
      <c r="FN160" s="136"/>
      <c r="FO160" s="136"/>
      <c r="FP160" s="136"/>
      <c r="FQ160" s="136"/>
      <c r="FR160" s="136"/>
      <c r="FS160" s="136"/>
      <c r="FT160" s="136"/>
      <c r="FU160" s="136"/>
      <c r="FV160" s="136"/>
      <c r="FW160" s="136"/>
      <c r="FX160" s="136"/>
      <c r="FY160" s="136"/>
      <c r="FZ160" s="136"/>
      <c r="GA160" s="136"/>
      <c r="GB160" s="136"/>
      <c r="GC160" s="136"/>
      <c r="GD160" s="136"/>
      <c r="GE160" s="136"/>
      <c r="GF160" s="136"/>
      <c r="GG160" s="136"/>
      <c r="GH160" s="136"/>
      <c r="GI160" s="136"/>
      <c r="GJ160" s="136"/>
      <c r="GK160" s="136"/>
      <c r="GL160" s="136"/>
      <c r="GM160" s="136"/>
      <c r="GN160" s="136"/>
      <c r="GO160" s="136"/>
      <c r="GP160" s="136"/>
      <c r="GQ160" s="136"/>
      <c r="GR160" s="136"/>
      <c r="GS160" s="136"/>
      <c r="GT160" s="136"/>
      <c r="GU160" s="136"/>
      <c r="GV160" s="136"/>
      <c r="GW160" s="136"/>
      <c r="GX160" s="136"/>
      <c r="GY160" s="136"/>
      <c r="GZ160" s="136"/>
      <c r="HA160" s="136"/>
      <c r="HB160" s="136"/>
      <c r="HC160" s="136"/>
      <c r="HD160" s="136"/>
      <c r="HE160" s="136"/>
      <c r="HF160" s="136"/>
      <c r="HG160" s="136"/>
      <c r="HH160" s="136"/>
      <c r="HI160" s="136"/>
      <c r="HJ160" s="136"/>
      <c r="HK160" s="136"/>
      <c r="HL160" s="136"/>
      <c r="HM160" s="136"/>
      <c r="HN160" s="136"/>
      <c r="HO160" s="136"/>
      <c r="HP160" s="136"/>
      <c r="HQ160" s="136"/>
      <c r="HR160" s="136"/>
      <c r="HS160" s="136"/>
      <c r="HT160" s="136"/>
      <c r="HU160" s="136"/>
      <c r="HV160" s="136"/>
      <c r="HW160" s="136"/>
      <c r="HX160" s="136"/>
      <c r="HY160" s="136"/>
      <c r="HZ160" s="136"/>
      <c r="IA160" s="136"/>
      <c r="IB160" s="136"/>
      <c r="IC160" s="136"/>
      <c r="ID160" s="136"/>
      <c r="IE160" s="136"/>
      <c r="IF160" s="136"/>
      <c r="IG160" s="136"/>
      <c r="IH160" s="136"/>
      <c r="II160" s="136"/>
      <c r="IJ160" s="136"/>
    </row>
    <row r="161" spans="1:244" s="229" customFormat="1" ht="47.25" x14ac:dyDescent="0.25">
      <c r="A161" s="274" t="s">
        <v>1810</v>
      </c>
      <c r="B161" s="279" t="s">
        <v>7</v>
      </c>
      <c r="C161" s="259">
        <v>0</v>
      </c>
      <c r="D161" s="259">
        <v>-322.39999999999998</v>
      </c>
      <c r="E161" s="259" t="s">
        <v>1615</v>
      </c>
      <c r="F161" s="224"/>
      <c r="G161" s="224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36"/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36"/>
      <c r="BJ161" s="136"/>
      <c r="BK161" s="136"/>
      <c r="BL161" s="136"/>
      <c r="BM161" s="136"/>
      <c r="BN161" s="136"/>
      <c r="BO161" s="136"/>
      <c r="BP161" s="136"/>
      <c r="BQ161" s="136"/>
      <c r="BR161" s="136"/>
      <c r="BS161" s="136"/>
      <c r="BT161" s="136"/>
      <c r="BU161" s="136"/>
      <c r="BV161" s="136"/>
      <c r="BW161" s="136"/>
      <c r="BX161" s="136"/>
      <c r="BY161" s="136"/>
      <c r="BZ161" s="136"/>
      <c r="CA161" s="136"/>
      <c r="CB161" s="136"/>
      <c r="CC161" s="136"/>
      <c r="CD161" s="136"/>
      <c r="CE161" s="136"/>
      <c r="CF161" s="136"/>
      <c r="CG161" s="136"/>
      <c r="CH161" s="136"/>
      <c r="CI161" s="136"/>
      <c r="CJ161" s="136"/>
      <c r="CK161" s="136"/>
      <c r="CL161" s="136"/>
      <c r="CM161" s="136"/>
      <c r="CN161" s="136"/>
      <c r="CO161" s="136"/>
      <c r="CP161" s="136"/>
      <c r="CQ161" s="136"/>
      <c r="CR161" s="136"/>
      <c r="CS161" s="136"/>
      <c r="CT161" s="136"/>
      <c r="CU161" s="136"/>
      <c r="CV161" s="136"/>
      <c r="CW161" s="136"/>
      <c r="CX161" s="136"/>
      <c r="CY161" s="136"/>
      <c r="CZ161" s="136"/>
      <c r="DA161" s="136"/>
      <c r="DB161" s="136"/>
      <c r="DC161" s="136"/>
      <c r="DD161" s="136"/>
      <c r="DE161" s="136"/>
      <c r="DF161" s="136"/>
      <c r="DG161" s="136"/>
      <c r="DH161" s="136"/>
      <c r="DI161" s="136"/>
      <c r="DJ161" s="136"/>
      <c r="DK161" s="136"/>
      <c r="DL161" s="136"/>
      <c r="DM161" s="136"/>
      <c r="DN161" s="136"/>
      <c r="DO161" s="136"/>
      <c r="DP161" s="136"/>
      <c r="DQ161" s="136"/>
      <c r="DR161" s="136"/>
      <c r="DS161" s="136"/>
      <c r="DT161" s="136"/>
      <c r="DU161" s="136"/>
      <c r="DV161" s="136"/>
      <c r="DW161" s="136"/>
      <c r="DX161" s="136"/>
      <c r="DY161" s="136"/>
      <c r="DZ161" s="136"/>
      <c r="EA161" s="136"/>
      <c r="EB161" s="136"/>
      <c r="EC161" s="136"/>
      <c r="ED161" s="136"/>
      <c r="EE161" s="136"/>
      <c r="EF161" s="136"/>
      <c r="EG161" s="136"/>
      <c r="EH161" s="136"/>
      <c r="EI161" s="136"/>
      <c r="EJ161" s="136"/>
      <c r="EK161" s="136"/>
      <c r="EL161" s="136"/>
      <c r="EM161" s="136"/>
      <c r="EN161" s="136"/>
      <c r="EO161" s="136"/>
      <c r="EP161" s="136"/>
      <c r="EQ161" s="136"/>
      <c r="ER161" s="136"/>
      <c r="ES161" s="136"/>
      <c r="ET161" s="136"/>
      <c r="EU161" s="136"/>
      <c r="EV161" s="136"/>
      <c r="EW161" s="136"/>
      <c r="EX161" s="136"/>
      <c r="EY161" s="136"/>
      <c r="EZ161" s="136"/>
      <c r="FA161" s="136"/>
      <c r="FB161" s="136"/>
      <c r="FC161" s="136"/>
      <c r="FD161" s="136"/>
      <c r="FE161" s="136"/>
      <c r="FF161" s="136"/>
      <c r="FG161" s="136"/>
      <c r="FH161" s="136"/>
      <c r="FI161" s="136"/>
      <c r="FJ161" s="136"/>
      <c r="FK161" s="136"/>
      <c r="FL161" s="136"/>
      <c r="FM161" s="136"/>
      <c r="FN161" s="136"/>
      <c r="FO161" s="136"/>
      <c r="FP161" s="136"/>
      <c r="FQ161" s="136"/>
      <c r="FR161" s="136"/>
      <c r="FS161" s="136"/>
      <c r="FT161" s="136"/>
      <c r="FU161" s="136"/>
      <c r="FV161" s="136"/>
      <c r="FW161" s="136"/>
      <c r="FX161" s="136"/>
      <c r="FY161" s="136"/>
      <c r="FZ161" s="136"/>
      <c r="GA161" s="136"/>
      <c r="GB161" s="136"/>
      <c r="GC161" s="136"/>
      <c r="GD161" s="136"/>
      <c r="GE161" s="136"/>
      <c r="GF161" s="136"/>
      <c r="GG161" s="136"/>
      <c r="GH161" s="136"/>
      <c r="GI161" s="136"/>
      <c r="GJ161" s="136"/>
      <c r="GK161" s="136"/>
      <c r="GL161" s="136"/>
      <c r="GM161" s="136"/>
      <c r="GN161" s="136"/>
      <c r="GO161" s="136"/>
      <c r="GP161" s="136"/>
      <c r="GQ161" s="136"/>
      <c r="GR161" s="136"/>
      <c r="GS161" s="136"/>
      <c r="GT161" s="136"/>
      <c r="GU161" s="136"/>
      <c r="GV161" s="136"/>
      <c r="GW161" s="136"/>
      <c r="GX161" s="136"/>
      <c r="GY161" s="136"/>
      <c r="GZ161" s="136"/>
      <c r="HA161" s="136"/>
      <c r="HB161" s="136"/>
      <c r="HC161" s="136"/>
      <c r="HD161" s="136"/>
      <c r="HE161" s="136"/>
      <c r="HF161" s="136"/>
      <c r="HG161" s="136"/>
      <c r="HH161" s="136"/>
      <c r="HI161" s="136"/>
      <c r="HJ161" s="136"/>
      <c r="HK161" s="136"/>
      <c r="HL161" s="136"/>
      <c r="HM161" s="136"/>
      <c r="HN161" s="136"/>
      <c r="HO161" s="136"/>
      <c r="HP161" s="136"/>
      <c r="HQ161" s="136"/>
      <c r="HR161" s="136"/>
      <c r="HS161" s="136"/>
      <c r="HT161" s="136"/>
      <c r="HU161" s="136"/>
      <c r="HV161" s="136"/>
      <c r="HW161" s="136"/>
      <c r="HX161" s="136"/>
      <c r="HY161" s="136"/>
      <c r="HZ161" s="136"/>
      <c r="IA161" s="136"/>
      <c r="IB161" s="136"/>
      <c r="IC161" s="136"/>
      <c r="ID161" s="136"/>
      <c r="IE161" s="136"/>
      <c r="IF161" s="136"/>
      <c r="IG161" s="136"/>
      <c r="IH161" s="136"/>
      <c r="II161" s="136"/>
      <c r="IJ161" s="136"/>
    </row>
    <row r="162" spans="1:244" s="229" customFormat="1" ht="15.75" customHeight="1" x14ac:dyDescent="0.25">
      <c r="A162" s="305" t="s">
        <v>102</v>
      </c>
      <c r="B162" s="306"/>
      <c r="C162" s="258">
        <f>C104+C151+C155+C160+C161</f>
        <v>3864555.3999999994</v>
      </c>
      <c r="D162" s="258">
        <f>D104+D151+D155+D160+D161</f>
        <v>3813343.6000000006</v>
      </c>
      <c r="E162" s="258">
        <f>D162/C162*100</f>
        <v>98.674833332703699</v>
      </c>
      <c r="F162" s="224"/>
      <c r="G162" s="224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6"/>
      <c r="BJ162" s="136"/>
      <c r="BK162" s="136"/>
      <c r="BL162" s="136"/>
      <c r="BM162" s="136"/>
      <c r="BN162" s="136"/>
      <c r="BO162" s="136"/>
      <c r="BP162" s="136"/>
      <c r="BQ162" s="136"/>
      <c r="BR162" s="136"/>
      <c r="BS162" s="136"/>
      <c r="BT162" s="136"/>
      <c r="BU162" s="136"/>
      <c r="BV162" s="136"/>
      <c r="BW162" s="136"/>
      <c r="BX162" s="136"/>
      <c r="BY162" s="136"/>
      <c r="BZ162" s="136"/>
      <c r="CA162" s="136"/>
      <c r="CB162" s="136"/>
      <c r="CC162" s="136"/>
      <c r="CD162" s="136"/>
      <c r="CE162" s="136"/>
      <c r="CF162" s="136"/>
      <c r="CG162" s="136"/>
      <c r="CH162" s="136"/>
      <c r="CI162" s="136"/>
      <c r="CJ162" s="136"/>
      <c r="CK162" s="136"/>
      <c r="CL162" s="136"/>
      <c r="CM162" s="136"/>
      <c r="CN162" s="136"/>
      <c r="CO162" s="136"/>
      <c r="CP162" s="136"/>
      <c r="CQ162" s="136"/>
      <c r="CR162" s="136"/>
      <c r="CS162" s="136"/>
      <c r="CT162" s="136"/>
      <c r="CU162" s="136"/>
      <c r="CV162" s="136"/>
      <c r="CW162" s="136"/>
      <c r="CX162" s="136"/>
      <c r="CY162" s="136"/>
      <c r="CZ162" s="136"/>
      <c r="DA162" s="136"/>
      <c r="DB162" s="136"/>
      <c r="DC162" s="136"/>
      <c r="DD162" s="136"/>
      <c r="DE162" s="136"/>
      <c r="DF162" s="136"/>
      <c r="DG162" s="136"/>
      <c r="DH162" s="136"/>
      <c r="DI162" s="136"/>
      <c r="DJ162" s="136"/>
      <c r="DK162" s="136"/>
      <c r="DL162" s="136"/>
      <c r="DM162" s="136"/>
      <c r="DN162" s="136"/>
      <c r="DO162" s="136"/>
      <c r="DP162" s="136"/>
      <c r="DQ162" s="136"/>
      <c r="DR162" s="136"/>
      <c r="DS162" s="136"/>
      <c r="DT162" s="136"/>
      <c r="DU162" s="136"/>
      <c r="DV162" s="136"/>
      <c r="DW162" s="136"/>
      <c r="DX162" s="136"/>
      <c r="DY162" s="136"/>
      <c r="DZ162" s="136"/>
      <c r="EA162" s="136"/>
      <c r="EB162" s="136"/>
      <c r="EC162" s="136"/>
      <c r="ED162" s="136"/>
      <c r="EE162" s="136"/>
      <c r="EF162" s="136"/>
      <c r="EG162" s="136"/>
      <c r="EH162" s="136"/>
      <c r="EI162" s="136"/>
      <c r="EJ162" s="136"/>
      <c r="EK162" s="136"/>
      <c r="EL162" s="136"/>
      <c r="EM162" s="136"/>
      <c r="EN162" s="136"/>
      <c r="EO162" s="136"/>
      <c r="EP162" s="136"/>
      <c r="EQ162" s="136"/>
      <c r="ER162" s="136"/>
      <c r="ES162" s="136"/>
      <c r="ET162" s="136"/>
      <c r="EU162" s="136"/>
      <c r="EV162" s="136"/>
      <c r="EW162" s="136"/>
      <c r="EX162" s="136"/>
      <c r="EY162" s="136"/>
      <c r="EZ162" s="136"/>
      <c r="FA162" s="136"/>
      <c r="FB162" s="136"/>
      <c r="FC162" s="136"/>
      <c r="FD162" s="136"/>
      <c r="FE162" s="136"/>
      <c r="FF162" s="136"/>
      <c r="FG162" s="136"/>
      <c r="FH162" s="136"/>
      <c r="FI162" s="136"/>
      <c r="FJ162" s="136"/>
      <c r="FK162" s="136"/>
      <c r="FL162" s="136"/>
      <c r="FM162" s="136"/>
      <c r="FN162" s="136"/>
      <c r="FO162" s="136"/>
      <c r="FP162" s="136"/>
      <c r="FQ162" s="136"/>
      <c r="FR162" s="136"/>
      <c r="FS162" s="136"/>
      <c r="FT162" s="136"/>
      <c r="FU162" s="136"/>
      <c r="FV162" s="136"/>
      <c r="FW162" s="136"/>
      <c r="FX162" s="136"/>
      <c r="FY162" s="136"/>
      <c r="FZ162" s="136"/>
      <c r="GA162" s="136"/>
      <c r="GB162" s="136"/>
      <c r="GC162" s="136"/>
      <c r="GD162" s="136"/>
      <c r="GE162" s="136"/>
      <c r="GF162" s="136"/>
      <c r="GG162" s="136"/>
      <c r="GH162" s="136"/>
      <c r="GI162" s="136"/>
      <c r="GJ162" s="136"/>
      <c r="GK162" s="136"/>
      <c r="GL162" s="136"/>
      <c r="GM162" s="136"/>
      <c r="GN162" s="136"/>
      <c r="GO162" s="136"/>
      <c r="GP162" s="136"/>
      <c r="GQ162" s="136"/>
      <c r="GR162" s="136"/>
      <c r="GS162" s="136"/>
      <c r="GT162" s="136"/>
      <c r="GU162" s="136"/>
      <c r="GV162" s="136"/>
      <c r="GW162" s="136"/>
      <c r="GX162" s="136"/>
      <c r="GY162" s="136"/>
      <c r="GZ162" s="136"/>
      <c r="HA162" s="136"/>
      <c r="HB162" s="136"/>
      <c r="HC162" s="136"/>
      <c r="HD162" s="136"/>
      <c r="HE162" s="136"/>
      <c r="HF162" s="136"/>
      <c r="HG162" s="136"/>
      <c r="HH162" s="136"/>
      <c r="HI162" s="136"/>
      <c r="HJ162" s="136"/>
      <c r="HK162" s="136"/>
      <c r="HL162" s="136"/>
      <c r="HM162" s="136"/>
      <c r="HN162" s="136"/>
      <c r="HO162" s="136"/>
      <c r="HP162" s="136"/>
      <c r="HQ162" s="136"/>
      <c r="HR162" s="136"/>
      <c r="HS162" s="136"/>
      <c r="HT162" s="136"/>
      <c r="HU162" s="136"/>
      <c r="HV162" s="136"/>
      <c r="HW162" s="136"/>
      <c r="HX162" s="136"/>
      <c r="HY162" s="136"/>
      <c r="HZ162" s="136"/>
      <c r="IA162" s="136"/>
      <c r="IB162" s="136"/>
      <c r="IC162" s="136"/>
      <c r="ID162" s="136"/>
      <c r="IE162" s="136"/>
      <c r="IF162" s="136"/>
      <c r="IG162" s="136"/>
      <c r="IH162" s="136"/>
      <c r="II162" s="136"/>
      <c r="IJ162" s="136"/>
    </row>
    <row r="163" spans="1:244" s="229" customFormat="1" x14ac:dyDescent="0.25">
      <c r="A163" s="307" t="s">
        <v>103</v>
      </c>
      <c r="B163" s="307"/>
      <c r="C163" s="258">
        <f>C162+C103</f>
        <v>5582214.7999999989</v>
      </c>
      <c r="D163" s="258">
        <f>D162+D103</f>
        <v>5562807.7000000011</v>
      </c>
      <c r="E163" s="258">
        <f>D163/C163*100</f>
        <v>99.652340501121557</v>
      </c>
      <c r="F163" s="224"/>
      <c r="G163" s="224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36"/>
      <c r="BJ163" s="136"/>
      <c r="BK163" s="136"/>
      <c r="BL163" s="136"/>
      <c r="BM163" s="136"/>
      <c r="BN163" s="136"/>
      <c r="BO163" s="136"/>
      <c r="BP163" s="136"/>
      <c r="BQ163" s="136"/>
      <c r="BR163" s="136"/>
      <c r="BS163" s="136"/>
      <c r="BT163" s="136"/>
      <c r="BU163" s="136"/>
      <c r="BV163" s="136"/>
      <c r="BW163" s="136"/>
      <c r="BX163" s="136"/>
      <c r="BY163" s="136"/>
      <c r="BZ163" s="136"/>
      <c r="CA163" s="136"/>
      <c r="CB163" s="136"/>
      <c r="CC163" s="136"/>
      <c r="CD163" s="136"/>
      <c r="CE163" s="136"/>
      <c r="CF163" s="136"/>
      <c r="CG163" s="136"/>
      <c r="CH163" s="136"/>
      <c r="CI163" s="136"/>
      <c r="CJ163" s="136"/>
      <c r="CK163" s="136"/>
      <c r="CL163" s="136"/>
      <c r="CM163" s="136"/>
      <c r="CN163" s="136"/>
      <c r="CO163" s="136"/>
      <c r="CP163" s="136"/>
      <c r="CQ163" s="136"/>
      <c r="CR163" s="136"/>
      <c r="CS163" s="136"/>
      <c r="CT163" s="136"/>
      <c r="CU163" s="136"/>
      <c r="CV163" s="136"/>
      <c r="CW163" s="136"/>
      <c r="CX163" s="136"/>
      <c r="CY163" s="136"/>
      <c r="CZ163" s="136"/>
      <c r="DA163" s="136"/>
      <c r="DB163" s="136"/>
      <c r="DC163" s="136"/>
      <c r="DD163" s="136"/>
      <c r="DE163" s="136"/>
      <c r="DF163" s="136"/>
      <c r="DG163" s="136"/>
      <c r="DH163" s="136"/>
      <c r="DI163" s="136"/>
      <c r="DJ163" s="136"/>
      <c r="DK163" s="136"/>
      <c r="DL163" s="136"/>
      <c r="DM163" s="136"/>
      <c r="DN163" s="136"/>
      <c r="DO163" s="136"/>
      <c r="DP163" s="136"/>
      <c r="DQ163" s="136"/>
      <c r="DR163" s="136"/>
      <c r="DS163" s="136"/>
      <c r="DT163" s="136"/>
      <c r="DU163" s="136"/>
      <c r="DV163" s="136"/>
      <c r="DW163" s="136"/>
      <c r="DX163" s="136"/>
      <c r="DY163" s="136"/>
      <c r="DZ163" s="136"/>
      <c r="EA163" s="136"/>
      <c r="EB163" s="136"/>
      <c r="EC163" s="136"/>
      <c r="ED163" s="136"/>
      <c r="EE163" s="136"/>
      <c r="EF163" s="136"/>
      <c r="EG163" s="136"/>
      <c r="EH163" s="136"/>
      <c r="EI163" s="136"/>
      <c r="EJ163" s="136"/>
      <c r="EK163" s="136"/>
      <c r="EL163" s="136"/>
      <c r="EM163" s="136"/>
      <c r="EN163" s="136"/>
      <c r="EO163" s="136"/>
      <c r="EP163" s="136"/>
      <c r="EQ163" s="136"/>
      <c r="ER163" s="136"/>
      <c r="ES163" s="136"/>
      <c r="ET163" s="136"/>
      <c r="EU163" s="136"/>
      <c r="EV163" s="136"/>
      <c r="EW163" s="136"/>
      <c r="EX163" s="136"/>
      <c r="EY163" s="136"/>
      <c r="EZ163" s="136"/>
      <c r="FA163" s="136"/>
      <c r="FB163" s="136"/>
      <c r="FC163" s="136"/>
      <c r="FD163" s="136"/>
      <c r="FE163" s="136"/>
      <c r="FF163" s="136"/>
      <c r="FG163" s="136"/>
      <c r="FH163" s="136"/>
      <c r="FI163" s="136"/>
      <c r="FJ163" s="136"/>
      <c r="FK163" s="136"/>
      <c r="FL163" s="136"/>
      <c r="FM163" s="136"/>
      <c r="FN163" s="136"/>
      <c r="FO163" s="136"/>
      <c r="FP163" s="136"/>
      <c r="FQ163" s="136"/>
      <c r="FR163" s="136"/>
      <c r="FS163" s="136"/>
      <c r="FT163" s="136"/>
      <c r="FU163" s="136"/>
      <c r="FV163" s="136"/>
      <c r="FW163" s="136"/>
      <c r="FX163" s="136"/>
      <c r="FY163" s="136"/>
      <c r="FZ163" s="136"/>
      <c r="GA163" s="136"/>
      <c r="GB163" s="136"/>
      <c r="GC163" s="136"/>
      <c r="GD163" s="136"/>
      <c r="GE163" s="136"/>
      <c r="GF163" s="136"/>
      <c r="GG163" s="136"/>
      <c r="GH163" s="136"/>
      <c r="GI163" s="136"/>
      <c r="GJ163" s="136"/>
      <c r="GK163" s="136"/>
      <c r="GL163" s="136"/>
      <c r="GM163" s="136"/>
      <c r="GN163" s="136"/>
      <c r="GO163" s="136"/>
      <c r="GP163" s="136"/>
      <c r="GQ163" s="136"/>
      <c r="GR163" s="136"/>
      <c r="GS163" s="136"/>
      <c r="GT163" s="136"/>
      <c r="GU163" s="136"/>
      <c r="GV163" s="136"/>
      <c r="GW163" s="136"/>
      <c r="GX163" s="136"/>
      <c r="GY163" s="136"/>
      <c r="GZ163" s="136"/>
      <c r="HA163" s="136"/>
      <c r="HB163" s="136"/>
      <c r="HC163" s="136"/>
      <c r="HD163" s="136"/>
      <c r="HE163" s="136"/>
      <c r="HF163" s="136"/>
      <c r="HG163" s="136"/>
      <c r="HH163" s="136"/>
      <c r="HI163" s="136"/>
      <c r="HJ163" s="136"/>
      <c r="HK163" s="136"/>
      <c r="HL163" s="136"/>
      <c r="HM163" s="136"/>
      <c r="HN163" s="136"/>
      <c r="HO163" s="136"/>
      <c r="HP163" s="136"/>
      <c r="HQ163" s="136"/>
      <c r="HR163" s="136"/>
      <c r="HS163" s="136"/>
      <c r="HT163" s="136"/>
      <c r="HU163" s="136"/>
      <c r="HV163" s="136"/>
      <c r="HW163" s="136"/>
      <c r="HX163" s="136"/>
      <c r="HY163" s="136"/>
      <c r="HZ163" s="136"/>
      <c r="IA163" s="136"/>
      <c r="IB163" s="136"/>
      <c r="IC163" s="136"/>
      <c r="ID163" s="136"/>
      <c r="IE163" s="136"/>
      <c r="IF163" s="136"/>
      <c r="IG163" s="136"/>
      <c r="IH163" s="136"/>
      <c r="II163" s="136"/>
      <c r="IJ163" s="136"/>
    </row>
    <row r="164" spans="1:244" x14ac:dyDescent="0.25">
      <c r="A164" s="134"/>
      <c r="C164" s="222"/>
      <c r="D164" s="230"/>
      <c r="E164" s="230"/>
      <c r="F164" s="230"/>
      <c r="G164" s="230"/>
    </row>
    <row r="165" spans="1:244" x14ac:dyDescent="0.25">
      <c r="A165" s="134"/>
      <c r="C165" s="230"/>
      <c r="D165" s="230"/>
      <c r="E165" s="230"/>
      <c r="F165" s="230"/>
      <c r="G165" s="230"/>
    </row>
    <row r="166" spans="1:244" x14ac:dyDescent="0.25">
      <c r="A166" s="312"/>
      <c r="B166" s="312"/>
      <c r="C166" s="312"/>
      <c r="D166" s="230"/>
      <c r="E166" s="230"/>
      <c r="F166" s="134"/>
      <c r="G166" s="134"/>
    </row>
    <row r="167" spans="1:244" x14ac:dyDescent="0.25">
      <c r="A167" s="312"/>
      <c r="B167" s="312"/>
      <c r="C167" s="312"/>
      <c r="D167" s="230"/>
      <c r="E167" s="230"/>
      <c r="F167" s="230"/>
      <c r="G167" s="230"/>
    </row>
    <row r="168" spans="1:244" x14ac:dyDescent="0.25">
      <c r="A168" s="134"/>
      <c r="C168" s="230"/>
      <c r="D168" s="230"/>
      <c r="E168" s="230"/>
      <c r="F168" s="230"/>
      <c r="G168" s="230"/>
    </row>
    <row r="169" spans="1:244" x14ac:dyDescent="0.25">
      <c r="A169" s="134"/>
      <c r="C169" s="230"/>
      <c r="D169" s="230"/>
      <c r="E169" s="230"/>
      <c r="F169" s="230"/>
      <c r="G169" s="230"/>
    </row>
    <row r="170" spans="1:244" x14ac:dyDescent="0.25">
      <c r="A170" s="134"/>
      <c r="C170" s="230"/>
      <c r="D170" s="230"/>
      <c r="E170" s="230"/>
      <c r="F170" s="230"/>
      <c r="G170" s="230"/>
    </row>
    <row r="171" spans="1:244" x14ac:dyDescent="0.25">
      <c r="A171" s="134"/>
      <c r="C171" s="230"/>
      <c r="D171" s="230"/>
      <c r="E171" s="230"/>
      <c r="F171" s="230"/>
      <c r="G171" s="230"/>
    </row>
    <row r="172" spans="1:244" x14ac:dyDescent="0.25">
      <c r="A172" s="134"/>
      <c r="C172" s="230"/>
      <c r="D172" s="230"/>
      <c r="E172" s="230"/>
      <c r="F172" s="230"/>
      <c r="G172" s="230"/>
    </row>
    <row r="173" spans="1:244" x14ac:dyDescent="0.25">
      <c r="A173" s="134"/>
      <c r="C173" s="230"/>
      <c r="D173" s="230"/>
      <c r="E173" s="230"/>
      <c r="F173" s="230"/>
      <c r="G173" s="230"/>
    </row>
    <row r="174" spans="1:244" x14ac:dyDescent="0.25">
      <c r="A174" s="134"/>
      <c r="C174" s="230"/>
      <c r="D174" s="230"/>
      <c r="E174" s="230"/>
      <c r="F174" s="230"/>
      <c r="G174" s="230"/>
    </row>
    <row r="175" spans="1:244" x14ac:dyDescent="0.25">
      <c r="A175" s="134"/>
      <c r="C175" s="230"/>
      <c r="D175" s="230"/>
      <c r="E175" s="230"/>
      <c r="F175" s="230"/>
      <c r="G175" s="230"/>
    </row>
    <row r="176" spans="1:244" x14ac:dyDescent="0.25">
      <c r="A176" s="134"/>
      <c r="C176" s="230"/>
      <c r="D176" s="230"/>
      <c r="E176" s="230"/>
      <c r="F176" s="230"/>
      <c r="G176" s="230"/>
    </row>
    <row r="177" spans="1:7" x14ac:dyDescent="0.25">
      <c r="A177" s="134"/>
      <c r="C177" s="230"/>
      <c r="D177" s="230"/>
      <c r="E177" s="230"/>
      <c r="F177" s="230"/>
      <c r="G177" s="230"/>
    </row>
    <row r="178" spans="1:7" x14ac:dyDescent="0.25">
      <c r="A178" s="134"/>
      <c r="C178" s="230"/>
      <c r="D178" s="230"/>
      <c r="E178" s="230"/>
      <c r="F178" s="230"/>
      <c r="G178" s="230"/>
    </row>
    <row r="179" spans="1:7" x14ac:dyDescent="0.25">
      <c r="A179" s="134"/>
      <c r="C179" s="230"/>
      <c r="D179" s="230"/>
      <c r="E179" s="230"/>
      <c r="F179" s="230"/>
      <c r="G179" s="230"/>
    </row>
    <row r="180" spans="1:7" x14ac:dyDescent="0.25">
      <c r="A180" s="134"/>
      <c r="C180" s="230"/>
      <c r="D180" s="230"/>
      <c r="E180" s="230"/>
      <c r="F180" s="230"/>
      <c r="G180" s="230"/>
    </row>
    <row r="181" spans="1:7" x14ac:dyDescent="0.25">
      <c r="A181" s="134"/>
      <c r="C181" s="230"/>
      <c r="D181" s="230"/>
      <c r="E181" s="230"/>
      <c r="F181" s="230"/>
      <c r="G181" s="230"/>
    </row>
    <row r="182" spans="1:7" x14ac:dyDescent="0.25">
      <c r="A182" s="134"/>
      <c r="C182" s="230"/>
      <c r="D182" s="230"/>
      <c r="E182" s="230"/>
      <c r="F182" s="230"/>
      <c r="G182" s="230"/>
    </row>
    <row r="183" spans="1:7" x14ac:dyDescent="0.25">
      <c r="A183" s="134"/>
      <c r="C183" s="230"/>
      <c r="D183" s="230"/>
      <c r="E183" s="230"/>
      <c r="F183" s="230"/>
      <c r="G183" s="230"/>
    </row>
    <row r="184" spans="1:7" x14ac:dyDescent="0.25">
      <c r="A184" s="134"/>
      <c r="C184" s="230"/>
      <c r="D184" s="230"/>
      <c r="E184" s="230"/>
      <c r="F184" s="230"/>
      <c r="G184" s="230"/>
    </row>
    <row r="185" spans="1:7" x14ac:dyDescent="0.25">
      <c r="A185" s="134"/>
      <c r="C185" s="230"/>
      <c r="D185" s="230"/>
      <c r="E185" s="230"/>
      <c r="F185" s="230"/>
      <c r="G185" s="230"/>
    </row>
    <row r="186" spans="1:7" x14ac:dyDescent="0.25">
      <c r="A186" s="134"/>
      <c r="C186" s="230"/>
      <c r="D186" s="230"/>
      <c r="E186" s="230"/>
      <c r="F186" s="230"/>
      <c r="G186" s="230"/>
    </row>
    <row r="187" spans="1:7" x14ac:dyDescent="0.25">
      <c r="A187" s="134"/>
      <c r="C187" s="230"/>
      <c r="D187" s="230"/>
      <c r="E187" s="230"/>
      <c r="F187" s="230"/>
      <c r="G187" s="230"/>
    </row>
    <row r="188" spans="1:7" x14ac:dyDescent="0.25">
      <c r="A188" s="134"/>
      <c r="C188" s="230"/>
      <c r="D188" s="230"/>
      <c r="E188" s="230"/>
      <c r="F188" s="230"/>
      <c r="G188" s="230"/>
    </row>
    <row r="189" spans="1:7" x14ac:dyDescent="0.25">
      <c r="A189" s="134"/>
      <c r="C189" s="230"/>
      <c r="D189" s="230"/>
      <c r="E189" s="230"/>
      <c r="F189" s="230"/>
      <c r="G189" s="230"/>
    </row>
    <row r="190" spans="1:7" x14ac:dyDescent="0.25">
      <c r="A190" s="134"/>
      <c r="C190" s="230"/>
      <c r="D190" s="230"/>
      <c r="E190" s="230"/>
      <c r="F190" s="230"/>
      <c r="G190" s="230"/>
    </row>
    <row r="191" spans="1:7" x14ac:dyDescent="0.25">
      <c r="A191" s="134"/>
      <c r="C191" s="230"/>
      <c r="D191" s="230"/>
      <c r="E191" s="230"/>
      <c r="F191" s="230"/>
      <c r="G191" s="230"/>
    </row>
    <row r="192" spans="1:7" x14ac:dyDescent="0.25">
      <c r="A192" s="134"/>
      <c r="C192" s="230"/>
      <c r="D192" s="230"/>
      <c r="E192" s="230"/>
      <c r="F192" s="230"/>
      <c r="G192" s="230"/>
    </row>
    <row r="193" spans="1:7" x14ac:dyDescent="0.25">
      <c r="A193" s="134"/>
      <c r="C193" s="230"/>
      <c r="D193" s="230"/>
      <c r="E193" s="230"/>
      <c r="F193" s="230"/>
      <c r="G193" s="230"/>
    </row>
    <row r="194" spans="1:7" x14ac:dyDescent="0.25">
      <c r="A194" s="134"/>
      <c r="C194" s="230"/>
      <c r="D194" s="230"/>
      <c r="E194" s="230"/>
      <c r="F194" s="230"/>
      <c r="G194" s="230"/>
    </row>
    <row r="195" spans="1:7" x14ac:dyDescent="0.25">
      <c r="A195" s="134"/>
      <c r="C195" s="230"/>
      <c r="D195" s="230"/>
      <c r="E195" s="230"/>
      <c r="F195" s="230"/>
      <c r="G195" s="230"/>
    </row>
    <row r="196" spans="1:7" x14ac:dyDescent="0.25">
      <c r="A196" s="134"/>
      <c r="C196" s="230"/>
      <c r="D196" s="230"/>
      <c r="E196" s="230"/>
      <c r="F196" s="230"/>
      <c r="G196" s="230"/>
    </row>
    <row r="197" spans="1:7" x14ac:dyDescent="0.25">
      <c r="A197" s="134"/>
      <c r="C197" s="230"/>
      <c r="D197" s="230"/>
      <c r="E197" s="230"/>
      <c r="F197" s="230"/>
      <c r="G197" s="230"/>
    </row>
    <row r="198" spans="1:7" x14ac:dyDescent="0.25">
      <c r="A198" s="134"/>
      <c r="C198" s="230"/>
      <c r="D198" s="230"/>
      <c r="E198" s="230"/>
      <c r="F198" s="230"/>
      <c r="G198" s="230"/>
    </row>
    <row r="199" spans="1:7" x14ac:dyDescent="0.25">
      <c r="A199" s="134"/>
      <c r="C199" s="230"/>
      <c r="D199" s="230"/>
      <c r="E199" s="230"/>
      <c r="F199" s="230"/>
      <c r="G199" s="230"/>
    </row>
    <row r="200" spans="1:7" x14ac:dyDescent="0.25">
      <c r="A200" s="134"/>
      <c r="C200" s="230"/>
      <c r="D200" s="230"/>
      <c r="E200" s="230"/>
      <c r="F200" s="230"/>
      <c r="G200" s="230"/>
    </row>
    <row r="201" spans="1:7" x14ac:dyDescent="0.25">
      <c r="A201" s="134"/>
      <c r="C201" s="230"/>
      <c r="D201" s="230"/>
      <c r="E201" s="230"/>
      <c r="F201" s="230"/>
      <c r="G201" s="230"/>
    </row>
    <row r="202" spans="1:7" x14ac:dyDescent="0.25">
      <c r="A202" s="134"/>
      <c r="C202" s="230"/>
      <c r="D202" s="230"/>
      <c r="E202" s="230"/>
      <c r="F202" s="230"/>
      <c r="G202" s="230"/>
    </row>
    <row r="203" spans="1:7" x14ac:dyDescent="0.25">
      <c r="A203" s="134"/>
      <c r="C203" s="230"/>
      <c r="D203" s="230"/>
      <c r="E203" s="230"/>
      <c r="F203" s="230"/>
      <c r="G203" s="230"/>
    </row>
    <row r="204" spans="1:7" x14ac:dyDescent="0.25">
      <c r="A204" s="134"/>
      <c r="C204" s="230"/>
      <c r="D204" s="230"/>
      <c r="E204" s="230"/>
      <c r="F204" s="230"/>
      <c r="G204" s="230"/>
    </row>
    <row r="205" spans="1:7" x14ac:dyDescent="0.25">
      <c r="A205" s="134"/>
      <c r="C205" s="230"/>
      <c r="D205" s="230"/>
      <c r="E205" s="230"/>
      <c r="F205" s="230"/>
      <c r="G205" s="230"/>
    </row>
    <row r="206" spans="1:7" x14ac:dyDescent="0.25">
      <c r="A206" s="134"/>
      <c r="C206" s="230"/>
      <c r="D206" s="230"/>
      <c r="E206" s="230"/>
      <c r="F206" s="230"/>
      <c r="G206" s="230"/>
    </row>
    <row r="207" spans="1:7" x14ac:dyDescent="0.25">
      <c r="A207" s="134"/>
      <c r="C207" s="230"/>
      <c r="D207" s="230"/>
      <c r="E207" s="230"/>
      <c r="F207" s="230"/>
      <c r="G207" s="230"/>
    </row>
    <row r="208" spans="1:7" x14ac:dyDescent="0.25">
      <c r="A208" s="134"/>
      <c r="C208" s="230"/>
      <c r="D208" s="230"/>
      <c r="E208" s="230"/>
      <c r="F208" s="230"/>
      <c r="G208" s="230"/>
    </row>
    <row r="209" spans="1:7" x14ac:dyDescent="0.25">
      <c r="A209" s="134"/>
      <c r="C209" s="230"/>
      <c r="D209" s="230"/>
      <c r="E209" s="230"/>
      <c r="F209" s="230"/>
      <c r="G209" s="230"/>
    </row>
    <row r="210" spans="1:7" x14ac:dyDescent="0.25">
      <c r="A210" s="134"/>
      <c r="C210" s="230"/>
      <c r="D210" s="230"/>
      <c r="E210" s="230"/>
      <c r="F210" s="230"/>
      <c r="G210" s="230"/>
    </row>
    <row r="211" spans="1:7" x14ac:dyDescent="0.25">
      <c r="A211" s="134"/>
      <c r="C211" s="230"/>
      <c r="D211" s="230"/>
      <c r="E211" s="230"/>
      <c r="F211" s="230"/>
      <c r="G211" s="230"/>
    </row>
    <row r="212" spans="1:7" x14ac:dyDescent="0.25">
      <c r="A212" s="134"/>
      <c r="C212" s="230"/>
      <c r="D212" s="230"/>
      <c r="E212" s="230"/>
      <c r="F212" s="230"/>
      <c r="G212" s="230"/>
    </row>
    <row r="213" spans="1:7" x14ac:dyDescent="0.25">
      <c r="A213" s="134"/>
      <c r="C213" s="230"/>
      <c r="D213" s="230"/>
      <c r="E213" s="230"/>
      <c r="F213" s="230"/>
      <c r="G213" s="230"/>
    </row>
    <row r="214" spans="1:7" x14ac:dyDescent="0.25">
      <c r="A214" s="134"/>
      <c r="C214" s="230"/>
      <c r="D214" s="230"/>
      <c r="E214" s="230"/>
      <c r="F214" s="230"/>
      <c r="G214" s="230"/>
    </row>
    <row r="215" spans="1:7" x14ac:dyDescent="0.25">
      <c r="A215" s="134"/>
      <c r="C215" s="230"/>
      <c r="D215" s="230"/>
      <c r="E215" s="230"/>
      <c r="F215" s="230"/>
      <c r="G215" s="230"/>
    </row>
    <row r="216" spans="1:7" x14ac:dyDescent="0.25">
      <c r="A216" s="134"/>
      <c r="C216" s="230"/>
      <c r="D216" s="230"/>
      <c r="E216" s="230"/>
      <c r="F216" s="230"/>
      <c r="G216" s="230"/>
    </row>
    <row r="217" spans="1:7" x14ac:dyDescent="0.25">
      <c r="A217" s="134"/>
      <c r="C217" s="230"/>
      <c r="D217" s="230"/>
      <c r="E217" s="230"/>
      <c r="F217" s="230"/>
      <c r="G217" s="230"/>
    </row>
    <row r="218" spans="1:7" x14ac:dyDescent="0.25">
      <c r="A218" s="134"/>
      <c r="C218" s="230"/>
      <c r="D218" s="230"/>
      <c r="E218" s="230"/>
      <c r="F218" s="230"/>
      <c r="G218" s="230"/>
    </row>
    <row r="219" spans="1:7" x14ac:dyDescent="0.25">
      <c r="A219" s="134"/>
      <c r="C219" s="230"/>
      <c r="D219" s="230"/>
      <c r="E219" s="230"/>
      <c r="F219" s="230"/>
      <c r="G219" s="230"/>
    </row>
    <row r="220" spans="1:7" x14ac:dyDescent="0.25">
      <c r="A220" s="134"/>
      <c r="C220" s="230"/>
      <c r="D220" s="230"/>
      <c r="E220" s="230"/>
      <c r="F220" s="230"/>
      <c r="G220" s="230"/>
    </row>
    <row r="221" spans="1:7" x14ac:dyDescent="0.25">
      <c r="A221" s="134"/>
      <c r="C221" s="230"/>
      <c r="D221" s="230"/>
      <c r="E221" s="230"/>
      <c r="F221" s="230"/>
      <c r="G221" s="230"/>
    </row>
    <row r="222" spans="1:7" x14ac:dyDescent="0.25">
      <c r="A222" s="134"/>
      <c r="C222" s="230"/>
      <c r="D222" s="230"/>
      <c r="E222" s="230"/>
      <c r="F222" s="230"/>
      <c r="G222" s="230"/>
    </row>
    <row r="223" spans="1:7" x14ac:dyDescent="0.25">
      <c r="A223" s="134"/>
      <c r="C223" s="230"/>
      <c r="D223" s="230"/>
      <c r="E223" s="230"/>
      <c r="F223" s="230"/>
      <c r="G223" s="230"/>
    </row>
    <row r="224" spans="1:7" x14ac:dyDescent="0.25">
      <c r="A224" s="134"/>
      <c r="C224" s="230"/>
      <c r="D224" s="230"/>
      <c r="E224" s="230"/>
      <c r="F224" s="230"/>
      <c r="G224" s="230"/>
    </row>
    <row r="225" spans="1:7" x14ac:dyDescent="0.25">
      <c r="A225" s="134"/>
      <c r="C225" s="230"/>
      <c r="D225" s="230"/>
      <c r="E225" s="230"/>
      <c r="F225" s="230"/>
      <c r="G225" s="230"/>
    </row>
    <row r="226" spans="1:7" x14ac:dyDescent="0.25">
      <c r="A226" s="134"/>
      <c r="C226" s="230"/>
      <c r="D226" s="230"/>
      <c r="E226" s="230"/>
      <c r="F226" s="230"/>
      <c r="G226" s="230"/>
    </row>
    <row r="227" spans="1:7" x14ac:dyDescent="0.25">
      <c r="A227" s="134"/>
      <c r="C227" s="230"/>
      <c r="D227" s="230"/>
      <c r="E227" s="230"/>
      <c r="F227" s="230"/>
      <c r="G227" s="230"/>
    </row>
    <row r="228" spans="1:7" x14ac:dyDescent="0.25">
      <c r="A228" s="134"/>
      <c r="C228" s="230"/>
      <c r="D228" s="230"/>
      <c r="E228" s="230"/>
      <c r="F228" s="230"/>
      <c r="G228" s="230"/>
    </row>
    <row r="229" spans="1:7" x14ac:dyDescent="0.25">
      <c r="A229" s="134"/>
      <c r="C229" s="230"/>
      <c r="D229" s="230"/>
      <c r="E229" s="230"/>
      <c r="F229" s="230"/>
      <c r="G229" s="230"/>
    </row>
    <row r="230" spans="1:7" x14ac:dyDescent="0.25">
      <c r="A230" s="134"/>
      <c r="C230" s="230"/>
      <c r="D230" s="230"/>
      <c r="E230" s="230"/>
      <c r="F230" s="230"/>
      <c r="G230" s="230"/>
    </row>
    <row r="231" spans="1:7" x14ac:dyDescent="0.25">
      <c r="A231" s="134"/>
      <c r="C231" s="230"/>
      <c r="D231" s="230"/>
      <c r="E231" s="230"/>
      <c r="F231" s="230"/>
      <c r="G231" s="230"/>
    </row>
    <row r="232" spans="1:7" x14ac:dyDescent="0.25">
      <c r="A232" s="134"/>
      <c r="C232" s="230"/>
      <c r="D232" s="230"/>
      <c r="E232" s="230"/>
      <c r="F232" s="230"/>
      <c r="G232" s="230"/>
    </row>
    <row r="233" spans="1:7" x14ac:dyDescent="0.25">
      <c r="A233" s="134"/>
      <c r="C233" s="230"/>
      <c r="D233" s="230"/>
      <c r="E233" s="230"/>
      <c r="F233" s="230"/>
      <c r="G233" s="230"/>
    </row>
    <row r="234" spans="1:7" x14ac:dyDescent="0.25">
      <c r="A234" s="134"/>
      <c r="C234" s="230"/>
      <c r="D234" s="230"/>
      <c r="E234" s="230"/>
      <c r="F234" s="230"/>
      <c r="G234" s="230"/>
    </row>
    <row r="235" spans="1:7" x14ac:dyDescent="0.25">
      <c r="A235" s="134"/>
      <c r="C235" s="230"/>
      <c r="D235" s="230"/>
      <c r="E235" s="230"/>
      <c r="F235" s="230"/>
      <c r="G235" s="230"/>
    </row>
    <row r="236" spans="1:7" x14ac:dyDescent="0.25">
      <c r="A236" s="134"/>
      <c r="C236" s="230"/>
      <c r="D236" s="230"/>
      <c r="E236" s="230"/>
      <c r="F236" s="230"/>
      <c r="G236" s="230"/>
    </row>
    <row r="237" spans="1:7" x14ac:dyDescent="0.25">
      <c r="A237" s="134"/>
      <c r="C237" s="230"/>
      <c r="D237" s="230"/>
      <c r="E237" s="230"/>
      <c r="F237" s="230"/>
      <c r="G237" s="230"/>
    </row>
    <row r="238" spans="1:7" x14ac:dyDescent="0.25">
      <c r="A238" s="134"/>
      <c r="C238" s="230"/>
      <c r="D238" s="230"/>
      <c r="E238" s="230"/>
      <c r="F238" s="230"/>
      <c r="G238" s="230"/>
    </row>
    <row r="239" spans="1:7" x14ac:dyDescent="0.25">
      <c r="A239" s="134"/>
      <c r="C239" s="230"/>
      <c r="D239" s="230"/>
      <c r="E239" s="230"/>
      <c r="F239" s="230"/>
      <c r="G239" s="230"/>
    </row>
    <row r="240" spans="1:7" x14ac:dyDescent="0.25">
      <c r="A240" s="134"/>
      <c r="C240" s="230"/>
      <c r="D240" s="230"/>
      <c r="E240" s="230"/>
      <c r="F240" s="230"/>
      <c r="G240" s="230"/>
    </row>
    <row r="241" spans="1:7" x14ac:dyDescent="0.25">
      <c r="A241" s="134"/>
      <c r="C241" s="230"/>
      <c r="D241" s="230"/>
      <c r="E241" s="230"/>
      <c r="F241" s="230"/>
      <c r="G241" s="230"/>
    </row>
    <row r="242" spans="1:7" x14ac:dyDescent="0.25">
      <c r="A242" s="134"/>
      <c r="C242" s="230"/>
      <c r="D242" s="230"/>
      <c r="E242" s="230"/>
      <c r="F242" s="230"/>
      <c r="G242" s="230"/>
    </row>
    <row r="243" spans="1:7" x14ac:dyDescent="0.25">
      <c r="A243" s="134"/>
      <c r="C243" s="230"/>
      <c r="D243" s="230"/>
      <c r="E243" s="230"/>
      <c r="F243" s="230"/>
      <c r="G243" s="230"/>
    </row>
    <row r="244" spans="1:7" x14ac:dyDescent="0.25">
      <c r="A244" s="134"/>
      <c r="C244" s="230"/>
      <c r="D244" s="230"/>
      <c r="E244" s="230"/>
      <c r="F244" s="230"/>
      <c r="G244" s="230"/>
    </row>
    <row r="245" spans="1:7" x14ac:dyDescent="0.25">
      <c r="A245" s="134"/>
      <c r="C245" s="230"/>
      <c r="D245" s="230"/>
      <c r="E245" s="230"/>
      <c r="F245" s="230"/>
      <c r="G245" s="230"/>
    </row>
    <row r="246" spans="1:7" x14ac:dyDescent="0.25">
      <c r="A246" s="134"/>
      <c r="C246" s="230"/>
      <c r="D246" s="230"/>
      <c r="E246" s="230"/>
      <c r="F246" s="230"/>
      <c r="G246" s="230"/>
    </row>
    <row r="247" spans="1:7" x14ac:dyDescent="0.25">
      <c r="A247" s="134"/>
      <c r="C247" s="230"/>
      <c r="D247" s="230"/>
      <c r="E247" s="230"/>
      <c r="F247" s="230"/>
      <c r="G247" s="230"/>
    </row>
    <row r="248" spans="1:7" x14ac:dyDescent="0.25">
      <c r="A248" s="134"/>
      <c r="C248" s="230"/>
      <c r="D248" s="230"/>
      <c r="E248" s="230"/>
      <c r="F248" s="230"/>
      <c r="G248" s="230"/>
    </row>
    <row r="249" spans="1:7" x14ac:dyDescent="0.25">
      <c r="A249" s="134"/>
      <c r="C249" s="230"/>
      <c r="D249" s="230"/>
      <c r="E249" s="230"/>
      <c r="F249" s="230"/>
      <c r="G249" s="230"/>
    </row>
    <row r="250" spans="1:7" x14ac:dyDescent="0.25">
      <c r="A250" s="134"/>
      <c r="C250" s="230"/>
      <c r="D250" s="230"/>
      <c r="E250" s="230"/>
      <c r="F250" s="230"/>
      <c r="G250" s="230"/>
    </row>
    <row r="251" spans="1:7" x14ac:dyDescent="0.25">
      <c r="A251" s="134"/>
      <c r="C251" s="230"/>
      <c r="D251" s="230"/>
      <c r="E251" s="230"/>
      <c r="F251" s="230"/>
      <c r="G251" s="230"/>
    </row>
    <row r="252" spans="1:7" x14ac:dyDescent="0.25">
      <c r="A252" s="134"/>
      <c r="C252" s="230"/>
      <c r="D252" s="230"/>
      <c r="E252" s="230"/>
      <c r="F252" s="230"/>
      <c r="G252" s="230"/>
    </row>
    <row r="253" spans="1:7" x14ac:dyDescent="0.25">
      <c r="A253" s="134"/>
      <c r="C253" s="230"/>
      <c r="D253" s="230"/>
      <c r="E253" s="230"/>
      <c r="F253" s="230"/>
      <c r="G253" s="230"/>
    </row>
    <row r="254" spans="1:7" x14ac:dyDescent="0.25">
      <c r="A254" s="134"/>
      <c r="C254" s="230"/>
      <c r="D254" s="230"/>
      <c r="E254" s="230"/>
      <c r="F254" s="230"/>
      <c r="G254" s="230"/>
    </row>
    <row r="255" spans="1:7" x14ac:dyDescent="0.25">
      <c r="A255" s="134"/>
      <c r="C255" s="230"/>
      <c r="D255" s="230"/>
      <c r="E255" s="230"/>
      <c r="F255" s="230"/>
      <c r="G255" s="230"/>
    </row>
    <row r="256" spans="1:7" x14ac:dyDescent="0.25">
      <c r="A256" s="134"/>
      <c r="C256" s="230"/>
      <c r="D256" s="230"/>
      <c r="E256" s="230"/>
      <c r="F256" s="230"/>
      <c r="G256" s="230"/>
    </row>
    <row r="257" spans="1:7" x14ac:dyDescent="0.25">
      <c r="A257" s="134"/>
      <c r="C257" s="230"/>
      <c r="D257" s="230"/>
      <c r="E257" s="230"/>
      <c r="F257" s="230"/>
      <c r="G257" s="230"/>
    </row>
    <row r="258" spans="1:7" x14ac:dyDescent="0.25">
      <c r="A258" s="134"/>
      <c r="C258" s="230"/>
      <c r="D258" s="230"/>
      <c r="E258" s="230"/>
      <c r="F258" s="230"/>
      <c r="G258" s="230"/>
    </row>
    <row r="259" spans="1:7" x14ac:dyDescent="0.25">
      <c r="A259" s="134"/>
      <c r="C259" s="230"/>
      <c r="D259" s="230"/>
      <c r="E259" s="230"/>
      <c r="F259" s="230"/>
      <c r="G259" s="230"/>
    </row>
    <row r="260" spans="1:7" x14ac:dyDescent="0.25">
      <c r="A260" s="134"/>
      <c r="C260" s="230"/>
      <c r="D260" s="230"/>
      <c r="E260" s="230"/>
      <c r="F260" s="230"/>
      <c r="G260" s="230"/>
    </row>
    <row r="261" spans="1:7" x14ac:dyDescent="0.25">
      <c r="A261" s="134"/>
      <c r="C261" s="230"/>
      <c r="D261" s="230"/>
      <c r="E261" s="230"/>
      <c r="F261" s="230"/>
      <c r="G261" s="230"/>
    </row>
    <row r="262" spans="1:7" x14ac:dyDescent="0.25">
      <c r="A262" s="134"/>
      <c r="C262" s="230"/>
      <c r="D262" s="230"/>
      <c r="E262" s="230"/>
      <c r="F262" s="230"/>
      <c r="G262" s="230"/>
    </row>
    <row r="263" spans="1:7" x14ac:dyDescent="0.25">
      <c r="A263" s="134"/>
      <c r="C263" s="230"/>
      <c r="D263" s="230"/>
      <c r="E263" s="230"/>
      <c r="F263" s="230"/>
      <c r="G263" s="230"/>
    </row>
    <row r="264" spans="1:7" x14ac:dyDescent="0.25">
      <c r="A264" s="134"/>
      <c r="C264" s="230"/>
      <c r="D264" s="230"/>
      <c r="E264" s="230"/>
      <c r="F264" s="230"/>
      <c r="G264" s="230"/>
    </row>
    <row r="265" spans="1:7" x14ac:dyDescent="0.25">
      <c r="A265" s="134"/>
      <c r="C265" s="230"/>
      <c r="D265" s="230"/>
      <c r="E265" s="230"/>
      <c r="F265" s="230"/>
      <c r="G265" s="230"/>
    </row>
  </sheetData>
  <mergeCells count="13">
    <mergeCell ref="A166:C167"/>
    <mergeCell ref="A6:A7"/>
    <mergeCell ref="B6:B7"/>
    <mergeCell ref="C6:C7"/>
    <mergeCell ref="A40:B40"/>
    <mergeCell ref="A102:B102"/>
    <mergeCell ref="D1:E1"/>
    <mergeCell ref="D2:E2"/>
    <mergeCell ref="A4:E4"/>
    <mergeCell ref="A162:B162"/>
    <mergeCell ref="A163:B163"/>
    <mergeCell ref="E6:E7"/>
    <mergeCell ref="D6:D7"/>
  </mergeCells>
  <pageMargins left="0.70866141732283472" right="0.53" top="0.32" bottom="0.43307086614173229" header="0.34" footer="0.31496062992125984"/>
  <pageSetup paperSize="9" scale="90" orientation="landscape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7"/>
  <sheetViews>
    <sheetView topLeftCell="A951" zoomScaleNormal="100" workbookViewId="0">
      <selection activeCell="B964" sqref="B964"/>
    </sheetView>
  </sheetViews>
  <sheetFormatPr defaultRowHeight="15.75" outlineLevelCol="1" x14ac:dyDescent="0.25"/>
  <cols>
    <col min="1" max="1" width="71" style="2" customWidth="1"/>
    <col min="2" max="2" width="17.28515625" style="3" customWidth="1"/>
    <col min="3" max="3" width="9.42578125" style="4" customWidth="1"/>
    <col min="4" max="4" width="9.28515625" style="7" customWidth="1"/>
    <col min="5" max="5" width="8.7109375" style="7" customWidth="1"/>
    <col min="6" max="6" width="15.85546875" style="6" customWidth="1" outlineLevel="1"/>
    <col min="7" max="7" width="15.85546875" style="6" customWidth="1"/>
    <col min="8" max="8" width="10.85546875" style="3" customWidth="1"/>
    <col min="9" max="16384" width="9.140625" style="7"/>
  </cols>
  <sheetData>
    <row r="1" spans="1:8" x14ac:dyDescent="0.25">
      <c r="D1" s="5"/>
      <c r="E1" s="5"/>
      <c r="G1" s="5" t="s">
        <v>1825</v>
      </c>
    </row>
    <row r="2" spans="1:8" ht="72.75" customHeight="1" x14ac:dyDescent="0.25">
      <c r="A2" s="316" t="s">
        <v>1084</v>
      </c>
      <c r="B2" s="316"/>
      <c r="C2" s="316"/>
      <c r="D2" s="316"/>
      <c r="E2" s="316"/>
      <c r="F2" s="316"/>
      <c r="G2" s="317"/>
    </row>
    <row r="3" spans="1:8" x14ac:dyDescent="0.25">
      <c r="A3" s="9"/>
      <c r="C3" s="3"/>
      <c r="D3" s="10"/>
      <c r="E3" s="10"/>
      <c r="F3" s="11"/>
      <c r="G3" s="11"/>
    </row>
    <row r="4" spans="1:8" ht="63" x14ac:dyDescent="0.25">
      <c r="A4" s="12" t="s">
        <v>105</v>
      </c>
      <c r="B4" s="13" t="s">
        <v>106</v>
      </c>
      <c r="C4" s="13" t="s">
        <v>107</v>
      </c>
      <c r="D4" s="13" t="s">
        <v>108</v>
      </c>
      <c r="E4" s="13" t="s">
        <v>1819</v>
      </c>
      <c r="F4" s="14" t="s">
        <v>1818</v>
      </c>
      <c r="G4" s="14" t="s">
        <v>1812</v>
      </c>
      <c r="H4" s="13" t="s">
        <v>1814</v>
      </c>
    </row>
    <row r="5" spans="1:8" s="19" customFormat="1" ht="31.5" x14ac:dyDescent="0.25">
      <c r="A5" s="15" t="s">
        <v>110</v>
      </c>
      <c r="B5" s="16" t="s">
        <v>111</v>
      </c>
      <c r="C5" s="16"/>
      <c r="D5" s="17"/>
      <c r="E5" s="17"/>
      <c r="F5" s="18">
        <f>SUM(F7)</f>
        <v>29070.3</v>
      </c>
      <c r="G5" s="18">
        <f>SUM(G7)</f>
        <v>29070.3</v>
      </c>
      <c r="H5" s="80">
        <f>SUM(G5/F5*100)</f>
        <v>100</v>
      </c>
    </row>
    <row r="6" spans="1:8" s="19" customFormat="1" ht="31.5" x14ac:dyDescent="0.25">
      <c r="A6" s="12" t="s">
        <v>112</v>
      </c>
      <c r="B6" s="20" t="s">
        <v>113</v>
      </c>
      <c r="C6" s="16"/>
      <c r="D6" s="17"/>
      <c r="E6" s="17"/>
      <c r="F6" s="21">
        <f>SUM(F7)</f>
        <v>29070.3</v>
      </c>
      <c r="G6" s="21">
        <f t="shared" ref="G6" si="0">SUM(G7)</f>
        <v>29070.3</v>
      </c>
      <c r="H6" s="80">
        <f t="shared" ref="H6:H69" si="1">SUM(G6/F6*100)</f>
        <v>100</v>
      </c>
    </row>
    <row r="7" spans="1:8" ht="47.25" x14ac:dyDescent="0.25">
      <c r="A7" s="12" t="s">
        <v>114</v>
      </c>
      <c r="B7" s="22" t="s">
        <v>115</v>
      </c>
      <c r="C7" s="23"/>
      <c r="D7" s="23"/>
      <c r="E7" s="23"/>
      <c r="F7" s="21">
        <f>F8</f>
        <v>29070.3</v>
      </c>
      <c r="G7" s="21">
        <f>G8</f>
        <v>29070.3</v>
      </c>
      <c r="H7" s="80">
        <f t="shared" si="1"/>
        <v>100</v>
      </c>
    </row>
    <row r="8" spans="1:8" x14ac:dyDescent="0.25">
      <c r="A8" s="12" t="s">
        <v>116</v>
      </c>
      <c r="B8" s="22" t="s">
        <v>115</v>
      </c>
      <c r="C8" s="23" t="s">
        <v>117</v>
      </c>
      <c r="D8" s="23" t="s">
        <v>118</v>
      </c>
      <c r="E8" s="23" t="s">
        <v>119</v>
      </c>
      <c r="F8" s="21">
        <f>SUM([1]Ведомственная!G1176)</f>
        <v>29070.3</v>
      </c>
      <c r="G8" s="21">
        <f>SUM([1]Ведомственная!H1176)</f>
        <v>29070.3</v>
      </c>
      <c r="H8" s="80">
        <f t="shared" si="1"/>
        <v>100</v>
      </c>
    </row>
    <row r="9" spans="1:8" s="19" customFormat="1" ht="44.25" customHeight="1" x14ac:dyDescent="0.25">
      <c r="A9" s="15" t="s">
        <v>120</v>
      </c>
      <c r="B9" s="24" t="s">
        <v>121</v>
      </c>
      <c r="C9" s="25"/>
      <c r="D9" s="26"/>
      <c r="E9" s="26"/>
      <c r="F9" s="27">
        <f>SUM(F17)</f>
        <v>23718.3</v>
      </c>
      <c r="G9" s="27">
        <f>SUM(G17)</f>
        <v>23718.3</v>
      </c>
      <c r="H9" s="80">
        <f t="shared" si="1"/>
        <v>100</v>
      </c>
    </row>
    <row r="10" spans="1:8" ht="47.25" hidden="1" x14ac:dyDescent="0.25">
      <c r="A10" s="12" t="s">
        <v>122</v>
      </c>
      <c r="B10" s="28" t="s">
        <v>123</v>
      </c>
      <c r="C10" s="13"/>
      <c r="D10" s="23"/>
      <c r="E10" s="23"/>
      <c r="F10" s="14">
        <f>SUM(F11)+F13</f>
        <v>0</v>
      </c>
      <c r="G10" s="14">
        <f>SUM(G11)+G13</f>
        <v>0</v>
      </c>
      <c r="H10" s="80" t="e">
        <f t="shared" si="1"/>
        <v>#DIV/0!</v>
      </c>
    </row>
    <row r="11" spans="1:8" ht="63" hidden="1" x14ac:dyDescent="0.25">
      <c r="A11" s="12" t="s">
        <v>124</v>
      </c>
      <c r="B11" s="28" t="s">
        <v>125</v>
      </c>
      <c r="C11" s="13"/>
      <c r="D11" s="23"/>
      <c r="E11" s="23"/>
      <c r="F11" s="14">
        <f>SUM(F12)</f>
        <v>0</v>
      </c>
      <c r="G11" s="14">
        <f>SUM(G12)</f>
        <v>0</v>
      </c>
      <c r="H11" s="80" t="e">
        <f t="shared" si="1"/>
        <v>#DIV/0!</v>
      </c>
    </row>
    <row r="12" spans="1:8" ht="31.5" hidden="1" x14ac:dyDescent="0.25">
      <c r="A12" s="12" t="s">
        <v>126</v>
      </c>
      <c r="B12" s="28" t="s">
        <v>125</v>
      </c>
      <c r="C12" s="13">
        <v>600</v>
      </c>
      <c r="D12" s="23" t="s">
        <v>127</v>
      </c>
      <c r="E12" s="23" t="s">
        <v>128</v>
      </c>
      <c r="F12" s="14"/>
      <c r="G12" s="14"/>
      <c r="H12" s="80" t="e">
        <f t="shared" si="1"/>
        <v>#DIV/0!</v>
      </c>
    </row>
    <row r="13" spans="1:8" ht="94.5" hidden="1" x14ac:dyDescent="0.25">
      <c r="A13" s="12" t="s">
        <v>129</v>
      </c>
      <c r="B13" s="28" t="s">
        <v>130</v>
      </c>
      <c r="C13" s="13"/>
      <c r="D13" s="23"/>
      <c r="E13" s="23"/>
      <c r="F13" s="14">
        <f>SUM(F14:F15)</f>
        <v>0</v>
      </c>
      <c r="G13" s="14">
        <f>SUM(G14:G15)</f>
        <v>0</v>
      </c>
      <c r="H13" s="80" t="e">
        <f t="shared" si="1"/>
        <v>#DIV/0!</v>
      </c>
    </row>
    <row r="14" spans="1:8" ht="31.5" hidden="1" x14ac:dyDescent="0.25">
      <c r="A14" s="12" t="s">
        <v>131</v>
      </c>
      <c r="B14" s="28" t="s">
        <v>130</v>
      </c>
      <c r="C14" s="13">
        <v>200</v>
      </c>
      <c r="D14" s="23" t="s">
        <v>127</v>
      </c>
      <c r="E14" s="23" t="s">
        <v>128</v>
      </c>
      <c r="F14" s="14"/>
      <c r="G14" s="14"/>
      <c r="H14" s="80" t="e">
        <f t="shared" si="1"/>
        <v>#DIV/0!</v>
      </c>
    </row>
    <row r="15" spans="1:8" ht="31.5" hidden="1" x14ac:dyDescent="0.25">
      <c r="A15" s="12" t="s">
        <v>126</v>
      </c>
      <c r="B15" s="28" t="s">
        <v>130</v>
      </c>
      <c r="C15" s="13">
        <v>600</v>
      </c>
      <c r="D15" s="23" t="s">
        <v>127</v>
      </c>
      <c r="E15" s="23" t="s">
        <v>128</v>
      </c>
      <c r="F15" s="14"/>
      <c r="G15" s="14"/>
      <c r="H15" s="80" t="e">
        <f t="shared" si="1"/>
        <v>#DIV/0!</v>
      </c>
    </row>
    <row r="16" spans="1:8" ht="31.5" x14ac:dyDescent="0.25">
      <c r="A16" s="12" t="s">
        <v>132</v>
      </c>
      <c r="B16" s="28" t="s">
        <v>133</v>
      </c>
      <c r="C16" s="13"/>
      <c r="D16" s="23"/>
      <c r="E16" s="23"/>
      <c r="F16" s="14">
        <f>SUM(F17)</f>
        <v>23718.3</v>
      </c>
      <c r="G16" s="14">
        <f t="shared" ref="G16" si="2">SUM(G17)</f>
        <v>23718.3</v>
      </c>
      <c r="H16" s="80">
        <f t="shared" si="1"/>
        <v>100</v>
      </c>
    </row>
    <row r="17" spans="1:8" ht="78.75" x14ac:dyDescent="0.25">
      <c r="A17" s="12" t="s">
        <v>134</v>
      </c>
      <c r="B17" s="22" t="s">
        <v>135</v>
      </c>
      <c r="C17" s="23"/>
      <c r="D17" s="23"/>
      <c r="E17" s="23"/>
      <c r="F17" s="21">
        <f>F18</f>
        <v>23718.3</v>
      </c>
      <c r="G17" s="21">
        <f>G18</f>
        <v>23718.3</v>
      </c>
      <c r="H17" s="80">
        <f t="shared" si="1"/>
        <v>100</v>
      </c>
    </row>
    <row r="18" spans="1:8" x14ac:dyDescent="0.25">
      <c r="A18" s="12" t="s">
        <v>116</v>
      </c>
      <c r="B18" s="22" t="s">
        <v>135</v>
      </c>
      <c r="C18" s="23">
        <v>300</v>
      </c>
      <c r="D18" s="23" t="s">
        <v>118</v>
      </c>
      <c r="E18" s="23" t="s">
        <v>136</v>
      </c>
      <c r="F18" s="21">
        <f>SUM([1]Ведомственная!G1186)</f>
        <v>23718.3</v>
      </c>
      <c r="G18" s="21">
        <f>SUM([1]Ведомственная!H1186)</f>
        <v>23718.3</v>
      </c>
      <c r="H18" s="80">
        <f t="shared" si="1"/>
        <v>100</v>
      </c>
    </row>
    <row r="19" spans="1:8" s="19" customFormat="1" ht="31.5" x14ac:dyDescent="0.25">
      <c r="A19" s="15" t="s">
        <v>137</v>
      </c>
      <c r="B19" s="17" t="s">
        <v>138</v>
      </c>
      <c r="C19" s="17"/>
      <c r="D19" s="17"/>
      <c r="E19" s="17"/>
      <c r="F19" s="18">
        <f>SUM(F20)+F106+F48</f>
        <v>1144334.7999999998</v>
      </c>
      <c r="G19" s="18">
        <f>SUM(G20)+G106+G48</f>
        <v>1124857.3999999999</v>
      </c>
      <c r="H19" s="80">
        <f t="shared" si="1"/>
        <v>98.29792819374191</v>
      </c>
    </row>
    <row r="20" spans="1:8" x14ac:dyDescent="0.25">
      <c r="A20" s="12" t="s">
        <v>139</v>
      </c>
      <c r="B20" s="29" t="s">
        <v>140</v>
      </c>
      <c r="C20" s="29"/>
      <c r="D20" s="29"/>
      <c r="E20" s="29"/>
      <c r="F20" s="21">
        <f>SUM(F21+F27+F30+F33+F36+F39+F43)+F46</f>
        <v>348845.7</v>
      </c>
      <c r="G20" s="21">
        <f t="shared" ref="G20" si="3">SUM(G21+G27+G30+G33+G36+G39+G43)+G46</f>
        <v>340769.5</v>
      </c>
      <c r="H20" s="80">
        <f t="shared" si="1"/>
        <v>97.684879016711406</v>
      </c>
    </row>
    <row r="21" spans="1:8" ht="47.25" x14ac:dyDescent="0.25">
      <c r="A21" s="12" t="s">
        <v>141</v>
      </c>
      <c r="B21" s="20" t="s">
        <v>142</v>
      </c>
      <c r="C21" s="20"/>
      <c r="D21" s="29"/>
      <c r="E21" s="29"/>
      <c r="F21" s="21">
        <f>SUM(F22:F26)</f>
        <v>80463.900000000009</v>
      </c>
      <c r="G21" s="21">
        <f t="shared" ref="G21" si="4">SUM(G22:G26)</f>
        <v>80085.3</v>
      </c>
      <c r="H21" s="80">
        <f t="shared" si="1"/>
        <v>99.529478436913948</v>
      </c>
    </row>
    <row r="22" spans="1:8" ht="63" x14ac:dyDescent="0.25">
      <c r="A22" s="12" t="s">
        <v>143</v>
      </c>
      <c r="B22" s="20" t="s">
        <v>142</v>
      </c>
      <c r="C22" s="20">
        <v>100</v>
      </c>
      <c r="D22" s="29" t="s">
        <v>118</v>
      </c>
      <c r="E22" s="29" t="s">
        <v>136</v>
      </c>
      <c r="F22" s="21">
        <f>SUM([1]Ведомственная!G714)</f>
        <v>55792</v>
      </c>
      <c r="G22" s="21">
        <f>SUM([1]Ведомственная!H714)</f>
        <v>55792</v>
      </c>
      <c r="H22" s="80">
        <f t="shared" si="1"/>
        <v>100</v>
      </c>
    </row>
    <row r="23" spans="1:8" ht="31.5" x14ac:dyDescent="0.25">
      <c r="A23" s="12" t="s">
        <v>131</v>
      </c>
      <c r="B23" s="20" t="s">
        <v>142</v>
      </c>
      <c r="C23" s="20">
        <v>200</v>
      </c>
      <c r="D23" s="29" t="s">
        <v>127</v>
      </c>
      <c r="E23" s="29" t="s">
        <v>144</v>
      </c>
      <c r="F23" s="21">
        <f>SUM([1]Ведомственная!G561)</f>
        <v>38.799999999999997</v>
      </c>
      <c r="G23" s="21">
        <f>SUM([1]Ведомственная!H561)</f>
        <v>38.799999999999997</v>
      </c>
      <c r="H23" s="80">
        <f t="shared" si="1"/>
        <v>100</v>
      </c>
    </row>
    <row r="24" spans="1:8" ht="31.5" x14ac:dyDescent="0.25">
      <c r="A24" s="12" t="s">
        <v>131</v>
      </c>
      <c r="B24" s="20" t="s">
        <v>142</v>
      </c>
      <c r="C24" s="20">
        <v>200</v>
      </c>
      <c r="D24" s="29" t="s">
        <v>118</v>
      </c>
      <c r="E24" s="29" t="s">
        <v>136</v>
      </c>
      <c r="F24" s="21">
        <f>SUM([1]Ведомственная!G715)</f>
        <v>23878</v>
      </c>
      <c r="G24" s="21">
        <f>SUM([1]Ведомственная!H715)</f>
        <v>23502.3</v>
      </c>
      <c r="H24" s="80">
        <f t="shared" si="1"/>
        <v>98.426585141134098</v>
      </c>
    </row>
    <row r="25" spans="1:8" x14ac:dyDescent="0.25">
      <c r="A25" s="12" t="s">
        <v>116</v>
      </c>
      <c r="B25" s="20" t="s">
        <v>142</v>
      </c>
      <c r="C25" s="20">
        <v>200</v>
      </c>
      <c r="D25" s="29" t="s">
        <v>118</v>
      </c>
      <c r="E25" s="29" t="s">
        <v>136</v>
      </c>
      <c r="F25" s="21">
        <f>SUM([1]Ведомственная!G716)</f>
        <v>94.3</v>
      </c>
      <c r="G25" s="21">
        <f>SUM([1]Ведомственная!H716)</f>
        <v>94.3</v>
      </c>
      <c r="H25" s="80">
        <f t="shared" si="1"/>
        <v>100</v>
      </c>
    </row>
    <row r="26" spans="1:8" x14ac:dyDescent="0.25">
      <c r="A26" s="12" t="s">
        <v>145</v>
      </c>
      <c r="B26" s="20" t="s">
        <v>142</v>
      </c>
      <c r="C26" s="20">
        <v>800</v>
      </c>
      <c r="D26" s="29" t="s">
        <v>118</v>
      </c>
      <c r="E26" s="29" t="s">
        <v>136</v>
      </c>
      <c r="F26" s="21">
        <f>SUM([1]Ведомственная!G717)</f>
        <v>660.8</v>
      </c>
      <c r="G26" s="21">
        <f>SUM([1]Ведомственная!H717)</f>
        <v>657.9</v>
      </c>
      <c r="H26" s="80">
        <f t="shared" si="1"/>
        <v>99.561138014527856</v>
      </c>
    </row>
    <row r="27" spans="1:8" ht="31.5" x14ac:dyDescent="0.25">
      <c r="A27" s="12" t="s">
        <v>146</v>
      </c>
      <c r="B27" s="20" t="s">
        <v>147</v>
      </c>
      <c r="C27" s="20"/>
      <c r="D27" s="29"/>
      <c r="E27" s="29"/>
      <c r="F27" s="21">
        <f>F28+F29</f>
        <v>7077.8</v>
      </c>
      <c r="G27" s="21">
        <f>G28+G29</f>
        <v>7077.8</v>
      </c>
      <c r="H27" s="80">
        <f t="shared" si="1"/>
        <v>100</v>
      </c>
    </row>
    <row r="28" spans="1:8" ht="63" x14ac:dyDescent="0.25">
      <c r="A28" s="12" t="s">
        <v>143</v>
      </c>
      <c r="B28" s="20" t="s">
        <v>147</v>
      </c>
      <c r="C28" s="20">
        <v>100</v>
      </c>
      <c r="D28" s="29" t="s">
        <v>118</v>
      </c>
      <c r="E28" s="29" t="s">
        <v>148</v>
      </c>
      <c r="F28" s="21">
        <f>SUM([1]Ведомственная!G751)</f>
        <v>7077.8</v>
      </c>
      <c r="G28" s="21">
        <f>SUM([1]Ведомственная!H751)</f>
        <v>7077.8</v>
      </c>
      <c r="H28" s="80">
        <f t="shared" si="1"/>
        <v>100</v>
      </c>
    </row>
    <row r="29" spans="1:8" ht="31.5" x14ac:dyDescent="0.25">
      <c r="A29" s="12" t="s">
        <v>131</v>
      </c>
      <c r="B29" s="20" t="s">
        <v>147</v>
      </c>
      <c r="C29" s="20">
        <v>200</v>
      </c>
      <c r="D29" s="29" t="s">
        <v>118</v>
      </c>
      <c r="E29" s="29" t="s">
        <v>148</v>
      </c>
      <c r="F29" s="21">
        <f>SUM([1]Ведомственная!G752)</f>
        <v>0</v>
      </c>
      <c r="G29" s="21">
        <f>SUM([1]Ведомственная!H752)</f>
        <v>0</v>
      </c>
      <c r="H29" s="80"/>
    </row>
    <row r="30" spans="1:8" ht="94.5" x14ac:dyDescent="0.25">
      <c r="A30" s="12" t="s">
        <v>149</v>
      </c>
      <c r="B30" s="20" t="s">
        <v>150</v>
      </c>
      <c r="C30" s="20"/>
      <c r="D30" s="29"/>
      <c r="E30" s="29"/>
      <c r="F30" s="21">
        <f>F31+F32</f>
        <v>90119.8</v>
      </c>
      <c r="G30" s="21">
        <f>G31+G32</f>
        <v>88745.9</v>
      </c>
      <c r="H30" s="80">
        <f t="shared" si="1"/>
        <v>98.475473758263988</v>
      </c>
    </row>
    <row r="31" spans="1:8" ht="31.5" x14ac:dyDescent="0.25">
      <c r="A31" s="12" t="s">
        <v>131</v>
      </c>
      <c r="B31" s="20" t="s">
        <v>150</v>
      </c>
      <c r="C31" s="20">
        <v>200</v>
      </c>
      <c r="D31" s="29" t="s">
        <v>118</v>
      </c>
      <c r="E31" s="29" t="s">
        <v>136</v>
      </c>
      <c r="F31" s="21">
        <f>SUM([1]Ведомственная!G719)</f>
        <v>1329.3</v>
      </c>
      <c r="G31" s="21">
        <f>SUM([1]Ведомственная!H719)</f>
        <v>1321</v>
      </c>
      <c r="H31" s="80">
        <f t="shared" si="1"/>
        <v>99.375611223952461</v>
      </c>
    </row>
    <row r="32" spans="1:8" x14ac:dyDescent="0.25">
      <c r="A32" s="12" t="s">
        <v>116</v>
      </c>
      <c r="B32" s="20" t="s">
        <v>150</v>
      </c>
      <c r="C32" s="20">
        <v>300</v>
      </c>
      <c r="D32" s="29" t="s">
        <v>118</v>
      </c>
      <c r="E32" s="29" t="s">
        <v>136</v>
      </c>
      <c r="F32" s="21">
        <f>SUM([1]Ведомственная!G720)</f>
        <v>88790.5</v>
      </c>
      <c r="G32" s="21">
        <f>SUM([1]Ведомственная!H720)</f>
        <v>87424.9</v>
      </c>
      <c r="H32" s="80">
        <f t="shared" si="1"/>
        <v>98.461997623619638</v>
      </c>
    </row>
    <row r="33" spans="1:8" ht="31.5" x14ac:dyDescent="0.25">
      <c r="A33" s="12" t="s">
        <v>151</v>
      </c>
      <c r="B33" s="20" t="s">
        <v>152</v>
      </c>
      <c r="C33" s="20"/>
      <c r="D33" s="29"/>
      <c r="E33" s="29"/>
      <c r="F33" s="21">
        <f>F34+F35</f>
        <v>55225.599999999999</v>
      </c>
      <c r="G33" s="21">
        <f>G34+G35</f>
        <v>55225.599999999999</v>
      </c>
      <c r="H33" s="80">
        <f t="shared" si="1"/>
        <v>100</v>
      </c>
    </row>
    <row r="34" spans="1:8" ht="31.5" x14ac:dyDescent="0.25">
      <c r="A34" s="12" t="s">
        <v>131</v>
      </c>
      <c r="B34" s="20" t="s">
        <v>152</v>
      </c>
      <c r="C34" s="20">
        <v>200</v>
      </c>
      <c r="D34" s="29" t="s">
        <v>118</v>
      </c>
      <c r="E34" s="29" t="s">
        <v>136</v>
      </c>
      <c r="F34" s="21">
        <f>SUM([1]Ведомственная!G722)</f>
        <v>830.2</v>
      </c>
      <c r="G34" s="21">
        <f>SUM([1]Ведомственная!H722)</f>
        <v>830.2</v>
      </c>
      <c r="H34" s="80">
        <f t="shared" si="1"/>
        <v>100</v>
      </c>
    </row>
    <row r="35" spans="1:8" x14ac:dyDescent="0.25">
      <c r="A35" s="12" t="s">
        <v>116</v>
      </c>
      <c r="B35" s="20" t="s">
        <v>152</v>
      </c>
      <c r="C35" s="20">
        <v>300</v>
      </c>
      <c r="D35" s="29" t="s">
        <v>118</v>
      </c>
      <c r="E35" s="29" t="s">
        <v>136</v>
      </c>
      <c r="F35" s="21">
        <f>SUM([1]Ведомственная!G723)</f>
        <v>54395.4</v>
      </c>
      <c r="G35" s="21">
        <f>SUM([1]Ведомственная!H723)</f>
        <v>54395.4</v>
      </c>
      <c r="H35" s="80">
        <f t="shared" si="1"/>
        <v>100</v>
      </c>
    </row>
    <row r="36" spans="1:8" ht="63" x14ac:dyDescent="0.25">
      <c r="A36" s="12" t="s">
        <v>153</v>
      </c>
      <c r="B36" s="20" t="s">
        <v>154</v>
      </c>
      <c r="C36" s="20"/>
      <c r="D36" s="29"/>
      <c r="E36" s="29"/>
      <c r="F36" s="21">
        <f>F37+F38</f>
        <v>22412.800000000003</v>
      </c>
      <c r="G36" s="21">
        <f>G37+G38</f>
        <v>22412.800000000003</v>
      </c>
      <c r="H36" s="80">
        <f t="shared" si="1"/>
        <v>100</v>
      </c>
    </row>
    <row r="37" spans="1:8" ht="31.5" x14ac:dyDescent="0.25">
      <c r="A37" s="12" t="s">
        <v>131</v>
      </c>
      <c r="B37" s="20" t="s">
        <v>154</v>
      </c>
      <c r="C37" s="20">
        <v>200</v>
      </c>
      <c r="D37" s="29" t="s">
        <v>118</v>
      </c>
      <c r="E37" s="29" t="s">
        <v>136</v>
      </c>
      <c r="F37" s="21">
        <f>SUM([1]Ведомственная!G725)</f>
        <v>332.9</v>
      </c>
      <c r="G37" s="21">
        <f>SUM([1]Ведомственная!H725)</f>
        <v>332.9</v>
      </c>
      <c r="H37" s="80">
        <f t="shared" si="1"/>
        <v>100</v>
      </c>
    </row>
    <row r="38" spans="1:8" x14ac:dyDescent="0.25">
      <c r="A38" s="12" t="s">
        <v>116</v>
      </c>
      <c r="B38" s="20" t="s">
        <v>154</v>
      </c>
      <c r="C38" s="20">
        <v>300</v>
      </c>
      <c r="D38" s="29" t="s">
        <v>118</v>
      </c>
      <c r="E38" s="29" t="s">
        <v>136</v>
      </c>
      <c r="F38" s="21">
        <f>SUM([1]Ведомственная!G726)</f>
        <v>22079.9</v>
      </c>
      <c r="G38" s="21">
        <f>SUM([1]Ведомственная!H726)</f>
        <v>22079.9</v>
      </c>
      <c r="H38" s="80">
        <f t="shared" si="1"/>
        <v>100</v>
      </c>
    </row>
    <row r="39" spans="1:8" ht="31.5" x14ac:dyDescent="0.25">
      <c r="A39" s="12" t="s">
        <v>155</v>
      </c>
      <c r="B39" s="20" t="s">
        <v>156</v>
      </c>
      <c r="C39" s="20"/>
      <c r="D39" s="29"/>
      <c r="E39" s="29"/>
      <c r="F39" s="21">
        <f>SUM(F40)</f>
        <v>4093.4</v>
      </c>
      <c r="G39" s="21">
        <f>SUM(G40)</f>
        <v>4092.5</v>
      </c>
      <c r="H39" s="80">
        <f t="shared" si="1"/>
        <v>99.978013387404104</v>
      </c>
    </row>
    <row r="40" spans="1:8" ht="47.25" x14ac:dyDescent="0.25">
      <c r="A40" s="12" t="s">
        <v>157</v>
      </c>
      <c r="B40" s="20" t="s">
        <v>158</v>
      </c>
      <c r="C40" s="20"/>
      <c r="D40" s="29"/>
      <c r="E40" s="29"/>
      <c r="F40" s="21">
        <f>F41+F42</f>
        <v>4093.4</v>
      </c>
      <c r="G40" s="21">
        <f>G41+G42</f>
        <v>4092.5</v>
      </c>
      <c r="H40" s="80">
        <f t="shared" si="1"/>
        <v>99.978013387404104</v>
      </c>
    </row>
    <row r="41" spans="1:8" ht="31.5" x14ac:dyDescent="0.25">
      <c r="A41" s="12" t="s">
        <v>131</v>
      </c>
      <c r="B41" s="20" t="s">
        <v>158</v>
      </c>
      <c r="C41" s="20">
        <v>200</v>
      </c>
      <c r="D41" s="29" t="s">
        <v>118</v>
      </c>
      <c r="E41" s="29" t="s">
        <v>136</v>
      </c>
      <c r="F41" s="21">
        <f>SUM([1]Ведомственная!G729)</f>
        <v>59.5</v>
      </c>
      <c r="G41" s="21">
        <f>SUM([1]Ведомственная!H729)</f>
        <v>59.5</v>
      </c>
      <c r="H41" s="80">
        <f t="shared" si="1"/>
        <v>100</v>
      </c>
    </row>
    <row r="42" spans="1:8" x14ac:dyDescent="0.25">
      <c r="A42" s="12" t="s">
        <v>116</v>
      </c>
      <c r="B42" s="20" t="s">
        <v>158</v>
      </c>
      <c r="C42" s="20">
        <v>300</v>
      </c>
      <c r="D42" s="29" t="s">
        <v>118</v>
      </c>
      <c r="E42" s="29" t="s">
        <v>136</v>
      </c>
      <c r="F42" s="21">
        <f>SUM([1]Ведомственная!G730)</f>
        <v>4033.9</v>
      </c>
      <c r="G42" s="21">
        <f>SUM([1]Ведомственная!H730)</f>
        <v>4033</v>
      </c>
      <c r="H42" s="80">
        <f t="shared" si="1"/>
        <v>99.977689085004585</v>
      </c>
    </row>
    <row r="43" spans="1:8" ht="126" x14ac:dyDescent="0.25">
      <c r="A43" s="12" t="s">
        <v>159</v>
      </c>
      <c r="B43" s="29" t="s">
        <v>160</v>
      </c>
      <c r="C43" s="20"/>
      <c r="D43" s="29"/>
      <c r="E43" s="29"/>
      <c r="F43" s="21">
        <f>SUM(F44:F45)</f>
        <v>81298.8</v>
      </c>
      <c r="G43" s="21">
        <f>SUM(G44:G45)</f>
        <v>74976</v>
      </c>
      <c r="H43" s="80">
        <f t="shared" si="1"/>
        <v>92.222763435622667</v>
      </c>
    </row>
    <row r="44" spans="1:8" ht="31.5" x14ac:dyDescent="0.25">
      <c r="A44" s="12" t="s">
        <v>131</v>
      </c>
      <c r="B44" s="29" t="s">
        <v>160</v>
      </c>
      <c r="C44" s="20">
        <v>200</v>
      </c>
      <c r="D44" s="29" t="s">
        <v>118</v>
      </c>
      <c r="E44" s="29" t="s">
        <v>119</v>
      </c>
      <c r="F44" s="21">
        <f>SUM([1]Ведомственная!G612)</f>
        <v>58.1</v>
      </c>
      <c r="G44" s="21">
        <f>SUM([1]Ведомственная!H612)</f>
        <v>38.5</v>
      </c>
      <c r="H44" s="80">
        <f t="shared" si="1"/>
        <v>66.265060240963862</v>
      </c>
    </row>
    <row r="45" spans="1:8" x14ac:dyDescent="0.25">
      <c r="A45" s="12" t="s">
        <v>116</v>
      </c>
      <c r="B45" s="29" t="s">
        <v>160</v>
      </c>
      <c r="C45" s="20">
        <v>300</v>
      </c>
      <c r="D45" s="29" t="s">
        <v>118</v>
      </c>
      <c r="E45" s="29" t="s">
        <v>119</v>
      </c>
      <c r="F45" s="21">
        <f>SUM([1]Ведомственная!G613)</f>
        <v>81240.7</v>
      </c>
      <c r="G45" s="21">
        <f>SUM([1]Ведомственная!H613)</f>
        <v>74937.5</v>
      </c>
      <c r="H45" s="80">
        <f t="shared" si="1"/>
        <v>92.241327315003446</v>
      </c>
    </row>
    <row r="46" spans="1:8" ht="141.75" x14ac:dyDescent="0.25">
      <c r="A46" s="12" t="s">
        <v>161</v>
      </c>
      <c r="B46" s="29" t="s">
        <v>162</v>
      </c>
      <c r="C46" s="20"/>
      <c r="D46" s="29"/>
      <c r="E46" s="29"/>
      <c r="F46" s="21">
        <f>SUM(F47)</f>
        <v>8153.6</v>
      </c>
      <c r="G46" s="21">
        <f>SUM(G47)</f>
        <v>8153.6</v>
      </c>
      <c r="H46" s="80">
        <f t="shared" si="1"/>
        <v>100</v>
      </c>
    </row>
    <row r="47" spans="1:8" x14ac:dyDescent="0.25">
      <c r="A47" s="12" t="s">
        <v>116</v>
      </c>
      <c r="B47" s="29" t="s">
        <v>162</v>
      </c>
      <c r="C47" s="20">
        <v>300</v>
      </c>
      <c r="D47" s="29" t="s">
        <v>118</v>
      </c>
      <c r="E47" s="29" t="s">
        <v>119</v>
      </c>
      <c r="F47" s="21">
        <f>SUM([1]Ведомственная!G615)</f>
        <v>8153.6</v>
      </c>
      <c r="G47" s="21">
        <f>SUM([1]Ведомственная!H615)</f>
        <v>8153.6</v>
      </c>
      <c r="H47" s="80">
        <f t="shared" si="1"/>
        <v>100</v>
      </c>
    </row>
    <row r="48" spans="1:8" ht="31.5" x14ac:dyDescent="0.25">
      <c r="A48" s="12" t="s">
        <v>163</v>
      </c>
      <c r="B48" s="29" t="s">
        <v>164</v>
      </c>
      <c r="C48" s="20"/>
      <c r="D48" s="29"/>
      <c r="E48" s="29"/>
      <c r="F48" s="21">
        <f>SUM(F49+F52+F55+F58+F61+F64+F67+F70+F74+F77+F80+F83+F86+F89+F92+F96+F99+F102)</f>
        <v>686770.19999999984</v>
      </c>
      <c r="G48" s="21">
        <f>SUM(G49+G52+G55+G58+G61+G64+G67+G70+G74+G77+G80+G83+G86+G89+G92+G96+G99+G102)</f>
        <v>675625.19999999984</v>
      </c>
      <c r="H48" s="80">
        <f t="shared" si="1"/>
        <v>98.377186430046038</v>
      </c>
    </row>
    <row r="49" spans="1:8" ht="47.25" x14ac:dyDescent="0.25">
      <c r="A49" s="12" t="s">
        <v>165</v>
      </c>
      <c r="B49" s="29" t="s">
        <v>166</v>
      </c>
      <c r="C49" s="20"/>
      <c r="D49" s="29"/>
      <c r="E49" s="29"/>
      <c r="F49" s="21">
        <f>F50+F51</f>
        <v>181700.8</v>
      </c>
      <c r="G49" s="21">
        <f>G50+G51</f>
        <v>181271.80000000002</v>
      </c>
      <c r="H49" s="80">
        <f t="shared" si="1"/>
        <v>99.763897572272668</v>
      </c>
    </row>
    <row r="50" spans="1:8" ht="31.5" x14ac:dyDescent="0.25">
      <c r="A50" s="12" t="s">
        <v>131</v>
      </c>
      <c r="B50" s="29" t="s">
        <v>166</v>
      </c>
      <c r="C50" s="20">
        <v>200</v>
      </c>
      <c r="D50" s="29" t="s">
        <v>118</v>
      </c>
      <c r="E50" s="29" t="s">
        <v>119</v>
      </c>
      <c r="F50" s="21">
        <f>SUM([1]Ведомственная!G618)</f>
        <v>2756.8</v>
      </c>
      <c r="G50" s="21">
        <f>SUM([1]Ведомственная!H618)</f>
        <v>2699.1</v>
      </c>
      <c r="H50" s="80">
        <f t="shared" si="1"/>
        <v>97.906993615786405</v>
      </c>
    </row>
    <row r="51" spans="1:8" x14ac:dyDescent="0.25">
      <c r="A51" s="12" t="s">
        <v>116</v>
      </c>
      <c r="B51" s="29" t="s">
        <v>166</v>
      </c>
      <c r="C51" s="20">
        <v>300</v>
      </c>
      <c r="D51" s="29" t="s">
        <v>118</v>
      </c>
      <c r="E51" s="29" t="s">
        <v>119</v>
      </c>
      <c r="F51" s="21">
        <f>SUM([1]Ведомственная!G619)</f>
        <v>178944</v>
      </c>
      <c r="G51" s="21">
        <f>SUM([1]Ведомственная!H619)</f>
        <v>178572.7</v>
      </c>
      <c r="H51" s="80">
        <f t="shared" si="1"/>
        <v>99.792504917739635</v>
      </c>
    </row>
    <row r="52" spans="1:8" ht="47.25" x14ac:dyDescent="0.25">
      <c r="A52" s="12" t="s">
        <v>167</v>
      </c>
      <c r="B52" s="29" t="s">
        <v>168</v>
      </c>
      <c r="C52" s="29"/>
      <c r="D52" s="29"/>
      <c r="E52" s="29"/>
      <c r="F52" s="21">
        <f>F53+F54</f>
        <v>8935.4</v>
      </c>
      <c r="G52" s="21">
        <f>G53+G54</f>
        <v>8898.1</v>
      </c>
      <c r="H52" s="80">
        <f t="shared" si="1"/>
        <v>99.58255925867897</v>
      </c>
    </row>
    <row r="53" spans="1:8" ht="31.5" x14ac:dyDescent="0.25">
      <c r="A53" s="12" t="s">
        <v>131</v>
      </c>
      <c r="B53" s="29" t="s">
        <v>168</v>
      </c>
      <c r="C53" s="29" t="s">
        <v>169</v>
      </c>
      <c r="D53" s="29" t="s">
        <v>118</v>
      </c>
      <c r="E53" s="29" t="s">
        <v>119</v>
      </c>
      <c r="F53" s="21">
        <f>SUM([1]Ведомственная!G621)</f>
        <v>138.6</v>
      </c>
      <c r="G53" s="21">
        <f>SUM([1]Ведомственная!H621)</f>
        <v>131.1</v>
      </c>
      <c r="H53" s="80">
        <f t="shared" si="1"/>
        <v>94.588744588744589</v>
      </c>
    </row>
    <row r="54" spans="1:8" x14ac:dyDescent="0.25">
      <c r="A54" s="12" t="s">
        <v>116</v>
      </c>
      <c r="B54" s="29" t="s">
        <v>168</v>
      </c>
      <c r="C54" s="29" t="s">
        <v>117</v>
      </c>
      <c r="D54" s="29" t="s">
        <v>118</v>
      </c>
      <c r="E54" s="29" t="s">
        <v>119</v>
      </c>
      <c r="F54" s="21">
        <f>SUM([1]Ведомственная!G622)</f>
        <v>8796.7999999999993</v>
      </c>
      <c r="G54" s="21">
        <f>SUM([1]Ведомственная!H622)</f>
        <v>8767</v>
      </c>
      <c r="H54" s="80">
        <f t="shared" si="1"/>
        <v>99.661240451073127</v>
      </c>
    </row>
    <row r="55" spans="1:8" ht="47.25" x14ac:dyDescent="0.25">
      <c r="A55" s="12" t="s">
        <v>170</v>
      </c>
      <c r="B55" s="29" t="s">
        <v>171</v>
      </c>
      <c r="C55" s="29"/>
      <c r="D55" s="29"/>
      <c r="E55" s="29"/>
      <c r="F55" s="21">
        <f>F56+F57</f>
        <v>122205.4</v>
      </c>
      <c r="G55" s="21">
        <f>G56+G57</f>
        <v>122184.8</v>
      </c>
      <c r="H55" s="80">
        <f t="shared" si="1"/>
        <v>99.983143134427777</v>
      </c>
    </row>
    <row r="56" spans="1:8" ht="31.5" x14ac:dyDescent="0.25">
      <c r="A56" s="12" t="s">
        <v>131</v>
      </c>
      <c r="B56" s="29" t="s">
        <v>171</v>
      </c>
      <c r="C56" s="29" t="s">
        <v>169</v>
      </c>
      <c r="D56" s="29" t="s">
        <v>118</v>
      </c>
      <c r="E56" s="29" t="s">
        <v>119</v>
      </c>
      <c r="F56" s="21">
        <f>SUM([1]Ведомственная!G624)</f>
        <v>1821.5</v>
      </c>
      <c r="G56" s="21">
        <f>SUM([1]Ведомственная!H624)</f>
        <v>1815.2</v>
      </c>
      <c r="H56" s="80">
        <f t="shared" si="1"/>
        <v>99.654131210540768</v>
      </c>
    </row>
    <row r="57" spans="1:8" x14ac:dyDescent="0.25">
      <c r="A57" s="12" t="s">
        <v>116</v>
      </c>
      <c r="B57" s="29" t="s">
        <v>171</v>
      </c>
      <c r="C57" s="29" t="s">
        <v>117</v>
      </c>
      <c r="D57" s="29" t="s">
        <v>118</v>
      </c>
      <c r="E57" s="29" t="s">
        <v>119</v>
      </c>
      <c r="F57" s="21">
        <f>SUM([1]Ведомственная!G625)</f>
        <v>120383.9</v>
      </c>
      <c r="G57" s="21">
        <f>SUM([1]Ведомственная!H625)</f>
        <v>120369.60000000001</v>
      </c>
      <c r="H57" s="80">
        <f t="shared" si="1"/>
        <v>99.988121335161935</v>
      </c>
    </row>
    <row r="58" spans="1:8" ht="63" x14ac:dyDescent="0.25">
      <c r="A58" s="12" t="s">
        <v>172</v>
      </c>
      <c r="B58" s="29" t="s">
        <v>173</v>
      </c>
      <c r="C58" s="29"/>
      <c r="D58" s="29"/>
      <c r="E58" s="29"/>
      <c r="F58" s="21">
        <f>F59+F60</f>
        <v>324.7</v>
      </c>
      <c r="G58" s="21">
        <f>G59+G60</f>
        <v>324.7</v>
      </c>
      <c r="H58" s="80">
        <f t="shared" si="1"/>
        <v>100</v>
      </c>
    </row>
    <row r="59" spans="1:8" ht="31.5" x14ac:dyDescent="0.25">
      <c r="A59" s="12" t="s">
        <v>131</v>
      </c>
      <c r="B59" s="29" t="s">
        <v>173</v>
      </c>
      <c r="C59" s="29" t="s">
        <v>169</v>
      </c>
      <c r="D59" s="29" t="s">
        <v>118</v>
      </c>
      <c r="E59" s="29" t="s">
        <v>119</v>
      </c>
      <c r="F59" s="21">
        <f>SUM([1]Ведомственная!G627)</f>
        <v>4.9000000000000004</v>
      </c>
      <c r="G59" s="21">
        <f>SUM([1]Ведомственная!H627)</f>
        <v>4.9000000000000004</v>
      </c>
      <c r="H59" s="80">
        <f t="shared" si="1"/>
        <v>100</v>
      </c>
    </row>
    <row r="60" spans="1:8" x14ac:dyDescent="0.25">
      <c r="A60" s="12" t="s">
        <v>116</v>
      </c>
      <c r="B60" s="29" t="s">
        <v>173</v>
      </c>
      <c r="C60" s="29" t="s">
        <v>117</v>
      </c>
      <c r="D60" s="29" t="s">
        <v>118</v>
      </c>
      <c r="E60" s="29" t="s">
        <v>119</v>
      </c>
      <c r="F60" s="21">
        <f>SUM([1]Ведомственная!G628)</f>
        <v>319.8</v>
      </c>
      <c r="G60" s="21">
        <f>SUM([1]Ведомственная!H628)</f>
        <v>319.8</v>
      </c>
      <c r="H60" s="80">
        <f t="shared" si="1"/>
        <v>100</v>
      </c>
    </row>
    <row r="61" spans="1:8" ht="63" x14ac:dyDescent="0.25">
      <c r="A61" s="12" t="s">
        <v>174</v>
      </c>
      <c r="B61" s="29" t="s">
        <v>175</v>
      </c>
      <c r="C61" s="29"/>
      <c r="D61" s="29"/>
      <c r="E61" s="29"/>
      <c r="F61" s="21">
        <f>F62+F63</f>
        <v>18.400000000000002</v>
      </c>
      <c r="G61" s="21">
        <f>G62+G63</f>
        <v>18.400000000000002</v>
      </c>
      <c r="H61" s="80">
        <f t="shared" si="1"/>
        <v>100</v>
      </c>
    </row>
    <row r="62" spans="1:8" ht="31.5" x14ac:dyDescent="0.25">
      <c r="A62" s="12" t="s">
        <v>131</v>
      </c>
      <c r="B62" s="29" t="s">
        <v>175</v>
      </c>
      <c r="C62" s="29" t="s">
        <v>169</v>
      </c>
      <c r="D62" s="29" t="s">
        <v>118</v>
      </c>
      <c r="E62" s="29" t="s">
        <v>119</v>
      </c>
      <c r="F62" s="21">
        <f>SUM([1]Ведомственная!G630)</f>
        <v>0.3</v>
      </c>
      <c r="G62" s="21">
        <f>SUM([1]Ведомственная!H630)</f>
        <v>0.3</v>
      </c>
      <c r="H62" s="80">
        <f t="shared" si="1"/>
        <v>100</v>
      </c>
    </row>
    <row r="63" spans="1:8" x14ac:dyDescent="0.25">
      <c r="A63" s="12" t="s">
        <v>116</v>
      </c>
      <c r="B63" s="29" t="s">
        <v>175</v>
      </c>
      <c r="C63" s="29" t="s">
        <v>117</v>
      </c>
      <c r="D63" s="29" t="s">
        <v>118</v>
      </c>
      <c r="E63" s="29" t="s">
        <v>119</v>
      </c>
      <c r="F63" s="21">
        <f>SUM([1]Ведомственная!G631)</f>
        <v>18.100000000000001</v>
      </c>
      <c r="G63" s="21">
        <f>SUM([1]Ведомственная!H631)</f>
        <v>18.100000000000001</v>
      </c>
      <c r="H63" s="80">
        <f t="shared" si="1"/>
        <v>100</v>
      </c>
    </row>
    <row r="64" spans="1:8" ht="63" x14ac:dyDescent="0.25">
      <c r="A64" s="12" t="s">
        <v>176</v>
      </c>
      <c r="B64" s="29" t="s">
        <v>177</v>
      </c>
      <c r="C64" s="29"/>
      <c r="D64" s="29"/>
      <c r="E64" s="29"/>
      <c r="F64" s="21">
        <f>F65+F66</f>
        <v>6945.5999999999995</v>
      </c>
      <c r="G64" s="21">
        <f>G65+G66</f>
        <v>6915</v>
      </c>
      <c r="H64" s="80">
        <f t="shared" si="1"/>
        <v>99.55943331029718</v>
      </c>
    </row>
    <row r="65" spans="1:8" ht="31.5" x14ac:dyDescent="0.25">
      <c r="A65" s="12" t="s">
        <v>131</v>
      </c>
      <c r="B65" s="29" t="s">
        <v>177</v>
      </c>
      <c r="C65" s="29" t="s">
        <v>169</v>
      </c>
      <c r="D65" s="29" t="s">
        <v>118</v>
      </c>
      <c r="E65" s="29" t="s">
        <v>119</v>
      </c>
      <c r="F65" s="21">
        <f>SUM([1]Ведомственная!G633)</f>
        <v>563.20000000000005</v>
      </c>
      <c r="G65" s="21">
        <f>SUM([1]Ведомственная!H633)</f>
        <v>532.6</v>
      </c>
      <c r="H65" s="80">
        <f t="shared" si="1"/>
        <v>94.56676136363636</v>
      </c>
    </row>
    <row r="66" spans="1:8" x14ac:dyDescent="0.25">
      <c r="A66" s="12" t="s">
        <v>116</v>
      </c>
      <c r="B66" s="29" t="s">
        <v>177</v>
      </c>
      <c r="C66" s="29" t="s">
        <v>117</v>
      </c>
      <c r="D66" s="29" t="s">
        <v>118</v>
      </c>
      <c r="E66" s="29" t="s">
        <v>119</v>
      </c>
      <c r="F66" s="21">
        <f>SUM([1]Ведомственная!G634)</f>
        <v>6382.4</v>
      </c>
      <c r="G66" s="21">
        <f>SUM([1]Ведомственная!H634)</f>
        <v>6382.4</v>
      </c>
      <c r="H66" s="80">
        <f t="shared" si="1"/>
        <v>100</v>
      </c>
    </row>
    <row r="67" spans="1:8" ht="47.25" x14ac:dyDescent="0.25">
      <c r="A67" s="12" t="s">
        <v>178</v>
      </c>
      <c r="B67" s="29" t="s">
        <v>179</v>
      </c>
      <c r="C67" s="29"/>
      <c r="D67" s="29"/>
      <c r="E67" s="29"/>
      <c r="F67" s="21">
        <f>F68+F69</f>
        <v>208375.7</v>
      </c>
      <c r="G67" s="21">
        <f>G68+G69</f>
        <v>208375.7</v>
      </c>
      <c r="H67" s="80">
        <f t="shared" si="1"/>
        <v>100</v>
      </c>
    </row>
    <row r="68" spans="1:8" ht="31.5" x14ac:dyDescent="0.25">
      <c r="A68" s="12" t="s">
        <v>131</v>
      </c>
      <c r="B68" s="29" t="s">
        <v>179</v>
      </c>
      <c r="C68" s="29" t="s">
        <v>169</v>
      </c>
      <c r="D68" s="29" t="s">
        <v>118</v>
      </c>
      <c r="E68" s="29" t="s">
        <v>119</v>
      </c>
      <c r="F68" s="21">
        <f>SUM([1]Ведомственная!G636)</f>
        <v>2678.2</v>
      </c>
      <c r="G68" s="21">
        <f>SUM([1]Ведомственная!H636)</f>
        <v>2678.2</v>
      </c>
      <c r="H68" s="80">
        <f t="shared" si="1"/>
        <v>100</v>
      </c>
    </row>
    <row r="69" spans="1:8" x14ac:dyDescent="0.25">
      <c r="A69" s="12" t="s">
        <v>116</v>
      </c>
      <c r="B69" s="29" t="s">
        <v>179</v>
      </c>
      <c r="C69" s="29" t="s">
        <v>117</v>
      </c>
      <c r="D69" s="29" t="s">
        <v>118</v>
      </c>
      <c r="E69" s="29" t="s">
        <v>119</v>
      </c>
      <c r="F69" s="21">
        <f>SUM([1]Ведомственная!G637)</f>
        <v>205697.5</v>
      </c>
      <c r="G69" s="21">
        <f>SUM([1]Ведомственная!H637)</f>
        <v>205697.5</v>
      </c>
      <c r="H69" s="80">
        <f t="shared" si="1"/>
        <v>100</v>
      </c>
    </row>
    <row r="70" spans="1:8" ht="47.25" x14ac:dyDescent="0.25">
      <c r="A70" s="12" t="s">
        <v>180</v>
      </c>
      <c r="B70" s="29" t="s">
        <v>181</v>
      </c>
      <c r="C70" s="29"/>
      <c r="D70" s="29"/>
      <c r="E70" s="29"/>
      <c r="F70" s="21">
        <f>SUM(F71:F73)</f>
        <v>9058.1999999999989</v>
      </c>
      <c r="G70" s="21">
        <f>SUM(G71:G73)</f>
        <v>9027.1999999999989</v>
      </c>
      <c r="H70" s="80">
        <f t="shared" ref="H70:H130" si="5">SUM(G70/F70*100)</f>
        <v>99.657768651608492</v>
      </c>
    </row>
    <row r="71" spans="1:8" ht="31.5" x14ac:dyDescent="0.25">
      <c r="A71" s="12" t="s">
        <v>131</v>
      </c>
      <c r="B71" s="29" t="s">
        <v>181</v>
      </c>
      <c r="C71" s="29" t="s">
        <v>169</v>
      </c>
      <c r="D71" s="29" t="s">
        <v>118</v>
      </c>
      <c r="E71" s="29" t="s">
        <v>119</v>
      </c>
      <c r="F71" s="21">
        <f>SUM([1]Ведомственная!G639)</f>
        <v>44.9</v>
      </c>
      <c r="G71" s="21">
        <f>SUM([1]Ведомственная!H639)</f>
        <v>43.8</v>
      </c>
      <c r="H71" s="80">
        <f t="shared" si="5"/>
        <v>97.550111358574611</v>
      </c>
    </row>
    <row r="72" spans="1:8" x14ac:dyDescent="0.25">
      <c r="A72" s="12" t="s">
        <v>116</v>
      </c>
      <c r="B72" s="29" t="s">
        <v>181</v>
      </c>
      <c r="C72" s="29" t="s">
        <v>117</v>
      </c>
      <c r="D72" s="29" t="s">
        <v>118</v>
      </c>
      <c r="E72" s="29" t="s">
        <v>119</v>
      </c>
      <c r="F72" s="21">
        <f>SUM([1]Ведомственная!G640+[1]Ведомственная!G1180+[1]Ведомственная!G1360)</f>
        <v>8498.9</v>
      </c>
      <c r="G72" s="21">
        <f>SUM([1]Ведомственная!H640+[1]Ведомственная!H1180+[1]Ведомственная!H1360)</f>
        <v>8469</v>
      </c>
      <c r="H72" s="80">
        <f t="shared" si="5"/>
        <v>99.648189765734401</v>
      </c>
    </row>
    <row r="73" spans="1:8" ht="31.5" x14ac:dyDescent="0.25">
      <c r="A73" s="12" t="s">
        <v>182</v>
      </c>
      <c r="B73" s="29" t="s">
        <v>181</v>
      </c>
      <c r="C73" s="29" t="s">
        <v>183</v>
      </c>
      <c r="D73" s="29" t="s">
        <v>118</v>
      </c>
      <c r="E73" s="29" t="s">
        <v>119</v>
      </c>
      <c r="F73" s="21">
        <f>SUM([1]Ведомственная!G1181)+[1]Ведомственная!G1361</f>
        <v>514.4</v>
      </c>
      <c r="G73" s="21">
        <f>SUM([1]Ведомственная!H1181)+[1]Ведомственная!H1361</f>
        <v>514.4</v>
      </c>
      <c r="H73" s="80">
        <f t="shared" si="5"/>
        <v>100</v>
      </c>
    </row>
    <row r="74" spans="1:8" ht="63" x14ac:dyDescent="0.25">
      <c r="A74" s="12" t="s">
        <v>184</v>
      </c>
      <c r="B74" s="29" t="s">
        <v>185</v>
      </c>
      <c r="C74" s="29"/>
      <c r="D74" s="29"/>
      <c r="E74" s="29"/>
      <c r="F74" s="21">
        <f>F75+F76</f>
        <v>1943.2</v>
      </c>
      <c r="G74" s="21">
        <f>G75+G76</f>
        <v>1943.2</v>
      </c>
      <c r="H74" s="80">
        <f t="shared" si="5"/>
        <v>100</v>
      </c>
    </row>
    <row r="75" spans="1:8" ht="31.5" x14ac:dyDescent="0.25">
      <c r="A75" s="12" t="s">
        <v>131</v>
      </c>
      <c r="B75" s="29" t="s">
        <v>185</v>
      </c>
      <c r="C75" s="29" t="s">
        <v>169</v>
      </c>
      <c r="D75" s="29" t="s">
        <v>118</v>
      </c>
      <c r="E75" s="29" t="s">
        <v>119</v>
      </c>
      <c r="F75" s="21">
        <f>SUM([1]Ведомственная!G642)</f>
        <v>32.299999999999997</v>
      </c>
      <c r="G75" s="21">
        <f>SUM([1]Ведомственная!H642)</f>
        <v>32.299999999999997</v>
      </c>
      <c r="H75" s="80">
        <f t="shared" si="5"/>
        <v>100</v>
      </c>
    </row>
    <row r="76" spans="1:8" x14ac:dyDescent="0.25">
      <c r="A76" s="12" t="s">
        <v>116</v>
      </c>
      <c r="B76" s="29" t="s">
        <v>185</v>
      </c>
      <c r="C76" s="29" t="s">
        <v>117</v>
      </c>
      <c r="D76" s="29" t="s">
        <v>118</v>
      </c>
      <c r="E76" s="29" t="s">
        <v>119</v>
      </c>
      <c r="F76" s="21">
        <f>SUM([1]Ведомственная!G643)</f>
        <v>1910.9</v>
      </c>
      <c r="G76" s="21">
        <f>SUM([1]Ведомственная!H643)</f>
        <v>1910.9</v>
      </c>
      <c r="H76" s="80">
        <f t="shared" si="5"/>
        <v>100</v>
      </c>
    </row>
    <row r="77" spans="1:8" ht="31.5" x14ac:dyDescent="0.25">
      <c r="A77" s="12" t="s">
        <v>186</v>
      </c>
      <c r="B77" s="29" t="s">
        <v>187</v>
      </c>
      <c r="C77" s="29"/>
      <c r="D77" s="29"/>
      <c r="E77" s="29"/>
      <c r="F77" s="21">
        <f>F78+F79</f>
        <v>21.1</v>
      </c>
      <c r="G77" s="21">
        <f>G78+G79</f>
        <v>0</v>
      </c>
      <c r="H77" s="80">
        <f t="shared" si="5"/>
        <v>0</v>
      </c>
    </row>
    <row r="78" spans="1:8" ht="31.5" x14ac:dyDescent="0.25">
      <c r="A78" s="12" t="s">
        <v>131</v>
      </c>
      <c r="B78" s="29" t="s">
        <v>187</v>
      </c>
      <c r="C78" s="29" t="s">
        <v>169</v>
      </c>
      <c r="D78" s="29" t="s">
        <v>118</v>
      </c>
      <c r="E78" s="29" t="s">
        <v>119</v>
      </c>
      <c r="F78" s="21">
        <f>SUM([1]Ведомственная!G645)</f>
        <v>0.3</v>
      </c>
      <c r="G78" s="21">
        <f>SUM([1]Ведомственная!H645)</f>
        <v>0</v>
      </c>
      <c r="H78" s="80">
        <f t="shared" si="5"/>
        <v>0</v>
      </c>
    </row>
    <row r="79" spans="1:8" x14ac:dyDescent="0.25">
      <c r="A79" s="12" t="s">
        <v>116</v>
      </c>
      <c r="B79" s="29" t="s">
        <v>187</v>
      </c>
      <c r="C79" s="29" t="s">
        <v>117</v>
      </c>
      <c r="D79" s="29" t="s">
        <v>118</v>
      </c>
      <c r="E79" s="29" t="s">
        <v>119</v>
      </c>
      <c r="F79" s="21">
        <f>SUM([1]Ведомственная!G646)</f>
        <v>20.8</v>
      </c>
      <c r="G79" s="21">
        <f>SUM([1]Ведомственная!H646)</f>
        <v>0</v>
      </c>
      <c r="H79" s="80">
        <f t="shared" si="5"/>
        <v>0</v>
      </c>
    </row>
    <row r="80" spans="1:8" ht="94.5" x14ac:dyDescent="0.25">
      <c r="A80" s="12" t="s">
        <v>188</v>
      </c>
      <c r="B80" s="29" t="s">
        <v>189</v>
      </c>
      <c r="C80" s="29"/>
      <c r="D80" s="29"/>
      <c r="E80" s="29"/>
      <c r="F80" s="21">
        <f>F81+F82</f>
        <v>11009.7</v>
      </c>
      <c r="G80" s="21">
        <f>G81+G82</f>
        <v>10978.9</v>
      </c>
      <c r="H80" s="80">
        <f t="shared" si="5"/>
        <v>99.720246691553811</v>
      </c>
    </row>
    <row r="81" spans="1:8" ht="31.5" x14ac:dyDescent="0.25">
      <c r="A81" s="12" t="s">
        <v>131</v>
      </c>
      <c r="B81" s="29" t="s">
        <v>189</v>
      </c>
      <c r="C81" s="29" t="s">
        <v>169</v>
      </c>
      <c r="D81" s="29" t="s">
        <v>118</v>
      </c>
      <c r="E81" s="29" t="s">
        <v>119</v>
      </c>
      <c r="F81" s="21">
        <f>SUM([1]Ведомственная!G648)</f>
        <v>134.19999999999999</v>
      </c>
      <c r="G81" s="21">
        <f>SUM([1]Ведомственная!H648)</f>
        <v>127.4</v>
      </c>
      <c r="H81" s="80">
        <f t="shared" si="5"/>
        <v>94.932935916542476</v>
      </c>
    </row>
    <row r="82" spans="1:8" x14ac:dyDescent="0.25">
      <c r="A82" s="12" t="s">
        <v>116</v>
      </c>
      <c r="B82" s="29" t="s">
        <v>189</v>
      </c>
      <c r="C82" s="29" t="s">
        <v>117</v>
      </c>
      <c r="D82" s="29" t="s">
        <v>118</v>
      </c>
      <c r="E82" s="29" t="s">
        <v>119</v>
      </c>
      <c r="F82" s="21">
        <f>SUM([1]Ведомственная!G649)</f>
        <v>10875.5</v>
      </c>
      <c r="G82" s="21">
        <f>SUM([1]Ведомственная!H649)</f>
        <v>10851.5</v>
      </c>
      <c r="H82" s="80">
        <f t="shared" si="5"/>
        <v>99.779320491011902</v>
      </c>
    </row>
    <row r="83" spans="1:8" ht="63" x14ac:dyDescent="0.25">
      <c r="A83" s="12" t="s">
        <v>190</v>
      </c>
      <c r="B83" s="29" t="s">
        <v>191</v>
      </c>
      <c r="C83" s="29"/>
      <c r="D83" s="29"/>
      <c r="E83" s="29"/>
      <c r="F83" s="21">
        <f>SUM(F84:F85)</f>
        <v>111</v>
      </c>
      <c r="G83" s="21">
        <f>SUM(G84:G85)</f>
        <v>111</v>
      </c>
      <c r="H83" s="80">
        <f t="shared" si="5"/>
        <v>100</v>
      </c>
    </row>
    <row r="84" spans="1:8" ht="31.5" x14ac:dyDescent="0.25">
      <c r="A84" s="12" t="s">
        <v>131</v>
      </c>
      <c r="B84" s="29" t="s">
        <v>191</v>
      </c>
      <c r="C84" s="29" t="s">
        <v>169</v>
      </c>
      <c r="D84" s="29" t="s">
        <v>118</v>
      </c>
      <c r="E84" s="29" t="s">
        <v>119</v>
      </c>
      <c r="F84" s="21">
        <f>SUM([1]Ведомственная!G651)</f>
        <v>1.8</v>
      </c>
      <c r="G84" s="21">
        <f>SUM([1]Ведомственная!H651)</f>
        <v>1.8</v>
      </c>
      <c r="H84" s="80">
        <f t="shared" si="5"/>
        <v>100</v>
      </c>
    </row>
    <row r="85" spans="1:8" x14ac:dyDescent="0.25">
      <c r="A85" s="12" t="s">
        <v>116</v>
      </c>
      <c r="B85" s="29" t="s">
        <v>191</v>
      </c>
      <c r="C85" s="29" t="s">
        <v>117</v>
      </c>
      <c r="D85" s="29" t="s">
        <v>118</v>
      </c>
      <c r="E85" s="29" t="s">
        <v>119</v>
      </c>
      <c r="F85" s="21">
        <f>SUM([1]Ведомственная!G652)</f>
        <v>109.2</v>
      </c>
      <c r="G85" s="21">
        <f>SUM([1]Ведомственная!H652)</f>
        <v>109.2</v>
      </c>
      <c r="H85" s="80">
        <f t="shared" si="5"/>
        <v>100</v>
      </c>
    </row>
    <row r="86" spans="1:8" ht="47.25" x14ac:dyDescent="0.25">
      <c r="A86" s="12" t="s">
        <v>192</v>
      </c>
      <c r="B86" s="29" t="s">
        <v>193</v>
      </c>
      <c r="C86" s="29"/>
      <c r="D86" s="29"/>
      <c r="E86" s="29"/>
      <c r="F86" s="21">
        <f>F87+F88</f>
        <v>1880.8999999999999</v>
      </c>
      <c r="G86" s="21">
        <f>G87+G88</f>
        <v>1687.7</v>
      </c>
      <c r="H86" s="80">
        <f t="shared" si="5"/>
        <v>89.728321548195026</v>
      </c>
    </row>
    <row r="87" spans="1:8" ht="31.5" x14ac:dyDescent="0.25">
      <c r="A87" s="12" t="s">
        <v>131</v>
      </c>
      <c r="B87" s="29" t="s">
        <v>193</v>
      </c>
      <c r="C87" s="29" t="s">
        <v>169</v>
      </c>
      <c r="D87" s="29" t="s">
        <v>118</v>
      </c>
      <c r="E87" s="29" t="s">
        <v>119</v>
      </c>
      <c r="F87" s="21">
        <f>SUM([1]Ведомственная!G654)</f>
        <v>27.8</v>
      </c>
      <c r="G87" s="21">
        <f>SUM([1]Ведомственная!H654)</f>
        <v>22.9</v>
      </c>
      <c r="H87" s="80">
        <f t="shared" si="5"/>
        <v>82.374100719424447</v>
      </c>
    </row>
    <row r="88" spans="1:8" x14ac:dyDescent="0.25">
      <c r="A88" s="12" t="s">
        <v>116</v>
      </c>
      <c r="B88" s="29" t="s">
        <v>193</v>
      </c>
      <c r="C88" s="29" t="s">
        <v>117</v>
      </c>
      <c r="D88" s="29" t="s">
        <v>118</v>
      </c>
      <c r="E88" s="29" t="s">
        <v>119</v>
      </c>
      <c r="F88" s="21">
        <f>SUM([1]Ведомственная!G655)</f>
        <v>1853.1</v>
      </c>
      <c r="G88" s="21">
        <f>SUM([1]Ведомственная!H655)</f>
        <v>1664.8</v>
      </c>
      <c r="H88" s="80">
        <f t="shared" si="5"/>
        <v>89.838648750741996</v>
      </c>
    </row>
    <row r="89" spans="1:8" ht="47.25" x14ac:dyDescent="0.25">
      <c r="A89" s="12" t="s">
        <v>194</v>
      </c>
      <c r="B89" s="29" t="s">
        <v>195</v>
      </c>
      <c r="C89" s="29"/>
      <c r="D89" s="29"/>
      <c r="E89" s="29"/>
      <c r="F89" s="21">
        <f>F90+F91</f>
        <v>14782.699999999999</v>
      </c>
      <c r="G89" s="21">
        <f>G90+G91</f>
        <v>14782.599999999999</v>
      </c>
      <c r="H89" s="80">
        <f t="shared" si="5"/>
        <v>99.99932353358993</v>
      </c>
    </row>
    <row r="90" spans="1:8" ht="31.5" x14ac:dyDescent="0.25">
      <c r="A90" s="12" t="s">
        <v>131</v>
      </c>
      <c r="B90" s="29" t="s">
        <v>195</v>
      </c>
      <c r="C90" s="29" t="s">
        <v>169</v>
      </c>
      <c r="D90" s="29" t="s">
        <v>118</v>
      </c>
      <c r="E90" s="29" t="s">
        <v>119</v>
      </c>
      <c r="F90" s="21">
        <f>SUM([1]Ведомственная!G657)</f>
        <v>217.9</v>
      </c>
      <c r="G90" s="21">
        <f>SUM([1]Ведомственная!H657)</f>
        <v>217.8</v>
      </c>
      <c r="H90" s="80">
        <f t="shared" si="5"/>
        <v>99.954107388710426</v>
      </c>
    </row>
    <row r="91" spans="1:8" x14ac:dyDescent="0.25">
      <c r="A91" s="12" t="s">
        <v>116</v>
      </c>
      <c r="B91" s="29" t="s">
        <v>195</v>
      </c>
      <c r="C91" s="29" t="s">
        <v>117</v>
      </c>
      <c r="D91" s="29" t="s">
        <v>118</v>
      </c>
      <c r="E91" s="29" t="s">
        <v>119</v>
      </c>
      <c r="F91" s="21">
        <f>SUM([1]Ведомственная!G658)</f>
        <v>14564.8</v>
      </c>
      <c r="G91" s="21">
        <f>SUM([1]Ведомственная!H658)</f>
        <v>14564.8</v>
      </c>
      <c r="H91" s="80">
        <f t="shared" si="5"/>
        <v>100</v>
      </c>
    </row>
    <row r="92" spans="1:8" ht="31.5" x14ac:dyDescent="0.25">
      <c r="A92" s="12" t="s">
        <v>196</v>
      </c>
      <c r="B92" s="29" t="s">
        <v>197</v>
      </c>
      <c r="C92" s="29"/>
      <c r="D92" s="29"/>
      <c r="E92" s="29"/>
      <c r="F92" s="21">
        <f>F94+F95+F93</f>
        <v>97999.099999999991</v>
      </c>
      <c r="G92" s="21">
        <f t="shared" ref="G92" si="6">G94+G95+G93</f>
        <v>87649.5</v>
      </c>
      <c r="H92" s="80">
        <f t="shared" si="5"/>
        <v>89.439086685489983</v>
      </c>
    </row>
    <row r="93" spans="1:8" ht="31.5" x14ac:dyDescent="0.25">
      <c r="A93" s="12" t="s">
        <v>131</v>
      </c>
      <c r="B93" s="29" t="s">
        <v>197</v>
      </c>
      <c r="C93" s="29" t="s">
        <v>169</v>
      </c>
      <c r="D93" s="29" t="s">
        <v>127</v>
      </c>
      <c r="E93" s="29" t="s">
        <v>144</v>
      </c>
      <c r="F93" s="21">
        <f>SUM([1]Ведомственная!G563)</f>
        <v>3.7</v>
      </c>
      <c r="G93" s="21">
        <f>SUM([1]Ведомственная!H563)</f>
        <v>3.6</v>
      </c>
      <c r="H93" s="80">
        <f t="shared" si="5"/>
        <v>97.297297297297291</v>
      </c>
    </row>
    <row r="94" spans="1:8" ht="31.5" x14ac:dyDescent="0.25">
      <c r="A94" s="12" t="s">
        <v>131</v>
      </c>
      <c r="B94" s="29" t="s">
        <v>197</v>
      </c>
      <c r="C94" s="29" t="s">
        <v>169</v>
      </c>
      <c r="D94" s="29" t="s">
        <v>118</v>
      </c>
      <c r="E94" s="29" t="s">
        <v>119</v>
      </c>
      <c r="F94" s="21">
        <f>SUM([1]Ведомственная!G660)</f>
        <v>2503.4</v>
      </c>
      <c r="G94" s="21">
        <f>SUM([1]Ведомственная!H660)</f>
        <v>710</v>
      </c>
      <c r="H94" s="80">
        <f t="shared" si="5"/>
        <v>28.361428457298071</v>
      </c>
    </row>
    <row r="95" spans="1:8" x14ac:dyDescent="0.25">
      <c r="A95" s="12" t="s">
        <v>116</v>
      </c>
      <c r="B95" s="29" t="s">
        <v>197</v>
      </c>
      <c r="C95" s="29" t="s">
        <v>117</v>
      </c>
      <c r="D95" s="29" t="s">
        <v>118</v>
      </c>
      <c r="E95" s="29" t="s">
        <v>119</v>
      </c>
      <c r="F95" s="21">
        <f>SUM([1]Ведомственная!G661)</f>
        <v>95492</v>
      </c>
      <c r="G95" s="21">
        <f>SUM([1]Ведомственная!H661)</f>
        <v>86935.9</v>
      </c>
      <c r="H95" s="80">
        <f t="shared" si="5"/>
        <v>91.039982406903192</v>
      </c>
    </row>
    <row r="96" spans="1:8" ht="94.5" x14ac:dyDescent="0.25">
      <c r="A96" s="12" t="s">
        <v>198</v>
      </c>
      <c r="B96" s="29" t="s">
        <v>199</v>
      </c>
      <c r="C96" s="29"/>
      <c r="D96" s="29"/>
      <c r="E96" s="29"/>
      <c r="F96" s="21">
        <f>F97+F98</f>
        <v>50.8</v>
      </c>
      <c r="G96" s="21">
        <f>G97+G98</f>
        <v>49.1</v>
      </c>
      <c r="H96" s="80">
        <f t="shared" si="5"/>
        <v>96.653543307086622</v>
      </c>
    </row>
    <row r="97" spans="1:8" ht="31.5" x14ac:dyDescent="0.25">
      <c r="A97" s="12" t="s">
        <v>131</v>
      </c>
      <c r="B97" s="29" t="s">
        <v>199</v>
      </c>
      <c r="C97" s="29" t="s">
        <v>169</v>
      </c>
      <c r="D97" s="29" t="s">
        <v>118</v>
      </c>
      <c r="E97" s="29" t="s">
        <v>119</v>
      </c>
      <c r="F97" s="21">
        <f>SUM([1]Ведомственная!G663)</f>
        <v>0.8</v>
      </c>
      <c r="G97" s="21">
        <f>SUM([1]Ведомственная!H663)</f>
        <v>0.7</v>
      </c>
      <c r="H97" s="80">
        <f t="shared" si="5"/>
        <v>87.499999999999986</v>
      </c>
    </row>
    <row r="98" spans="1:8" x14ac:dyDescent="0.25">
      <c r="A98" s="12" t="s">
        <v>116</v>
      </c>
      <c r="B98" s="29" t="s">
        <v>199</v>
      </c>
      <c r="C98" s="29" t="s">
        <v>117</v>
      </c>
      <c r="D98" s="29" t="s">
        <v>118</v>
      </c>
      <c r="E98" s="29" t="s">
        <v>119</v>
      </c>
      <c r="F98" s="21">
        <f>SUM([1]Ведомственная!G664)</f>
        <v>50</v>
      </c>
      <c r="G98" s="21">
        <f>SUM([1]Ведомственная!H664)</f>
        <v>48.4</v>
      </c>
      <c r="H98" s="80">
        <f t="shared" si="5"/>
        <v>96.8</v>
      </c>
    </row>
    <row r="99" spans="1:8" ht="31.5" x14ac:dyDescent="0.25">
      <c r="A99" s="12" t="s">
        <v>200</v>
      </c>
      <c r="B99" s="29" t="s">
        <v>201</v>
      </c>
      <c r="C99" s="29"/>
      <c r="D99" s="29"/>
      <c r="E99" s="29"/>
      <c r="F99" s="21">
        <f>SUM(F100:F101)</f>
        <v>16042.1</v>
      </c>
      <c r="G99" s="21">
        <f>SUM(G100:G101)</f>
        <v>16042.1</v>
      </c>
      <c r="H99" s="80">
        <f t="shared" si="5"/>
        <v>100</v>
      </c>
    </row>
    <row r="100" spans="1:8" ht="31.5" hidden="1" x14ac:dyDescent="0.25">
      <c r="A100" s="12" t="s">
        <v>131</v>
      </c>
      <c r="B100" s="29" t="s">
        <v>202</v>
      </c>
      <c r="C100" s="29" t="s">
        <v>169</v>
      </c>
      <c r="D100" s="29" t="s">
        <v>118</v>
      </c>
      <c r="E100" s="29" t="s">
        <v>119</v>
      </c>
      <c r="F100" s="21"/>
      <c r="G100" s="21"/>
      <c r="H100" s="80" t="e">
        <f t="shared" si="5"/>
        <v>#DIV/0!</v>
      </c>
    </row>
    <row r="101" spans="1:8" x14ac:dyDescent="0.25">
      <c r="A101" s="12" t="s">
        <v>116</v>
      </c>
      <c r="B101" s="29" t="s">
        <v>201</v>
      </c>
      <c r="C101" s="29" t="s">
        <v>117</v>
      </c>
      <c r="D101" s="29" t="s">
        <v>118</v>
      </c>
      <c r="E101" s="29" t="s">
        <v>119</v>
      </c>
      <c r="F101" s="21">
        <f>SUM([1]Ведомственная!G667)</f>
        <v>16042.1</v>
      </c>
      <c r="G101" s="21">
        <f>SUM([1]Ведомственная!H667)</f>
        <v>16042.1</v>
      </c>
      <c r="H101" s="80">
        <f t="shared" si="5"/>
        <v>100</v>
      </c>
    </row>
    <row r="102" spans="1:8" ht="63" x14ac:dyDescent="0.25">
      <c r="A102" s="12" t="s">
        <v>203</v>
      </c>
      <c r="B102" s="29" t="s">
        <v>204</v>
      </c>
      <c r="C102" s="29"/>
      <c r="D102" s="29"/>
      <c r="E102" s="29"/>
      <c r="F102" s="21">
        <f>SUM(F103)</f>
        <v>5365.4</v>
      </c>
      <c r="G102" s="21">
        <f>SUM(G103)</f>
        <v>5365.4</v>
      </c>
      <c r="H102" s="80">
        <f t="shared" si="5"/>
        <v>100</v>
      </c>
    </row>
    <row r="103" spans="1:8" ht="47.25" x14ac:dyDescent="0.25">
      <c r="A103" s="12" t="s">
        <v>178</v>
      </c>
      <c r="B103" s="29" t="s">
        <v>205</v>
      </c>
      <c r="C103" s="20"/>
      <c r="D103" s="29"/>
      <c r="E103" s="29"/>
      <c r="F103" s="21">
        <f>F104+F105</f>
        <v>5365.4</v>
      </c>
      <c r="G103" s="21">
        <f>G104+G105</f>
        <v>5365.4</v>
      </c>
      <c r="H103" s="80">
        <f t="shared" si="5"/>
        <v>100</v>
      </c>
    </row>
    <row r="104" spans="1:8" ht="63" x14ac:dyDescent="0.25">
      <c r="A104" s="12" t="s">
        <v>143</v>
      </c>
      <c r="B104" s="29" t="s">
        <v>205</v>
      </c>
      <c r="C104" s="20">
        <v>100</v>
      </c>
      <c r="D104" s="29" t="s">
        <v>118</v>
      </c>
      <c r="E104" s="29" t="s">
        <v>148</v>
      </c>
      <c r="F104" s="21">
        <f>SUM([1]Ведомственная!G756)</f>
        <v>5358.5</v>
      </c>
      <c r="G104" s="21">
        <f>SUM([1]Ведомственная!H756)</f>
        <v>5358.5</v>
      </c>
      <c r="H104" s="80">
        <f t="shared" si="5"/>
        <v>100</v>
      </c>
    </row>
    <row r="105" spans="1:8" ht="31.5" x14ac:dyDescent="0.25">
      <c r="A105" s="12" t="s">
        <v>131</v>
      </c>
      <c r="B105" s="29" t="s">
        <v>205</v>
      </c>
      <c r="C105" s="20">
        <v>200</v>
      </c>
      <c r="D105" s="29" t="s">
        <v>118</v>
      </c>
      <c r="E105" s="29" t="s">
        <v>148</v>
      </c>
      <c r="F105" s="21">
        <f>SUM([1]Ведомственная!G757)</f>
        <v>6.9</v>
      </c>
      <c r="G105" s="21">
        <f>SUM([1]Ведомственная!H757)</f>
        <v>6.9</v>
      </c>
      <c r="H105" s="80">
        <f t="shared" si="5"/>
        <v>100</v>
      </c>
    </row>
    <row r="106" spans="1:8" ht="47.25" x14ac:dyDescent="0.25">
      <c r="A106" s="12" t="s">
        <v>206</v>
      </c>
      <c r="B106" s="29" t="s">
        <v>207</v>
      </c>
      <c r="C106" s="20"/>
      <c r="D106" s="29"/>
      <c r="E106" s="29"/>
      <c r="F106" s="21">
        <f>SUM(F107)+F111</f>
        <v>108718.9</v>
      </c>
      <c r="G106" s="21">
        <f>SUM(G107)+G111</f>
        <v>108462.7</v>
      </c>
      <c r="H106" s="80">
        <f t="shared" si="5"/>
        <v>99.764346401591624</v>
      </c>
    </row>
    <row r="107" spans="1:8" ht="31.5" x14ac:dyDescent="0.25">
      <c r="A107" s="12" t="s">
        <v>208</v>
      </c>
      <c r="B107" s="20" t="s">
        <v>209</v>
      </c>
      <c r="C107" s="20"/>
      <c r="D107" s="29"/>
      <c r="E107" s="29"/>
      <c r="F107" s="21">
        <f>F108+F109+F110</f>
        <v>21971</v>
      </c>
      <c r="G107" s="21">
        <f>G108+G109+G110</f>
        <v>21971</v>
      </c>
      <c r="H107" s="80">
        <f t="shared" si="5"/>
        <v>100</v>
      </c>
    </row>
    <row r="108" spans="1:8" ht="63" x14ac:dyDescent="0.25">
      <c r="A108" s="12" t="s">
        <v>143</v>
      </c>
      <c r="B108" s="20" t="s">
        <v>209</v>
      </c>
      <c r="C108" s="20">
        <v>100</v>
      </c>
      <c r="D108" s="29" t="s">
        <v>118</v>
      </c>
      <c r="E108" s="29" t="s">
        <v>148</v>
      </c>
      <c r="F108" s="21">
        <f>SUM([1]Ведомственная!G760)</f>
        <v>21971</v>
      </c>
      <c r="G108" s="21">
        <f>SUM([1]Ведомственная!H760)</f>
        <v>21971</v>
      </c>
      <c r="H108" s="80">
        <f t="shared" si="5"/>
        <v>100</v>
      </c>
    </row>
    <row r="109" spans="1:8" ht="31.5" hidden="1" x14ac:dyDescent="0.25">
      <c r="A109" s="12" t="s">
        <v>131</v>
      </c>
      <c r="B109" s="20" t="s">
        <v>210</v>
      </c>
      <c r="C109" s="20">
        <v>200</v>
      </c>
      <c r="D109" s="29" t="s">
        <v>118</v>
      </c>
      <c r="E109" s="29" t="s">
        <v>148</v>
      </c>
      <c r="F109" s="21"/>
      <c r="G109" s="21"/>
      <c r="H109" s="80" t="e">
        <f t="shared" si="5"/>
        <v>#DIV/0!</v>
      </c>
    </row>
    <row r="110" spans="1:8" hidden="1" x14ac:dyDescent="0.25">
      <c r="A110" s="12" t="s">
        <v>145</v>
      </c>
      <c r="B110" s="20" t="s">
        <v>210</v>
      </c>
      <c r="C110" s="20">
        <v>800</v>
      </c>
      <c r="D110" s="29" t="s">
        <v>118</v>
      </c>
      <c r="E110" s="29" t="s">
        <v>148</v>
      </c>
      <c r="F110" s="21"/>
      <c r="G110" s="21"/>
      <c r="H110" s="80" t="e">
        <f t="shared" si="5"/>
        <v>#DIV/0!</v>
      </c>
    </row>
    <row r="111" spans="1:8" ht="31.5" x14ac:dyDescent="0.25">
      <c r="A111" s="12" t="s">
        <v>211</v>
      </c>
      <c r="B111" s="29" t="s">
        <v>212</v>
      </c>
      <c r="C111" s="20"/>
      <c r="D111" s="29"/>
      <c r="E111" s="29"/>
      <c r="F111" s="21">
        <f>SUM(F112:F116)</f>
        <v>86747.9</v>
      </c>
      <c r="G111" s="21">
        <f t="shared" ref="G111" si="7">SUM(G112:G116)</f>
        <v>86491.7</v>
      </c>
      <c r="H111" s="80">
        <f t="shared" si="5"/>
        <v>99.704661438490163</v>
      </c>
    </row>
    <row r="112" spans="1:8" ht="63" x14ac:dyDescent="0.25">
      <c r="A112" s="12" t="s">
        <v>143</v>
      </c>
      <c r="B112" s="29" t="s">
        <v>212</v>
      </c>
      <c r="C112" s="20">
        <v>100</v>
      </c>
      <c r="D112" s="29" t="s">
        <v>118</v>
      </c>
      <c r="E112" s="29" t="s">
        <v>213</v>
      </c>
      <c r="F112" s="21">
        <f>SUM([1]Ведомственная!G587)</f>
        <v>74615.899999999994</v>
      </c>
      <c r="G112" s="21">
        <f>SUM([1]Ведомственная!H587)</f>
        <v>74615.899999999994</v>
      </c>
      <c r="H112" s="80">
        <f t="shared" si="5"/>
        <v>100</v>
      </c>
    </row>
    <row r="113" spans="1:8" ht="31.5" x14ac:dyDescent="0.25">
      <c r="A113" s="12" t="s">
        <v>131</v>
      </c>
      <c r="B113" s="29" t="s">
        <v>212</v>
      </c>
      <c r="C113" s="20">
        <v>200</v>
      </c>
      <c r="D113" s="29" t="s">
        <v>127</v>
      </c>
      <c r="E113" s="29" t="s">
        <v>144</v>
      </c>
      <c r="F113" s="21">
        <f>SUM([1]Ведомственная!G565)</f>
        <v>22.4</v>
      </c>
      <c r="G113" s="21">
        <f>SUM([1]Ведомственная!H565)</f>
        <v>22.4</v>
      </c>
      <c r="H113" s="80">
        <f t="shared" si="5"/>
        <v>100</v>
      </c>
    </row>
    <row r="114" spans="1:8" ht="31.5" x14ac:dyDescent="0.25">
      <c r="A114" s="12" t="s">
        <v>131</v>
      </c>
      <c r="B114" s="29" t="s">
        <v>212</v>
      </c>
      <c r="C114" s="20">
        <v>200</v>
      </c>
      <c r="D114" s="29" t="s">
        <v>118</v>
      </c>
      <c r="E114" s="29" t="s">
        <v>213</v>
      </c>
      <c r="F114" s="21">
        <f>SUM([1]Ведомственная!G588)</f>
        <v>11754.5</v>
      </c>
      <c r="G114" s="21">
        <f>SUM([1]Ведомственная!H588)</f>
        <v>11503.1</v>
      </c>
      <c r="H114" s="80">
        <f t="shared" si="5"/>
        <v>97.861244629716282</v>
      </c>
    </row>
    <row r="115" spans="1:8" ht="19.5" customHeight="1" x14ac:dyDescent="0.25">
      <c r="A115" s="12" t="s">
        <v>116</v>
      </c>
      <c r="B115" s="29" t="s">
        <v>212</v>
      </c>
      <c r="C115" s="20">
        <v>300</v>
      </c>
      <c r="D115" s="29" t="s">
        <v>118</v>
      </c>
      <c r="E115" s="29" t="s">
        <v>213</v>
      </c>
      <c r="F115" s="21">
        <f>SUM([1]Ведомственная!G589)</f>
        <v>129.5</v>
      </c>
      <c r="G115" s="21">
        <f>SUM([1]Ведомственная!H589)</f>
        <v>129.5</v>
      </c>
      <c r="H115" s="80">
        <f t="shared" si="5"/>
        <v>100</v>
      </c>
    </row>
    <row r="116" spans="1:8" x14ac:dyDescent="0.25">
      <c r="A116" s="12" t="s">
        <v>145</v>
      </c>
      <c r="B116" s="29" t="s">
        <v>212</v>
      </c>
      <c r="C116" s="20">
        <v>800</v>
      </c>
      <c r="D116" s="29" t="s">
        <v>118</v>
      </c>
      <c r="E116" s="29" t="s">
        <v>213</v>
      </c>
      <c r="F116" s="21">
        <f>SUM([1]Ведомственная!G590)</f>
        <v>225.6</v>
      </c>
      <c r="G116" s="21">
        <f>SUM([1]Ведомственная!H590)</f>
        <v>220.8</v>
      </c>
      <c r="H116" s="80">
        <f t="shared" si="5"/>
        <v>97.872340425531917</v>
      </c>
    </row>
    <row r="117" spans="1:8" s="19" customFormat="1" ht="47.25" x14ac:dyDescent="0.25">
      <c r="A117" s="15" t="s">
        <v>214</v>
      </c>
      <c r="B117" s="16" t="s">
        <v>215</v>
      </c>
      <c r="C117" s="16"/>
      <c r="D117" s="17"/>
      <c r="E117" s="17"/>
      <c r="F117" s="18">
        <f>SUM(F121)+F118</f>
        <v>823.1</v>
      </c>
      <c r="G117" s="18">
        <f t="shared" ref="G117" si="8">SUM(G121)+G118</f>
        <v>823.1</v>
      </c>
      <c r="H117" s="80">
        <f t="shared" si="5"/>
        <v>100</v>
      </c>
    </row>
    <row r="118" spans="1:8" x14ac:dyDescent="0.25">
      <c r="A118" s="30" t="s">
        <v>216</v>
      </c>
      <c r="B118" s="20" t="s">
        <v>217</v>
      </c>
      <c r="C118" s="20"/>
      <c r="D118" s="29"/>
      <c r="E118" s="29"/>
      <c r="F118" s="21">
        <f t="shared" ref="F118:G119" si="9">SUM(F119)</f>
        <v>823.1</v>
      </c>
      <c r="G118" s="21">
        <f t="shared" si="9"/>
        <v>823.1</v>
      </c>
      <c r="H118" s="80">
        <f t="shared" si="5"/>
        <v>100</v>
      </c>
    </row>
    <row r="119" spans="1:8" ht="31.5" x14ac:dyDescent="0.25">
      <c r="A119" s="12" t="s">
        <v>218</v>
      </c>
      <c r="B119" s="20" t="s">
        <v>219</v>
      </c>
      <c r="C119" s="20"/>
      <c r="D119" s="29"/>
      <c r="E119" s="29"/>
      <c r="F119" s="21">
        <f t="shared" si="9"/>
        <v>823.1</v>
      </c>
      <c r="G119" s="21">
        <f t="shared" si="9"/>
        <v>823.1</v>
      </c>
      <c r="H119" s="80">
        <f t="shared" si="5"/>
        <v>100</v>
      </c>
    </row>
    <row r="120" spans="1:8" x14ac:dyDescent="0.25">
      <c r="A120" s="12" t="s">
        <v>145</v>
      </c>
      <c r="B120" s="20" t="s">
        <v>219</v>
      </c>
      <c r="C120" s="20">
        <v>200</v>
      </c>
      <c r="D120" s="29" t="s">
        <v>136</v>
      </c>
      <c r="E120" s="29" t="s">
        <v>220</v>
      </c>
      <c r="F120" s="21">
        <f>SUM([1]Ведомственная!G228)</f>
        <v>823.1</v>
      </c>
      <c r="G120" s="21">
        <f>SUM([1]Ведомственная!H228)</f>
        <v>823.1</v>
      </c>
      <c r="H120" s="80">
        <f t="shared" si="5"/>
        <v>100</v>
      </c>
    </row>
    <row r="121" spans="1:8" ht="47.25" hidden="1" x14ac:dyDescent="0.25">
      <c r="A121" s="12" t="s">
        <v>221</v>
      </c>
      <c r="B121" s="29" t="s">
        <v>222</v>
      </c>
      <c r="C121" s="20"/>
      <c r="D121" s="29"/>
      <c r="E121" s="29"/>
      <c r="F121" s="21">
        <f t="shared" ref="F121:G122" si="10">SUM(F122)</f>
        <v>0</v>
      </c>
      <c r="G121" s="21">
        <f t="shared" si="10"/>
        <v>0</v>
      </c>
      <c r="H121" s="80"/>
    </row>
    <row r="122" spans="1:8" ht="31.5" hidden="1" x14ac:dyDescent="0.25">
      <c r="A122" s="12" t="s">
        <v>223</v>
      </c>
      <c r="B122" s="29" t="s">
        <v>224</v>
      </c>
      <c r="C122" s="29"/>
      <c r="D122" s="29"/>
      <c r="E122" s="29"/>
      <c r="F122" s="21">
        <f t="shared" si="10"/>
        <v>0</v>
      </c>
      <c r="G122" s="21">
        <f t="shared" si="10"/>
        <v>0</v>
      </c>
      <c r="H122" s="80"/>
    </row>
    <row r="123" spans="1:8" hidden="1" x14ac:dyDescent="0.25">
      <c r="A123" s="12" t="s">
        <v>145</v>
      </c>
      <c r="B123" s="29" t="s">
        <v>224</v>
      </c>
      <c r="C123" s="29" t="s">
        <v>225</v>
      </c>
      <c r="D123" s="29" t="s">
        <v>136</v>
      </c>
      <c r="E123" s="29" t="s">
        <v>220</v>
      </c>
      <c r="F123" s="21">
        <f>SUM([1]Ведомственная!G231)</f>
        <v>0</v>
      </c>
      <c r="G123" s="21">
        <f>SUM([1]Ведомственная!H231)</f>
        <v>0</v>
      </c>
      <c r="H123" s="80"/>
    </row>
    <row r="124" spans="1:8" ht="35.25" customHeight="1" x14ac:dyDescent="0.25">
      <c r="A124" s="31" t="s">
        <v>226</v>
      </c>
      <c r="B124" s="17" t="s">
        <v>227</v>
      </c>
      <c r="C124" s="20"/>
      <c r="D124" s="29"/>
      <c r="E124" s="29"/>
      <c r="F124" s="18">
        <f>SUM(F125+F128+F131)</f>
        <v>4412</v>
      </c>
      <c r="G124" s="18">
        <f>SUM(G125+G128+G131)</f>
        <v>4412</v>
      </c>
      <c r="H124" s="80">
        <f t="shared" si="5"/>
        <v>100</v>
      </c>
    </row>
    <row r="125" spans="1:8" ht="35.25" customHeight="1" x14ac:dyDescent="0.25">
      <c r="A125" s="12" t="s">
        <v>228</v>
      </c>
      <c r="B125" s="29" t="s">
        <v>229</v>
      </c>
      <c r="C125" s="20"/>
      <c r="D125" s="29"/>
      <c r="E125" s="29"/>
      <c r="F125" s="21">
        <f>SUM(F126:F127)</f>
        <v>82</v>
      </c>
      <c r="G125" s="21">
        <f t="shared" ref="G125" si="11">SUM(G126:G127)</f>
        <v>82</v>
      </c>
      <c r="H125" s="80">
        <f t="shared" si="5"/>
        <v>100</v>
      </c>
    </row>
    <row r="126" spans="1:8" ht="35.25" customHeight="1" x14ac:dyDescent="0.25">
      <c r="A126" s="32" t="s">
        <v>131</v>
      </c>
      <c r="B126" s="29" t="s">
        <v>229</v>
      </c>
      <c r="C126" s="20">
        <v>200</v>
      </c>
      <c r="D126" s="29" t="s">
        <v>136</v>
      </c>
      <c r="E126" s="29" t="s">
        <v>220</v>
      </c>
      <c r="F126" s="21">
        <f>SUM([1]Ведомственная!G234)</f>
        <v>0</v>
      </c>
      <c r="G126" s="21">
        <f>SUM([1]Ведомственная!H234)</f>
        <v>0</v>
      </c>
      <c r="H126" s="80"/>
    </row>
    <row r="127" spans="1:8" ht="35.25" customHeight="1" x14ac:dyDescent="0.25">
      <c r="A127" s="32" t="s">
        <v>131</v>
      </c>
      <c r="B127" s="29" t="s">
        <v>229</v>
      </c>
      <c r="C127" s="20">
        <v>200</v>
      </c>
      <c r="D127" s="29" t="s">
        <v>230</v>
      </c>
      <c r="E127" s="29" t="s">
        <v>136</v>
      </c>
      <c r="F127" s="21">
        <f>SUM([1]Ведомственная!G1307)</f>
        <v>82</v>
      </c>
      <c r="G127" s="21">
        <f>SUM([1]Ведомственная!H1307)</f>
        <v>82</v>
      </c>
      <c r="H127" s="80">
        <f t="shared" si="5"/>
        <v>100</v>
      </c>
    </row>
    <row r="128" spans="1:8" ht="31.5" x14ac:dyDescent="0.25">
      <c r="A128" s="12" t="s">
        <v>231</v>
      </c>
      <c r="B128" s="29" t="s">
        <v>232</v>
      </c>
      <c r="C128" s="20"/>
      <c r="D128" s="29"/>
      <c r="E128" s="29"/>
      <c r="F128" s="21">
        <f t="shared" ref="F128:G129" si="12">SUM(F129)</f>
        <v>4330</v>
      </c>
      <c r="G128" s="21">
        <f t="shared" si="12"/>
        <v>4330</v>
      </c>
      <c r="H128" s="80">
        <f t="shared" si="5"/>
        <v>100</v>
      </c>
    </row>
    <row r="129" spans="1:8" ht="47.25" x14ac:dyDescent="0.25">
      <c r="A129" s="12" t="s">
        <v>233</v>
      </c>
      <c r="B129" s="29" t="s">
        <v>234</v>
      </c>
      <c r="C129" s="29"/>
      <c r="D129" s="29"/>
      <c r="E129" s="29"/>
      <c r="F129" s="21">
        <f t="shared" si="12"/>
        <v>4330</v>
      </c>
      <c r="G129" s="21">
        <f t="shared" si="12"/>
        <v>4330</v>
      </c>
      <c r="H129" s="80">
        <f t="shared" si="5"/>
        <v>100</v>
      </c>
    </row>
    <row r="130" spans="1:8" ht="31.5" x14ac:dyDescent="0.25">
      <c r="A130" s="12" t="s">
        <v>126</v>
      </c>
      <c r="B130" s="29" t="s">
        <v>234</v>
      </c>
      <c r="C130" s="29" t="s">
        <v>183</v>
      </c>
      <c r="D130" s="29" t="s">
        <v>136</v>
      </c>
      <c r="E130" s="29" t="s">
        <v>220</v>
      </c>
      <c r="F130" s="21">
        <f>SUM([1]Ведомственная!G237)</f>
        <v>4330</v>
      </c>
      <c r="G130" s="21">
        <f>SUM([1]Ведомственная!H237)</f>
        <v>4330</v>
      </c>
      <c r="H130" s="80">
        <f t="shared" si="5"/>
        <v>100</v>
      </c>
    </row>
    <row r="131" spans="1:8" hidden="1" x14ac:dyDescent="0.25">
      <c r="A131" s="12" t="s">
        <v>235</v>
      </c>
      <c r="B131" s="29" t="s">
        <v>236</v>
      </c>
      <c r="C131" s="29"/>
      <c r="D131" s="29"/>
      <c r="E131" s="33"/>
      <c r="F131" s="21">
        <f>SUM(F133)</f>
        <v>0</v>
      </c>
      <c r="G131" s="21">
        <f>SUM(G133)</f>
        <v>0</v>
      </c>
      <c r="H131" s="80"/>
    </row>
    <row r="132" spans="1:8" hidden="1" x14ac:dyDescent="0.25">
      <c r="A132" s="30" t="s">
        <v>216</v>
      </c>
      <c r="B132" s="29" t="s">
        <v>237</v>
      </c>
      <c r="C132" s="29"/>
      <c r="D132" s="29"/>
      <c r="E132" s="33"/>
      <c r="F132" s="21">
        <f>SUM(F133)</f>
        <v>0</v>
      </c>
      <c r="G132" s="21">
        <f>SUM(G133)</f>
        <v>0</v>
      </c>
      <c r="H132" s="80"/>
    </row>
    <row r="133" spans="1:8" ht="31.5" hidden="1" x14ac:dyDescent="0.25">
      <c r="A133" s="30" t="s">
        <v>131</v>
      </c>
      <c r="B133" s="29" t="s">
        <v>237</v>
      </c>
      <c r="C133" s="29" t="s">
        <v>169</v>
      </c>
      <c r="D133" s="29" t="s">
        <v>136</v>
      </c>
      <c r="E133" s="29" t="s">
        <v>220</v>
      </c>
      <c r="F133" s="21">
        <f>SUM([1]Ведомственная!G240)</f>
        <v>0</v>
      </c>
      <c r="G133" s="21">
        <f>SUM([1]Ведомственная!H240)</f>
        <v>0</v>
      </c>
      <c r="H133" s="80"/>
    </row>
    <row r="134" spans="1:8" s="19" customFormat="1" ht="31.5" x14ac:dyDescent="0.25">
      <c r="A134" s="15" t="s">
        <v>238</v>
      </c>
      <c r="B134" s="17" t="s">
        <v>239</v>
      </c>
      <c r="C134" s="16"/>
      <c r="D134" s="17"/>
      <c r="E134" s="17"/>
      <c r="F134" s="18">
        <f>SUM(F135)</f>
        <v>391.4</v>
      </c>
      <c r="G134" s="18">
        <f>SUM(G135)</f>
        <v>391.4</v>
      </c>
      <c r="H134" s="80">
        <f t="shared" ref="H134:H197" si="13">SUM(G134/F134*100)</f>
        <v>100</v>
      </c>
    </row>
    <row r="135" spans="1:8" ht="31.5" x14ac:dyDescent="0.25">
      <c r="A135" s="12" t="s">
        <v>240</v>
      </c>
      <c r="B135" s="20" t="s">
        <v>241</v>
      </c>
      <c r="C135" s="20"/>
      <c r="D135" s="29"/>
      <c r="E135" s="29"/>
      <c r="F135" s="21">
        <f>SUM(F136:F137)</f>
        <v>391.4</v>
      </c>
      <c r="G135" s="21">
        <f>SUM(G136:G137)</f>
        <v>391.4</v>
      </c>
      <c r="H135" s="80">
        <f t="shared" si="13"/>
        <v>100</v>
      </c>
    </row>
    <row r="136" spans="1:8" ht="63" x14ac:dyDescent="0.25">
      <c r="A136" s="12" t="s">
        <v>143</v>
      </c>
      <c r="B136" s="20" t="s">
        <v>241</v>
      </c>
      <c r="C136" s="20">
        <v>100</v>
      </c>
      <c r="D136" s="29" t="s">
        <v>128</v>
      </c>
      <c r="E136" s="29" t="s">
        <v>136</v>
      </c>
      <c r="F136" s="21">
        <f>SUM([1]Ведомственная!G63)</f>
        <v>370.7</v>
      </c>
      <c r="G136" s="21">
        <f>SUM([1]Ведомственная!H63)</f>
        <v>370.7</v>
      </c>
      <c r="H136" s="80">
        <f t="shared" si="13"/>
        <v>100</v>
      </c>
    </row>
    <row r="137" spans="1:8" ht="31.5" x14ac:dyDescent="0.25">
      <c r="A137" s="12" t="s">
        <v>131</v>
      </c>
      <c r="B137" s="20" t="s">
        <v>241</v>
      </c>
      <c r="C137" s="29" t="s">
        <v>169</v>
      </c>
      <c r="D137" s="29" t="s">
        <v>128</v>
      </c>
      <c r="E137" s="29" t="s">
        <v>136</v>
      </c>
      <c r="F137" s="21">
        <f>SUM([1]Ведомственная!G64)</f>
        <v>20.7</v>
      </c>
      <c r="G137" s="21">
        <f>SUM([1]Ведомственная!H64)</f>
        <v>20.7</v>
      </c>
      <c r="H137" s="80">
        <f t="shared" si="13"/>
        <v>100</v>
      </c>
    </row>
    <row r="138" spans="1:8" ht="31.5" x14ac:dyDescent="0.25">
      <c r="A138" s="15" t="s">
        <v>242</v>
      </c>
      <c r="B138" s="17" t="s">
        <v>243</v>
      </c>
      <c r="C138" s="16"/>
      <c r="D138" s="17"/>
      <c r="E138" s="17"/>
      <c r="F138" s="18">
        <f t="shared" ref="F138:G138" si="14">SUM(F139)</f>
        <v>285.39999999999998</v>
      </c>
      <c r="G138" s="18">
        <f t="shared" si="14"/>
        <v>285.39999999999998</v>
      </c>
      <c r="H138" s="80">
        <f t="shared" si="13"/>
        <v>100</v>
      </c>
    </row>
    <row r="139" spans="1:8" ht="31.5" x14ac:dyDescent="0.25">
      <c r="A139" s="12" t="s">
        <v>228</v>
      </c>
      <c r="B139" s="20" t="s">
        <v>244</v>
      </c>
      <c r="C139" s="16"/>
      <c r="D139" s="17"/>
      <c r="E139" s="17"/>
      <c r="F139" s="21">
        <f>SUM(F140:F141)</f>
        <v>285.39999999999998</v>
      </c>
      <c r="G139" s="21">
        <f t="shared" ref="G139" si="15">SUM(G140:G141)</f>
        <v>285.39999999999998</v>
      </c>
      <c r="H139" s="80">
        <f t="shared" si="13"/>
        <v>100</v>
      </c>
    </row>
    <row r="140" spans="1:8" ht="29.25" customHeight="1" x14ac:dyDescent="0.25">
      <c r="A140" s="12" t="s">
        <v>131</v>
      </c>
      <c r="B140" s="20" t="s">
        <v>244</v>
      </c>
      <c r="C140" s="20">
        <v>200</v>
      </c>
      <c r="D140" s="29" t="s">
        <v>128</v>
      </c>
      <c r="E140" s="29">
        <v>13</v>
      </c>
      <c r="F140" s="21">
        <f>SUM([1]Ведомственная!G92)</f>
        <v>137.19999999999999</v>
      </c>
      <c r="G140" s="21">
        <f>SUM([1]Ведомственная!H92)</f>
        <v>137.19999999999999</v>
      </c>
      <c r="H140" s="80">
        <f t="shared" si="13"/>
        <v>100</v>
      </c>
    </row>
    <row r="141" spans="1:8" ht="31.5" x14ac:dyDescent="0.25">
      <c r="A141" s="12" t="s">
        <v>131</v>
      </c>
      <c r="B141" s="20" t="s">
        <v>244</v>
      </c>
      <c r="C141" s="20">
        <v>200</v>
      </c>
      <c r="D141" s="29" t="s">
        <v>127</v>
      </c>
      <c r="E141" s="29" t="s">
        <v>144</v>
      </c>
      <c r="F141" s="21">
        <f>SUM([1]Ведомственная!G418)</f>
        <v>148.19999999999999</v>
      </c>
      <c r="G141" s="21">
        <f>SUM([1]Ведомственная!H418)</f>
        <v>148.19999999999999</v>
      </c>
      <c r="H141" s="80">
        <f t="shared" si="13"/>
        <v>100</v>
      </c>
    </row>
    <row r="142" spans="1:8" s="19" customFormat="1" ht="31.5" x14ac:dyDescent="0.25">
      <c r="A142" s="15" t="s">
        <v>245</v>
      </c>
      <c r="B142" s="16" t="s">
        <v>246</v>
      </c>
      <c r="C142" s="16"/>
      <c r="D142" s="17"/>
      <c r="E142" s="17"/>
      <c r="F142" s="18">
        <f>SUM(F143+F145+F149+F152+F154)</f>
        <v>148130.9</v>
      </c>
      <c r="G142" s="18">
        <f>SUM(G143+G145+G149+G152+G154)</f>
        <v>146082</v>
      </c>
      <c r="H142" s="80">
        <f t="shared" si="13"/>
        <v>98.616831464603266</v>
      </c>
    </row>
    <row r="143" spans="1:8" x14ac:dyDescent="0.25">
      <c r="A143" s="12" t="s">
        <v>247</v>
      </c>
      <c r="B143" s="29" t="s">
        <v>248</v>
      </c>
      <c r="C143" s="29"/>
      <c r="D143" s="29"/>
      <c r="E143" s="29"/>
      <c r="F143" s="21">
        <f>SUM(F144)</f>
        <v>2401.8000000000002</v>
      </c>
      <c r="G143" s="21">
        <f>SUM(G144)</f>
        <v>2401.8000000000002</v>
      </c>
      <c r="H143" s="80">
        <f t="shared" si="13"/>
        <v>100</v>
      </c>
    </row>
    <row r="144" spans="1:8" ht="63" x14ac:dyDescent="0.25">
      <c r="A144" s="12" t="s">
        <v>143</v>
      </c>
      <c r="B144" s="29" t="s">
        <v>248</v>
      </c>
      <c r="C144" s="29" t="s">
        <v>9</v>
      </c>
      <c r="D144" s="29" t="s">
        <v>128</v>
      </c>
      <c r="E144" s="29" t="s">
        <v>213</v>
      </c>
      <c r="F144" s="21">
        <f>SUM([1]Ведомственная!G59)</f>
        <v>2401.8000000000002</v>
      </c>
      <c r="G144" s="21">
        <f>SUM([1]Ведомственная!H59)</f>
        <v>2401.8000000000002</v>
      </c>
      <c r="H144" s="80">
        <f t="shared" si="13"/>
        <v>100</v>
      </c>
    </row>
    <row r="145" spans="1:8" x14ac:dyDescent="0.25">
      <c r="A145" s="12" t="s">
        <v>249</v>
      </c>
      <c r="B145" s="29" t="s">
        <v>250</v>
      </c>
      <c r="C145" s="29"/>
      <c r="D145" s="29"/>
      <c r="E145" s="29"/>
      <c r="F145" s="21">
        <f>SUM(F146:F148)</f>
        <v>119051.4</v>
      </c>
      <c r="G145" s="21">
        <f>SUM(G146:G148)</f>
        <v>118969</v>
      </c>
      <c r="H145" s="80">
        <f t="shared" si="13"/>
        <v>99.930786198230351</v>
      </c>
    </row>
    <row r="146" spans="1:8" ht="63" x14ac:dyDescent="0.25">
      <c r="A146" s="12" t="s">
        <v>143</v>
      </c>
      <c r="B146" s="29" t="s">
        <v>250</v>
      </c>
      <c r="C146" s="29" t="s">
        <v>9</v>
      </c>
      <c r="D146" s="29" t="s">
        <v>128</v>
      </c>
      <c r="E146" s="29" t="s">
        <v>136</v>
      </c>
      <c r="F146" s="21">
        <f>SUM([1]Ведомственная!G67)</f>
        <v>119044.9</v>
      </c>
      <c r="G146" s="21">
        <f>SUM([1]Ведомственная!H67)</f>
        <v>118963</v>
      </c>
      <c r="H146" s="80">
        <f t="shared" si="13"/>
        <v>99.931202428663482</v>
      </c>
    </row>
    <row r="147" spans="1:8" ht="31.5" x14ac:dyDescent="0.25">
      <c r="A147" s="12" t="s">
        <v>131</v>
      </c>
      <c r="B147" s="29" t="s">
        <v>250</v>
      </c>
      <c r="C147" s="29" t="s">
        <v>169</v>
      </c>
      <c r="D147" s="29" t="s">
        <v>128</v>
      </c>
      <c r="E147" s="29" t="s">
        <v>136</v>
      </c>
      <c r="F147" s="21">
        <f>SUM([1]Ведомственная!G68)</f>
        <v>6.5</v>
      </c>
      <c r="G147" s="21">
        <f>SUM([1]Ведомственная!H68)</f>
        <v>6</v>
      </c>
      <c r="H147" s="80">
        <f t="shared" si="13"/>
        <v>92.307692307692307</v>
      </c>
    </row>
    <row r="148" spans="1:8" ht="19.5" customHeight="1" x14ac:dyDescent="0.25">
      <c r="A148" s="12" t="s">
        <v>116</v>
      </c>
      <c r="B148" s="29" t="s">
        <v>250</v>
      </c>
      <c r="C148" s="29" t="s">
        <v>117</v>
      </c>
      <c r="D148" s="29" t="s">
        <v>128</v>
      </c>
      <c r="E148" s="29" t="s">
        <v>136</v>
      </c>
      <c r="F148" s="21">
        <f>SUM([1]Ведомственная!G69)</f>
        <v>0</v>
      </c>
      <c r="G148" s="21">
        <f>SUM([1]Ведомственная!H69)</f>
        <v>0</v>
      </c>
      <c r="H148" s="80"/>
    </row>
    <row r="149" spans="1:8" x14ac:dyDescent="0.25">
      <c r="A149" s="12" t="s">
        <v>251</v>
      </c>
      <c r="B149" s="20" t="s">
        <v>252</v>
      </c>
      <c r="C149" s="20"/>
      <c r="D149" s="29"/>
      <c r="E149" s="29"/>
      <c r="F149" s="21">
        <f>SUM(F150:F151)</f>
        <v>3800.1</v>
      </c>
      <c r="G149" s="21">
        <f>SUM(G150:G151)</f>
        <v>2782.4</v>
      </c>
      <c r="H149" s="80">
        <f t="shared" si="13"/>
        <v>73.219125812478623</v>
      </c>
    </row>
    <row r="150" spans="1:8" ht="31.5" x14ac:dyDescent="0.25">
      <c r="A150" s="12" t="s">
        <v>131</v>
      </c>
      <c r="B150" s="20" t="s">
        <v>252</v>
      </c>
      <c r="C150" s="20">
        <v>200</v>
      </c>
      <c r="D150" s="29" t="s">
        <v>128</v>
      </c>
      <c r="E150" s="29">
        <v>13</v>
      </c>
      <c r="F150" s="21">
        <f>SUM([1]Ведомственная!G95)</f>
        <v>3718</v>
      </c>
      <c r="G150" s="21">
        <f>SUM([1]Ведомственная!H95)</f>
        <v>2700.3</v>
      </c>
      <c r="H150" s="80">
        <f t="shared" si="13"/>
        <v>72.627756858526098</v>
      </c>
    </row>
    <row r="151" spans="1:8" x14ac:dyDescent="0.25">
      <c r="A151" s="12" t="s">
        <v>145</v>
      </c>
      <c r="B151" s="20" t="s">
        <v>252</v>
      </c>
      <c r="C151" s="20">
        <v>800</v>
      </c>
      <c r="D151" s="29" t="s">
        <v>128</v>
      </c>
      <c r="E151" s="29">
        <v>13</v>
      </c>
      <c r="F151" s="21">
        <f>SUM([1]Ведомственная!G96)</f>
        <v>82.1</v>
      </c>
      <c r="G151" s="21">
        <f>SUM([1]Ведомственная!H96)</f>
        <v>82.1</v>
      </c>
      <c r="H151" s="80">
        <f t="shared" si="13"/>
        <v>100</v>
      </c>
    </row>
    <row r="152" spans="1:8" ht="31.5" x14ac:dyDescent="0.25">
      <c r="A152" s="12" t="s">
        <v>253</v>
      </c>
      <c r="B152" s="20" t="s">
        <v>254</v>
      </c>
      <c r="C152" s="20"/>
      <c r="D152" s="29"/>
      <c r="E152" s="29"/>
      <c r="F152" s="21">
        <f>SUM(F153)</f>
        <v>11458.1</v>
      </c>
      <c r="G152" s="21">
        <f t="shared" ref="G152" si="16">SUM(G153)</f>
        <v>10767.1</v>
      </c>
      <c r="H152" s="80">
        <f t="shared" si="13"/>
        <v>93.969331739119056</v>
      </c>
    </row>
    <row r="153" spans="1:8" ht="31.5" x14ac:dyDescent="0.25">
      <c r="A153" s="12" t="s">
        <v>131</v>
      </c>
      <c r="B153" s="20" t="s">
        <v>254</v>
      </c>
      <c r="C153" s="20">
        <v>200</v>
      </c>
      <c r="D153" s="29" t="s">
        <v>128</v>
      </c>
      <c r="E153" s="29">
        <v>13</v>
      </c>
      <c r="F153" s="21">
        <f>SUM([1]Ведомственная!G98)</f>
        <v>11458.1</v>
      </c>
      <c r="G153" s="21">
        <f>SUM([1]Ведомственная!H98)</f>
        <v>10767.1</v>
      </c>
      <c r="H153" s="80">
        <f t="shared" si="13"/>
        <v>93.969331739119056</v>
      </c>
    </row>
    <row r="154" spans="1:8" ht="31.5" x14ac:dyDescent="0.25">
      <c r="A154" s="12" t="s">
        <v>228</v>
      </c>
      <c r="B154" s="20" t="s">
        <v>255</v>
      </c>
      <c r="C154" s="20"/>
      <c r="D154" s="29"/>
      <c r="E154" s="29"/>
      <c r="F154" s="21">
        <f>SUM(F155:F158)</f>
        <v>11419.5</v>
      </c>
      <c r="G154" s="21">
        <f>SUM(G155:G158)</f>
        <v>11161.699999999999</v>
      </c>
      <c r="H154" s="80">
        <f t="shared" si="13"/>
        <v>97.74245807609789</v>
      </c>
    </row>
    <row r="155" spans="1:8" ht="31.5" x14ac:dyDescent="0.25">
      <c r="A155" s="12" t="s">
        <v>131</v>
      </c>
      <c r="B155" s="20" t="s">
        <v>255</v>
      </c>
      <c r="C155" s="20">
        <v>200</v>
      </c>
      <c r="D155" s="29" t="s">
        <v>128</v>
      </c>
      <c r="E155" s="29">
        <v>13</v>
      </c>
      <c r="F155" s="21">
        <f>SUM([1]Ведомственная!G100)</f>
        <v>8678.6</v>
      </c>
      <c r="G155" s="21">
        <f>SUM([1]Ведомственная!H100)</f>
        <v>8430.7999999999993</v>
      </c>
      <c r="H155" s="80">
        <f t="shared" si="13"/>
        <v>97.144700758186801</v>
      </c>
    </row>
    <row r="156" spans="1:8" ht="31.5" x14ac:dyDescent="0.25">
      <c r="A156" s="12" t="s">
        <v>131</v>
      </c>
      <c r="B156" s="20" t="s">
        <v>256</v>
      </c>
      <c r="C156" s="20">
        <v>200</v>
      </c>
      <c r="D156" s="29" t="s">
        <v>127</v>
      </c>
      <c r="E156" s="29" t="s">
        <v>144</v>
      </c>
      <c r="F156" s="21">
        <f>SUM([1]Ведомственная!G421)</f>
        <v>49.5</v>
      </c>
      <c r="G156" s="21">
        <f>SUM([1]Ведомственная!H421)</f>
        <v>49.5</v>
      </c>
      <c r="H156" s="80">
        <f t="shared" si="13"/>
        <v>100</v>
      </c>
    </row>
    <row r="157" spans="1:8" ht="15" customHeight="1" x14ac:dyDescent="0.25">
      <c r="A157" s="12" t="s">
        <v>116</v>
      </c>
      <c r="B157" s="20" t="s">
        <v>255</v>
      </c>
      <c r="C157" s="20">
        <v>300</v>
      </c>
      <c r="D157" s="29" t="s">
        <v>128</v>
      </c>
      <c r="E157" s="29">
        <v>13</v>
      </c>
      <c r="F157" s="21">
        <f>SUM([1]Ведомственная!G101)</f>
        <v>650.4</v>
      </c>
      <c r="G157" s="21">
        <f>SUM([1]Ведомственная!H101)</f>
        <v>640.4</v>
      </c>
      <c r="H157" s="80">
        <f t="shared" si="13"/>
        <v>98.46248462484624</v>
      </c>
    </row>
    <row r="158" spans="1:8" x14ac:dyDescent="0.25">
      <c r="A158" s="12" t="s">
        <v>145</v>
      </c>
      <c r="B158" s="20" t="s">
        <v>255</v>
      </c>
      <c r="C158" s="20">
        <v>800</v>
      </c>
      <c r="D158" s="29" t="s">
        <v>128</v>
      </c>
      <c r="E158" s="29">
        <v>13</v>
      </c>
      <c r="F158" s="21">
        <f>SUM([1]Ведомственная!G102)</f>
        <v>2041</v>
      </c>
      <c r="G158" s="21">
        <f>SUM([1]Ведомственная!H102)</f>
        <v>2041</v>
      </c>
      <c r="H158" s="80">
        <f t="shared" si="13"/>
        <v>100</v>
      </c>
    </row>
    <row r="159" spans="1:8" s="19" customFormat="1" ht="31.5" x14ac:dyDescent="0.25">
      <c r="A159" s="34" t="s">
        <v>257</v>
      </c>
      <c r="B159" s="26" t="s">
        <v>258</v>
      </c>
      <c r="C159" s="26"/>
      <c r="D159" s="26"/>
      <c r="E159" s="26"/>
      <c r="F159" s="27">
        <f>SUM(F160)+F163+F165</f>
        <v>29828.300000000003</v>
      </c>
      <c r="G159" s="27">
        <f>SUM(G160)+G163+G165</f>
        <v>29463</v>
      </c>
      <c r="H159" s="80">
        <f t="shared" si="13"/>
        <v>98.775324104960717</v>
      </c>
    </row>
    <row r="160" spans="1:8" x14ac:dyDescent="0.25">
      <c r="A160" s="30" t="s">
        <v>216</v>
      </c>
      <c r="B160" s="23" t="s">
        <v>259</v>
      </c>
      <c r="C160" s="23"/>
      <c r="D160" s="23"/>
      <c r="E160" s="23"/>
      <c r="F160" s="14">
        <f>SUM(F162)+F161</f>
        <v>29024.600000000002</v>
      </c>
      <c r="G160" s="14">
        <f t="shared" ref="G160" si="17">SUM(G162)+G161</f>
        <v>28684.5</v>
      </c>
      <c r="H160" s="80">
        <f t="shared" si="13"/>
        <v>98.828235358971355</v>
      </c>
    </row>
    <row r="161" spans="1:8" ht="31.5" x14ac:dyDescent="0.25">
      <c r="A161" s="30" t="s">
        <v>131</v>
      </c>
      <c r="B161" s="23" t="s">
        <v>259</v>
      </c>
      <c r="C161" s="23" t="s">
        <v>169</v>
      </c>
      <c r="D161" s="23" t="s">
        <v>136</v>
      </c>
      <c r="E161" s="23" t="s">
        <v>260</v>
      </c>
      <c r="F161" s="14">
        <f>SUM([1]Ведомственная!G204)</f>
        <v>10089.200000000001</v>
      </c>
      <c r="G161" s="14">
        <f>SUM([1]Ведомственная!H204)</f>
        <v>10089.200000000001</v>
      </c>
      <c r="H161" s="80">
        <f t="shared" si="13"/>
        <v>100</v>
      </c>
    </row>
    <row r="162" spans="1:8" ht="31.5" x14ac:dyDescent="0.25">
      <c r="A162" s="30" t="s">
        <v>131</v>
      </c>
      <c r="B162" s="23" t="s">
        <v>259</v>
      </c>
      <c r="C162" s="23" t="s">
        <v>169</v>
      </c>
      <c r="D162" s="23" t="s">
        <v>144</v>
      </c>
      <c r="E162" s="23" t="s">
        <v>119</v>
      </c>
      <c r="F162" s="14">
        <f>SUM([1]Ведомственная!G322)</f>
        <v>18935.400000000001</v>
      </c>
      <c r="G162" s="14">
        <f>SUM([1]Ведомственная!H322)</f>
        <v>18595.3</v>
      </c>
      <c r="H162" s="80">
        <f t="shared" si="13"/>
        <v>98.203893237005815</v>
      </c>
    </row>
    <row r="163" spans="1:8" ht="47.25" x14ac:dyDescent="0.25">
      <c r="A163" s="32" t="s">
        <v>261</v>
      </c>
      <c r="B163" s="35" t="s">
        <v>262</v>
      </c>
      <c r="C163" s="23"/>
      <c r="D163" s="23"/>
      <c r="E163" s="23"/>
      <c r="F163" s="14">
        <f>SUM(F164)</f>
        <v>401.2</v>
      </c>
      <c r="G163" s="14">
        <f>SUM(G164)</f>
        <v>401.2</v>
      </c>
      <c r="H163" s="80">
        <f t="shared" si="13"/>
        <v>100</v>
      </c>
    </row>
    <row r="164" spans="1:8" ht="31.5" x14ac:dyDescent="0.25">
      <c r="A164" s="30" t="s">
        <v>131</v>
      </c>
      <c r="B164" s="35" t="s">
        <v>262</v>
      </c>
      <c r="C164" s="23" t="s">
        <v>169</v>
      </c>
      <c r="D164" s="23" t="s">
        <v>144</v>
      </c>
      <c r="E164" s="23" t="s">
        <v>119</v>
      </c>
      <c r="F164" s="14">
        <f>SUM([1]Ведомственная!G324)</f>
        <v>401.2</v>
      </c>
      <c r="G164" s="14">
        <f>SUM([1]Ведомственная!H324)</f>
        <v>401.2</v>
      </c>
      <c r="H164" s="80">
        <f t="shared" si="13"/>
        <v>100</v>
      </c>
    </row>
    <row r="165" spans="1:8" ht="28.5" customHeight="1" x14ac:dyDescent="0.25">
      <c r="A165" s="32" t="s">
        <v>263</v>
      </c>
      <c r="B165" s="35" t="s">
        <v>264</v>
      </c>
      <c r="C165" s="23"/>
      <c r="D165" s="23"/>
      <c r="E165" s="23"/>
      <c r="F165" s="14">
        <f>SUM(F166)</f>
        <v>402.5</v>
      </c>
      <c r="G165" s="14">
        <f>SUM(G166)</f>
        <v>377.3</v>
      </c>
      <c r="H165" s="80">
        <f t="shared" si="13"/>
        <v>93.739130434782609</v>
      </c>
    </row>
    <row r="166" spans="1:8" ht="31.5" x14ac:dyDescent="0.25">
      <c r="A166" s="30" t="s">
        <v>131</v>
      </c>
      <c r="B166" s="35" t="s">
        <v>264</v>
      </c>
      <c r="C166" s="23" t="s">
        <v>169</v>
      </c>
      <c r="D166" s="23" t="s">
        <v>144</v>
      </c>
      <c r="E166" s="23" t="s">
        <v>119</v>
      </c>
      <c r="F166" s="14">
        <f>SUM([1]Ведомственная!G326)</f>
        <v>402.5</v>
      </c>
      <c r="G166" s="14">
        <f>SUM([1]Ведомственная!H326)</f>
        <v>377.3</v>
      </c>
      <c r="H166" s="80">
        <f t="shared" si="13"/>
        <v>93.739130434782609</v>
      </c>
    </row>
    <row r="167" spans="1:8" s="19" customFormat="1" ht="47.25" x14ac:dyDescent="0.25">
      <c r="A167" s="36" t="s">
        <v>265</v>
      </c>
      <c r="B167" s="26" t="s">
        <v>266</v>
      </c>
      <c r="C167" s="26"/>
      <c r="D167" s="26"/>
      <c r="E167" s="26"/>
      <c r="F167" s="27">
        <f t="shared" ref="F167:G168" si="18">SUM(F168)</f>
        <v>26022.400000000001</v>
      </c>
      <c r="G167" s="27">
        <f t="shared" si="18"/>
        <v>12862</v>
      </c>
      <c r="H167" s="80">
        <f t="shared" si="13"/>
        <v>49.426647811116574</v>
      </c>
    </row>
    <row r="168" spans="1:8" x14ac:dyDescent="0.25">
      <c r="A168" s="30" t="s">
        <v>216</v>
      </c>
      <c r="B168" s="23" t="s">
        <v>267</v>
      </c>
      <c r="C168" s="23"/>
      <c r="D168" s="23"/>
      <c r="E168" s="23"/>
      <c r="F168" s="14">
        <f t="shared" si="18"/>
        <v>26022.400000000001</v>
      </c>
      <c r="G168" s="14">
        <f t="shared" si="18"/>
        <v>12862</v>
      </c>
      <c r="H168" s="80">
        <f t="shared" si="13"/>
        <v>49.426647811116574</v>
      </c>
    </row>
    <row r="169" spans="1:8" ht="31.5" x14ac:dyDescent="0.25">
      <c r="A169" s="30" t="s">
        <v>131</v>
      </c>
      <c r="B169" s="23" t="s">
        <v>267</v>
      </c>
      <c r="C169" s="23" t="s">
        <v>169</v>
      </c>
      <c r="D169" s="23" t="s">
        <v>144</v>
      </c>
      <c r="E169" s="23" t="s">
        <v>213</v>
      </c>
      <c r="F169" s="14">
        <f>SUM([1]Ведомственная!G287)</f>
        <v>26022.400000000001</v>
      </c>
      <c r="G169" s="14">
        <f>SUM([1]Ведомственная!H287)</f>
        <v>12862</v>
      </c>
      <c r="H169" s="80">
        <f t="shared" si="13"/>
        <v>49.426647811116574</v>
      </c>
    </row>
    <row r="170" spans="1:8" hidden="1" x14ac:dyDescent="0.25">
      <c r="A170" s="30" t="s">
        <v>145</v>
      </c>
      <c r="B170" s="23" t="s">
        <v>268</v>
      </c>
      <c r="C170" s="23" t="s">
        <v>225</v>
      </c>
      <c r="D170" s="23" t="s">
        <v>144</v>
      </c>
      <c r="E170" s="23" t="s">
        <v>213</v>
      </c>
      <c r="F170" s="14"/>
      <c r="G170" s="14"/>
      <c r="H170" s="80" t="e">
        <f t="shared" si="13"/>
        <v>#DIV/0!</v>
      </c>
    </row>
    <row r="171" spans="1:8" s="19" customFormat="1" ht="47.25" x14ac:dyDescent="0.25">
      <c r="A171" s="36" t="s">
        <v>269</v>
      </c>
      <c r="B171" s="26" t="s">
        <v>270</v>
      </c>
      <c r="C171" s="26"/>
      <c r="D171" s="26"/>
      <c r="E171" s="26"/>
      <c r="F171" s="27">
        <f>SUM(F172)</f>
        <v>2943.3</v>
      </c>
      <c r="G171" s="27">
        <f>SUM(G172)</f>
        <v>2943.3</v>
      </c>
      <c r="H171" s="80">
        <f t="shared" si="13"/>
        <v>100</v>
      </c>
    </row>
    <row r="172" spans="1:8" x14ac:dyDescent="0.25">
      <c r="A172" s="30" t="s">
        <v>216</v>
      </c>
      <c r="B172" s="23" t="s">
        <v>271</v>
      </c>
      <c r="C172" s="23"/>
      <c r="D172" s="23"/>
      <c r="E172" s="23"/>
      <c r="F172" s="14">
        <f>SUM(F173:F174)</f>
        <v>2943.3</v>
      </c>
      <c r="G172" s="14">
        <f>SUM(G173:G174)</f>
        <v>2943.3</v>
      </c>
      <c r="H172" s="80">
        <f t="shared" si="13"/>
        <v>100</v>
      </c>
    </row>
    <row r="173" spans="1:8" ht="31.5" x14ac:dyDescent="0.25">
      <c r="A173" s="30" t="s">
        <v>131</v>
      </c>
      <c r="B173" s="23" t="s">
        <v>271</v>
      </c>
      <c r="C173" s="23" t="s">
        <v>169</v>
      </c>
      <c r="D173" s="23" t="s">
        <v>144</v>
      </c>
      <c r="E173" s="23" t="s">
        <v>213</v>
      </c>
      <c r="F173" s="14">
        <f>SUM([1]Ведомственная!G291)</f>
        <v>1462.5</v>
      </c>
      <c r="G173" s="14">
        <f>SUM([1]Ведомственная!H291)</f>
        <v>1462.5</v>
      </c>
      <c r="H173" s="80">
        <f t="shared" si="13"/>
        <v>100</v>
      </c>
    </row>
    <row r="174" spans="1:8" ht="31.5" x14ac:dyDescent="0.25">
      <c r="A174" s="30" t="s">
        <v>131</v>
      </c>
      <c r="B174" s="23" t="s">
        <v>271</v>
      </c>
      <c r="C174" s="23" t="s">
        <v>169</v>
      </c>
      <c r="D174" s="23" t="s">
        <v>144</v>
      </c>
      <c r="E174" s="23" t="s">
        <v>119</v>
      </c>
      <c r="F174" s="14">
        <f>SUM([1]Ведомственная!G329)</f>
        <v>1480.8</v>
      </c>
      <c r="G174" s="14">
        <f>SUM([1]Ведомственная!H329)</f>
        <v>1480.8</v>
      </c>
      <c r="H174" s="80">
        <f t="shared" si="13"/>
        <v>100</v>
      </c>
    </row>
    <row r="175" spans="1:8" s="19" customFormat="1" ht="31.5" x14ac:dyDescent="0.25">
      <c r="A175" s="37" t="s">
        <v>272</v>
      </c>
      <c r="B175" s="26" t="s">
        <v>273</v>
      </c>
      <c r="C175" s="26"/>
      <c r="D175" s="26"/>
      <c r="E175" s="26"/>
      <c r="F175" s="27">
        <f>SUM(F178)+F176</f>
        <v>141865.60000000001</v>
      </c>
      <c r="G175" s="27">
        <f>SUM(G178)+G176</f>
        <v>140425.4</v>
      </c>
      <c r="H175" s="80">
        <f t="shared" si="13"/>
        <v>98.984813795592444</v>
      </c>
    </row>
    <row r="176" spans="1:8" s="19" customFormat="1" x14ac:dyDescent="0.25">
      <c r="A176" s="30" t="s">
        <v>216</v>
      </c>
      <c r="B176" s="23" t="s">
        <v>274</v>
      </c>
      <c r="C176" s="26"/>
      <c r="D176" s="26"/>
      <c r="E176" s="26"/>
      <c r="F176" s="14">
        <f>SUM(F177)</f>
        <v>1440</v>
      </c>
      <c r="G176" s="14">
        <f>SUM(G177)</f>
        <v>0</v>
      </c>
      <c r="H176" s="80">
        <f t="shared" si="13"/>
        <v>0</v>
      </c>
    </row>
    <row r="177" spans="1:8" s="19" customFormat="1" ht="31.5" x14ac:dyDescent="0.25">
      <c r="A177" s="30" t="s">
        <v>131</v>
      </c>
      <c r="B177" s="23" t="s">
        <v>274</v>
      </c>
      <c r="C177" s="23" t="s">
        <v>169</v>
      </c>
      <c r="D177" s="23" t="s">
        <v>136</v>
      </c>
      <c r="E177" s="23" t="s">
        <v>230</v>
      </c>
      <c r="F177" s="27">
        <f>SUM([1]Ведомственная!G187)</f>
        <v>1440</v>
      </c>
      <c r="G177" s="27">
        <f>SUM([1]Ведомственная!H187)</f>
        <v>0</v>
      </c>
      <c r="H177" s="80">
        <f t="shared" si="13"/>
        <v>0</v>
      </c>
    </row>
    <row r="178" spans="1:8" ht="47.25" x14ac:dyDescent="0.25">
      <c r="A178" s="30" t="s">
        <v>221</v>
      </c>
      <c r="B178" s="23" t="s">
        <v>275</v>
      </c>
      <c r="C178" s="23"/>
      <c r="D178" s="23"/>
      <c r="E178" s="23"/>
      <c r="F178" s="14">
        <f>SUM(F179+F181)</f>
        <v>140425.60000000001</v>
      </c>
      <c r="G178" s="14">
        <f>SUM(G179+G181)</f>
        <v>140425.4</v>
      </c>
      <c r="H178" s="80">
        <f t="shared" si="13"/>
        <v>99.999857575826624</v>
      </c>
    </row>
    <row r="179" spans="1:8" x14ac:dyDescent="0.25">
      <c r="A179" s="30" t="s">
        <v>276</v>
      </c>
      <c r="B179" s="23" t="s">
        <v>277</v>
      </c>
      <c r="C179" s="23"/>
      <c r="D179" s="23"/>
      <c r="E179" s="23"/>
      <c r="F179" s="14">
        <f>SUM(F180)</f>
        <v>63860.6</v>
      </c>
      <c r="G179" s="14">
        <f>SUM(G180)</f>
        <v>63860.5</v>
      </c>
      <c r="H179" s="80">
        <f t="shared" si="13"/>
        <v>99.999843408925074</v>
      </c>
    </row>
    <row r="180" spans="1:8" x14ac:dyDescent="0.25">
      <c r="A180" s="30" t="s">
        <v>145</v>
      </c>
      <c r="B180" s="23" t="s">
        <v>277</v>
      </c>
      <c r="C180" s="23" t="s">
        <v>225</v>
      </c>
      <c r="D180" s="23" t="s">
        <v>136</v>
      </c>
      <c r="E180" s="23" t="s">
        <v>230</v>
      </c>
      <c r="F180" s="14">
        <f>SUM([1]Ведомственная!G190)</f>
        <v>63860.6</v>
      </c>
      <c r="G180" s="14">
        <f>SUM([1]Ведомственная!H190)</f>
        <v>63860.5</v>
      </c>
      <c r="H180" s="80">
        <f t="shared" si="13"/>
        <v>99.999843408925074</v>
      </c>
    </row>
    <row r="181" spans="1:8" x14ac:dyDescent="0.25">
      <c r="A181" s="30" t="s">
        <v>278</v>
      </c>
      <c r="B181" s="23" t="s">
        <v>279</v>
      </c>
      <c r="C181" s="23"/>
      <c r="D181" s="23"/>
      <c r="E181" s="23"/>
      <c r="F181" s="14">
        <f>SUM(F182)</f>
        <v>76565</v>
      </c>
      <c r="G181" s="14">
        <f>SUM(G182)</f>
        <v>76564.899999999994</v>
      </c>
      <c r="H181" s="80">
        <f t="shared" si="13"/>
        <v>99.999869392019846</v>
      </c>
    </row>
    <row r="182" spans="1:8" x14ac:dyDescent="0.25">
      <c r="A182" s="30" t="s">
        <v>145</v>
      </c>
      <c r="B182" s="23" t="s">
        <v>279</v>
      </c>
      <c r="C182" s="23" t="s">
        <v>225</v>
      </c>
      <c r="D182" s="23" t="s">
        <v>136</v>
      </c>
      <c r="E182" s="23" t="s">
        <v>230</v>
      </c>
      <c r="F182" s="14">
        <f>SUM([1]Ведомственная!G192)</f>
        <v>76565</v>
      </c>
      <c r="G182" s="14">
        <f>SUM([1]Ведомственная!H192)</f>
        <v>76564.899999999994</v>
      </c>
      <c r="H182" s="80">
        <f t="shared" si="13"/>
        <v>99.999869392019846</v>
      </c>
    </row>
    <row r="183" spans="1:8" s="19" customFormat="1" ht="47.25" x14ac:dyDescent="0.25">
      <c r="A183" s="36" t="s">
        <v>280</v>
      </c>
      <c r="B183" s="26" t="s">
        <v>281</v>
      </c>
      <c r="C183" s="26"/>
      <c r="D183" s="26"/>
      <c r="E183" s="26"/>
      <c r="F183" s="27">
        <f>SUM(F184)+F186</f>
        <v>31933.8</v>
      </c>
      <c r="G183" s="27">
        <f t="shared" ref="G183" si="19">SUM(G184)+G186</f>
        <v>31265.200000000001</v>
      </c>
      <c r="H183" s="80">
        <f t="shared" si="13"/>
        <v>97.906293644978049</v>
      </c>
    </row>
    <row r="184" spans="1:8" x14ac:dyDescent="0.25">
      <c r="A184" s="30" t="s">
        <v>216</v>
      </c>
      <c r="B184" s="23" t="s">
        <v>282</v>
      </c>
      <c r="C184" s="23"/>
      <c r="D184" s="23"/>
      <c r="E184" s="23"/>
      <c r="F184" s="14">
        <f>SUM(F185)</f>
        <v>9178.7999999999993</v>
      </c>
      <c r="G184" s="14">
        <f>SUM(G185)</f>
        <v>8510.2000000000007</v>
      </c>
      <c r="H184" s="80">
        <f t="shared" si="13"/>
        <v>92.715823419183351</v>
      </c>
    </row>
    <row r="185" spans="1:8" ht="31.5" x14ac:dyDescent="0.25">
      <c r="A185" s="30" t="s">
        <v>131</v>
      </c>
      <c r="B185" s="23" t="s">
        <v>282</v>
      </c>
      <c r="C185" s="23" t="s">
        <v>169</v>
      </c>
      <c r="D185" s="23" t="s">
        <v>136</v>
      </c>
      <c r="E185" s="23" t="s">
        <v>260</v>
      </c>
      <c r="F185" s="14">
        <f>SUM([1]Ведомственная!G207)</f>
        <v>9178.7999999999993</v>
      </c>
      <c r="G185" s="14">
        <f>SUM([1]Ведомственная!H207)</f>
        <v>8510.2000000000007</v>
      </c>
      <c r="H185" s="80">
        <f t="shared" si="13"/>
        <v>92.715823419183351</v>
      </c>
    </row>
    <row r="186" spans="1:8" ht="31.5" x14ac:dyDescent="0.25">
      <c r="A186" s="32" t="s">
        <v>283</v>
      </c>
      <c r="B186" s="35" t="s">
        <v>284</v>
      </c>
      <c r="C186" s="23"/>
      <c r="D186" s="23"/>
      <c r="E186" s="23"/>
      <c r="F186" s="14">
        <f>SUM(F187)</f>
        <v>22755</v>
      </c>
      <c r="G186" s="14">
        <f>SUM(G187)</f>
        <v>22755</v>
      </c>
      <c r="H186" s="80">
        <f t="shared" si="13"/>
        <v>100</v>
      </c>
    </row>
    <row r="187" spans="1:8" ht="31.5" x14ac:dyDescent="0.25">
      <c r="A187" s="32" t="s">
        <v>131</v>
      </c>
      <c r="B187" s="35" t="s">
        <v>284</v>
      </c>
      <c r="C187" s="23" t="s">
        <v>169</v>
      </c>
      <c r="D187" s="23" t="s">
        <v>136</v>
      </c>
      <c r="E187" s="23" t="s">
        <v>260</v>
      </c>
      <c r="F187" s="14">
        <f>SUM([1]Ведомственная!G209)</f>
        <v>22755</v>
      </c>
      <c r="G187" s="14">
        <f>SUM([1]Ведомственная!H209)</f>
        <v>22755</v>
      </c>
      <c r="H187" s="80">
        <f t="shared" si="13"/>
        <v>100</v>
      </c>
    </row>
    <row r="188" spans="1:8" s="19" customFormat="1" ht="31.5" x14ac:dyDescent="0.25">
      <c r="A188" s="36" t="s">
        <v>285</v>
      </c>
      <c r="B188" s="26" t="s">
        <v>286</v>
      </c>
      <c r="C188" s="26"/>
      <c r="D188" s="26"/>
      <c r="E188" s="26"/>
      <c r="F188" s="27">
        <f>SUM(F189,F200,F204)</f>
        <v>26209.1</v>
      </c>
      <c r="G188" s="27">
        <f>SUM(G189,G200,G204)</f>
        <v>25347.3</v>
      </c>
      <c r="H188" s="80">
        <f t="shared" si="13"/>
        <v>96.7118290975272</v>
      </c>
    </row>
    <row r="189" spans="1:8" ht="47.25" x14ac:dyDescent="0.25">
      <c r="A189" s="30" t="s">
        <v>287</v>
      </c>
      <c r="B189" s="23" t="s">
        <v>288</v>
      </c>
      <c r="C189" s="23"/>
      <c r="D189" s="23"/>
      <c r="E189" s="23"/>
      <c r="F189" s="14">
        <f>SUM(F190,F195)</f>
        <v>21204.899999999998</v>
      </c>
      <c r="G189" s="14">
        <f>SUM(G190,G195)</f>
        <v>21097.999999999996</v>
      </c>
      <c r="H189" s="80">
        <f t="shared" si="13"/>
        <v>99.49587123730835</v>
      </c>
    </row>
    <row r="190" spans="1:8" x14ac:dyDescent="0.25">
      <c r="A190" s="30" t="s">
        <v>216</v>
      </c>
      <c r="B190" s="23" t="s">
        <v>289</v>
      </c>
      <c r="C190" s="23"/>
      <c r="D190" s="23"/>
      <c r="E190" s="23"/>
      <c r="F190" s="14">
        <f>SUM(F191)+F193</f>
        <v>1172.2</v>
      </c>
      <c r="G190" s="14">
        <f>SUM(G191)+G193</f>
        <v>1172.2</v>
      </c>
      <c r="H190" s="80">
        <f t="shared" si="13"/>
        <v>100</v>
      </c>
    </row>
    <row r="191" spans="1:8" ht="31.5" x14ac:dyDescent="0.25">
      <c r="A191" s="30" t="s">
        <v>290</v>
      </c>
      <c r="B191" s="23" t="s">
        <v>291</v>
      </c>
      <c r="C191" s="23"/>
      <c r="D191" s="23"/>
      <c r="E191" s="23"/>
      <c r="F191" s="14">
        <f>SUM(F192)</f>
        <v>1167</v>
      </c>
      <c r="G191" s="14">
        <f>SUM(G192)</f>
        <v>1167</v>
      </c>
      <c r="H191" s="80">
        <f t="shared" si="13"/>
        <v>100</v>
      </c>
    </row>
    <row r="192" spans="1:8" ht="31.5" x14ac:dyDescent="0.25">
      <c r="A192" s="30" t="s">
        <v>131</v>
      </c>
      <c r="B192" s="23" t="s">
        <v>291</v>
      </c>
      <c r="C192" s="23" t="s">
        <v>169</v>
      </c>
      <c r="D192" s="23" t="s">
        <v>119</v>
      </c>
      <c r="E192" s="23" t="s">
        <v>260</v>
      </c>
      <c r="F192" s="14">
        <f>SUM([1]Ведомственная!G162)</f>
        <v>1167</v>
      </c>
      <c r="G192" s="14">
        <f>SUM([1]Ведомственная!H162)</f>
        <v>1167</v>
      </c>
      <c r="H192" s="80">
        <f t="shared" si="13"/>
        <v>100</v>
      </c>
    </row>
    <row r="193" spans="1:8" ht="31.5" x14ac:dyDescent="0.25">
      <c r="A193" s="30" t="s">
        <v>292</v>
      </c>
      <c r="B193" s="23" t="s">
        <v>293</v>
      </c>
      <c r="C193" s="23"/>
      <c r="D193" s="23"/>
      <c r="E193" s="23"/>
      <c r="F193" s="14">
        <f>SUM(F194)</f>
        <v>5.2</v>
      </c>
      <c r="G193" s="14">
        <f>SUM(G194)</f>
        <v>5.2</v>
      </c>
      <c r="H193" s="80">
        <f t="shared" si="13"/>
        <v>100</v>
      </c>
    </row>
    <row r="194" spans="1:8" ht="31.5" x14ac:dyDescent="0.25">
      <c r="A194" s="30" t="s">
        <v>131</v>
      </c>
      <c r="B194" s="23" t="s">
        <v>293</v>
      </c>
      <c r="C194" s="23" t="s">
        <v>169</v>
      </c>
      <c r="D194" s="23" t="s">
        <v>119</v>
      </c>
      <c r="E194" s="23" t="s">
        <v>260</v>
      </c>
      <c r="F194" s="14">
        <f>SUM([1]Ведомственная!G164)</f>
        <v>5.2</v>
      </c>
      <c r="G194" s="14">
        <f>SUM([1]Ведомственная!H164)</f>
        <v>5.2</v>
      </c>
      <c r="H194" s="80">
        <f t="shared" si="13"/>
        <v>100</v>
      </c>
    </row>
    <row r="195" spans="1:8" ht="31.5" x14ac:dyDescent="0.25">
      <c r="A195" s="30" t="s">
        <v>294</v>
      </c>
      <c r="B195" s="23" t="s">
        <v>295</v>
      </c>
      <c r="C195" s="23"/>
      <c r="D195" s="23"/>
      <c r="E195" s="23"/>
      <c r="F195" s="14">
        <f>SUM(F196:F199)</f>
        <v>20032.699999999997</v>
      </c>
      <c r="G195" s="14">
        <f>SUM(G196:G199)</f>
        <v>19925.799999999996</v>
      </c>
      <c r="H195" s="80">
        <f t="shared" si="13"/>
        <v>99.46637248099357</v>
      </c>
    </row>
    <row r="196" spans="1:8" ht="63" x14ac:dyDescent="0.25">
      <c r="A196" s="30" t="s">
        <v>143</v>
      </c>
      <c r="B196" s="23" t="s">
        <v>295</v>
      </c>
      <c r="C196" s="23" t="s">
        <v>9</v>
      </c>
      <c r="D196" s="23" t="s">
        <v>119</v>
      </c>
      <c r="E196" s="23" t="s">
        <v>260</v>
      </c>
      <c r="F196" s="14">
        <f>SUM([1]Ведомственная!G166)</f>
        <v>16589.099999999999</v>
      </c>
      <c r="G196" s="14">
        <f>SUM([1]Ведомственная!H166)</f>
        <v>16589.099999999999</v>
      </c>
      <c r="H196" s="80">
        <f t="shared" si="13"/>
        <v>100</v>
      </c>
    </row>
    <row r="197" spans="1:8" ht="31.5" x14ac:dyDescent="0.25">
      <c r="A197" s="30" t="s">
        <v>131</v>
      </c>
      <c r="B197" s="23" t="s">
        <v>295</v>
      </c>
      <c r="C197" s="23" t="s">
        <v>169</v>
      </c>
      <c r="D197" s="23" t="s">
        <v>119</v>
      </c>
      <c r="E197" s="23" t="s">
        <v>260</v>
      </c>
      <c r="F197" s="14">
        <f>SUM([1]Ведомственная!G167)</f>
        <v>3345.5</v>
      </c>
      <c r="G197" s="14">
        <f>SUM([1]Ведомственная!H167)</f>
        <v>3238.6</v>
      </c>
      <c r="H197" s="80">
        <f t="shared" si="13"/>
        <v>96.804662980122544</v>
      </c>
    </row>
    <row r="198" spans="1:8" ht="31.5" x14ac:dyDescent="0.25">
      <c r="A198" s="30" t="s">
        <v>131</v>
      </c>
      <c r="B198" s="23" t="s">
        <v>295</v>
      </c>
      <c r="C198" s="23" t="s">
        <v>169</v>
      </c>
      <c r="D198" s="23" t="s">
        <v>127</v>
      </c>
      <c r="E198" s="23" t="s">
        <v>144</v>
      </c>
      <c r="F198" s="14">
        <f>SUM([1]Ведомственная!G425)</f>
        <v>33</v>
      </c>
      <c r="G198" s="14">
        <f>SUM([1]Ведомственная!H425)</f>
        <v>33</v>
      </c>
      <c r="H198" s="80">
        <f t="shared" ref="H198:H261" si="20">SUM(G198/F198*100)</f>
        <v>100</v>
      </c>
    </row>
    <row r="199" spans="1:8" x14ac:dyDescent="0.25">
      <c r="A199" s="30" t="s">
        <v>145</v>
      </c>
      <c r="B199" s="23" t="s">
        <v>295</v>
      </c>
      <c r="C199" s="23" t="s">
        <v>225</v>
      </c>
      <c r="D199" s="23" t="s">
        <v>119</v>
      </c>
      <c r="E199" s="23" t="s">
        <v>260</v>
      </c>
      <c r="F199" s="14">
        <f>SUM([1]Ведомственная!G168)</f>
        <v>65.099999999999994</v>
      </c>
      <c r="G199" s="14">
        <f>SUM([1]Ведомственная!H168)</f>
        <v>65.099999999999994</v>
      </c>
      <c r="H199" s="80">
        <f t="shared" si="20"/>
        <v>100</v>
      </c>
    </row>
    <row r="200" spans="1:8" ht="47.25" x14ac:dyDescent="0.25">
      <c r="A200" s="30" t="s">
        <v>296</v>
      </c>
      <c r="B200" s="23" t="s">
        <v>297</v>
      </c>
      <c r="C200" s="23"/>
      <c r="D200" s="23"/>
      <c r="E200" s="23"/>
      <c r="F200" s="14">
        <f t="shared" ref="F200:G202" si="21">SUM(F201)</f>
        <v>4591.8</v>
      </c>
      <c r="G200" s="14">
        <f t="shared" si="21"/>
        <v>3837.9</v>
      </c>
      <c r="H200" s="80">
        <f t="shared" si="20"/>
        <v>83.581601986149224</v>
      </c>
    </row>
    <row r="201" spans="1:8" x14ac:dyDescent="0.25">
      <c r="A201" s="30" t="s">
        <v>216</v>
      </c>
      <c r="B201" s="23" t="s">
        <v>298</v>
      </c>
      <c r="C201" s="23"/>
      <c r="D201" s="23"/>
      <c r="E201" s="23"/>
      <c r="F201" s="14">
        <f t="shared" si="21"/>
        <v>4591.8</v>
      </c>
      <c r="G201" s="14">
        <f t="shared" si="21"/>
        <v>3837.9</v>
      </c>
      <c r="H201" s="80">
        <f t="shared" si="20"/>
        <v>83.581601986149224</v>
      </c>
    </row>
    <row r="202" spans="1:8" ht="31.5" x14ac:dyDescent="0.25">
      <c r="A202" s="30" t="s">
        <v>292</v>
      </c>
      <c r="B202" s="23" t="s">
        <v>299</v>
      </c>
      <c r="C202" s="23"/>
      <c r="D202" s="23"/>
      <c r="E202" s="23"/>
      <c r="F202" s="14">
        <f t="shared" si="21"/>
        <v>4591.8</v>
      </c>
      <c r="G202" s="14">
        <f t="shared" si="21"/>
        <v>3837.9</v>
      </c>
      <c r="H202" s="80">
        <f t="shared" si="20"/>
        <v>83.581601986149224</v>
      </c>
    </row>
    <row r="203" spans="1:8" ht="31.5" x14ac:dyDescent="0.25">
      <c r="A203" s="30" t="s">
        <v>131</v>
      </c>
      <c r="B203" s="23" t="s">
        <v>299</v>
      </c>
      <c r="C203" s="23" t="s">
        <v>169</v>
      </c>
      <c r="D203" s="23" t="s">
        <v>119</v>
      </c>
      <c r="E203" s="23" t="s">
        <v>260</v>
      </c>
      <c r="F203" s="14">
        <f>SUM([1]Ведомственная!G172)</f>
        <v>4591.8</v>
      </c>
      <c r="G203" s="14">
        <f>SUM([1]Ведомственная!H172)</f>
        <v>3837.9</v>
      </c>
      <c r="H203" s="80">
        <f t="shared" si="20"/>
        <v>83.581601986149224</v>
      </c>
    </row>
    <row r="204" spans="1:8" ht="31.5" x14ac:dyDescent="0.25">
      <c r="A204" s="30" t="s">
        <v>300</v>
      </c>
      <c r="B204" s="23" t="s">
        <v>301</v>
      </c>
      <c r="C204" s="23"/>
      <c r="D204" s="23"/>
      <c r="E204" s="23"/>
      <c r="F204" s="14">
        <f t="shared" ref="F204:G206" si="22">SUM(F205)</f>
        <v>412.4</v>
      </c>
      <c r="G204" s="14">
        <f t="shared" si="22"/>
        <v>411.4</v>
      </c>
      <c r="H204" s="80">
        <f t="shared" si="20"/>
        <v>99.757516973811832</v>
      </c>
    </row>
    <row r="205" spans="1:8" x14ac:dyDescent="0.25">
      <c r="A205" s="30" t="s">
        <v>216</v>
      </c>
      <c r="B205" s="23" t="s">
        <v>302</v>
      </c>
      <c r="C205" s="23"/>
      <c r="D205" s="23"/>
      <c r="E205" s="23"/>
      <c r="F205" s="14">
        <f t="shared" si="22"/>
        <v>412.4</v>
      </c>
      <c r="G205" s="14">
        <f t="shared" si="22"/>
        <v>411.4</v>
      </c>
      <c r="H205" s="80">
        <f t="shared" si="20"/>
        <v>99.757516973811832</v>
      </c>
    </row>
    <row r="206" spans="1:8" ht="47.25" x14ac:dyDescent="0.25">
      <c r="A206" s="30" t="s">
        <v>303</v>
      </c>
      <c r="B206" s="23" t="s">
        <v>304</v>
      </c>
      <c r="C206" s="23"/>
      <c r="D206" s="23"/>
      <c r="E206" s="23"/>
      <c r="F206" s="14">
        <f t="shared" si="22"/>
        <v>412.4</v>
      </c>
      <c r="G206" s="14">
        <f t="shared" si="22"/>
        <v>411.4</v>
      </c>
      <c r="H206" s="80">
        <f t="shared" si="20"/>
        <v>99.757516973811832</v>
      </c>
    </row>
    <row r="207" spans="1:8" ht="31.5" x14ac:dyDescent="0.25">
      <c r="A207" s="30" t="s">
        <v>131</v>
      </c>
      <c r="B207" s="23" t="s">
        <v>304</v>
      </c>
      <c r="C207" s="23" t="s">
        <v>169</v>
      </c>
      <c r="D207" s="23" t="s">
        <v>119</v>
      </c>
      <c r="E207" s="23" t="s">
        <v>260</v>
      </c>
      <c r="F207" s="14">
        <f>SUM([1]Ведомственная!G176)</f>
        <v>412.4</v>
      </c>
      <c r="G207" s="14">
        <f>SUM([1]Ведомственная!H176)</f>
        <v>411.4</v>
      </c>
      <c r="H207" s="80">
        <f t="shared" si="20"/>
        <v>99.757516973811832</v>
      </c>
    </row>
    <row r="208" spans="1:8" ht="47.25" x14ac:dyDescent="0.25">
      <c r="A208" s="36" t="s">
        <v>305</v>
      </c>
      <c r="B208" s="26" t="s">
        <v>306</v>
      </c>
      <c r="C208" s="26"/>
      <c r="D208" s="26"/>
      <c r="E208" s="26"/>
      <c r="F208" s="27">
        <f>SUM(F214)+F209</f>
        <v>107390.9</v>
      </c>
      <c r="G208" s="27">
        <f t="shared" ref="G208" si="23">SUM(G214)+G209</f>
        <v>107389</v>
      </c>
      <c r="H208" s="80">
        <f t="shared" si="20"/>
        <v>99.998230762569278</v>
      </c>
    </row>
    <row r="209" spans="1:8" x14ac:dyDescent="0.25">
      <c r="A209" s="30" t="s">
        <v>216</v>
      </c>
      <c r="B209" s="23" t="s">
        <v>307</v>
      </c>
      <c r="C209" s="26"/>
      <c r="D209" s="26"/>
      <c r="E209" s="26"/>
      <c r="F209" s="14">
        <f>SUM(F212)+F211+F210</f>
        <v>50274.100000000006</v>
      </c>
      <c r="G209" s="14">
        <f t="shared" ref="G209" si="24">SUM(G212)+G211+G210</f>
        <v>50274.100000000006</v>
      </c>
      <c r="H209" s="80">
        <f t="shared" si="20"/>
        <v>100</v>
      </c>
    </row>
    <row r="210" spans="1:8" ht="31.5" x14ac:dyDescent="0.25">
      <c r="A210" s="30" t="s">
        <v>131</v>
      </c>
      <c r="B210" s="23" t="s">
        <v>307</v>
      </c>
      <c r="C210" s="23" t="s">
        <v>169</v>
      </c>
      <c r="D210" s="23" t="s">
        <v>136</v>
      </c>
      <c r="E210" s="23" t="s">
        <v>260</v>
      </c>
      <c r="F210" s="14">
        <f>SUM([1]Ведомственная!G212)</f>
        <v>14210.3</v>
      </c>
      <c r="G210" s="14">
        <f>SUM([1]Ведомственная!H212)</f>
        <v>14210.3</v>
      </c>
      <c r="H210" s="80">
        <f t="shared" si="20"/>
        <v>100</v>
      </c>
    </row>
    <row r="211" spans="1:8" ht="31.5" x14ac:dyDescent="0.25">
      <c r="A211" s="30" t="s">
        <v>131</v>
      </c>
      <c r="B211" s="23" t="s">
        <v>307</v>
      </c>
      <c r="C211" s="23" t="s">
        <v>169</v>
      </c>
      <c r="D211" s="23" t="s">
        <v>144</v>
      </c>
      <c r="E211" s="23" t="s">
        <v>119</v>
      </c>
      <c r="F211" s="14">
        <f>SUM([1]Ведомственная!G332)</f>
        <v>36063.800000000003</v>
      </c>
      <c r="G211" s="14">
        <f>SUM([1]Ведомственная!H332)</f>
        <v>36063.800000000003</v>
      </c>
      <c r="H211" s="80">
        <f t="shared" si="20"/>
        <v>100</v>
      </c>
    </row>
    <row r="212" spans="1:8" x14ac:dyDescent="0.25">
      <c r="A212" s="30" t="s">
        <v>308</v>
      </c>
      <c r="B212" s="23" t="s">
        <v>309</v>
      </c>
      <c r="C212" s="26"/>
      <c r="D212" s="26"/>
      <c r="E212" s="26"/>
      <c r="F212" s="14">
        <f>SUM(F213)</f>
        <v>0</v>
      </c>
      <c r="G212" s="14">
        <f t="shared" ref="G212" si="25">SUM(G213)</f>
        <v>0</v>
      </c>
      <c r="H212" s="80"/>
    </row>
    <row r="213" spans="1:8" ht="31.5" x14ac:dyDescent="0.25">
      <c r="A213" s="30" t="s">
        <v>131</v>
      </c>
      <c r="B213" s="23" t="s">
        <v>309</v>
      </c>
      <c r="C213" s="23" t="s">
        <v>169</v>
      </c>
      <c r="D213" s="23" t="s">
        <v>144</v>
      </c>
      <c r="E213" s="23" t="s">
        <v>119</v>
      </c>
      <c r="F213" s="14">
        <f>SUM([1]Ведомственная!G334)</f>
        <v>0</v>
      </c>
      <c r="G213" s="14">
        <f>SUM([1]Ведомственная!H334)</f>
        <v>0</v>
      </c>
      <c r="H213" s="80"/>
    </row>
    <row r="214" spans="1:8" x14ac:dyDescent="0.25">
      <c r="A214" s="32" t="s">
        <v>310</v>
      </c>
      <c r="B214" s="23" t="s">
        <v>311</v>
      </c>
      <c r="C214" s="23"/>
      <c r="D214" s="23"/>
      <c r="E214" s="23"/>
      <c r="F214" s="14">
        <f>SUM(F215+F217)</f>
        <v>57116.799999999996</v>
      </c>
      <c r="G214" s="14">
        <f>SUM(G215+G217)</f>
        <v>57114.9</v>
      </c>
      <c r="H214" s="80">
        <f t="shared" si="20"/>
        <v>99.99667348310831</v>
      </c>
    </row>
    <row r="215" spans="1:8" x14ac:dyDescent="0.25">
      <c r="A215" s="30" t="s">
        <v>312</v>
      </c>
      <c r="B215" s="23" t="s">
        <v>313</v>
      </c>
      <c r="C215" s="23"/>
      <c r="D215" s="23"/>
      <c r="E215" s="23"/>
      <c r="F215" s="14">
        <f>SUM(F216)</f>
        <v>57116.799999999996</v>
      </c>
      <c r="G215" s="14">
        <f>SUM(G216)</f>
        <v>57114.9</v>
      </c>
      <c r="H215" s="80">
        <f t="shared" si="20"/>
        <v>99.99667348310831</v>
      </c>
    </row>
    <row r="216" spans="1:8" ht="31.5" x14ac:dyDescent="0.25">
      <c r="A216" s="30" t="s">
        <v>131</v>
      </c>
      <c r="B216" s="23" t="s">
        <v>313</v>
      </c>
      <c r="C216" s="23" t="s">
        <v>169</v>
      </c>
      <c r="D216" s="23" t="s">
        <v>144</v>
      </c>
      <c r="E216" s="23" t="s">
        <v>119</v>
      </c>
      <c r="F216" s="14">
        <f>SUM([1]Ведомственная!G337)</f>
        <v>57116.799999999996</v>
      </c>
      <c r="G216" s="14">
        <f>SUM([1]Ведомственная!H337)</f>
        <v>57114.9</v>
      </c>
      <c r="H216" s="80">
        <f t="shared" si="20"/>
        <v>99.99667348310831</v>
      </c>
    </row>
    <row r="217" spans="1:8" ht="31.5" x14ac:dyDescent="0.25">
      <c r="A217" s="30" t="s">
        <v>314</v>
      </c>
      <c r="B217" s="23" t="s">
        <v>315</v>
      </c>
      <c r="C217" s="23"/>
      <c r="D217" s="23"/>
      <c r="E217" s="23"/>
      <c r="F217" s="14">
        <f>SUM(F218)</f>
        <v>0</v>
      </c>
      <c r="G217" s="14">
        <f>SUM(G218)</f>
        <v>0</v>
      </c>
      <c r="H217" s="80"/>
    </row>
    <row r="218" spans="1:8" ht="31.5" x14ac:dyDescent="0.25">
      <c r="A218" s="30" t="s">
        <v>131</v>
      </c>
      <c r="B218" s="23" t="s">
        <v>315</v>
      </c>
      <c r="C218" s="23" t="s">
        <v>169</v>
      </c>
      <c r="D218" s="23" t="s">
        <v>144</v>
      </c>
      <c r="E218" s="23" t="s">
        <v>119</v>
      </c>
      <c r="F218" s="14">
        <f>SUM([1]Ведомственная!G339)</f>
        <v>0</v>
      </c>
      <c r="G218" s="14">
        <f>SUM([1]Ведомственная!H339)</f>
        <v>0</v>
      </c>
      <c r="H218" s="80"/>
    </row>
    <row r="219" spans="1:8" ht="31.5" x14ac:dyDescent="0.25">
      <c r="A219" s="37" t="s">
        <v>316</v>
      </c>
      <c r="B219" s="26" t="s">
        <v>317</v>
      </c>
      <c r="C219" s="23"/>
      <c r="D219" s="23"/>
      <c r="E219" s="23"/>
      <c r="F219" s="27">
        <f>SUM(F220)+F224</f>
        <v>220057.69999999998</v>
      </c>
      <c r="G219" s="27">
        <f>SUM(G220)+G224</f>
        <v>218646.19999999998</v>
      </c>
      <c r="H219" s="80">
        <f t="shared" si="20"/>
        <v>99.358577318585077</v>
      </c>
    </row>
    <row r="220" spans="1:8" x14ac:dyDescent="0.25">
      <c r="A220" s="30" t="s">
        <v>216</v>
      </c>
      <c r="B220" s="23" t="s">
        <v>318</v>
      </c>
      <c r="C220" s="23"/>
      <c r="D220" s="23"/>
      <c r="E220" s="23"/>
      <c r="F220" s="14">
        <f>SUM(F221)+F222</f>
        <v>212694.59999999998</v>
      </c>
      <c r="G220" s="14">
        <f t="shared" ref="G220" si="26">SUM(G221)+G222</f>
        <v>212694.3</v>
      </c>
      <c r="H220" s="80">
        <f t="shared" si="20"/>
        <v>99.999858952695561</v>
      </c>
    </row>
    <row r="221" spans="1:8" ht="31.5" x14ac:dyDescent="0.25">
      <c r="A221" s="30" t="s">
        <v>131</v>
      </c>
      <c r="B221" s="23" t="s">
        <v>318</v>
      </c>
      <c r="C221" s="23" t="s">
        <v>169</v>
      </c>
      <c r="D221" s="23" t="s">
        <v>136</v>
      </c>
      <c r="E221" s="23" t="s">
        <v>260</v>
      </c>
      <c r="F221" s="14">
        <f>SUM([1]Ведомственная!G215)</f>
        <v>94194.9</v>
      </c>
      <c r="G221" s="14">
        <f>SUM([1]Ведомственная!H215)</f>
        <v>94194.9</v>
      </c>
      <c r="H221" s="80">
        <f t="shared" si="20"/>
        <v>100</v>
      </c>
    </row>
    <row r="222" spans="1:8" ht="31.5" x14ac:dyDescent="0.25">
      <c r="A222" s="32" t="s">
        <v>283</v>
      </c>
      <c r="B222" s="23" t="s">
        <v>319</v>
      </c>
      <c r="C222" s="23"/>
      <c r="D222" s="23"/>
      <c r="E222" s="23"/>
      <c r="F222" s="14">
        <f>SUM(F223)</f>
        <v>118499.7</v>
      </c>
      <c r="G222" s="14">
        <f>SUM(G223)</f>
        <v>118499.4</v>
      </c>
      <c r="H222" s="80">
        <f t="shared" si="20"/>
        <v>99.99974683480211</v>
      </c>
    </row>
    <row r="223" spans="1:8" ht="31.5" x14ac:dyDescent="0.25">
      <c r="A223" s="32" t="s">
        <v>131</v>
      </c>
      <c r="B223" s="23" t="s">
        <v>319</v>
      </c>
      <c r="C223" s="23" t="s">
        <v>169</v>
      </c>
      <c r="D223" s="23" t="s">
        <v>136</v>
      </c>
      <c r="E223" s="23" t="s">
        <v>260</v>
      </c>
      <c r="F223" s="14">
        <f>SUM([1]Ведомственная!G217)</f>
        <v>118499.7</v>
      </c>
      <c r="G223" s="14">
        <f>SUM([1]Ведомственная!H217)</f>
        <v>118499.4</v>
      </c>
      <c r="H223" s="80">
        <f t="shared" si="20"/>
        <v>99.99974683480211</v>
      </c>
    </row>
    <row r="224" spans="1:8" ht="31.5" x14ac:dyDescent="0.25">
      <c r="A224" s="30" t="s">
        <v>320</v>
      </c>
      <c r="B224" s="23" t="s">
        <v>321</v>
      </c>
      <c r="C224" s="23"/>
      <c r="D224" s="23"/>
      <c r="E224" s="23"/>
      <c r="F224" s="14">
        <f>SUM(F225)+F226+F228</f>
        <v>7363.1</v>
      </c>
      <c r="G224" s="14">
        <f t="shared" ref="G224" si="27">SUM(G225)+G226+G228</f>
        <v>5951.9</v>
      </c>
      <c r="H224" s="80">
        <f t="shared" si="20"/>
        <v>80.834159525199979</v>
      </c>
    </row>
    <row r="225" spans="1:8" ht="31.5" x14ac:dyDescent="0.25">
      <c r="A225" s="30" t="s">
        <v>322</v>
      </c>
      <c r="B225" s="23" t="s">
        <v>321</v>
      </c>
      <c r="C225" s="23" t="s">
        <v>323</v>
      </c>
      <c r="D225" s="23" t="s">
        <v>136</v>
      </c>
      <c r="E225" s="23" t="s">
        <v>260</v>
      </c>
      <c r="F225" s="14">
        <f>SUM([1]Ведомственная!G219)</f>
        <v>7363.1</v>
      </c>
      <c r="G225" s="14">
        <f>SUM([1]Ведомственная!H219)</f>
        <v>5951.9</v>
      </c>
      <c r="H225" s="80">
        <f t="shared" si="20"/>
        <v>80.834159525199979</v>
      </c>
    </row>
    <row r="226" spans="1:8" ht="31.5" hidden="1" x14ac:dyDescent="0.25">
      <c r="A226" s="32" t="s">
        <v>324</v>
      </c>
      <c r="B226" s="35" t="s">
        <v>325</v>
      </c>
      <c r="C226" s="23"/>
      <c r="D226" s="23"/>
      <c r="E226" s="23"/>
      <c r="F226" s="14">
        <f>SUM(F227)</f>
        <v>0</v>
      </c>
      <c r="G226" s="14">
        <f>SUM(G227)</f>
        <v>0</v>
      </c>
      <c r="H226" s="80" t="e">
        <f t="shared" si="20"/>
        <v>#DIV/0!</v>
      </c>
    </row>
    <row r="227" spans="1:8" ht="31.5" hidden="1" x14ac:dyDescent="0.25">
      <c r="A227" s="32" t="s">
        <v>322</v>
      </c>
      <c r="B227" s="35" t="s">
        <v>325</v>
      </c>
      <c r="C227" s="23" t="s">
        <v>323</v>
      </c>
      <c r="D227" s="23" t="s">
        <v>136</v>
      </c>
      <c r="E227" s="23" t="s">
        <v>260</v>
      </c>
      <c r="F227" s="14">
        <f>SUM([1]Ведомственная!G221)</f>
        <v>0</v>
      </c>
      <c r="G227" s="14">
        <f>SUM([1]Ведомственная!H221)</f>
        <v>0</v>
      </c>
      <c r="H227" s="80" t="e">
        <f t="shared" si="20"/>
        <v>#DIV/0!</v>
      </c>
    </row>
    <row r="228" spans="1:8" ht="31.5" hidden="1" x14ac:dyDescent="0.25">
      <c r="A228" s="32" t="s">
        <v>326</v>
      </c>
      <c r="B228" s="35" t="s">
        <v>327</v>
      </c>
      <c r="C228" s="23"/>
      <c r="D228" s="23"/>
      <c r="E228" s="23"/>
      <c r="F228" s="14">
        <f>SUM(F229)</f>
        <v>0</v>
      </c>
      <c r="G228" s="14">
        <f t="shared" ref="G228" si="28">SUM(G229)</f>
        <v>0</v>
      </c>
      <c r="H228" s="80" t="e">
        <f t="shared" si="20"/>
        <v>#DIV/0!</v>
      </c>
    </row>
    <row r="229" spans="1:8" ht="31.5" hidden="1" x14ac:dyDescent="0.25">
      <c r="A229" s="32" t="s">
        <v>322</v>
      </c>
      <c r="B229" s="35" t="s">
        <v>327</v>
      </c>
      <c r="C229" s="23" t="s">
        <v>323</v>
      </c>
      <c r="D229" s="23" t="s">
        <v>136</v>
      </c>
      <c r="E229" s="23" t="s">
        <v>260</v>
      </c>
      <c r="F229" s="14">
        <f>SUM([1]Ведомственная!G223)</f>
        <v>0</v>
      </c>
      <c r="G229" s="14">
        <f>SUM([1]Ведомственная!H223)</f>
        <v>0</v>
      </c>
      <c r="H229" s="80" t="e">
        <f t="shared" si="20"/>
        <v>#DIV/0!</v>
      </c>
    </row>
    <row r="230" spans="1:8" s="19" customFormat="1" ht="47.25" x14ac:dyDescent="0.25">
      <c r="A230" s="15" t="s">
        <v>328</v>
      </c>
      <c r="B230" s="16" t="s">
        <v>329</v>
      </c>
      <c r="C230" s="16"/>
      <c r="D230" s="17"/>
      <c r="E230" s="17"/>
      <c r="F230" s="18">
        <f>SUM(F245)+F231+F235</f>
        <v>52555</v>
      </c>
      <c r="G230" s="18">
        <f>SUM(G245)+G231+G235</f>
        <v>52418.3</v>
      </c>
      <c r="H230" s="80">
        <f t="shared" si="20"/>
        <v>99.739891542193888</v>
      </c>
    </row>
    <row r="231" spans="1:8" ht="31.5" hidden="1" x14ac:dyDescent="0.25">
      <c r="A231" s="30" t="s">
        <v>330</v>
      </c>
      <c r="B231" s="23" t="s">
        <v>331</v>
      </c>
      <c r="C231" s="23"/>
      <c r="D231" s="23"/>
      <c r="E231" s="23"/>
      <c r="F231" s="14">
        <f>SUM(F232)</f>
        <v>0</v>
      </c>
      <c r="G231" s="14">
        <f>SUM(G232)</f>
        <v>0</v>
      </c>
      <c r="H231" s="80" t="e">
        <f t="shared" si="20"/>
        <v>#DIV/0!</v>
      </c>
    </row>
    <row r="232" spans="1:8" ht="31.5" hidden="1" x14ac:dyDescent="0.25">
      <c r="A232" s="30" t="s">
        <v>320</v>
      </c>
      <c r="B232" s="23" t="s">
        <v>332</v>
      </c>
      <c r="C232" s="23"/>
      <c r="D232" s="23"/>
      <c r="E232" s="23"/>
      <c r="F232" s="14">
        <f>SUM(F233:F234)</f>
        <v>0</v>
      </c>
      <c r="G232" s="14">
        <f>SUM(G233:G234)</f>
        <v>0</v>
      </c>
      <c r="H232" s="80" t="e">
        <f t="shared" si="20"/>
        <v>#DIV/0!</v>
      </c>
    </row>
    <row r="233" spans="1:8" ht="31.5" hidden="1" x14ac:dyDescent="0.25">
      <c r="A233" s="30" t="s">
        <v>322</v>
      </c>
      <c r="B233" s="23" t="s">
        <v>332</v>
      </c>
      <c r="C233" s="23" t="s">
        <v>323</v>
      </c>
      <c r="D233" s="23" t="s">
        <v>136</v>
      </c>
      <c r="E233" s="23" t="s">
        <v>260</v>
      </c>
      <c r="F233" s="14"/>
      <c r="G233" s="14"/>
      <c r="H233" s="80" t="e">
        <f t="shared" si="20"/>
        <v>#DIV/0!</v>
      </c>
    </row>
    <row r="234" spans="1:8" ht="31.5" hidden="1" x14ac:dyDescent="0.25">
      <c r="A234" s="30" t="s">
        <v>322</v>
      </c>
      <c r="B234" s="23" t="s">
        <v>332</v>
      </c>
      <c r="C234" s="23" t="s">
        <v>323</v>
      </c>
      <c r="D234" s="23" t="s">
        <v>144</v>
      </c>
      <c r="E234" s="23" t="s">
        <v>144</v>
      </c>
      <c r="F234" s="14">
        <f>SUM([1]Ведомственная!G373)</f>
        <v>0</v>
      </c>
      <c r="G234" s="14">
        <f>SUM([1]Ведомственная!H373)</f>
        <v>0</v>
      </c>
      <c r="H234" s="80" t="e">
        <f t="shared" si="20"/>
        <v>#DIV/0!</v>
      </c>
    </row>
    <row r="235" spans="1:8" ht="31.5" x14ac:dyDescent="0.25">
      <c r="A235" s="30" t="s">
        <v>333</v>
      </c>
      <c r="B235" s="23" t="s">
        <v>334</v>
      </c>
      <c r="C235" s="23"/>
      <c r="D235" s="23"/>
      <c r="E235" s="23"/>
      <c r="F235" s="14">
        <f>SUM(F236+F240)</f>
        <v>42257</v>
      </c>
      <c r="G235" s="14">
        <f>SUM(G236+G240)</f>
        <v>42156.6</v>
      </c>
      <c r="H235" s="80">
        <f t="shared" si="20"/>
        <v>99.762406228553843</v>
      </c>
    </row>
    <row r="236" spans="1:8" x14ac:dyDescent="0.25">
      <c r="A236" s="30" t="s">
        <v>216</v>
      </c>
      <c r="B236" s="23" t="s">
        <v>335</v>
      </c>
      <c r="C236" s="23"/>
      <c r="D236" s="23"/>
      <c r="E236" s="23"/>
      <c r="F236" s="14">
        <f>SUM(F238+F237)</f>
        <v>37.9</v>
      </c>
      <c r="G236" s="14">
        <f t="shared" ref="G236" si="29">SUM(G238+G237)</f>
        <v>0</v>
      </c>
      <c r="H236" s="80">
        <f t="shared" si="20"/>
        <v>0</v>
      </c>
    </row>
    <row r="237" spans="1:8" ht="31.5" x14ac:dyDescent="0.25">
      <c r="A237" s="30" t="s">
        <v>131</v>
      </c>
      <c r="B237" s="23" t="s">
        <v>335</v>
      </c>
      <c r="C237" s="23" t="s">
        <v>169</v>
      </c>
      <c r="D237" s="23" t="s">
        <v>144</v>
      </c>
      <c r="E237" s="23" t="s">
        <v>213</v>
      </c>
      <c r="F237" s="14">
        <f>SUM([1]Ведомственная!G295)</f>
        <v>0.3</v>
      </c>
      <c r="G237" s="14">
        <f>SUM([1]Ведомственная!H295)</f>
        <v>0</v>
      </c>
      <c r="H237" s="80">
        <f t="shared" si="20"/>
        <v>0</v>
      </c>
    </row>
    <row r="238" spans="1:8" ht="63" x14ac:dyDescent="0.25">
      <c r="A238" s="30" t="s">
        <v>336</v>
      </c>
      <c r="B238" s="23" t="s">
        <v>337</v>
      </c>
      <c r="C238" s="23"/>
      <c r="D238" s="23"/>
      <c r="E238" s="23"/>
      <c r="F238" s="14">
        <f>SUM(F239)</f>
        <v>37.6</v>
      </c>
      <c r="G238" s="14">
        <f>SUM(G239)</f>
        <v>0</v>
      </c>
      <c r="H238" s="80">
        <f t="shared" si="20"/>
        <v>0</v>
      </c>
    </row>
    <row r="239" spans="1:8" ht="31.5" x14ac:dyDescent="0.25">
      <c r="A239" s="30" t="s">
        <v>131</v>
      </c>
      <c r="B239" s="23" t="s">
        <v>337</v>
      </c>
      <c r="C239" s="23" t="s">
        <v>169</v>
      </c>
      <c r="D239" s="23" t="s">
        <v>144</v>
      </c>
      <c r="E239" s="23" t="s">
        <v>213</v>
      </c>
      <c r="F239" s="14">
        <f>SUM([1]Ведомственная!G297)</f>
        <v>37.6</v>
      </c>
      <c r="G239" s="14">
        <f>SUM([1]Ведомственная!H297)</f>
        <v>0</v>
      </c>
      <c r="H239" s="80">
        <f t="shared" si="20"/>
        <v>0</v>
      </c>
    </row>
    <row r="240" spans="1:8" ht="31.5" x14ac:dyDescent="0.25">
      <c r="A240" s="30" t="s">
        <v>338</v>
      </c>
      <c r="B240" s="23" t="s">
        <v>339</v>
      </c>
      <c r="C240" s="23"/>
      <c r="D240" s="23"/>
      <c r="E240" s="23"/>
      <c r="F240" s="14">
        <f>SUM(F241:F242)+F243</f>
        <v>42219.1</v>
      </c>
      <c r="G240" s="14">
        <f t="shared" ref="G240" si="30">SUM(G241:G242)+G243</f>
        <v>42156.6</v>
      </c>
      <c r="H240" s="80">
        <f t="shared" si="20"/>
        <v>99.85196273724452</v>
      </c>
    </row>
    <row r="241" spans="1:8" ht="31.5" x14ac:dyDescent="0.25">
      <c r="A241" s="30" t="s">
        <v>322</v>
      </c>
      <c r="B241" s="23" t="s">
        <v>339</v>
      </c>
      <c r="C241" s="23" t="s">
        <v>323</v>
      </c>
      <c r="D241" s="23" t="s">
        <v>144</v>
      </c>
      <c r="E241" s="23" t="s">
        <v>213</v>
      </c>
      <c r="F241" s="14">
        <f>SUM([1]Ведомственная!G299)</f>
        <v>24</v>
      </c>
      <c r="G241" s="14">
        <f>SUM([1]Ведомственная!H299)</f>
        <v>24</v>
      </c>
      <c r="H241" s="80">
        <f t="shared" si="20"/>
        <v>100</v>
      </c>
    </row>
    <row r="242" spans="1:8" ht="31.5" x14ac:dyDescent="0.25">
      <c r="A242" s="30" t="s">
        <v>322</v>
      </c>
      <c r="B242" s="23" t="s">
        <v>339</v>
      </c>
      <c r="C242" s="23" t="s">
        <v>323</v>
      </c>
      <c r="D242" s="23" t="s">
        <v>144</v>
      </c>
      <c r="E242" s="23" t="s">
        <v>144</v>
      </c>
      <c r="F242" s="14">
        <f>SUM([1]Ведомственная!G376)</f>
        <v>243.4</v>
      </c>
      <c r="G242" s="14">
        <f>SUM([1]Ведомственная!H376)</f>
        <v>243.4</v>
      </c>
      <c r="H242" s="80">
        <f t="shared" si="20"/>
        <v>100</v>
      </c>
    </row>
    <row r="243" spans="1:8" x14ac:dyDescent="0.25">
      <c r="A243" s="30" t="s">
        <v>340</v>
      </c>
      <c r="B243" s="23" t="s">
        <v>341</v>
      </c>
      <c r="C243" s="23"/>
      <c r="D243" s="23"/>
      <c r="E243" s="23"/>
      <c r="F243" s="14">
        <f>SUM(F244)</f>
        <v>41951.7</v>
      </c>
      <c r="G243" s="14">
        <f>SUM(G244)</f>
        <v>41889.199999999997</v>
      </c>
      <c r="H243" s="80">
        <f t="shared" si="20"/>
        <v>99.851019148210924</v>
      </c>
    </row>
    <row r="244" spans="1:8" ht="31.5" x14ac:dyDescent="0.25">
      <c r="A244" s="30" t="s">
        <v>322</v>
      </c>
      <c r="B244" s="23" t="s">
        <v>341</v>
      </c>
      <c r="C244" s="23" t="s">
        <v>323</v>
      </c>
      <c r="D244" s="23" t="s">
        <v>144</v>
      </c>
      <c r="E244" s="23" t="s">
        <v>144</v>
      </c>
      <c r="F244" s="14">
        <f>SUM([1]Ведомственная!G378)</f>
        <v>41951.7</v>
      </c>
      <c r="G244" s="14">
        <f>SUM([1]Ведомственная!H378)</f>
        <v>41889.199999999997</v>
      </c>
      <c r="H244" s="80">
        <f t="shared" si="20"/>
        <v>99.851019148210924</v>
      </c>
    </row>
    <row r="245" spans="1:8" ht="31.5" x14ac:dyDescent="0.25">
      <c r="A245" s="12" t="s">
        <v>342</v>
      </c>
      <c r="B245" s="20" t="s">
        <v>343</v>
      </c>
      <c r="C245" s="20"/>
      <c r="D245" s="29"/>
      <c r="E245" s="29"/>
      <c r="F245" s="21">
        <f>SUM(F249)+F250+F246</f>
        <v>10298</v>
      </c>
      <c r="G245" s="21">
        <f>SUM(G249)+G250+G246</f>
        <v>10261.700000000001</v>
      </c>
      <c r="H245" s="80">
        <f t="shared" si="20"/>
        <v>99.647504369780549</v>
      </c>
    </row>
    <row r="246" spans="1:8" ht="78.75" x14ac:dyDescent="0.25">
      <c r="A246" s="12" t="s">
        <v>344</v>
      </c>
      <c r="B246" s="20" t="s">
        <v>345</v>
      </c>
      <c r="C246" s="29"/>
      <c r="D246" s="29"/>
      <c r="E246" s="29"/>
      <c r="F246" s="21">
        <f>SUM(F247)</f>
        <v>9331.7999999999993</v>
      </c>
      <c r="G246" s="21">
        <f>SUM(G247)</f>
        <v>9295.5</v>
      </c>
      <c r="H246" s="80">
        <f t="shared" si="20"/>
        <v>99.611007522664437</v>
      </c>
    </row>
    <row r="247" spans="1:8" x14ac:dyDescent="0.25">
      <c r="A247" s="12" t="s">
        <v>116</v>
      </c>
      <c r="B247" s="20" t="s">
        <v>345</v>
      </c>
      <c r="C247" s="29" t="s">
        <v>117</v>
      </c>
      <c r="D247" s="29" t="s">
        <v>118</v>
      </c>
      <c r="E247" s="29" t="s">
        <v>136</v>
      </c>
      <c r="F247" s="21">
        <f>SUM([1]Ведомственная!G460)</f>
        <v>9331.7999999999993</v>
      </c>
      <c r="G247" s="21">
        <f>SUM([1]Ведомственная!H460)</f>
        <v>9295.5</v>
      </c>
      <c r="H247" s="80">
        <f t="shared" si="20"/>
        <v>99.611007522664437</v>
      </c>
    </row>
    <row r="248" spans="1:8" ht="63" x14ac:dyDescent="0.25">
      <c r="A248" s="12" t="s">
        <v>346</v>
      </c>
      <c r="B248" s="20" t="s">
        <v>347</v>
      </c>
      <c r="C248" s="20"/>
      <c r="D248" s="29"/>
      <c r="E248" s="29"/>
      <c r="F248" s="21">
        <f>SUM(F249)</f>
        <v>966.2</v>
      </c>
      <c r="G248" s="21">
        <f>SUM(G249)</f>
        <v>966.2</v>
      </c>
      <c r="H248" s="80">
        <f t="shared" si="20"/>
        <v>100</v>
      </c>
    </row>
    <row r="249" spans="1:8" x14ac:dyDescent="0.25">
      <c r="A249" s="12" t="s">
        <v>116</v>
      </c>
      <c r="B249" s="20" t="s">
        <v>347</v>
      </c>
      <c r="C249" s="20">
        <v>300</v>
      </c>
      <c r="D249" s="29" t="s">
        <v>118</v>
      </c>
      <c r="E249" s="29" t="s">
        <v>136</v>
      </c>
      <c r="F249" s="21">
        <f>SUM([1]Ведомственная!G458)</f>
        <v>966.2</v>
      </c>
      <c r="G249" s="21">
        <f>SUM([1]Ведомственная!H458)</f>
        <v>966.2</v>
      </c>
      <c r="H249" s="80">
        <f t="shared" si="20"/>
        <v>100</v>
      </c>
    </row>
    <row r="250" spans="1:8" ht="47.25" hidden="1" x14ac:dyDescent="0.25">
      <c r="A250" s="12" t="s">
        <v>348</v>
      </c>
      <c r="B250" s="20" t="s">
        <v>349</v>
      </c>
      <c r="C250" s="20"/>
      <c r="D250" s="29"/>
      <c r="E250" s="29"/>
      <c r="F250" s="21">
        <f>SUM(F251)</f>
        <v>0</v>
      </c>
      <c r="G250" s="21">
        <f>SUM(G251)</f>
        <v>0</v>
      </c>
      <c r="H250" s="80" t="e">
        <f t="shared" si="20"/>
        <v>#DIV/0!</v>
      </c>
    </row>
    <row r="251" spans="1:8" hidden="1" x14ac:dyDescent="0.25">
      <c r="A251" s="12" t="s">
        <v>116</v>
      </c>
      <c r="B251" s="20" t="s">
        <v>349</v>
      </c>
      <c r="C251" s="20">
        <v>300</v>
      </c>
      <c r="D251" s="29" t="s">
        <v>118</v>
      </c>
      <c r="E251" s="29" t="s">
        <v>119</v>
      </c>
      <c r="F251" s="21">
        <f>SUM([1]Ведомственная!G446)</f>
        <v>0</v>
      </c>
      <c r="G251" s="21">
        <f>SUM([1]Ведомственная!H446)</f>
        <v>0</v>
      </c>
      <c r="H251" s="80" t="e">
        <f t="shared" si="20"/>
        <v>#DIV/0!</v>
      </c>
    </row>
    <row r="252" spans="1:8" s="19" customFormat="1" ht="31.5" x14ac:dyDescent="0.25">
      <c r="A252" s="36" t="s">
        <v>350</v>
      </c>
      <c r="B252" s="26" t="s">
        <v>351</v>
      </c>
      <c r="C252" s="26"/>
      <c r="D252" s="26"/>
      <c r="E252" s="26"/>
      <c r="F252" s="27">
        <f>SUM(F259)+F253</f>
        <v>6616.6999999999989</v>
      </c>
      <c r="G252" s="27">
        <f>SUM(G259)+G253</f>
        <v>6571.9</v>
      </c>
      <c r="H252" s="80">
        <f t="shared" si="20"/>
        <v>99.322925325313236</v>
      </c>
    </row>
    <row r="253" spans="1:8" ht="31.5" x14ac:dyDescent="0.25">
      <c r="A253" s="30" t="s">
        <v>320</v>
      </c>
      <c r="B253" s="29" t="s">
        <v>352</v>
      </c>
      <c r="C253" s="29"/>
      <c r="D253" s="29"/>
      <c r="E253" s="29"/>
      <c r="F253" s="21">
        <f>SUM(F254:F258)</f>
        <v>21.5</v>
      </c>
      <c r="G253" s="21">
        <f>SUM(G254:G258)</f>
        <v>21.5</v>
      </c>
      <c r="H253" s="80">
        <f t="shared" si="20"/>
        <v>100</v>
      </c>
    </row>
    <row r="254" spans="1:8" ht="31.5" hidden="1" x14ac:dyDescent="0.25">
      <c r="A254" s="30" t="s">
        <v>322</v>
      </c>
      <c r="B254" s="29" t="s">
        <v>352</v>
      </c>
      <c r="C254" s="29" t="s">
        <v>323</v>
      </c>
      <c r="D254" s="29" t="s">
        <v>136</v>
      </c>
      <c r="E254" s="29" t="s">
        <v>260</v>
      </c>
      <c r="F254" s="21"/>
      <c r="G254" s="21"/>
      <c r="H254" s="80" t="e">
        <f t="shared" si="20"/>
        <v>#DIV/0!</v>
      </c>
    </row>
    <row r="255" spans="1:8" ht="31.5" x14ac:dyDescent="0.25">
      <c r="A255" s="30" t="s">
        <v>322</v>
      </c>
      <c r="B255" s="29" t="s">
        <v>352</v>
      </c>
      <c r="C255" s="29" t="s">
        <v>323</v>
      </c>
      <c r="D255" s="29" t="s">
        <v>144</v>
      </c>
      <c r="E255" s="29" t="s">
        <v>144</v>
      </c>
      <c r="F255" s="21">
        <f>SUM([1]Ведомственная!G381)</f>
        <v>13.8</v>
      </c>
      <c r="G255" s="21">
        <f>SUM([1]Ведомственная!H381)</f>
        <v>13.8</v>
      </c>
      <c r="H255" s="80">
        <f t="shared" si="20"/>
        <v>100</v>
      </c>
    </row>
    <row r="256" spans="1:8" ht="31.5" hidden="1" x14ac:dyDescent="0.25">
      <c r="A256" s="30" t="s">
        <v>322</v>
      </c>
      <c r="B256" s="29" t="s">
        <v>352</v>
      </c>
      <c r="C256" s="29" t="s">
        <v>323</v>
      </c>
      <c r="D256" s="29" t="s">
        <v>230</v>
      </c>
      <c r="E256" s="29" t="s">
        <v>136</v>
      </c>
      <c r="F256" s="21">
        <f>SUM([1]Ведомственная!G440)</f>
        <v>0</v>
      </c>
      <c r="G256" s="21">
        <f>SUM([1]Ведомственная!H440)</f>
        <v>0</v>
      </c>
      <c r="H256" s="80" t="e">
        <f t="shared" si="20"/>
        <v>#DIV/0!</v>
      </c>
    </row>
    <row r="257" spans="1:8" ht="31.5" hidden="1" x14ac:dyDescent="0.25">
      <c r="A257" s="30" t="s">
        <v>322</v>
      </c>
      <c r="B257" s="29" t="s">
        <v>352</v>
      </c>
      <c r="C257" s="29" t="s">
        <v>323</v>
      </c>
      <c r="D257" s="29" t="s">
        <v>230</v>
      </c>
      <c r="E257" s="29" t="s">
        <v>128</v>
      </c>
      <c r="F257" s="21"/>
      <c r="G257" s="21"/>
      <c r="H257" s="80" t="e">
        <f t="shared" si="20"/>
        <v>#DIV/0!</v>
      </c>
    </row>
    <row r="258" spans="1:8" ht="31.5" x14ac:dyDescent="0.25">
      <c r="A258" s="30" t="s">
        <v>322</v>
      </c>
      <c r="B258" s="29" t="s">
        <v>352</v>
      </c>
      <c r="C258" s="29" t="s">
        <v>323</v>
      </c>
      <c r="D258" s="29" t="s">
        <v>353</v>
      </c>
      <c r="E258" s="29" t="s">
        <v>128</v>
      </c>
      <c r="F258" s="21">
        <f>SUM([1]Ведомственная!G489)</f>
        <v>7.7</v>
      </c>
      <c r="G258" s="21">
        <f>SUM([1]Ведомственная!H489)</f>
        <v>7.7</v>
      </c>
      <c r="H258" s="80">
        <f t="shared" si="20"/>
        <v>100</v>
      </c>
    </row>
    <row r="259" spans="1:8" ht="31.5" x14ac:dyDescent="0.25">
      <c r="A259" s="30" t="s">
        <v>354</v>
      </c>
      <c r="B259" s="23" t="s">
        <v>355</v>
      </c>
      <c r="C259" s="23"/>
      <c r="D259" s="23"/>
      <c r="E259" s="23"/>
      <c r="F259" s="14">
        <f>SUM(F260)</f>
        <v>6595.1999999999989</v>
      </c>
      <c r="G259" s="14">
        <f>SUM(G260)</f>
        <v>6550.4</v>
      </c>
      <c r="H259" s="80">
        <f t="shared" si="20"/>
        <v>99.320718098010687</v>
      </c>
    </row>
    <row r="260" spans="1:8" ht="31.5" x14ac:dyDescent="0.25">
      <c r="A260" s="30" t="s">
        <v>294</v>
      </c>
      <c r="B260" s="23" t="s">
        <v>356</v>
      </c>
      <c r="C260" s="23"/>
      <c r="D260" s="23"/>
      <c r="E260" s="23"/>
      <c r="F260" s="14">
        <f>SUM(F261:F263)</f>
        <v>6595.1999999999989</v>
      </c>
      <c r="G260" s="14">
        <f>SUM(G261:G263)</f>
        <v>6550.4</v>
      </c>
      <c r="H260" s="80">
        <f t="shared" si="20"/>
        <v>99.320718098010687</v>
      </c>
    </row>
    <row r="261" spans="1:8" ht="63" x14ac:dyDescent="0.25">
      <c r="A261" s="30" t="s">
        <v>143</v>
      </c>
      <c r="B261" s="23" t="s">
        <v>356</v>
      </c>
      <c r="C261" s="23" t="s">
        <v>9</v>
      </c>
      <c r="D261" s="23" t="s">
        <v>136</v>
      </c>
      <c r="E261" s="23" t="s">
        <v>220</v>
      </c>
      <c r="F261" s="14">
        <f>SUM([1]Ведомственная!G244)</f>
        <v>5593.9</v>
      </c>
      <c r="G261" s="14">
        <f>SUM([1]Ведомственная!H244)</f>
        <v>5593.9</v>
      </c>
      <c r="H261" s="80">
        <f t="shared" si="20"/>
        <v>100</v>
      </c>
    </row>
    <row r="262" spans="1:8" ht="31.5" x14ac:dyDescent="0.25">
      <c r="A262" s="30" t="s">
        <v>131</v>
      </c>
      <c r="B262" s="23" t="s">
        <v>356</v>
      </c>
      <c r="C262" s="23" t="s">
        <v>169</v>
      </c>
      <c r="D262" s="23" t="s">
        <v>136</v>
      </c>
      <c r="E262" s="23" t="s">
        <v>220</v>
      </c>
      <c r="F262" s="14">
        <f>SUM([1]Ведомственная!G245)</f>
        <v>985.4</v>
      </c>
      <c r="G262" s="14">
        <f>SUM([1]Ведомственная!H245)</f>
        <v>940.6</v>
      </c>
      <c r="H262" s="80">
        <f t="shared" ref="H262:H325" si="31">SUM(G262/F262*100)</f>
        <v>95.453622894256142</v>
      </c>
    </row>
    <row r="263" spans="1:8" x14ac:dyDescent="0.25">
      <c r="A263" s="30" t="s">
        <v>145</v>
      </c>
      <c r="B263" s="23" t="s">
        <v>356</v>
      </c>
      <c r="C263" s="23" t="s">
        <v>225</v>
      </c>
      <c r="D263" s="23" t="s">
        <v>136</v>
      </c>
      <c r="E263" s="23" t="s">
        <v>220</v>
      </c>
      <c r="F263" s="14">
        <f>SUM([1]Ведомственная!G246)</f>
        <v>15.9</v>
      </c>
      <c r="G263" s="14">
        <f>SUM([1]Ведомственная!H246)</f>
        <v>15.9</v>
      </c>
      <c r="H263" s="80">
        <f t="shared" si="31"/>
        <v>100</v>
      </c>
    </row>
    <row r="264" spans="1:8" s="38" customFormat="1" ht="51.75" customHeight="1" x14ac:dyDescent="0.25">
      <c r="A264" s="15" t="s">
        <v>357</v>
      </c>
      <c r="B264" s="16" t="s">
        <v>358</v>
      </c>
      <c r="C264" s="26"/>
      <c r="D264" s="26"/>
      <c r="E264" s="26"/>
      <c r="F264" s="27">
        <f>SUM(F265+F267+F269)</f>
        <v>17438.2</v>
      </c>
      <c r="G264" s="27">
        <f t="shared" ref="G264" si="32">SUM(G265+G267+G269)</f>
        <v>14862.5</v>
      </c>
      <c r="H264" s="80">
        <f t="shared" si="31"/>
        <v>85.229553508963079</v>
      </c>
    </row>
    <row r="265" spans="1:8" s="10" customFormat="1" ht="31.5" x14ac:dyDescent="0.25">
      <c r="A265" s="12" t="s">
        <v>359</v>
      </c>
      <c r="B265" s="20" t="s">
        <v>360</v>
      </c>
      <c r="C265" s="23"/>
      <c r="D265" s="23"/>
      <c r="E265" s="23"/>
      <c r="F265" s="14">
        <f>SUM(F266)</f>
        <v>1770</v>
      </c>
      <c r="G265" s="14">
        <f t="shared" ref="G265" si="33">SUM(G266)</f>
        <v>0</v>
      </c>
      <c r="H265" s="80">
        <f t="shared" si="31"/>
        <v>0</v>
      </c>
    </row>
    <row r="266" spans="1:8" s="10" customFormat="1" ht="31.5" x14ac:dyDescent="0.25">
      <c r="A266" s="12" t="s">
        <v>131</v>
      </c>
      <c r="B266" s="20" t="s">
        <v>360</v>
      </c>
      <c r="C266" s="23" t="s">
        <v>169</v>
      </c>
      <c r="D266" s="23" t="s">
        <v>136</v>
      </c>
      <c r="E266" s="23" t="s">
        <v>220</v>
      </c>
      <c r="F266" s="14">
        <f>SUM([1]Ведомственная!G249)</f>
        <v>1770</v>
      </c>
      <c r="G266" s="14">
        <f>SUM([1]Ведомственная!H249)</f>
        <v>0</v>
      </c>
      <c r="H266" s="80">
        <f t="shared" si="31"/>
        <v>0</v>
      </c>
    </row>
    <row r="267" spans="1:8" s="10" customFormat="1" ht="31.5" x14ac:dyDescent="0.25">
      <c r="A267" s="12" t="s">
        <v>361</v>
      </c>
      <c r="B267" s="20" t="s">
        <v>362</v>
      </c>
      <c r="C267" s="23"/>
      <c r="D267" s="23"/>
      <c r="E267" s="23"/>
      <c r="F267" s="14">
        <f>SUM(F268)</f>
        <v>2.2999999999999998</v>
      </c>
      <c r="G267" s="14">
        <f t="shared" ref="G267" si="34">SUM(G268)</f>
        <v>0</v>
      </c>
      <c r="H267" s="80">
        <f t="shared" si="31"/>
        <v>0</v>
      </c>
    </row>
    <row r="268" spans="1:8" s="10" customFormat="1" ht="31.5" x14ac:dyDescent="0.25">
      <c r="A268" s="12" t="s">
        <v>131</v>
      </c>
      <c r="B268" s="20" t="s">
        <v>362</v>
      </c>
      <c r="C268" s="23" t="s">
        <v>169</v>
      </c>
      <c r="D268" s="23" t="s">
        <v>136</v>
      </c>
      <c r="E268" s="23" t="s">
        <v>220</v>
      </c>
      <c r="F268" s="14">
        <f>SUM([1]Ведомственная!G251)</f>
        <v>2.2999999999999998</v>
      </c>
      <c r="G268" s="14">
        <f>SUM([1]Ведомственная!H251)</f>
        <v>0</v>
      </c>
      <c r="H268" s="80">
        <f t="shared" si="31"/>
        <v>0</v>
      </c>
    </row>
    <row r="269" spans="1:8" x14ac:dyDescent="0.25">
      <c r="A269" s="30" t="s">
        <v>216</v>
      </c>
      <c r="B269" s="23" t="s">
        <v>363</v>
      </c>
      <c r="C269" s="23"/>
      <c r="D269" s="23"/>
      <c r="E269" s="23"/>
      <c r="F269" s="14">
        <f>SUM(F270)+F271+F273</f>
        <v>15665.9</v>
      </c>
      <c r="G269" s="14">
        <f t="shared" ref="G269" si="35">SUM(G270)+G271+G273</f>
        <v>14862.5</v>
      </c>
      <c r="H269" s="80">
        <f t="shared" si="31"/>
        <v>94.871663932490307</v>
      </c>
    </row>
    <row r="270" spans="1:8" ht="31.5" x14ac:dyDescent="0.25">
      <c r="A270" s="30" t="s">
        <v>131</v>
      </c>
      <c r="B270" s="23" t="s">
        <v>363</v>
      </c>
      <c r="C270" s="23" t="s">
        <v>169</v>
      </c>
      <c r="D270" s="23" t="s">
        <v>136</v>
      </c>
      <c r="E270" s="23" t="s">
        <v>220</v>
      </c>
      <c r="F270" s="14">
        <f>SUM([1]Ведомственная!G253)</f>
        <v>14758.4</v>
      </c>
      <c r="G270" s="14">
        <f>SUM([1]Ведомственная!H253)</f>
        <v>14727.6</v>
      </c>
      <c r="H270" s="80">
        <f t="shared" si="31"/>
        <v>99.791305290546404</v>
      </c>
    </row>
    <row r="271" spans="1:8" ht="31.5" x14ac:dyDescent="0.25">
      <c r="A271" s="12" t="s">
        <v>364</v>
      </c>
      <c r="B271" s="20" t="s">
        <v>365</v>
      </c>
      <c r="C271" s="23"/>
      <c r="D271" s="23"/>
      <c r="E271" s="23"/>
      <c r="F271" s="14">
        <f>SUM(F272)</f>
        <v>870.1</v>
      </c>
      <c r="G271" s="14">
        <f>SUM(G272)</f>
        <v>129.30000000000001</v>
      </c>
      <c r="H271" s="80">
        <f t="shared" si="31"/>
        <v>14.860360878059995</v>
      </c>
    </row>
    <row r="272" spans="1:8" ht="31.5" x14ac:dyDescent="0.25">
      <c r="A272" s="12" t="s">
        <v>131</v>
      </c>
      <c r="B272" s="20" t="s">
        <v>365</v>
      </c>
      <c r="C272" s="23" t="s">
        <v>169</v>
      </c>
      <c r="D272" s="23" t="s">
        <v>136</v>
      </c>
      <c r="E272" s="23" t="s">
        <v>220</v>
      </c>
      <c r="F272" s="14">
        <f>SUM([1]Ведомственная!G255)</f>
        <v>870.1</v>
      </c>
      <c r="G272" s="14">
        <f>SUM([1]Ведомственная!H255)</f>
        <v>129.30000000000001</v>
      </c>
      <c r="H272" s="80">
        <f t="shared" si="31"/>
        <v>14.860360878059995</v>
      </c>
    </row>
    <row r="273" spans="1:8" ht="31.5" x14ac:dyDescent="0.25">
      <c r="A273" s="12" t="s">
        <v>366</v>
      </c>
      <c r="B273" s="20" t="s">
        <v>367</v>
      </c>
      <c r="C273" s="23"/>
      <c r="D273" s="23"/>
      <c r="E273" s="23"/>
      <c r="F273" s="14">
        <f>SUM(F274)</f>
        <v>37.4</v>
      </c>
      <c r="G273" s="14">
        <f>SUM(G274)</f>
        <v>5.6</v>
      </c>
      <c r="H273" s="80">
        <f t="shared" si="31"/>
        <v>14.973262032085561</v>
      </c>
    </row>
    <row r="274" spans="1:8" ht="31.5" x14ac:dyDescent="0.25">
      <c r="A274" s="12" t="s">
        <v>131</v>
      </c>
      <c r="B274" s="20" t="s">
        <v>367</v>
      </c>
      <c r="C274" s="23" t="s">
        <v>169</v>
      </c>
      <c r="D274" s="23" t="s">
        <v>136</v>
      </c>
      <c r="E274" s="23" t="s">
        <v>220</v>
      </c>
      <c r="F274" s="14">
        <f>SUM([1]Ведомственная!G257)</f>
        <v>37.4</v>
      </c>
      <c r="G274" s="14">
        <f>SUM([1]Ведомственная!H257)</f>
        <v>5.6</v>
      </c>
      <c r="H274" s="80">
        <f t="shared" si="31"/>
        <v>14.973262032085561</v>
      </c>
    </row>
    <row r="275" spans="1:8" s="19" customFormat="1" ht="31.5" x14ac:dyDescent="0.25">
      <c r="A275" s="15" t="s">
        <v>368</v>
      </c>
      <c r="B275" s="16" t="s">
        <v>369</v>
      </c>
      <c r="C275" s="16"/>
      <c r="D275" s="17"/>
      <c r="E275" s="17"/>
      <c r="F275" s="18">
        <f>SUM(F276+F282+F280)+F287</f>
        <v>10604.199999999999</v>
      </c>
      <c r="G275" s="18">
        <f>SUM(G276+G282+G280)+G287</f>
        <v>10579.099999999999</v>
      </c>
      <c r="H275" s="80">
        <f t="shared" si="31"/>
        <v>99.763301333433915</v>
      </c>
    </row>
    <row r="276" spans="1:8" ht="14.25" customHeight="1" x14ac:dyDescent="0.25">
      <c r="A276" s="12" t="s">
        <v>216</v>
      </c>
      <c r="B276" s="20" t="s">
        <v>370</v>
      </c>
      <c r="C276" s="20"/>
      <c r="D276" s="29"/>
      <c r="E276" s="29"/>
      <c r="F276" s="21">
        <f>SUM(F277)</f>
        <v>3270.4</v>
      </c>
      <c r="G276" s="21">
        <f>SUM(G277)</f>
        <v>3268.8</v>
      </c>
      <c r="H276" s="80">
        <f t="shared" si="31"/>
        <v>99.951076320939336</v>
      </c>
    </row>
    <row r="277" spans="1:8" ht="47.25" x14ac:dyDescent="0.25">
      <c r="A277" s="12" t="s">
        <v>303</v>
      </c>
      <c r="B277" s="20" t="s">
        <v>371</v>
      </c>
      <c r="C277" s="20"/>
      <c r="D277" s="29"/>
      <c r="E277" s="29"/>
      <c r="F277" s="21">
        <f>SUM(F278:F279)</f>
        <v>3270.4</v>
      </c>
      <c r="G277" s="21">
        <f>SUM(G278:G279)</f>
        <v>3268.8</v>
      </c>
      <c r="H277" s="80">
        <f t="shared" si="31"/>
        <v>99.951076320939336</v>
      </c>
    </row>
    <row r="278" spans="1:8" ht="63" x14ac:dyDescent="0.25">
      <c r="A278" s="12" t="s">
        <v>143</v>
      </c>
      <c r="B278" s="20" t="s">
        <v>371</v>
      </c>
      <c r="C278" s="20">
        <v>100</v>
      </c>
      <c r="D278" s="29" t="s">
        <v>148</v>
      </c>
      <c r="E278" s="29" t="s">
        <v>144</v>
      </c>
      <c r="F278" s="21">
        <f>SUM([1]Ведомственная!G403)</f>
        <v>0</v>
      </c>
      <c r="G278" s="21">
        <f>SUM([1]Ведомственная!H403)</f>
        <v>0</v>
      </c>
      <c r="H278" s="80"/>
    </row>
    <row r="279" spans="1:8" ht="31.5" x14ac:dyDescent="0.25">
      <c r="A279" s="12" t="s">
        <v>131</v>
      </c>
      <c r="B279" s="20" t="s">
        <v>371</v>
      </c>
      <c r="C279" s="29" t="s">
        <v>169</v>
      </c>
      <c r="D279" s="29" t="s">
        <v>148</v>
      </c>
      <c r="E279" s="29" t="s">
        <v>144</v>
      </c>
      <c r="F279" s="21">
        <f>SUM([1]Ведомственная!G404)</f>
        <v>3270.4</v>
      </c>
      <c r="G279" s="21">
        <f>SUM([1]Ведомственная!H404)</f>
        <v>3268.8</v>
      </c>
      <c r="H279" s="80">
        <f t="shared" si="31"/>
        <v>99.951076320939336</v>
      </c>
    </row>
    <row r="280" spans="1:8" ht="31.5" x14ac:dyDescent="0.25">
      <c r="A280" s="30" t="s">
        <v>320</v>
      </c>
      <c r="B280" s="20" t="s">
        <v>372</v>
      </c>
      <c r="C280" s="29"/>
      <c r="D280" s="29"/>
      <c r="E280" s="29"/>
      <c r="F280" s="21">
        <f>SUM(F281)</f>
        <v>0</v>
      </c>
      <c r="G280" s="21">
        <f>SUM(G281)</f>
        <v>0</v>
      </c>
      <c r="H280" s="80"/>
    </row>
    <row r="281" spans="1:8" ht="31.5" x14ac:dyDescent="0.25">
      <c r="A281" s="30" t="s">
        <v>322</v>
      </c>
      <c r="B281" s="20" t="s">
        <v>372</v>
      </c>
      <c r="C281" s="29" t="s">
        <v>323</v>
      </c>
      <c r="D281" s="29" t="s">
        <v>148</v>
      </c>
      <c r="E281" s="29" t="s">
        <v>144</v>
      </c>
      <c r="F281" s="21">
        <f>SUM([1]Ведомственная!G409)</f>
        <v>0</v>
      </c>
      <c r="G281" s="21">
        <f>SUM([1]Ведомственная!H409)</f>
        <v>0</v>
      </c>
      <c r="H281" s="80"/>
    </row>
    <row r="282" spans="1:8" ht="31.5" x14ac:dyDescent="0.25">
      <c r="A282" s="12" t="s">
        <v>294</v>
      </c>
      <c r="B282" s="20" t="s">
        <v>373</v>
      </c>
      <c r="C282" s="20"/>
      <c r="D282" s="29"/>
      <c r="E282" s="29"/>
      <c r="F282" s="21">
        <f>SUM(F283:F286)</f>
        <v>7333.7999999999993</v>
      </c>
      <c r="G282" s="21">
        <f>SUM(G283:G286)</f>
        <v>7310.2999999999993</v>
      </c>
      <c r="H282" s="80">
        <f t="shared" si="31"/>
        <v>99.679565845809819</v>
      </c>
    </row>
    <row r="283" spans="1:8" ht="63" x14ac:dyDescent="0.25">
      <c r="A283" s="12" t="s">
        <v>143</v>
      </c>
      <c r="B283" s="20" t="s">
        <v>373</v>
      </c>
      <c r="C283" s="29" t="s">
        <v>9</v>
      </c>
      <c r="D283" s="29" t="s">
        <v>148</v>
      </c>
      <c r="E283" s="29" t="s">
        <v>119</v>
      </c>
      <c r="F283" s="21">
        <f>SUM([1]Ведомственная!G394)</f>
        <v>5953.5</v>
      </c>
      <c r="G283" s="21">
        <f>SUM([1]Ведомственная!H394)</f>
        <v>5953.5</v>
      </c>
      <c r="H283" s="80">
        <f t="shared" si="31"/>
        <v>100</v>
      </c>
    </row>
    <row r="284" spans="1:8" ht="31.5" x14ac:dyDescent="0.25">
      <c r="A284" s="12" t="s">
        <v>131</v>
      </c>
      <c r="B284" s="20" t="s">
        <v>373</v>
      </c>
      <c r="C284" s="29" t="s">
        <v>169</v>
      </c>
      <c r="D284" s="29" t="s">
        <v>148</v>
      </c>
      <c r="E284" s="29" t="s">
        <v>119</v>
      </c>
      <c r="F284" s="21">
        <f>SUM([1]Ведомственная!G395)</f>
        <v>1268.9000000000001</v>
      </c>
      <c r="G284" s="21">
        <f>SUM([1]Ведомственная!H395)</f>
        <v>1245.4000000000001</v>
      </c>
      <c r="H284" s="80">
        <f t="shared" si="31"/>
        <v>98.148002206635667</v>
      </c>
    </row>
    <row r="285" spans="1:8" ht="31.5" x14ac:dyDescent="0.25">
      <c r="A285" s="12" t="s">
        <v>131</v>
      </c>
      <c r="B285" s="20" t="s">
        <v>373</v>
      </c>
      <c r="C285" s="29" t="s">
        <v>169</v>
      </c>
      <c r="D285" s="29" t="s">
        <v>127</v>
      </c>
      <c r="E285" s="29" t="s">
        <v>144</v>
      </c>
      <c r="F285" s="21">
        <f>SUM([1]Ведомственная!G428)</f>
        <v>14.5</v>
      </c>
      <c r="G285" s="21">
        <f>SUM([1]Ведомственная!H428)</f>
        <v>14.5</v>
      </c>
      <c r="H285" s="80">
        <f t="shared" si="31"/>
        <v>100</v>
      </c>
    </row>
    <row r="286" spans="1:8" x14ac:dyDescent="0.25">
      <c r="A286" s="12" t="s">
        <v>145</v>
      </c>
      <c r="B286" s="20" t="s">
        <v>373</v>
      </c>
      <c r="C286" s="29" t="s">
        <v>225</v>
      </c>
      <c r="D286" s="29" t="s">
        <v>148</v>
      </c>
      <c r="E286" s="29" t="s">
        <v>119</v>
      </c>
      <c r="F286" s="21">
        <f>SUM([1]Ведомственная!G396)</f>
        <v>96.9</v>
      </c>
      <c r="G286" s="21">
        <f>SUM([1]Ведомственная!H396)</f>
        <v>96.9</v>
      </c>
      <c r="H286" s="80">
        <f t="shared" si="31"/>
        <v>100</v>
      </c>
    </row>
    <row r="287" spans="1:8" x14ac:dyDescent="0.25">
      <c r="A287" s="12" t="s">
        <v>374</v>
      </c>
      <c r="B287" s="20" t="s">
        <v>375</v>
      </c>
      <c r="C287" s="29"/>
      <c r="D287" s="29"/>
      <c r="E287" s="29"/>
      <c r="F287" s="21">
        <f>SUM(F288)</f>
        <v>0</v>
      </c>
      <c r="G287" s="21">
        <f t="shared" ref="G287" si="36">SUM(G288)</f>
        <v>0</v>
      </c>
      <c r="H287" s="80"/>
    </row>
    <row r="288" spans="1:8" ht="47.25" x14ac:dyDescent="0.25">
      <c r="A288" s="12" t="s">
        <v>376</v>
      </c>
      <c r="B288" s="20" t="s">
        <v>377</v>
      </c>
      <c r="C288" s="29"/>
      <c r="D288" s="29"/>
      <c r="E288" s="29"/>
      <c r="F288" s="21">
        <f>SUM(F289)</f>
        <v>0</v>
      </c>
      <c r="G288" s="21">
        <f>SUM(G289)</f>
        <v>0</v>
      </c>
      <c r="H288" s="80"/>
    </row>
    <row r="289" spans="1:8" ht="31.5" x14ac:dyDescent="0.25">
      <c r="A289" s="12" t="s">
        <v>131</v>
      </c>
      <c r="B289" s="20" t="s">
        <v>377</v>
      </c>
      <c r="C289" s="29" t="s">
        <v>169</v>
      </c>
      <c r="D289" s="29" t="s">
        <v>148</v>
      </c>
      <c r="E289" s="29" t="s">
        <v>144</v>
      </c>
      <c r="F289" s="21">
        <f>SUM([1]Ведомственная!G407)</f>
        <v>0</v>
      </c>
      <c r="G289" s="21">
        <f>SUM([1]Ведомственная!H407)</f>
        <v>0</v>
      </c>
      <c r="H289" s="80"/>
    </row>
    <row r="290" spans="1:8" s="19" customFormat="1" ht="47.25" x14ac:dyDescent="0.25">
      <c r="A290" s="15" t="s">
        <v>378</v>
      </c>
      <c r="B290" s="16" t="s">
        <v>379</v>
      </c>
      <c r="C290" s="16"/>
      <c r="D290" s="17"/>
      <c r="E290" s="17"/>
      <c r="F290" s="18">
        <f>SUM(F291)+F309</f>
        <v>101258.5</v>
      </c>
      <c r="G290" s="18">
        <f>SUM(G291)+G309</f>
        <v>97624</v>
      </c>
      <c r="H290" s="80">
        <f t="shared" si="31"/>
        <v>96.410671696697065</v>
      </c>
    </row>
    <row r="291" spans="1:8" ht="47.25" x14ac:dyDescent="0.25">
      <c r="A291" s="12" t="s">
        <v>380</v>
      </c>
      <c r="B291" s="20" t="s">
        <v>381</v>
      </c>
      <c r="C291" s="20"/>
      <c r="D291" s="29"/>
      <c r="E291" s="29"/>
      <c r="F291" s="21">
        <f>SUM(F296)+F294+F307+F305</f>
        <v>61173.8</v>
      </c>
      <c r="G291" s="21">
        <f t="shared" ref="G291" si="37">SUM(G296)+G294+G307+G305</f>
        <v>57539.3</v>
      </c>
      <c r="H291" s="80">
        <f t="shared" si="31"/>
        <v>94.058731025373604</v>
      </c>
    </row>
    <row r="292" spans="1:8" ht="47.25" hidden="1" x14ac:dyDescent="0.25">
      <c r="A292" s="30" t="s">
        <v>382</v>
      </c>
      <c r="B292" s="20" t="s">
        <v>383</v>
      </c>
      <c r="C292" s="29"/>
      <c r="D292" s="21"/>
      <c r="E292" s="33"/>
      <c r="F292" s="21">
        <f>F293</f>
        <v>0</v>
      </c>
      <c r="G292" s="21">
        <f>G293</f>
        <v>0</v>
      </c>
      <c r="H292" s="80" t="e">
        <f t="shared" si="31"/>
        <v>#DIV/0!</v>
      </c>
    </row>
    <row r="293" spans="1:8" ht="31.5" hidden="1" x14ac:dyDescent="0.25">
      <c r="A293" s="30" t="s">
        <v>322</v>
      </c>
      <c r="B293" s="20" t="s">
        <v>383</v>
      </c>
      <c r="C293" s="29" t="s">
        <v>323</v>
      </c>
      <c r="D293" s="29" t="s">
        <v>127</v>
      </c>
      <c r="E293" s="29" t="s">
        <v>128</v>
      </c>
      <c r="F293" s="21"/>
      <c r="G293" s="21"/>
      <c r="H293" s="80" t="e">
        <f t="shared" si="31"/>
        <v>#DIV/0!</v>
      </c>
    </row>
    <row r="294" spans="1:8" ht="31.5" x14ac:dyDescent="0.25">
      <c r="A294" s="30" t="s">
        <v>384</v>
      </c>
      <c r="B294" s="20" t="s">
        <v>385</v>
      </c>
      <c r="C294" s="29"/>
      <c r="D294" s="29"/>
      <c r="E294" s="29"/>
      <c r="F294" s="21">
        <f>SUM(F295)</f>
        <v>15284.7</v>
      </c>
      <c r="G294" s="21">
        <f t="shared" ref="G294" si="38">SUM(G295)</f>
        <v>15284.7</v>
      </c>
      <c r="H294" s="80">
        <f t="shared" si="31"/>
        <v>100</v>
      </c>
    </row>
    <row r="295" spans="1:8" ht="31.5" x14ac:dyDescent="0.25">
      <c r="A295" s="30" t="s">
        <v>131</v>
      </c>
      <c r="B295" s="20" t="s">
        <v>385</v>
      </c>
      <c r="C295" s="20">
        <v>200</v>
      </c>
      <c r="D295" s="29" t="s">
        <v>136</v>
      </c>
      <c r="E295" s="29" t="s">
        <v>230</v>
      </c>
      <c r="F295" s="21">
        <f>SUM([1]Ведомственная!G196)</f>
        <v>15284.7</v>
      </c>
      <c r="G295" s="21">
        <f>SUM([1]Ведомственная!H196)</f>
        <v>15284.7</v>
      </c>
      <c r="H295" s="80">
        <f t="shared" si="31"/>
        <v>100</v>
      </c>
    </row>
    <row r="296" spans="1:8" ht="31.5" x14ac:dyDescent="0.25">
      <c r="A296" s="12" t="s">
        <v>386</v>
      </c>
      <c r="B296" s="20" t="s">
        <v>387</v>
      </c>
      <c r="C296" s="20"/>
      <c r="D296" s="29"/>
      <c r="E296" s="29"/>
      <c r="F296" s="21">
        <f>SUM(F297:F304)</f>
        <v>45073.8</v>
      </c>
      <c r="G296" s="21">
        <f>SUM(G297:G304)</f>
        <v>41439.300000000003</v>
      </c>
      <c r="H296" s="80">
        <f t="shared" si="31"/>
        <v>91.936557379231402</v>
      </c>
    </row>
    <row r="297" spans="1:8" ht="29.25" customHeight="1" x14ac:dyDescent="0.25">
      <c r="A297" s="12" t="s">
        <v>131</v>
      </c>
      <c r="B297" s="20" t="s">
        <v>387</v>
      </c>
      <c r="C297" s="20">
        <v>200</v>
      </c>
      <c r="D297" s="29" t="s">
        <v>128</v>
      </c>
      <c r="E297" s="29">
        <v>13</v>
      </c>
      <c r="F297" s="21">
        <f>SUM([1]Ведомственная!G106)</f>
        <v>22544.3</v>
      </c>
      <c r="G297" s="21">
        <f>SUM([1]Ведомственная!H106)</f>
        <v>20031.3</v>
      </c>
      <c r="H297" s="80">
        <f t="shared" si="31"/>
        <v>88.853058200964313</v>
      </c>
    </row>
    <row r="298" spans="1:8" ht="29.25" customHeight="1" x14ac:dyDescent="0.25">
      <c r="A298" s="12" t="s">
        <v>131</v>
      </c>
      <c r="B298" s="20" t="s">
        <v>387</v>
      </c>
      <c r="C298" s="20">
        <v>200</v>
      </c>
      <c r="D298" s="29" t="s">
        <v>136</v>
      </c>
      <c r="E298" s="29" t="s">
        <v>230</v>
      </c>
      <c r="F298" s="21">
        <f>SUM([1]Ведомственная!G198)</f>
        <v>18300</v>
      </c>
      <c r="G298" s="21">
        <f>SUM([1]Ведомственная!H198)</f>
        <v>18260</v>
      </c>
      <c r="H298" s="80">
        <f t="shared" si="31"/>
        <v>99.78142076502732</v>
      </c>
    </row>
    <row r="299" spans="1:8" ht="29.25" hidden="1" customHeight="1" x14ac:dyDescent="0.25">
      <c r="A299" s="12" t="s">
        <v>131</v>
      </c>
      <c r="B299" s="20" t="s">
        <v>387</v>
      </c>
      <c r="C299" s="20">
        <v>200</v>
      </c>
      <c r="D299" s="29" t="s">
        <v>136</v>
      </c>
      <c r="E299" s="29" t="s">
        <v>220</v>
      </c>
      <c r="F299" s="21">
        <f>SUM([1]Ведомственная!G261)</f>
        <v>0</v>
      </c>
      <c r="G299" s="21">
        <f>SUM([1]Ведомственная!H261)</f>
        <v>0</v>
      </c>
      <c r="H299" s="80" t="e">
        <f t="shared" si="31"/>
        <v>#DIV/0!</v>
      </c>
    </row>
    <row r="300" spans="1:8" ht="31.5" x14ac:dyDescent="0.25">
      <c r="A300" s="12" t="s">
        <v>131</v>
      </c>
      <c r="B300" s="20" t="s">
        <v>387</v>
      </c>
      <c r="C300" s="20">
        <v>200</v>
      </c>
      <c r="D300" s="29" t="s">
        <v>144</v>
      </c>
      <c r="E300" s="29" t="s">
        <v>213</v>
      </c>
      <c r="F300" s="21">
        <f>SUM([1]Ведомственная!G304)</f>
        <v>2307.5</v>
      </c>
      <c r="G300" s="21">
        <f>SUM([1]Ведомственная!H304)</f>
        <v>1299.8</v>
      </c>
      <c r="H300" s="80">
        <f t="shared" si="31"/>
        <v>56.329360780065009</v>
      </c>
    </row>
    <row r="301" spans="1:8" ht="31.5" x14ac:dyDescent="0.25">
      <c r="A301" s="12" t="s">
        <v>131</v>
      </c>
      <c r="B301" s="20" t="s">
        <v>387</v>
      </c>
      <c r="C301" s="20">
        <v>200</v>
      </c>
      <c r="D301" s="29" t="s">
        <v>144</v>
      </c>
      <c r="E301" s="29" t="s">
        <v>119</v>
      </c>
      <c r="F301" s="21">
        <f>SUM([1]Ведомственная!G343)</f>
        <v>1902</v>
      </c>
      <c r="G301" s="21">
        <f>SUM([1]Ведомственная!H343)</f>
        <v>1848.2</v>
      </c>
      <c r="H301" s="80">
        <f t="shared" si="31"/>
        <v>97.171398527865406</v>
      </c>
    </row>
    <row r="302" spans="1:8" ht="31.5" hidden="1" x14ac:dyDescent="0.25">
      <c r="A302" s="30" t="s">
        <v>322</v>
      </c>
      <c r="B302" s="20" t="s">
        <v>387</v>
      </c>
      <c r="C302" s="20">
        <v>400</v>
      </c>
      <c r="D302" s="29" t="s">
        <v>144</v>
      </c>
      <c r="E302" s="29" t="s">
        <v>119</v>
      </c>
      <c r="F302" s="21">
        <f>SUM([1]Ведомственная!G344)</f>
        <v>0</v>
      </c>
      <c r="G302" s="21">
        <f>SUM([1]Ведомственная!H344)</f>
        <v>0</v>
      </c>
      <c r="H302" s="80" t="e">
        <f t="shared" si="31"/>
        <v>#DIV/0!</v>
      </c>
    </row>
    <row r="303" spans="1:8" ht="31.5" hidden="1" x14ac:dyDescent="0.25">
      <c r="A303" s="30" t="s">
        <v>322</v>
      </c>
      <c r="B303" s="20" t="s">
        <v>387</v>
      </c>
      <c r="C303" s="20">
        <v>400</v>
      </c>
      <c r="D303" s="29" t="s">
        <v>353</v>
      </c>
      <c r="E303" s="29" t="s">
        <v>128</v>
      </c>
      <c r="F303" s="21">
        <f>SUM([1]Ведомственная!G493)</f>
        <v>0</v>
      </c>
      <c r="G303" s="21"/>
      <c r="H303" s="80" t="e">
        <f t="shared" si="31"/>
        <v>#DIV/0!</v>
      </c>
    </row>
    <row r="304" spans="1:8" x14ac:dyDescent="0.25">
      <c r="A304" s="12" t="s">
        <v>145</v>
      </c>
      <c r="B304" s="20" t="s">
        <v>387</v>
      </c>
      <c r="C304" s="20">
        <v>800</v>
      </c>
      <c r="D304" s="29" t="s">
        <v>128</v>
      </c>
      <c r="E304" s="29">
        <v>13</v>
      </c>
      <c r="F304" s="21">
        <f>SUM([1]Ведомственная!G107)</f>
        <v>20</v>
      </c>
      <c r="G304" s="21">
        <f>SUM([1]Ведомственная!H107)</f>
        <v>0</v>
      </c>
      <c r="H304" s="80">
        <f t="shared" si="31"/>
        <v>0</v>
      </c>
    </row>
    <row r="305" spans="1:8" ht="28.5" customHeight="1" x14ac:dyDescent="0.25">
      <c r="A305" s="30" t="s">
        <v>388</v>
      </c>
      <c r="B305" s="20" t="s">
        <v>389</v>
      </c>
      <c r="C305" s="23"/>
      <c r="D305" s="29"/>
      <c r="E305" s="29"/>
      <c r="F305" s="21">
        <f>SUM(F306)</f>
        <v>800</v>
      </c>
      <c r="G305" s="21">
        <f t="shared" ref="G305" si="39">SUM(G306)</f>
        <v>800</v>
      </c>
      <c r="H305" s="80">
        <f t="shared" si="31"/>
        <v>100</v>
      </c>
    </row>
    <row r="306" spans="1:8" ht="28.5" customHeight="1" x14ac:dyDescent="0.25">
      <c r="A306" s="12" t="s">
        <v>131</v>
      </c>
      <c r="B306" s="20" t="s">
        <v>389</v>
      </c>
      <c r="C306" s="23" t="s">
        <v>169</v>
      </c>
      <c r="D306" s="29" t="s">
        <v>144</v>
      </c>
      <c r="E306" s="29" t="s">
        <v>119</v>
      </c>
      <c r="F306" s="21">
        <f>SUM([1]Ведомственная!G346)</f>
        <v>800</v>
      </c>
      <c r="G306" s="21">
        <f>SUM([1]Ведомственная!H346)</f>
        <v>800</v>
      </c>
      <c r="H306" s="80">
        <f t="shared" si="31"/>
        <v>100</v>
      </c>
    </row>
    <row r="307" spans="1:8" ht="47.25" x14ac:dyDescent="0.25">
      <c r="A307" s="12" t="s">
        <v>390</v>
      </c>
      <c r="B307" s="20" t="s">
        <v>391</v>
      </c>
      <c r="C307" s="20"/>
      <c r="D307" s="29"/>
      <c r="E307" s="29"/>
      <c r="F307" s="21">
        <f>SUM(F308)</f>
        <v>15.3</v>
      </c>
      <c r="G307" s="21">
        <f t="shared" ref="G307" si="40">SUM(G308)</f>
        <v>15.3</v>
      </c>
      <c r="H307" s="80">
        <f t="shared" si="31"/>
        <v>100</v>
      </c>
    </row>
    <row r="308" spans="1:8" ht="31.5" x14ac:dyDescent="0.25">
      <c r="A308" s="12" t="s">
        <v>131</v>
      </c>
      <c r="B308" s="20" t="s">
        <v>391</v>
      </c>
      <c r="C308" s="20">
        <v>200</v>
      </c>
      <c r="D308" s="29" t="s">
        <v>136</v>
      </c>
      <c r="E308" s="29" t="s">
        <v>230</v>
      </c>
      <c r="F308" s="21">
        <f>SUM([1]Ведомственная!G200)</f>
        <v>15.3</v>
      </c>
      <c r="G308" s="21">
        <f>SUM([1]Ведомственная!H200)</f>
        <v>15.3</v>
      </c>
      <c r="H308" s="80">
        <f t="shared" si="31"/>
        <v>100</v>
      </c>
    </row>
    <row r="309" spans="1:8" ht="31.5" x14ac:dyDescent="0.25">
      <c r="A309" s="12" t="s">
        <v>392</v>
      </c>
      <c r="B309" s="20" t="s">
        <v>393</v>
      </c>
      <c r="C309" s="20"/>
      <c r="D309" s="29"/>
      <c r="E309" s="29"/>
      <c r="F309" s="21">
        <f>SUM(F310)</f>
        <v>40084.699999999997</v>
      </c>
      <c r="G309" s="21">
        <f>SUM(G310)</f>
        <v>40084.699999999997</v>
      </c>
      <c r="H309" s="80">
        <f t="shared" si="31"/>
        <v>100</v>
      </c>
    </row>
    <row r="310" spans="1:8" ht="31.5" x14ac:dyDescent="0.25">
      <c r="A310" s="12" t="s">
        <v>386</v>
      </c>
      <c r="B310" s="20" t="s">
        <v>394</v>
      </c>
      <c r="C310" s="20"/>
      <c r="D310" s="29"/>
      <c r="E310" s="29"/>
      <c r="F310" s="21">
        <f>SUM(F311:F313)</f>
        <v>40084.699999999997</v>
      </c>
      <c r="G310" s="21">
        <f>SUM(G311:G313)</f>
        <v>40084.699999999997</v>
      </c>
      <c r="H310" s="80">
        <f t="shared" si="31"/>
        <v>100</v>
      </c>
    </row>
    <row r="311" spans="1:8" ht="29.25" customHeight="1" x14ac:dyDescent="0.25">
      <c r="A311" s="12" t="s">
        <v>131</v>
      </c>
      <c r="B311" s="20" t="s">
        <v>394</v>
      </c>
      <c r="C311" s="20">
        <v>200</v>
      </c>
      <c r="D311" s="29" t="s">
        <v>128</v>
      </c>
      <c r="E311" s="29">
        <v>13</v>
      </c>
      <c r="F311" s="21">
        <f>SUM([1]Ведомственная!G110)</f>
        <v>84.7</v>
      </c>
      <c r="G311" s="21">
        <f>SUM([1]Ведомственная!H110)</f>
        <v>84.7</v>
      </c>
      <c r="H311" s="80">
        <f t="shared" si="31"/>
        <v>100</v>
      </c>
    </row>
    <row r="312" spans="1:8" ht="29.25" customHeight="1" x14ac:dyDescent="0.25">
      <c r="A312" s="12" t="s">
        <v>145</v>
      </c>
      <c r="B312" s="20" t="s">
        <v>394</v>
      </c>
      <c r="C312" s="20">
        <v>800</v>
      </c>
      <c r="D312" s="29" t="s">
        <v>128</v>
      </c>
      <c r="E312" s="29">
        <v>13</v>
      </c>
      <c r="F312" s="21">
        <f>SUM([1]Ведомственная!G111)</f>
        <v>0</v>
      </c>
      <c r="G312" s="21">
        <f>SUM([1]Ведомственная!H111)</f>
        <v>0</v>
      </c>
      <c r="H312" s="80"/>
    </row>
    <row r="313" spans="1:8" ht="28.5" customHeight="1" x14ac:dyDescent="0.25">
      <c r="A313" s="12" t="s">
        <v>145</v>
      </c>
      <c r="B313" s="20" t="s">
        <v>394</v>
      </c>
      <c r="C313" s="20">
        <v>800</v>
      </c>
      <c r="D313" s="29" t="s">
        <v>144</v>
      </c>
      <c r="E313" s="29" t="s">
        <v>213</v>
      </c>
      <c r="F313" s="21">
        <f>SUM([1]Ведомственная!G307)</f>
        <v>40000</v>
      </c>
      <c r="G313" s="21">
        <f>SUM([1]Ведомственная!H307)</f>
        <v>40000</v>
      </c>
      <c r="H313" s="80">
        <f t="shared" si="31"/>
        <v>100</v>
      </c>
    </row>
    <row r="314" spans="1:8" s="19" customFormat="1" ht="29.25" customHeight="1" x14ac:dyDescent="0.25">
      <c r="A314" s="15" t="s">
        <v>395</v>
      </c>
      <c r="B314" s="16" t="s">
        <v>396</v>
      </c>
      <c r="C314" s="17"/>
      <c r="D314" s="17"/>
      <c r="E314" s="17"/>
      <c r="F314" s="18">
        <f>SUM(F315+F328)</f>
        <v>139670.79999999999</v>
      </c>
      <c r="G314" s="18">
        <f t="shared" ref="G314" si="41">SUM(G315+G328)</f>
        <v>128479</v>
      </c>
      <c r="H314" s="80">
        <f t="shared" si="31"/>
        <v>91.987015181412303</v>
      </c>
    </row>
    <row r="315" spans="1:8" ht="31.5" x14ac:dyDescent="0.25">
      <c r="A315" s="12" t="s">
        <v>397</v>
      </c>
      <c r="B315" s="20" t="s">
        <v>398</v>
      </c>
      <c r="C315" s="29"/>
      <c r="D315" s="29"/>
      <c r="E315" s="29"/>
      <c r="F315" s="21">
        <f>SUM(F316)+F326</f>
        <v>82676.600000000006</v>
      </c>
      <c r="G315" s="21">
        <f t="shared" ref="G315" si="42">SUM(G316)+G326</f>
        <v>72690.5</v>
      </c>
      <c r="H315" s="80">
        <f t="shared" si="31"/>
        <v>87.921491691724128</v>
      </c>
    </row>
    <row r="316" spans="1:8" ht="31.5" x14ac:dyDescent="0.25">
      <c r="A316" s="12" t="s">
        <v>399</v>
      </c>
      <c r="B316" s="20" t="s">
        <v>400</v>
      </c>
      <c r="C316" s="29"/>
      <c r="D316" s="29"/>
      <c r="E316" s="29"/>
      <c r="F316" s="21">
        <f>SUM(F319)+F321+F317</f>
        <v>82676.600000000006</v>
      </c>
      <c r="G316" s="21">
        <f t="shared" ref="G316" si="43">SUM(G319)+G321+G317</f>
        <v>72690.5</v>
      </c>
      <c r="H316" s="80">
        <f t="shared" si="31"/>
        <v>87.921491691724128</v>
      </c>
    </row>
    <row r="317" spans="1:8" ht="47.25" x14ac:dyDescent="0.25">
      <c r="A317" s="12" t="s">
        <v>401</v>
      </c>
      <c r="B317" s="20" t="s">
        <v>402</v>
      </c>
      <c r="C317" s="29"/>
      <c r="D317" s="29"/>
      <c r="E317" s="29"/>
      <c r="F317" s="21">
        <f>SUM(F318)</f>
        <v>65486.5</v>
      </c>
      <c r="G317" s="21">
        <f t="shared" ref="G317" si="44">SUM(G318)</f>
        <v>55516.800000000003</v>
      </c>
      <c r="H317" s="80">
        <f t="shared" si="31"/>
        <v>84.775946187382132</v>
      </c>
    </row>
    <row r="318" spans="1:8" ht="31.5" x14ac:dyDescent="0.25">
      <c r="A318" s="30" t="s">
        <v>322</v>
      </c>
      <c r="B318" s="20" t="s">
        <v>402</v>
      </c>
      <c r="C318" s="29" t="s">
        <v>323</v>
      </c>
      <c r="D318" s="29"/>
      <c r="E318" s="29"/>
      <c r="F318" s="21">
        <f>SUM([1]Ведомственная!G279)</f>
        <v>65486.5</v>
      </c>
      <c r="G318" s="21">
        <f>SUM([1]Ведомственная!H279)</f>
        <v>55516.800000000003</v>
      </c>
      <c r="H318" s="80">
        <f t="shared" si="31"/>
        <v>84.775946187382132</v>
      </c>
    </row>
    <row r="319" spans="1:8" ht="31.5" x14ac:dyDescent="0.25">
      <c r="A319" s="12" t="s">
        <v>403</v>
      </c>
      <c r="B319" s="20" t="s">
        <v>404</v>
      </c>
      <c r="C319" s="29"/>
      <c r="D319" s="29"/>
      <c r="E319" s="29"/>
      <c r="F319" s="21">
        <f>SUM(F320)</f>
        <v>16371.600000000006</v>
      </c>
      <c r="G319" s="21">
        <f>SUM(G320)</f>
        <v>16371.6</v>
      </c>
      <c r="H319" s="80">
        <f t="shared" si="31"/>
        <v>99.999999999999972</v>
      </c>
    </row>
    <row r="320" spans="1:8" ht="31.5" x14ac:dyDescent="0.25">
      <c r="A320" s="30" t="s">
        <v>322</v>
      </c>
      <c r="B320" s="20" t="s">
        <v>404</v>
      </c>
      <c r="C320" s="29" t="s">
        <v>323</v>
      </c>
      <c r="D320" s="29" t="s">
        <v>144</v>
      </c>
      <c r="E320" s="29" t="s">
        <v>128</v>
      </c>
      <c r="F320" s="21">
        <f>SUM([1]Ведомственная!G281)</f>
        <v>16371.600000000006</v>
      </c>
      <c r="G320" s="21">
        <f>SUM([1]Ведомственная!H281)</f>
        <v>16371.6</v>
      </c>
      <c r="H320" s="80">
        <f t="shared" si="31"/>
        <v>99.999999999999972</v>
      </c>
    </row>
    <row r="321" spans="1:8" ht="31.5" x14ac:dyDescent="0.25">
      <c r="A321" s="12" t="s">
        <v>405</v>
      </c>
      <c r="B321" s="20" t="s">
        <v>406</v>
      </c>
      <c r="C321" s="29"/>
      <c r="D321" s="29"/>
      <c r="E321" s="29"/>
      <c r="F321" s="21">
        <f>SUM(F322)</f>
        <v>818.5</v>
      </c>
      <c r="G321" s="21">
        <f>SUM(G322)</f>
        <v>802.1</v>
      </c>
      <c r="H321" s="80">
        <f t="shared" si="31"/>
        <v>97.996334758704947</v>
      </c>
    </row>
    <row r="322" spans="1:8" ht="31.5" x14ac:dyDescent="0.25">
      <c r="A322" s="30" t="s">
        <v>322</v>
      </c>
      <c r="B322" s="20" t="s">
        <v>406</v>
      </c>
      <c r="C322" s="29" t="s">
        <v>323</v>
      </c>
      <c r="D322" s="29" t="s">
        <v>144</v>
      </c>
      <c r="E322" s="29" t="s">
        <v>128</v>
      </c>
      <c r="F322" s="21">
        <f>SUM([1]Ведомственная!G283)</f>
        <v>818.5</v>
      </c>
      <c r="G322" s="21">
        <f>SUM([1]Ведомственная!H283)</f>
        <v>802.1</v>
      </c>
      <c r="H322" s="80">
        <f t="shared" si="31"/>
        <v>97.996334758704947</v>
      </c>
    </row>
    <row r="323" spans="1:8" ht="31.5" hidden="1" x14ac:dyDescent="0.25">
      <c r="A323" s="30" t="s">
        <v>407</v>
      </c>
      <c r="B323" s="29" t="s">
        <v>408</v>
      </c>
      <c r="C323" s="29"/>
      <c r="D323" s="29"/>
      <c r="E323" s="29"/>
      <c r="F323" s="21">
        <f>SUM(F324)</f>
        <v>0</v>
      </c>
      <c r="G323" s="21">
        <f>SUM(G324)</f>
        <v>0</v>
      </c>
      <c r="H323" s="80" t="e">
        <f t="shared" si="31"/>
        <v>#DIV/0!</v>
      </c>
    </row>
    <row r="324" spans="1:8" ht="31.5" hidden="1" x14ac:dyDescent="0.25">
      <c r="A324" s="30" t="s">
        <v>322</v>
      </c>
      <c r="B324" s="29" t="s">
        <v>408</v>
      </c>
      <c r="C324" s="29" t="s">
        <v>323</v>
      </c>
      <c r="D324" s="29" t="s">
        <v>144</v>
      </c>
      <c r="E324" s="29" t="s">
        <v>144</v>
      </c>
      <c r="F324" s="21"/>
      <c r="G324" s="21"/>
      <c r="H324" s="80" t="e">
        <f t="shared" si="31"/>
        <v>#DIV/0!</v>
      </c>
    </row>
    <row r="325" spans="1:8" ht="32.25" hidden="1" customHeight="1" x14ac:dyDescent="0.25">
      <c r="A325" s="30" t="s">
        <v>322</v>
      </c>
      <c r="B325" s="20" t="s">
        <v>409</v>
      </c>
      <c r="C325" s="20">
        <v>400</v>
      </c>
      <c r="D325" s="29" t="s">
        <v>118</v>
      </c>
      <c r="E325" s="29" t="s">
        <v>148</v>
      </c>
      <c r="F325" s="21"/>
      <c r="G325" s="21"/>
      <c r="H325" s="80" t="e">
        <f t="shared" si="31"/>
        <v>#DIV/0!</v>
      </c>
    </row>
    <row r="326" spans="1:8" ht="32.25" customHeight="1" x14ac:dyDescent="0.25">
      <c r="A326" s="32" t="s">
        <v>216</v>
      </c>
      <c r="B326" s="29" t="s">
        <v>410</v>
      </c>
      <c r="C326" s="20"/>
      <c r="D326" s="29"/>
      <c r="E326" s="29"/>
      <c r="F326" s="21">
        <f>SUM(F327)</f>
        <v>0</v>
      </c>
      <c r="G326" s="21">
        <f>SUM(G327)</f>
        <v>0</v>
      </c>
      <c r="H326" s="80"/>
    </row>
    <row r="327" spans="1:8" ht="32.25" customHeight="1" x14ac:dyDescent="0.25">
      <c r="A327" s="30" t="s">
        <v>131</v>
      </c>
      <c r="B327" s="29" t="s">
        <v>410</v>
      </c>
      <c r="C327" s="20">
        <v>200</v>
      </c>
      <c r="D327" s="29" t="s">
        <v>144</v>
      </c>
      <c r="E327" s="29" t="s">
        <v>128</v>
      </c>
      <c r="F327" s="21">
        <f>SUM([1]Ведомственная!G385)</f>
        <v>0</v>
      </c>
      <c r="G327" s="21">
        <f>SUM([1]Ведомственная!H385)</f>
        <v>0</v>
      </c>
      <c r="H327" s="80"/>
    </row>
    <row r="328" spans="1:8" ht="63" x14ac:dyDescent="0.25">
      <c r="A328" s="12" t="s">
        <v>411</v>
      </c>
      <c r="B328" s="20" t="s">
        <v>412</v>
      </c>
      <c r="C328" s="20"/>
      <c r="D328" s="29"/>
      <c r="E328" s="29"/>
      <c r="F328" s="21">
        <f>SUM(F329+F331)</f>
        <v>56994.2</v>
      </c>
      <c r="G328" s="21">
        <f>SUM(G329+G331)</f>
        <v>55788.5</v>
      </c>
      <c r="H328" s="80">
        <f t="shared" ref="H328:H389" si="45">SUM(G328/F328*100)</f>
        <v>97.884521582897904</v>
      </c>
    </row>
    <row r="329" spans="1:8" ht="126" x14ac:dyDescent="0.25">
      <c r="A329" s="30" t="s">
        <v>413</v>
      </c>
      <c r="B329" s="20" t="s">
        <v>414</v>
      </c>
      <c r="C329" s="20"/>
      <c r="D329" s="29"/>
      <c r="E329" s="29"/>
      <c r="F329" s="21">
        <f>SUM(F330)</f>
        <v>42576.3</v>
      </c>
      <c r="G329" s="21">
        <f>SUM(G330)</f>
        <v>41370.6</v>
      </c>
      <c r="H329" s="80">
        <f t="shared" si="45"/>
        <v>97.168142840030711</v>
      </c>
    </row>
    <row r="330" spans="1:8" ht="31.5" x14ac:dyDescent="0.25">
      <c r="A330" s="12" t="s">
        <v>415</v>
      </c>
      <c r="B330" s="20" t="s">
        <v>414</v>
      </c>
      <c r="C330" s="20">
        <v>400</v>
      </c>
      <c r="D330" s="29" t="s">
        <v>118</v>
      </c>
      <c r="E330" s="29" t="s">
        <v>136</v>
      </c>
      <c r="F330" s="21">
        <f>SUM([1]Ведомственная!G464)</f>
        <v>42576.3</v>
      </c>
      <c r="G330" s="21">
        <f>SUM([1]Ведомственная!H464)</f>
        <v>41370.6</v>
      </c>
      <c r="H330" s="80">
        <f t="shared" si="45"/>
        <v>97.168142840030711</v>
      </c>
    </row>
    <row r="331" spans="1:8" ht="47.25" x14ac:dyDescent="0.25">
      <c r="A331" s="12" t="s">
        <v>416</v>
      </c>
      <c r="B331" s="29" t="s">
        <v>417</v>
      </c>
      <c r="C331" s="20"/>
      <c r="D331" s="29"/>
      <c r="E331" s="29"/>
      <c r="F331" s="21">
        <f>SUM(F332)</f>
        <v>14417.899999999998</v>
      </c>
      <c r="G331" s="21">
        <f>SUM(G332)</f>
        <v>14417.9</v>
      </c>
      <c r="H331" s="80">
        <f t="shared" si="45"/>
        <v>100.00000000000003</v>
      </c>
    </row>
    <row r="332" spans="1:8" ht="31.5" x14ac:dyDescent="0.25">
      <c r="A332" s="12" t="s">
        <v>415</v>
      </c>
      <c r="B332" s="29" t="s">
        <v>417</v>
      </c>
      <c r="C332" s="29" t="s">
        <v>323</v>
      </c>
      <c r="D332" s="29" t="s">
        <v>118</v>
      </c>
      <c r="E332" s="29" t="s">
        <v>136</v>
      </c>
      <c r="F332" s="21">
        <f>SUM([1]Ведомственная!G466)</f>
        <v>14417.899999999998</v>
      </c>
      <c r="G332" s="21">
        <f>SUM([1]Ведомственная!H466)</f>
        <v>14417.9</v>
      </c>
      <c r="H332" s="80">
        <f t="shared" si="45"/>
        <v>100.00000000000003</v>
      </c>
    </row>
    <row r="333" spans="1:8" s="19" customFormat="1" ht="31.5" x14ac:dyDescent="0.25">
      <c r="A333" s="15" t="s">
        <v>418</v>
      </c>
      <c r="B333" s="17" t="s">
        <v>419</v>
      </c>
      <c r="C333" s="17"/>
      <c r="D333" s="17"/>
      <c r="E333" s="17"/>
      <c r="F333" s="18">
        <f t="shared" ref="F333:G333" si="46">F334</f>
        <v>78</v>
      </c>
      <c r="G333" s="18">
        <f t="shared" si="46"/>
        <v>78</v>
      </c>
      <c r="H333" s="80">
        <f t="shared" si="45"/>
        <v>100</v>
      </c>
    </row>
    <row r="334" spans="1:8" x14ac:dyDescent="0.25">
      <c r="A334" s="12" t="s">
        <v>216</v>
      </c>
      <c r="B334" s="29" t="s">
        <v>420</v>
      </c>
      <c r="C334" s="29"/>
      <c r="D334" s="29"/>
      <c r="E334" s="29"/>
      <c r="F334" s="21">
        <f>SUM(F335:F336)</f>
        <v>78</v>
      </c>
      <c r="G334" s="21">
        <f>SUM(G335:G336)</f>
        <v>78</v>
      </c>
      <c r="H334" s="80">
        <f t="shared" si="45"/>
        <v>100</v>
      </c>
    </row>
    <row r="335" spans="1:8" ht="31.5" x14ac:dyDescent="0.25">
      <c r="A335" s="12" t="s">
        <v>131</v>
      </c>
      <c r="B335" s="29" t="s">
        <v>420</v>
      </c>
      <c r="C335" s="29" t="s">
        <v>169</v>
      </c>
      <c r="D335" s="29" t="s">
        <v>127</v>
      </c>
      <c r="E335" s="29" t="s">
        <v>127</v>
      </c>
      <c r="F335" s="21">
        <f>SUM([1]Ведомственная!G1099)</f>
        <v>78</v>
      </c>
      <c r="G335" s="21">
        <f>SUM([1]Ведомственная!H1099)</f>
        <v>30</v>
      </c>
      <c r="H335" s="80">
        <f t="shared" si="45"/>
        <v>38.461538461538467</v>
      </c>
    </row>
    <row r="336" spans="1:8" ht="31.5" x14ac:dyDescent="0.25">
      <c r="A336" s="12" t="s">
        <v>182</v>
      </c>
      <c r="B336" s="29" t="s">
        <v>420</v>
      </c>
      <c r="C336" s="29" t="s">
        <v>183</v>
      </c>
      <c r="D336" s="29" t="s">
        <v>127</v>
      </c>
      <c r="E336" s="29" t="s">
        <v>127</v>
      </c>
      <c r="F336" s="21"/>
      <c r="G336" s="21">
        <v>48</v>
      </c>
      <c r="H336" s="80"/>
    </row>
    <row r="337" spans="1:8" ht="63" x14ac:dyDescent="0.25">
      <c r="A337" s="15" t="s">
        <v>422</v>
      </c>
      <c r="B337" s="17" t="s">
        <v>423</v>
      </c>
      <c r="C337" s="29"/>
      <c r="D337" s="29"/>
      <c r="E337" s="29"/>
      <c r="F337" s="18">
        <f>SUM(F338+F342)</f>
        <v>499.5</v>
      </c>
      <c r="G337" s="18">
        <f>SUM(G338+G342)</f>
        <v>499.5</v>
      </c>
      <c r="H337" s="80">
        <f t="shared" si="45"/>
        <v>100</v>
      </c>
    </row>
    <row r="338" spans="1:8" x14ac:dyDescent="0.25">
      <c r="A338" s="12" t="s">
        <v>216</v>
      </c>
      <c r="B338" s="23" t="s">
        <v>424</v>
      </c>
      <c r="C338" s="29"/>
      <c r="D338" s="29"/>
      <c r="E338" s="29"/>
      <c r="F338" s="21">
        <f t="shared" ref="F338:G340" si="47">SUM(F339)</f>
        <v>499.5</v>
      </c>
      <c r="G338" s="21">
        <f t="shared" si="47"/>
        <v>499.5</v>
      </c>
      <c r="H338" s="80">
        <f t="shared" si="45"/>
        <v>100</v>
      </c>
    </row>
    <row r="339" spans="1:8" x14ac:dyDescent="0.25">
      <c r="A339" s="12" t="s">
        <v>421</v>
      </c>
      <c r="B339" s="23" t="s">
        <v>425</v>
      </c>
      <c r="C339" s="29"/>
      <c r="D339" s="29"/>
      <c r="E339" s="29"/>
      <c r="F339" s="21">
        <f t="shared" si="47"/>
        <v>499.5</v>
      </c>
      <c r="G339" s="21">
        <f t="shared" si="47"/>
        <v>499.5</v>
      </c>
      <c r="H339" s="80">
        <f t="shared" si="45"/>
        <v>100</v>
      </c>
    </row>
    <row r="340" spans="1:8" x14ac:dyDescent="0.25">
      <c r="A340" s="12" t="s">
        <v>426</v>
      </c>
      <c r="B340" s="23" t="s">
        <v>427</v>
      </c>
      <c r="C340" s="29"/>
      <c r="D340" s="29"/>
      <c r="E340" s="29"/>
      <c r="F340" s="21">
        <f t="shared" si="47"/>
        <v>499.5</v>
      </c>
      <c r="G340" s="21">
        <f t="shared" si="47"/>
        <v>499.5</v>
      </c>
      <c r="H340" s="80">
        <f t="shared" si="45"/>
        <v>100</v>
      </c>
    </row>
    <row r="341" spans="1:8" ht="31.5" x14ac:dyDescent="0.25">
      <c r="A341" s="12" t="s">
        <v>131</v>
      </c>
      <c r="B341" s="23" t="s">
        <v>427</v>
      </c>
      <c r="C341" s="29" t="s">
        <v>169</v>
      </c>
      <c r="D341" s="29" t="s">
        <v>230</v>
      </c>
      <c r="E341" s="29" t="s">
        <v>128</v>
      </c>
      <c r="F341" s="21">
        <f>SUM([1]Ведомственная!G1247)</f>
        <v>499.5</v>
      </c>
      <c r="G341" s="21">
        <f>SUM([1]Ведомственная!H1247)</f>
        <v>499.5</v>
      </c>
      <c r="H341" s="80">
        <f t="shared" si="45"/>
        <v>100</v>
      </c>
    </row>
    <row r="342" spans="1:8" x14ac:dyDescent="0.25">
      <c r="A342" s="12" t="s">
        <v>428</v>
      </c>
      <c r="B342" s="23" t="s">
        <v>429</v>
      </c>
      <c r="C342" s="29"/>
      <c r="D342" s="29"/>
      <c r="E342" s="29"/>
      <c r="F342" s="21">
        <f t="shared" ref="F342:G344" si="48">SUM(F343)</f>
        <v>0</v>
      </c>
      <c r="G342" s="21">
        <f t="shared" si="48"/>
        <v>0</v>
      </c>
      <c r="H342" s="80"/>
    </row>
    <row r="343" spans="1:8" ht="31.5" x14ac:dyDescent="0.25">
      <c r="A343" s="12" t="s">
        <v>430</v>
      </c>
      <c r="B343" s="23" t="s">
        <v>431</v>
      </c>
      <c r="C343" s="29"/>
      <c r="D343" s="29"/>
      <c r="E343" s="29"/>
      <c r="F343" s="21">
        <f t="shared" si="48"/>
        <v>0</v>
      </c>
      <c r="G343" s="21">
        <f t="shared" si="48"/>
        <v>0</v>
      </c>
      <c r="H343" s="80"/>
    </row>
    <row r="344" spans="1:8" x14ac:dyDescent="0.25">
      <c r="A344" s="12" t="s">
        <v>432</v>
      </c>
      <c r="B344" s="23" t="s">
        <v>433</v>
      </c>
      <c r="C344" s="29"/>
      <c r="D344" s="29"/>
      <c r="E344" s="29"/>
      <c r="F344" s="21">
        <f t="shared" si="48"/>
        <v>0</v>
      </c>
      <c r="G344" s="21">
        <f t="shared" si="48"/>
        <v>0</v>
      </c>
      <c r="H344" s="80"/>
    </row>
    <row r="345" spans="1:8" ht="31.5" x14ac:dyDescent="0.25">
      <c r="A345" s="12" t="s">
        <v>182</v>
      </c>
      <c r="B345" s="23" t="s">
        <v>433</v>
      </c>
      <c r="C345" s="29" t="s">
        <v>183</v>
      </c>
      <c r="D345" s="29" t="s">
        <v>230</v>
      </c>
      <c r="E345" s="29" t="s">
        <v>128</v>
      </c>
      <c r="F345" s="21">
        <f>SUM([1]Ведомственная!G1251)</f>
        <v>0</v>
      </c>
      <c r="G345" s="21">
        <f>SUM([1]Ведомственная!H1251)</f>
        <v>0</v>
      </c>
      <c r="H345" s="80"/>
    </row>
    <row r="346" spans="1:8" ht="47.25" x14ac:dyDescent="0.25">
      <c r="A346" s="15" t="s">
        <v>434</v>
      </c>
      <c r="B346" s="17" t="s">
        <v>435</v>
      </c>
      <c r="C346" s="17"/>
      <c r="D346" s="17"/>
      <c r="E346" s="17"/>
      <c r="F346" s="18">
        <f>SUM(F347)</f>
        <v>78.5</v>
      </c>
      <c r="G346" s="18">
        <f t="shared" ref="G346" si="49">G347</f>
        <v>78.5</v>
      </c>
      <c r="H346" s="80">
        <f t="shared" si="45"/>
        <v>100</v>
      </c>
    </row>
    <row r="347" spans="1:8" x14ac:dyDescent="0.25">
      <c r="A347" s="12" t="s">
        <v>216</v>
      </c>
      <c r="B347" s="29" t="s">
        <v>436</v>
      </c>
      <c r="C347" s="29"/>
      <c r="D347" s="29"/>
      <c r="E347" s="29"/>
      <c r="F347" s="21">
        <f>SUM(F348:F349)</f>
        <v>78.5</v>
      </c>
      <c r="G347" s="21">
        <f>SUM(G348:G349)</f>
        <v>78.5</v>
      </c>
      <c r="H347" s="80">
        <f t="shared" si="45"/>
        <v>100</v>
      </c>
    </row>
    <row r="348" spans="1:8" ht="31.5" x14ac:dyDescent="0.25">
      <c r="A348" s="12" t="s">
        <v>131</v>
      </c>
      <c r="B348" s="29" t="s">
        <v>436</v>
      </c>
      <c r="C348" s="29" t="s">
        <v>169</v>
      </c>
      <c r="D348" s="29" t="s">
        <v>127</v>
      </c>
      <c r="E348" s="29" t="s">
        <v>127</v>
      </c>
      <c r="F348" s="21">
        <f>SUM([1]Ведомственная!G1103)</f>
        <v>78.5</v>
      </c>
      <c r="G348" s="21">
        <f>SUM([1]Ведомственная!H1103)</f>
        <v>43.5</v>
      </c>
      <c r="H348" s="80">
        <f t="shared" si="45"/>
        <v>55.414012738853501</v>
      </c>
    </row>
    <row r="349" spans="1:8" ht="31.5" x14ac:dyDescent="0.25">
      <c r="A349" s="12" t="s">
        <v>182</v>
      </c>
      <c r="B349" s="29" t="s">
        <v>436</v>
      </c>
      <c r="C349" s="29" t="s">
        <v>183</v>
      </c>
      <c r="D349" s="29" t="s">
        <v>127</v>
      </c>
      <c r="E349" s="29" t="s">
        <v>127</v>
      </c>
      <c r="F349" s="21"/>
      <c r="G349" s="21">
        <v>35</v>
      </c>
      <c r="H349" s="80"/>
    </row>
    <row r="350" spans="1:8" ht="31.5" x14ac:dyDescent="0.25">
      <c r="A350" s="15" t="s">
        <v>437</v>
      </c>
      <c r="B350" s="26" t="s">
        <v>438</v>
      </c>
      <c r="C350" s="26"/>
      <c r="D350" s="26"/>
      <c r="E350" s="26"/>
      <c r="F350" s="27">
        <f>F351+F363+F367+F373+F378+F395+F427</f>
        <v>267036.40000000002</v>
      </c>
      <c r="G350" s="27">
        <f>G351+G363+G367+G373+G378+G395+G427</f>
        <v>265835.09999999998</v>
      </c>
      <c r="H350" s="80">
        <f t="shared" si="45"/>
        <v>99.550136236108628</v>
      </c>
    </row>
    <row r="351" spans="1:8" x14ac:dyDescent="0.25">
      <c r="A351" s="12" t="s">
        <v>439</v>
      </c>
      <c r="B351" s="23" t="s">
        <v>440</v>
      </c>
      <c r="C351" s="23"/>
      <c r="D351" s="23"/>
      <c r="E351" s="23"/>
      <c r="F351" s="14">
        <f>F352+F358+F355</f>
        <v>62567.199999999997</v>
      </c>
      <c r="G351" s="14">
        <f>G352+G358+G355</f>
        <v>62195.599999999991</v>
      </c>
      <c r="H351" s="80">
        <f t="shared" si="45"/>
        <v>99.406078584306144</v>
      </c>
    </row>
    <row r="352" spans="1:8" ht="47.25" x14ac:dyDescent="0.25">
      <c r="A352" s="12" t="s">
        <v>441</v>
      </c>
      <c r="B352" s="23" t="s">
        <v>442</v>
      </c>
      <c r="C352" s="23"/>
      <c r="D352" s="23"/>
      <c r="E352" s="23"/>
      <c r="F352" s="14">
        <f t="shared" ref="F352:G353" si="50">F353</f>
        <v>42465.2</v>
      </c>
      <c r="G352" s="14">
        <f t="shared" si="50"/>
        <v>42465.2</v>
      </c>
      <c r="H352" s="80">
        <f t="shared" si="45"/>
        <v>100</v>
      </c>
    </row>
    <row r="353" spans="1:8" x14ac:dyDescent="0.25">
      <c r="A353" s="12" t="s">
        <v>426</v>
      </c>
      <c r="B353" s="23" t="s">
        <v>443</v>
      </c>
      <c r="C353" s="23"/>
      <c r="D353" s="23"/>
      <c r="E353" s="23"/>
      <c r="F353" s="14">
        <f t="shared" si="50"/>
        <v>42465.2</v>
      </c>
      <c r="G353" s="14">
        <f t="shared" si="50"/>
        <v>42465.2</v>
      </c>
      <c r="H353" s="80">
        <f t="shared" si="45"/>
        <v>100</v>
      </c>
    </row>
    <row r="354" spans="1:8" ht="31.5" x14ac:dyDescent="0.25">
      <c r="A354" s="12" t="s">
        <v>182</v>
      </c>
      <c r="B354" s="23" t="s">
        <v>443</v>
      </c>
      <c r="C354" s="23" t="s">
        <v>183</v>
      </c>
      <c r="D354" s="23" t="s">
        <v>230</v>
      </c>
      <c r="E354" s="23" t="s">
        <v>128</v>
      </c>
      <c r="F354" s="14">
        <f>SUM([1]Ведомственная!G1256)</f>
        <v>42465.2</v>
      </c>
      <c r="G354" s="14">
        <f>SUM([1]Ведомственная!H1256)</f>
        <v>42465.2</v>
      </c>
      <c r="H354" s="80">
        <f t="shared" si="45"/>
        <v>100</v>
      </c>
    </row>
    <row r="355" spans="1:8" x14ac:dyDescent="0.25">
      <c r="A355" s="12" t="s">
        <v>428</v>
      </c>
      <c r="B355" s="23" t="s">
        <v>444</v>
      </c>
      <c r="C355" s="23"/>
      <c r="D355" s="23"/>
      <c r="E355" s="23"/>
      <c r="F355" s="14">
        <f t="shared" ref="F355:G356" si="51">SUM(F356)</f>
        <v>0</v>
      </c>
      <c r="G355" s="14">
        <f t="shared" si="51"/>
        <v>0</v>
      </c>
      <c r="H355" s="80"/>
    </row>
    <row r="356" spans="1:8" ht="31.5" x14ac:dyDescent="0.25">
      <c r="A356" s="12" t="s">
        <v>445</v>
      </c>
      <c r="B356" s="23" t="s">
        <v>446</v>
      </c>
      <c r="C356" s="23"/>
      <c r="D356" s="23"/>
      <c r="E356" s="23"/>
      <c r="F356" s="14">
        <f t="shared" si="51"/>
        <v>0</v>
      </c>
      <c r="G356" s="14">
        <f t="shared" si="51"/>
        <v>0</v>
      </c>
      <c r="H356" s="80"/>
    </row>
    <row r="357" spans="1:8" ht="31.5" x14ac:dyDescent="0.25">
      <c r="A357" s="12" t="s">
        <v>182</v>
      </c>
      <c r="B357" s="23" t="s">
        <v>446</v>
      </c>
      <c r="C357" s="23" t="s">
        <v>183</v>
      </c>
      <c r="D357" s="23" t="s">
        <v>230</v>
      </c>
      <c r="E357" s="23" t="s">
        <v>128</v>
      </c>
      <c r="F357" s="14">
        <f>SUM([1]Ведомственная!G1260)</f>
        <v>0</v>
      </c>
      <c r="G357" s="14">
        <f>SUM([1]Ведомственная!H1260)</f>
        <v>0</v>
      </c>
      <c r="H357" s="80"/>
    </row>
    <row r="358" spans="1:8" ht="31.5" x14ac:dyDescent="0.25">
      <c r="A358" s="12" t="s">
        <v>294</v>
      </c>
      <c r="B358" s="23" t="s">
        <v>447</v>
      </c>
      <c r="C358" s="23"/>
      <c r="D358" s="23"/>
      <c r="E358" s="23"/>
      <c r="F358" s="14">
        <f>F359</f>
        <v>20102</v>
      </c>
      <c r="G358" s="14">
        <f>G359</f>
        <v>19730.399999999998</v>
      </c>
      <c r="H358" s="80">
        <f t="shared" si="45"/>
        <v>98.151427718634949</v>
      </c>
    </row>
    <row r="359" spans="1:8" x14ac:dyDescent="0.25">
      <c r="A359" s="12" t="s">
        <v>426</v>
      </c>
      <c r="B359" s="23" t="s">
        <v>448</v>
      </c>
      <c r="C359" s="23"/>
      <c r="D359" s="23"/>
      <c r="E359" s="23"/>
      <c r="F359" s="14">
        <f>F360+F361+F362</f>
        <v>20102</v>
      </c>
      <c r="G359" s="14">
        <f>G360+G361+G362</f>
        <v>19730.399999999998</v>
      </c>
      <c r="H359" s="80">
        <f t="shared" si="45"/>
        <v>98.151427718634949</v>
      </c>
    </row>
    <row r="360" spans="1:8" ht="63" x14ac:dyDescent="0.25">
      <c r="A360" s="12" t="s">
        <v>143</v>
      </c>
      <c r="B360" s="23" t="s">
        <v>448</v>
      </c>
      <c r="C360" s="23" t="s">
        <v>9</v>
      </c>
      <c r="D360" s="23" t="s">
        <v>230</v>
      </c>
      <c r="E360" s="23" t="s">
        <v>128</v>
      </c>
      <c r="F360" s="14">
        <f>SUM([1]Ведомственная!G1263)</f>
        <v>17148.3</v>
      </c>
      <c r="G360" s="14">
        <f>SUM([1]Ведомственная!H1263)</f>
        <v>16845.599999999999</v>
      </c>
      <c r="H360" s="80">
        <f t="shared" si="45"/>
        <v>98.234810447682847</v>
      </c>
    </row>
    <row r="361" spans="1:8" ht="31.5" x14ac:dyDescent="0.25">
      <c r="A361" s="12" t="s">
        <v>131</v>
      </c>
      <c r="B361" s="23" t="s">
        <v>448</v>
      </c>
      <c r="C361" s="23" t="s">
        <v>169</v>
      </c>
      <c r="D361" s="23" t="s">
        <v>230</v>
      </c>
      <c r="E361" s="23" t="s">
        <v>128</v>
      </c>
      <c r="F361" s="14">
        <f>SUM([1]Ведомственная!G1264)</f>
        <v>2592.9</v>
      </c>
      <c r="G361" s="14">
        <f>SUM([1]Ведомственная!H1264)</f>
        <v>2525.5</v>
      </c>
      <c r="H361" s="80">
        <f t="shared" si="45"/>
        <v>97.400593929576914</v>
      </c>
    </row>
    <row r="362" spans="1:8" x14ac:dyDescent="0.25">
      <c r="A362" s="12" t="s">
        <v>145</v>
      </c>
      <c r="B362" s="23" t="s">
        <v>448</v>
      </c>
      <c r="C362" s="23" t="s">
        <v>225</v>
      </c>
      <c r="D362" s="23" t="s">
        <v>230</v>
      </c>
      <c r="E362" s="23" t="s">
        <v>128</v>
      </c>
      <c r="F362" s="14">
        <f>SUM([1]Ведомственная!G1265)</f>
        <v>360.8</v>
      </c>
      <c r="G362" s="14">
        <f>SUM([1]Ведомственная!H1265)</f>
        <v>359.3</v>
      </c>
      <c r="H362" s="80">
        <f t="shared" si="45"/>
        <v>99.58425720620842</v>
      </c>
    </row>
    <row r="363" spans="1:8" x14ac:dyDescent="0.25">
      <c r="A363" s="12" t="s">
        <v>449</v>
      </c>
      <c r="B363" s="23" t="s">
        <v>450</v>
      </c>
      <c r="C363" s="23"/>
      <c r="D363" s="23"/>
      <c r="E363" s="23"/>
      <c r="F363" s="14">
        <f t="shared" ref="F363:G365" si="52">F364</f>
        <v>94043.099999999991</v>
      </c>
      <c r="G363" s="14">
        <f t="shared" si="52"/>
        <v>94043.1</v>
      </c>
      <c r="H363" s="80">
        <f t="shared" si="45"/>
        <v>100.00000000000003</v>
      </c>
    </row>
    <row r="364" spans="1:8" ht="47.25" x14ac:dyDescent="0.25">
      <c r="A364" s="12" t="s">
        <v>441</v>
      </c>
      <c r="B364" s="23" t="s">
        <v>451</v>
      </c>
      <c r="C364" s="23"/>
      <c r="D364" s="23"/>
      <c r="E364" s="23"/>
      <c r="F364" s="14">
        <f t="shared" si="52"/>
        <v>94043.099999999991</v>
      </c>
      <c r="G364" s="14">
        <f t="shared" si="52"/>
        <v>94043.1</v>
      </c>
      <c r="H364" s="80">
        <f t="shared" si="45"/>
        <v>100.00000000000003</v>
      </c>
    </row>
    <row r="365" spans="1:8" x14ac:dyDescent="0.25">
      <c r="A365" s="12" t="s">
        <v>452</v>
      </c>
      <c r="B365" s="23" t="s">
        <v>453</v>
      </c>
      <c r="C365" s="23"/>
      <c r="D365" s="23"/>
      <c r="E365" s="23"/>
      <c r="F365" s="14">
        <f t="shared" si="52"/>
        <v>94043.099999999991</v>
      </c>
      <c r="G365" s="14">
        <f t="shared" si="52"/>
        <v>94043.1</v>
      </c>
      <c r="H365" s="80">
        <f t="shared" si="45"/>
        <v>100.00000000000003</v>
      </c>
    </row>
    <row r="366" spans="1:8" ht="31.5" x14ac:dyDescent="0.25">
      <c r="A366" s="12" t="s">
        <v>182</v>
      </c>
      <c r="B366" s="23" t="s">
        <v>453</v>
      </c>
      <c r="C366" s="23" t="s">
        <v>183</v>
      </c>
      <c r="D366" s="23" t="s">
        <v>127</v>
      </c>
      <c r="E366" s="23" t="s">
        <v>119</v>
      </c>
      <c r="F366" s="14">
        <f>SUM([1]Ведомственная!G1215)</f>
        <v>94043.099999999991</v>
      </c>
      <c r="G366" s="14">
        <f>SUM([1]Ведомственная!H1215)</f>
        <v>94043.1</v>
      </c>
      <c r="H366" s="80">
        <f t="shared" si="45"/>
        <v>100.00000000000003</v>
      </c>
    </row>
    <row r="367" spans="1:8" ht="31.5" x14ac:dyDescent="0.25">
      <c r="A367" s="12" t="s">
        <v>454</v>
      </c>
      <c r="B367" s="23" t="s">
        <v>455</v>
      </c>
      <c r="C367" s="23"/>
      <c r="D367" s="23"/>
      <c r="E367" s="23"/>
      <c r="F367" s="14">
        <f t="shared" ref="F367:G368" si="53">F368</f>
        <v>52283.5</v>
      </c>
      <c r="G367" s="14">
        <f t="shared" si="53"/>
        <v>51854.2</v>
      </c>
      <c r="H367" s="80">
        <f t="shared" si="45"/>
        <v>99.178899652854142</v>
      </c>
    </row>
    <row r="368" spans="1:8" ht="31.5" x14ac:dyDescent="0.25">
      <c r="A368" s="12" t="s">
        <v>294</v>
      </c>
      <c r="B368" s="23" t="s">
        <v>456</v>
      </c>
      <c r="C368" s="23"/>
      <c r="D368" s="23"/>
      <c r="E368" s="23"/>
      <c r="F368" s="14">
        <f t="shared" si="53"/>
        <v>52283.5</v>
      </c>
      <c r="G368" s="14">
        <f t="shared" si="53"/>
        <v>51854.2</v>
      </c>
      <c r="H368" s="80">
        <f t="shared" si="45"/>
        <v>99.178899652854142</v>
      </c>
    </row>
    <row r="369" spans="1:8" x14ac:dyDescent="0.25">
      <c r="A369" s="12" t="s">
        <v>457</v>
      </c>
      <c r="B369" s="23" t="s">
        <v>458</v>
      </c>
      <c r="C369" s="23"/>
      <c r="D369" s="23"/>
      <c r="E369" s="23"/>
      <c r="F369" s="14">
        <f>F370+F371+F372</f>
        <v>52283.5</v>
      </c>
      <c r="G369" s="14">
        <f>G370+G371+G372</f>
        <v>51854.2</v>
      </c>
      <c r="H369" s="80">
        <f t="shared" si="45"/>
        <v>99.178899652854142</v>
      </c>
    </row>
    <row r="370" spans="1:8" ht="63" x14ac:dyDescent="0.25">
      <c r="A370" s="12" t="s">
        <v>143</v>
      </c>
      <c r="B370" s="23" t="s">
        <v>458</v>
      </c>
      <c r="C370" s="23" t="s">
        <v>9</v>
      </c>
      <c r="D370" s="23" t="s">
        <v>230</v>
      </c>
      <c r="E370" s="23" t="s">
        <v>128</v>
      </c>
      <c r="F370" s="14">
        <f>SUM([1]Ведомственная!G1269)</f>
        <v>46367.4</v>
      </c>
      <c r="G370" s="14">
        <f>SUM([1]Ведомственная!H1269)</f>
        <v>46229.5</v>
      </c>
      <c r="H370" s="80">
        <f t="shared" si="45"/>
        <v>99.702592769920244</v>
      </c>
    </row>
    <row r="371" spans="1:8" ht="31.5" x14ac:dyDescent="0.25">
      <c r="A371" s="12" t="s">
        <v>131</v>
      </c>
      <c r="B371" s="23" t="s">
        <v>458</v>
      </c>
      <c r="C371" s="23" t="s">
        <v>169</v>
      </c>
      <c r="D371" s="23" t="s">
        <v>230</v>
      </c>
      <c r="E371" s="23" t="s">
        <v>128</v>
      </c>
      <c r="F371" s="14">
        <f>SUM([1]Ведомственная!G1270)</f>
        <v>5451.1</v>
      </c>
      <c r="G371" s="14">
        <f>SUM([1]Ведомственная!H1270)</f>
        <v>5159.7</v>
      </c>
      <c r="H371" s="80">
        <f t="shared" si="45"/>
        <v>94.654289959824609</v>
      </c>
    </row>
    <row r="372" spans="1:8" x14ac:dyDescent="0.25">
      <c r="A372" s="12" t="s">
        <v>145</v>
      </c>
      <c r="B372" s="23" t="s">
        <v>458</v>
      </c>
      <c r="C372" s="23" t="s">
        <v>225</v>
      </c>
      <c r="D372" s="23" t="s">
        <v>230</v>
      </c>
      <c r="E372" s="23" t="s">
        <v>128</v>
      </c>
      <c r="F372" s="14">
        <f>SUM([1]Ведомственная!G1271)</f>
        <v>465</v>
      </c>
      <c r="G372" s="14">
        <f>SUM([1]Ведомственная!H1271)</f>
        <v>465</v>
      </c>
      <c r="H372" s="80">
        <f t="shared" si="45"/>
        <v>100</v>
      </c>
    </row>
    <row r="373" spans="1:8" ht="31.5" x14ac:dyDescent="0.25">
      <c r="A373" s="12" t="s">
        <v>459</v>
      </c>
      <c r="B373" s="23" t="s">
        <v>460</v>
      </c>
      <c r="C373" s="23"/>
      <c r="D373" s="23"/>
      <c r="E373" s="23"/>
      <c r="F373" s="14">
        <f t="shared" ref="F373:G375" si="54">F374</f>
        <v>10256.299999999999</v>
      </c>
      <c r="G373" s="14">
        <f t="shared" si="54"/>
        <v>10256.299999999999</v>
      </c>
      <c r="H373" s="80">
        <f t="shared" si="45"/>
        <v>100</v>
      </c>
    </row>
    <row r="374" spans="1:8" ht="47.25" x14ac:dyDescent="0.25">
      <c r="A374" s="12" t="s">
        <v>441</v>
      </c>
      <c r="B374" s="23" t="s">
        <v>461</v>
      </c>
      <c r="C374" s="23"/>
      <c r="D374" s="23"/>
      <c r="E374" s="23"/>
      <c r="F374" s="14">
        <f t="shared" si="54"/>
        <v>10256.299999999999</v>
      </c>
      <c r="G374" s="14">
        <f t="shared" si="54"/>
        <v>10256.299999999999</v>
      </c>
      <c r="H374" s="80">
        <f t="shared" si="45"/>
        <v>100</v>
      </c>
    </row>
    <row r="375" spans="1:8" x14ac:dyDescent="0.25">
      <c r="A375" s="12" t="s">
        <v>432</v>
      </c>
      <c r="B375" s="23" t="s">
        <v>462</v>
      </c>
      <c r="C375" s="23"/>
      <c r="D375" s="23"/>
      <c r="E375" s="23"/>
      <c r="F375" s="14">
        <f t="shared" si="54"/>
        <v>10256.299999999999</v>
      </c>
      <c r="G375" s="14">
        <f t="shared" si="54"/>
        <v>10256.299999999999</v>
      </c>
      <c r="H375" s="80">
        <f t="shared" si="45"/>
        <v>100</v>
      </c>
    </row>
    <row r="376" spans="1:8" ht="31.5" x14ac:dyDescent="0.25">
      <c r="A376" s="12" t="s">
        <v>182</v>
      </c>
      <c r="B376" s="23" t="s">
        <v>462</v>
      </c>
      <c r="C376" s="23" t="s">
        <v>183</v>
      </c>
      <c r="D376" s="23" t="s">
        <v>230</v>
      </c>
      <c r="E376" s="23" t="s">
        <v>128</v>
      </c>
      <c r="F376" s="14">
        <f>SUM([1]Ведомственная!G1275)</f>
        <v>10256.299999999999</v>
      </c>
      <c r="G376" s="14">
        <f>SUM([1]Ведомственная!H1275)</f>
        <v>10256.299999999999</v>
      </c>
      <c r="H376" s="80">
        <f t="shared" si="45"/>
        <v>100</v>
      </c>
    </row>
    <row r="377" spans="1:8" ht="31.5" hidden="1" x14ac:dyDescent="0.25">
      <c r="A377" s="12" t="s">
        <v>463</v>
      </c>
      <c r="B377" s="23" t="s">
        <v>464</v>
      </c>
      <c r="C377" s="23" t="s">
        <v>183</v>
      </c>
      <c r="D377" s="23" t="s">
        <v>230</v>
      </c>
      <c r="E377" s="23" t="s">
        <v>136</v>
      </c>
      <c r="F377" s="14"/>
      <c r="G377" s="14"/>
      <c r="H377" s="80" t="e">
        <f t="shared" si="45"/>
        <v>#DIV/0!</v>
      </c>
    </row>
    <row r="378" spans="1:8" x14ac:dyDescent="0.25">
      <c r="A378" s="12" t="s">
        <v>465</v>
      </c>
      <c r="B378" s="23" t="s">
        <v>466</v>
      </c>
      <c r="C378" s="23"/>
      <c r="D378" s="23"/>
      <c r="E378" s="23"/>
      <c r="F378" s="14">
        <f>F379+F384</f>
        <v>2788.2</v>
      </c>
      <c r="G378" s="14">
        <f>G379+G384</f>
        <v>2787.3999999999996</v>
      </c>
      <c r="H378" s="80">
        <f t="shared" si="45"/>
        <v>99.971307653683368</v>
      </c>
    </row>
    <row r="379" spans="1:8" x14ac:dyDescent="0.25">
      <c r="A379" s="12" t="s">
        <v>216</v>
      </c>
      <c r="B379" s="23" t="s">
        <v>467</v>
      </c>
      <c r="C379" s="23"/>
      <c r="D379" s="23"/>
      <c r="E379" s="23"/>
      <c r="F379" s="14">
        <f>F380+F383</f>
        <v>1049.3</v>
      </c>
      <c r="G379" s="14">
        <f t="shared" ref="G379" si="55">G380+G383</f>
        <v>1048.5999999999999</v>
      </c>
      <c r="H379" s="80">
        <f t="shared" si="45"/>
        <v>99.933288859239482</v>
      </c>
    </row>
    <row r="380" spans="1:8" ht="14.25" customHeight="1" x14ac:dyDescent="0.25">
      <c r="A380" s="12" t="s">
        <v>421</v>
      </c>
      <c r="B380" s="23" t="s">
        <v>468</v>
      </c>
      <c r="C380" s="23"/>
      <c r="D380" s="23"/>
      <c r="E380" s="23"/>
      <c r="F380" s="14">
        <f>F381+F382</f>
        <v>880.5</v>
      </c>
      <c r="G380" s="14">
        <f>G381+G382</f>
        <v>879.8</v>
      </c>
      <c r="H380" s="80">
        <f t="shared" si="45"/>
        <v>99.92049971607041</v>
      </c>
    </row>
    <row r="381" spans="1:8" ht="63" hidden="1" x14ac:dyDescent="0.25">
      <c r="A381" s="12" t="s">
        <v>469</v>
      </c>
      <c r="B381" s="23" t="s">
        <v>468</v>
      </c>
      <c r="C381" s="23" t="s">
        <v>9</v>
      </c>
      <c r="D381" s="23" t="s">
        <v>230</v>
      </c>
      <c r="E381" s="23" t="s">
        <v>136</v>
      </c>
      <c r="F381" s="14"/>
      <c r="G381" s="14"/>
      <c r="H381" s="80" t="e">
        <f t="shared" si="45"/>
        <v>#DIV/0!</v>
      </c>
    </row>
    <row r="382" spans="1:8" ht="31.5" x14ac:dyDescent="0.25">
      <c r="A382" s="12" t="s">
        <v>131</v>
      </c>
      <c r="B382" s="23" t="s">
        <v>468</v>
      </c>
      <c r="C382" s="23" t="s">
        <v>169</v>
      </c>
      <c r="D382" s="23" t="s">
        <v>230</v>
      </c>
      <c r="E382" s="23" t="s">
        <v>136</v>
      </c>
      <c r="F382" s="14">
        <f>SUM([1]Ведомственная!G1321)</f>
        <v>880.5</v>
      </c>
      <c r="G382" s="14">
        <f>SUM([1]Ведомственная!H1321)</f>
        <v>879.8</v>
      </c>
      <c r="H382" s="80">
        <f t="shared" si="45"/>
        <v>99.92049971607041</v>
      </c>
    </row>
    <row r="383" spans="1:8" x14ac:dyDescent="0.25">
      <c r="A383" s="12" t="s">
        <v>452</v>
      </c>
      <c r="B383" s="23" t="s">
        <v>470</v>
      </c>
      <c r="C383" s="23" t="s">
        <v>183</v>
      </c>
      <c r="D383" s="23" t="s">
        <v>127</v>
      </c>
      <c r="E383" s="23" t="s">
        <v>119</v>
      </c>
      <c r="F383" s="14">
        <f>SUM([1]Ведомственная!G1219)</f>
        <v>168.8</v>
      </c>
      <c r="G383" s="14">
        <f>SUM([1]Ведомственная!H1219)</f>
        <v>168.8</v>
      </c>
      <c r="H383" s="80">
        <f t="shared" si="45"/>
        <v>100</v>
      </c>
    </row>
    <row r="384" spans="1:8" x14ac:dyDescent="0.25">
      <c r="A384" s="12" t="s">
        <v>428</v>
      </c>
      <c r="B384" s="23" t="s">
        <v>471</v>
      </c>
      <c r="C384" s="23"/>
      <c r="D384" s="23"/>
      <c r="E384" s="23"/>
      <c r="F384" s="14">
        <f>SUM(F390)+F385</f>
        <v>1738.9</v>
      </c>
      <c r="G384" s="14">
        <f t="shared" ref="G384" si="56">SUM(G390)+G385</f>
        <v>1738.8</v>
      </c>
      <c r="H384" s="80">
        <f t="shared" si="45"/>
        <v>99.99424923802404</v>
      </c>
    </row>
    <row r="385" spans="1:8" ht="31.5" x14ac:dyDescent="0.25">
      <c r="A385" s="12" t="s">
        <v>472</v>
      </c>
      <c r="B385" s="23" t="s">
        <v>473</v>
      </c>
      <c r="C385" s="40"/>
      <c r="D385" s="23"/>
      <c r="E385" s="23"/>
      <c r="F385" s="14">
        <f>SUM(F386+F388)</f>
        <v>526.5</v>
      </c>
      <c r="G385" s="14">
        <f t="shared" ref="G385" si="57">SUM(G386+G388)</f>
        <v>526.5</v>
      </c>
      <c r="H385" s="80">
        <f t="shared" si="45"/>
        <v>100</v>
      </c>
    </row>
    <row r="386" spans="1:8" x14ac:dyDescent="0.25">
      <c r="A386" s="12" t="s">
        <v>426</v>
      </c>
      <c r="B386" s="23" t="s">
        <v>474</v>
      </c>
      <c r="C386" s="40"/>
      <c r="D386" s="23"/>
      <c r="E386" s="23"/>
      <c r="F386" s="14">
        <f>SUM(F387)</f>
        <v>363.9</v>
      </c>
      <c r="G386" s="14">
        <f t="shared" ref="G386" si="58">SUM(G387)</f>
        <v>363.9</v>
      </c>
      <c r="H386" s="80">
        <f t="shared" si="45"/>
        <v>100</v>
      </c>
    </row>
    <row r="387" spans="1:8" ht="31.5" x14ac:dyDescent="0.25">
      <c r="A387" s="12" t="s">
        <v>182</v>
      </c>
      <c r="B387" s="23" t="s">
        <v>474</v>
      </c>
      <c r="C387" s="23" t="s">
        <v>183</v>
      </c>
      <c r="D387" s="23" t="s">
        <v>230</v>
      </c>
      <c r="E387" s="23" t="s">
        <v>136</v>
      </c>
      <c r="F387" s="14">
        <f>SUM([1]Ведомственная!G1325)</f>
        <v>363.9</v>
      </c>
      <c r="G387" s="14">
        <f>SUM([1]Ведомственная!H1325)</f>
        <v>363.9</v>
      </c>
      <c r="H387" s="80">
        <f t="shared" si="45"/>
        <v>100</v>
      </c>
    </row>
    <row r="388" spans="1:8" x14ac:dyDescent="0.25">
      <c r="A388" s="12" t="s">
        <v>475</v>
      </c>
      <c r="B388" s="23" t="s">
        <v>476</v>
      </c>
      <c r="C388" s="23"/>
      <c r="D388" s="23"/>
      <c r="E388" s="23"/>
      <c r="F388" s="14">
        <f>SUM(F389)</f>
        <v>162.6</v>
      </c>
      <c r="G388" s="14">
        <f t="shared" ref="G388" si="59">SUM(G389)</f>
        <v>162.6</v>
      </c>
      <c r="H388" s="80">
        <f t="shared" si="45"/>
        <v>100</v>
      </c>
    </row>
    <row r="389" spans="1:8" ht="31.5" x14ac:dyDescent="0.25">
      <c r="A389" s="12" t="s">
        <v>182</v>
      </c>
      <c r="B389" s="23" t="s">
        <v>476</v>
      </c>
      <c r="C389" s="23" t="s">
        <v>183</v>
      </c>
      <c r="D389" s="23" t="s">
        <v>230</v>
      </c>
      <c r="E389" s="23" t="s">
        <v>136</v>
      </c>
      <c r="F389" s="14">
        <f>SUM([1]Ведомственная!G1327)</f>
        <v>162.6</v>
      </c>
      <c r="G389" s="14">
        <f>SUM([1]Ведомственная!H1327)</f>
        <v>162.6</v>
      </c>
      <c r="H389" s="80">
        <f t="shared" si="45"/>
        <v>100</v>
      </c>
    </row>
    <row r="390" spans="1:8" ht="31.5" x14ac:dyDescent="0.25">
      <c r="A390" s="12" t="s">
        <v>445</v>
      </c>
      <c r="B390" s="23" t="s">
        <v>477</v>
      </c>
      <c r="C390" s="23"/>
      <c r="D390" s="23"/>
      <c r="E390" s="23"/>
      <c r="F390" s="14">
        <f>SUM(F391)+F393</f>
        <v>1212.4000000000001</v>
      </c>
      <c r="G390" s="14">
        <f t="shared" ref="G390" si="60">SUM(G391)+G393</f>
        <v>1212.3</v>
      </c>
      <c r="H390" s="80">
        <f t="shared" ref="H390:H453" si="61">SUM(G390/F390*100)</f>
        <v>99.991751897063665</v>
      </c>
    </row>
    <row r="391" spans="1:8" x14ac:dyDescent="0.25">
      <c r="A391" s="12" t="s">
        <v>426</v>
      </c>
      <c r="B391" s="23" t="s">
        <v>478</v>
      </c>
      <c r="C391" s="23"/>
      <c r="D391" s="23"/>
      <c r="E391" s="23"/>
      <c r="F391" s="14">
        <f t="shared" ref="F391:G391" si="62">SUM(F392)</f>
        <v>1101.5</v>
      </c>
      <c r="G391" s="14">
        <f t="shared" si="62"/>
        <v>1101.5</v>
      </c>
      <c r="H391" s="80">
        <f t="shared" si="61"/>
        <v>100</v>
      </c>
    </row>
    <row r="392" spans="1:8" ht="31.5" x14ac:dyDescent="0.25">
      <c r="A392" s="12" t="s">
        <v>182</v>
      </c>
      <c r="B392" s="23" t="s">
        <v>478</v>
      </c>
      <c r="C392" s="23" t="s">
        <v>183</v>
      </c>
      <c r="D392" s="23" t="s">
        <v>230</v>
      </c>
      <c r="E392" s="23" t="s">
        <v>136</v>
      </c>
      <c r="F392" s="14">
        <f>SUM([1]Ведомственная!G1330)</f>
        <v>1101.5</v>
      </c>
      <c r="G392" s="14">
        <f>SUM([1]Ведомственная!H1330)</f>
        <v>1101.5</v>
      </c>
      <c r="H392" s="80">
        <f t="shared" si="61"/>
        <v>100</v>
      </c>
    </row>
    <row r="393" spans="1:8" x14ac:dyDescent="0.25">
      <c r="A393" s="12" t="s">
        <v>432</v>
      </c>
      <c r="B393" s="23" t="s">
        <v>479</v>
      </c>
      <c r="C393" s="23"/>
      <c r="D393" s="23"/>
      <c r="E393" s="23"/>
      <c r="F393" s="14">
        <f t="shared" ref="F393:G393" si="63">SUM(F394)</f>
        <v>110.9</v>
      </c>
      <c r="G393" s="14">
        <f t="shared" si="63"/>
        <v>110.8</v>
      </c>
      <c r="H393" s="80">
        <f t="shared" si="61"/>
        <v>99.909828674481503</v>
      </c>
    </row>
    <row r="394" spans="1:8" ht="31.5" x14ac:dyDescent="0.25">
      <c r="A394" s="12" t="s">
        <v>182</v>
      </c>
      <c r="B394" s="23" t="s">
        <v>479</v>
      </c>
      <c r="C394" s="23" t="s">
        <v>183</v>
      </c>
      <c r="D394" s="23" t="s">
        <v>230</v>
      </c>
      <c r="E394" s="23" t="s">
        <v>136</v>
      </c>
      <c r="F394" s="14">
        <f>SUM([1]Ведомственная!G1332)</f>
        <v>110.9</v>
      </c>
      <c r="G394" s="14">
        <f>SUM([1]Ведомственная!H1332)</f>
        <v>110.8</v>
      </c>
      <c r="H394" s="80">
        <f t="shared" si="61"/>
        <v>99.909828674481503</v>
      </c>
    </row>
    <row r="395" spans="1:8" ht="31.5" x14ac:dyDescent="0.25">
      <c r="A395" s="12" t="s">
        <v>480</v>
      </c>
      <c r="B395" s="23" t="s">
        <v>481</v>
      </c>
      <c r="C395" s="23"/>
      <c r="D395" s="23"/>
      <c r="E395" s="23"/>
      <c r="F395" s="14">
        <f>F396+F403+F422</f>
        <v>12232.599999999999</v>
      </c>
      <c r="G395" s="14">
        <f>G396+G403+G422</f>
        <v>11919</v>
      </c>
      <c r="H395" s="80">
        <f t="shared" si="61"/>
        <v>97.436358582803337</v>
      </c>
    </row>
    <row r="396" spans="1:8" x14ac:dyDescent="0.25">
      <c r="A396" s="12" t="s">
        <v>216</v>
      </c>
      <c r="B396" s="23" t="s">
        <v>482</v>
      </c>
      <c r="C396" s="23"/>
      <c r="D396" s="23"/>
      <c r="E396" s="23"/>
      <c r="F396" s="14">
        <f>SUM(F397+F399+F401)</f>
        <v>2684.7999999999997</v>
      </c>
      <c r="G396" s="14">
        <f t="shared" ref="G396" si="64">SUM(G397+G399+G401)</f>
        <v>2376.6999999999998</v>
      </c>
      <c r="H396" s="80">
        <f t="shared" si="61"/>
        <v>88.524284862932063</v>
      </c>
    </row>
    <row r="397" spans="1:8" x14ac:dyDescent="0.25">
      <c r="A397" s="12" t="s">
        <v>426</v>
      </c>
      <c r="B397" s="23" t="s">
        <v>483</v>
      </c>
      <c r="C397" s="23"/>
      <c r="D397" s="23"/>
      <c r="E397" s="23"/>
      <c r="F397" s="14">
        <f>F398</f>
        <v>403.6</v>
      </c>
      <c r="G397" s="14">
        <f>G398</f>
        <v>403.6</v>
      </c>
      <c r="H397" s="80">
        <f t="shared" si="61"/>
        <v>100</v>
      </c>
    </row>
    <row r="398" spans="1:8" ht="31.5" x14ac:dyDescent="0.25">
      <c r="A398" s="12" t="s">
        <v>131</v>
      </c>
      <c r="B398" s="23" t="s">
        <v>483</v>
      </c>
      <c r="C398" s="23" t="s">
        <v>169</v>
      </c>
      <c r="D398" s="23" t="s">
        <v>230</v>
      </c>
      <c r="E398" s="23" t="s">
        <v>128</v>
      </c>
      <c r="F398" s="14">
        <f>SUM([1]Ведомственная!G1279)</f>
        <v>403.6</v>
      </c>
      <c r="G398" s="14">
        <f>SUM([1]Ведомственная!H1279)</f>
        <v>403.6</v>
      </c>
      <c r="H398" s="80">
        <f t="shared" si="61"/>
        <v>100</v>
      </c>
    </row>
    <row r="399" spans="1:8" x14ac:dyDescent="0.25">
      <c r="A399" s="12" t="s">
        <v>457</v>
      </c>
      <c r="B399" s="23" t="s">
        <v>484</v>
      </c>
      <c r="C399" s="23"/>
      <c r="D399" s="23"/>
      <c r="E399" s="23"/>
      <c r="F399" s="14">
        <f>SUM(F400)</f>
        <v>2281.1999999999998</v>
      </c>
      <c r="G399" s="14">
        <f>SUM(G400)</f>
        <v>1973.1</v>
      </c>
      <c r="H399" s="80">
        <f t="shared" si="61"/>
        <v>86.493950552340877</v>
      </c>
    </row>
    <row r="400" spans="1:8" ht="29.25" customHeight="1" x14ac:dyDescent="0.25">
      <c r="A400" s="12" t="s">
        <v>131</v>
      </c>
      <c r="B400" s="23" t="s">
        <v>484</v>
      </c>
      <c r="C400" s="23" t="s">
        <v>169</v>
      </c>
      <c r="D400" s="23" t="s">
        <v>230</v>
      </c>
      <c r="E400" s="23" t="s">
        <v>128</v>
      </c>
      <c r="F400" s="14">
        <f>SUM([1]Ведомственная!G1281)</f>
        <v>2281.1999999999998</v>
      </c>
      <c r="G400" s="14">
        <f>SUM([1]Ведомственная!H1281)</f>
        <v>1973.1</v>
      </c>
      <c r="H400" s="80">
        <f t="shared" si="61"/>
        <v>86.493950552340877</v>
      </c>
    </row>
    <row r="401" spans="1:8" ht="31.5" x14ac:dyDescent="0.25">
      <c r="A401" s="12" t="s">
        <v>485</v>
      </c>
      <c r="B401" s="23" t="s">
        <v>486</v>
      </c>
      <c r="C401" s="23"/>
      <c r="D401" s="23"/>
      <c r="E401" s="23"/>
      <c r="F401" s="14">
        <f>F402</f>
        <v>0</v>
      </c>
      <c r="G401" s="14">
        <f>G402</f>
        <v>0</v>
      </c>
      <c r="H401" s="80"/>
    </row>
    <row r="402" spans="1:8" ht="31.5" x14ac:dyDescent="0.25">
      <c r="A402" s="12" t="s">
        <v>131</v>
      </c>
      <c r="B402" s="23" t="s">
        <v>486</v>
      </c>
      <c r="C402" s="23" t="s">
        <v>169</v>
      </c>
      <c r="D402" s="23" t="s">
        <v>230</v>
      </c>
      <c r="E402" s="23" t="s">
        <v>128</v>
      </c>
      <c r="F402" s="14">
        <f>SUM([1]Ведомственная!G1283)</f>
        <v>0</v>
      </c>
      <c r="G402" s="14">
        <f>SUM([1]Ведомственная!H1283)</f>
        <v>0</v>
      </c>
      <c r="H402" s="80"/>
    </row>
    <row r="403" spans="1:8" x14ac:dyDescent="0.25">
      <c r="A403" s="12" t="s">
        <v>428</v>
      </c>
      <c r="B403" s="23" t="s">
        <v>487</v>
      </c>
      <c r="C403" s="23"/>
      <c r="D403" s="23"/>
      <c r="E403" s="23"/>
      <c r="F403" s="14">
        <f>F404+F415+F410</f>
        <v>9547.7999999999993</v>
      </c>
      <c r="G403" s="14">
        <f>G404+G415+G410</f>
        <v>9542.2999999999993</v>
      </c>
      <c r="H403" s="80">
        <f t="shared" si="61"/>
        <v>99.942395106726153</v>
      </c>
    </row>
    <row r="404" spans="1:8" ht="31.5" x14ac:dyDescent="0.25">
      <c r="A404" s="12" t="s">
        <v>488</v>
      </c>
      <c r="B404" s="23" t="s">
        <v>489</v>
      </c>
      <c r="C404" s="23"/>
      <c r="D404" s="23"/>
      <c r="E404" s="23"/>
      <c r="F404" s="14">
        <f>F405+F407</f>
        <v>5124.7</v>
      </c>
      <c r="G404" s="14">
        <f>G405+G407</f>
        <v>5119.8999999999996</v>
      </c>
      <c r="H404" s="80">
        <f t="shared" si="61"/>
        <v>99.906335980642766</v>
      </c>
    </row>
    <row r="405" spans="1:8" x14ac:dyDescent="0.25">
      <c r="A405" s="12" t="s">
        <v>452</v>
      </c>
      <c r="B405" s="23" t="s">
        <v>490</v>
      </c>
      <c r="C405" s="23"/>
      <c r="D405" s="23"/>
      <c r="E405" s="23"/>
      <c r="F405" s="14">
        <f>F406</f>
        <v>4354</v>
      </c>
      <c r="G405" s="14">
        <f>G406</f>
        <v>4354</v>
      </c>
      <c r="H405" s="80">
        <f t="shared" si="61"/>
        <v>100</v>
      </c>
    </row>
    <row r="406" spans="1:8" ht="31.5" x14ac:dyDescent="0.25">
      <c r="A406" s="12" t="s">
        <v>182</v>
      </c>
      <c r="B406" s="23" t="s">
        <v>490</v>
      </c>
      <c r="C406" s="23" t="s">
        <v>183</v>
      </c>
      <c r="D406" s="23" t="s">
        <v>127</v>
      </c>
      <c r="E406" s="23" t="s">
        <v>119</v>
      </c>
      <c r="F406" s="14">
        <f>SUM([1]Ведомственная!G1224)</f>
        <v>4354</v>
      </c>
      <c r="G406" s="14">
        <f>SUM([1]Ведомственная!H1224)</f>
        <v>4354</v>
      </c>
      <c r="H406" s="80">
        <f t="shared" si="61"/>
        <v>100</v>
      </c>
    </row>
    <row r="407" spans="1:8" x14ac:dyDescent="0.25">
      <c r="A407" s="12" t="s">
        <v>426</v>
      </c>
      <c r="B407" s="23" t="s">
        <v>491</v>
      </c>
      <c r="C407" s="23"/>
      <c r="D407" s="23"/>
      <c r="E407" s="23"/>
      <c r="F407" s="14">
        <f>F409+F408</f>
        <v>770.7</v>
      </c>
      <c r="G407" s="14">
        <f>G409+G408</f>
        <v>765.9</v>
      </c>
      <c r="H407" s="80">
        <f t="shared" si="61"/>
        <v>99.377189567925257</v>
      </c>
    </row>
    <row r="408" spans="1:8" ht="31.5" x14ac:dyDescent="0.25">
      <c r="A408" s="12" t="s">
        <v>182</v>
      </c>
      <c r="B408" s="23" t="s">
        <v>491</v>
      </c>
      <c r="C408" s="23" t="s">
        <v>183</v>
      </c>
      <c r="D408" s="23" t="s">
        <v>230</v>
      </c>
      <c r="E408" s="23" t="s">
        <v>128</v>
      </c>
      <c r="F408" s="14">
        <f>SUM([1]Ведомственная!G1287)</f>
        <v>770.7</v>
      </c>
      <c r="G408" s="14">
        <f>SUM([1]Ведомственная!H1287)</f>
        <v>765.9</v>
      </c>
      <c r="H408" s="80">
        <f t="shared" si="61"/>
        <v>99.377189567925257</v>
      </c>
    </row>
    <row r="409" spans="1:8" ht="36.75" customHeight="1" x14ac:dyDescent="0.25">
      <c r="A409" s="12" t="s">
        <v>182</v>
      </c>
      <c r="B409" s="23" t="s">
        <v>491</v>
      </c>
      <c r="C409" s="23" t="s">
        <v>183</v>
      </c>
      <c r="D409" s="23" t="s">
        <v>230</v>
      </c>
      <c r="E409" s="23" t="s">
        <v>136</v>
      </c>
      <c r="F409" s="14">
        <v>0</v>
      </c>
      <c r="G409" s="14">
        <v>0</v>
      </c>
      <c r="H409" s="80"/>
    </row>
    <row r="410" spans="1:8" ht="31.5" x14ac:dyDescent="0.25">
      <c r="A410" s="12" t="s">
        <v>472</v>
      </c>
      <c r="B410" s="23" t="s">
        <v>492</v>
      </c>
      <c r="C410" s="23"/>
      <c r="D410" s="23"/>
      <c r="E410" s="23"/>
      <c r="F410" s="14">
        <f>F411+F413</f>
        <v>2515.1</v>
      </c>
      <c r="G410" s="14">
        <f>G411+G413</f>
        <v>2515.1</v>
      </c>
      <c r="H410" s="80">
        <f t="shared" si="61"/>
        <v>100</v>
      </c>
    </row>
    <row r="411" spans="1:8" x14ac:dyDescent="0.25">
      <c r="A411" s="12" t="s">
        <v>452</v>
      </c>
      <c r="B411" s="23" t="s">
        <v>493</v>
      </c>
      <c r="C411" s="23"/>
      <c r="D411" s="23"/>
      <c r="E411" s="23"/>
      <c r="F411" s="14">
        <f>F412</f>
        <v>908.1</v>
      </c>
      <c r="G411" s="14">
        <f>G412</f>
        <v>908.1</v>
      </c>
      <c r="H411" s="80">
        <f t="shared" si="61"/>
        <v>100</v>
      </c>
    </row>
    <row r="412" spans="1:8" ht="31.5" x14ac:dyDescent="0.25">
      <c r="A412" s="12" t="s">
        <v>182</v>
      </c>
      <c r="B412" s="23" t="s">
        <v>493</v>
      </c>
      <c r="C412" s="23" t="s">
        <v>183</v>
      </c>
      <c r="D412" s="23" t="s">
        <v>127</v>
      </c>
      <c r="E412" s="23" t="s">
        <v>119</v>
      </c>
      <c r="F412" s="14">
        <f>SUM([1]Ведомственная!G1226)</f>
        <v>908.1</v>
      </c>
      <c r="G412" s="14">
        <f>SUM([1]Ведомственная!H1226)</f>
        <v>908.1</v>
      </c>
      <c r="H412" s="80">
        <f t="shared" si="61"/>
        <v>100</v>
      </c>
    </row>
    <row r="413" spans="1:8" x14ac:dyDescent="0.25">
      <c r="A413" s="12" t="s">
        <v>426</v>
      </c>
      <c r="B413" s="23" t="s">
        <v>494</v>
      </c>
      <c r="C413" s="23"/>
      <c r="D413" s="23"/>
      <c r="E413" s="23"/>
      <c r="F413" s="14">
        <f>F414</f>
        <v>1607</v>
      </c>
      <c r="G413" s="14">
        <f>G414</f>
        <v>1607</v>
      </c>
      <c r="H413" s="80">
        <f t="shared" si="61"/>
        <v>100</v>
      </c>
    </row>
    <row r="414" spans="1:8" ht="31.5" x14ac:dyDescent="0.25">
      <c r="A414" s="12" t="s">
        <v>182</v>
      </c>
      <c r="B414" s="23" t="s">
        <v>494</v>
      </c>
      <c r="C414" s="23" t="s">
        <v>183</v>
      </c>
      <c r="D414" s="23" t="s">
        <v>230</v>
      </c>
      <c r="E414" s="23" t="s">
        <v>128</v>
      </c>
      <c r="F414" s="14">
        <f>SUM([1]Ведомственная!G1290)</f>
        <v>1607</v>
      </c>
      <c r="G414" s="14">
        <f>SUM([1]Ведомственная!H1290)</f>
        <v>1607</v>
      </c>
      <c r="H414" s="80">
        <f t="shared" si="61"/>
        <v>100</v>
      </c>
    </row>
    <row r="415" spans="1:8" ht="31.5" x14ac:dyDescent="0.25">
      <c r="A415" s="12" t="s">
        <v>445</v>
      </c>
      <c r="B415" s="23" t="s">
        <v>495</v>
      </c>
      <c r="C415" s="23"/>
      <c r="D415" s="23"/>
      <c r="E415" s="23"/>
      <c r="F415" s="14">
        <f>SUM(F416+F418+F420)</f>
        <v>1908</v>
      </c>
      <c r="G415" s="14">
        <f>SUM(G416+G418+G420)</f>
        <v>1907.3000000000002</v>
      </c>
      <c r="H415" s="80">
        <f t="shared" si="61"/>
        <v>99.963312368972751</v>
      </c>
    </row>
    <row r="416" spans="1:8" x14ac:dyDescent="0.25">
      <c r="A416" s="12" t="s">
        <v>452</v>
      </c>
      <c r="B416" s="23" t="s">
        <v>496</v>
      </c>
      <c r="C416" s="23"/>
      <c r="D416" s="23"/>
      <c r="E416" s="23"/>
      <c r="F416" s="14">
        <f>F417</f>
        <v>746.1</v>
      </c>
      <c r="G416" s="14">
        <f>G417</f>
        <v>745.4</v>
      </c>
      <c r="H416" s="80">
        <f t="shared" si="61"/>
        <v>99.906178796407985</v>
      </c>
    </row>
    <row r="417" spans="1:8" ht="31.5" x14ac:dyDescent="0.25">
      <c r="A417" s="12" t="s">
        <v>182</v>
      </c>
      <c r="B417" s="23" t="s">
        <v>496</v>
      </c>
      <c r="C417" s="23" t="s">
        <v>183</v>
      </c>
      <c r="D417" s="23" t="s">
        <v>127</v>
      </c>
      <c r="E417" s="23" t="s">
        <v>119</v>
      </c>
      <c r="F417" s="14">
        <f>SUM([1]Ведомственная!G1229)</f>
        <v>746.1</v>
      </c>
      <c r="G417" s="14">
        <f>SUM([1]Ведомственная!H1229)</f>
        <v>745.4</v>
      </c>
      <c r="H417" s="80">
        <f t="shared" si="61"/>
        <v>99.906178796407985</v>
      </c>
    </row>
    <row r="418" spans="1:8" x14ac:dyDescent="0.25">
      <c r="A418" s="12" t="s">
        <v>426</v>
      </c>
      <c r="B418" s="23" t="s">
        <v>497</v>
      </c>
      <c r="C418" s="23"/>
      <c r="D418" s="23"/>
      <c r="E418" s="23"/>
      <c r="F418" s="14">
        <f>F419</f>
        <v>1161.9000000000001</v>
      </c>
      <c r="G418" s="14">
        <f>G419</f>
        <v>1161.9000000000001</v>
      </c>
      <c r="H418" s="80">
        <f t="shared" si="61"/>
        <v>100</v>
      </c>
    </row>
    <row r="419" spans="1:8" ht="31.5" x14ac:dyDescent="0.25">
      <c r="A419" s="12" t="s">
        <v>182</v>
      </c>
      <c r="B419" s="23" t="s">
        <v>497</v>
      </c>
      <c r="C419" s="23" t="s">
        <v>183</v>
      </c>
      <c r="D419" s="23" t="s">
        <v>230</v>
      </c>
      <c r="E419" s="23" t="s">
        <v>128</v>
      </c>
      <c r="F419" s="14">
        <f>SUM([1]Ведомственная!G1293)</f>
        <v>1161.9000000000001</v>
      </c>
      <c r="G419" s="14">
        <f>SUM([1]Ведомственная!H1293)</f>
        <v>1161.9000000000001</v>
      </c>
      <c r="H419" s="80">
        <f t="shared" si="61"/>
        <v>100</v>
      </c>
    </row>
    <row r="420" spans="1:8" hidden="1" x14ac:dyDescent="0.25">
      <c r="A420" s="12" t="s">
        <v>432</v>
      </c>
      <c r="B420" s="23" t="s">
        <v>498</v>
      </c>
      <c r="C420" s="23"/>
      <c r="D420" s="23"/>
      <c r="E420" s="23"/>
      <c r="F420" s="14">
        <f>SUM(F421)</f>
        <v>0</v>
      </c>
      <c r="G420" s="14">
        <f>SUM(G421)</f>
        <v>0</v>
      </c>
      <c r="H420" s="80"/>
    </row>
    <row r="421" spans="1:8" ht="31.5" hidden="1" x14ac:dyDescent="0.25">
      <c r="A421" s="12" t="s">
        <v>182</v>
      </c>
      <c r="B421" s="23" t="s">
        <v>498</v>
      </c>
      <c r="C421" s="23" t="s">
        <v>183</v>
      </c>
      <c r="D421" s="23" t="s">
        <v>230</v>
      </c>
      <c r="E421" s="23" t="s">
        <v>128</v>
      </c>
      <c r="F421" s="14">
        <f>SUM([1]Ведомственная!G1295)</f>
        <v>0</v>
      </c>
      <c r="G421" s="14">
        <f>SUM([1]Ведомственная!H1295)</f>
        <v>0</v>
      </c>
      <c r="H421" s="80"/>
    </row>
    <row r="422" spans="1:8" hidden="1" x14ac:dyDescent="0.25">
      <c r="A422" s="12" t="s">
        <v>499</v>
      </c>
      <c r="B422" s="23" t="s">
        <v>500</v>
      </c>
      <c r="C422" s="23"/>
      <c r="D422" s="23"/>
      <c r="E422" s="23"/>
      <c r="F422" s="14">
        <f>SUM(F423+F425)</f>
        <v>0</v>
      </c>
      <c r="G422" s="14">
        <f t="shared" ref="G422" si="65">SUM(G423+G425)</f>
        <v>0</v>
      </c>
      <c r="H422" s="80"/>
    </row>
    <row r="423" spans="1:8" ht="78.75" hidden="1" x14ac:dyDescent="0.25">
      <c r="A423" s="12" t="s">
        <v>501</v>
      </c>
      <c r="B423" s="23" t="s">
        <v>502</v>
      </c>
      <c r="C423" s="23"/>
      <c r="D423" s="23"/>
      <c r="E423" s="23"/>
      <c r="F423" s="14">
        <f>SUM(F424)</f>
        <v>0</v>
      </c>
      <c r="G423" s="14">
        <f>SUM(G424)</f>
        <v>0</v>
      </c>
      <c r="H423" s="80"/>
    </row>
    <row r="424" spans="1:8" ht="31.5" hidden="1" x14ac:dyDescent="0.25">
      <c r="A424" s="12" t="s">
        <v>182</v>
      </c>
      <c r="B424" s="23" t="s">
        <v>502</v>
      </c>
      <c r="C424" s="23" t="s">
        <v>183</v>
      </c>
      <c r="D424" s="23" t="s">
        <v>127</v>
      </c>
      <c r="E424" s="23" t="s">
        <v>119</v>
      </c>
      <c r="F424" s="14">
        <f>SUM([1]Ведомственная!G1232)</f>
        <v>0</v>
      </c>
      <c r="G424" s="14">
        <f>SUM([1]Ведомственная!H1232)</f>
        <v>0</v>
      </c>
      <c r="H424" s="80"/>
    </row>
    <row r="425" spans="1:8" ht="31.5" hidden="1" x14ac:dyDescent="0.25">
      <c r="A425" s="12" t="s">
        <v>503</v>
      </c>
      <c r="B425" s="23" t="s">
        <v>504</v>
      </c>
      <c r="C425" s="23"/>
      <c r="D425" s="23"/>
      <c r="E425" s="23"/>
      <c r="F425" s="14">
        <f>SUM(F426)</f>
        <v>0</v>
      </c>
      <c r="G425" s="14">
        <f t="shared" ref="G425" si="66">SUM(G426)</f>
        <v>0</v>
      </c>
      <c r="H425" s="80"/>
    </row>
    <row r="426" spans="1:8" ht="31.5" hidden="1" x14ac:dyDescent="0.25">
      <c r="A426" s="12" t="s">
        <v>131</v>
      </c>
      <c r="B426" s="23" t="s">
        <v>504</v>
      </c>
      <c r="C426" s="23" t="s">
        <v>169</v>
      </c>
      <c r="D426" s="23" t="s">
        <v>230</v>
      </c>
      <c r="E426" s="23" t="s">
        <v>128</v>
      </c>
      <c r="F426" s="14">
        <f>SUM([1]Ведомственная!G1298)</f>
        <v>0</v>
      </c>
      <c r="G426" s="14">
        <f>SUM([1]Ведомственная!H1298)</f>
        <v>0</v>
      </c>
      <c r="H426" s="80"/>
    </row>
    <row r="427" spans="1:8" ht="31.5" x14ac:dyDescent="0.25">
      <c r="A427" s="12" t="s">
        <v>505</v>
      </c>
      <c r="B427" s="23" t="s">
        <v>506</v>
      </c>
      <c r="C427" s="23"/>
      <c r="D427" s="23"/>
      <c r="E427" s="23"/>
      <c r="F427" s="14">
        <f>SUM(F428+F431+F433)</f>
        <v>32865.5</v>
      </c>
      <c r="G427" s="14">
        <f>SUM(G428+G431+G433)</f>
        <v>32779.5</v>
      </c>
      <c r="H427" s="80">
        <f t="shared" si="61"/>
        <v>99.738327425415704</v>
      </c>
    </row>
    <row r="428" spans="1:8" x14ac:dyDescent="0.25">
      <c r="A428" s="41" t="s">
        <v>249</v>
      </c>
      <c r="B428" s="42" t="s">
        <v>507</v>
      </c>
      <c r="C428" s="43"/>
      <c r="D428" s="23"/>
      <c r="E428" s="23"/>
      <c r="F428" s="44">
        <f>+F429+F430</f>
        <v>2919.3</v>
      </c>
      <c r="G428" s="44">
        <f>+G429+G430</f>
        <v>2853.5</v>
      </c>
      <c r="H428" s="80">
        <f t="shared" si="61"/>
        <v>97.746035008392411</v>
      </c>
    </row>
    <row r="429" spans="1:8" ht="63" x14ac:dyDescent="0.25">
      <c r="A429" s="41" t="s">
        <v>143</v>
      </c>
      <c r="B429" s="42" t="s">
        <v>507</v>
      </c>
      <c r="C429" s="43" t="s">
        <v>9</v>
      </c>
      <c r="D429" s="23" t="s">
        <v>230</v>
      </c>
      <c r="E429" s="23" t="s">
        <v>136</v>
      </c>
      <c r="F429" s="44">
        <f>SUM([1]Ведомственная!G1346)</f>
        <v>2919.3</v>
      </c>
      <c r="G429" s="44">
        <f>SUM([1]Ведомственная!H1346)</f>
        <v>2853.5</v>
      </c>
      <c r="H429" s="80">
        <f t="shared" si="61"/>
        <v>97.746035008392411</v>
      </c>
    </row>
    <row r="430" spans="1:8" ht="29.25" hidden="1" customHeight="1" x14ac:dyDescent="0.25">
      <c r="A430" s="41" t="s">
        <v>131</v>
      </c>
      <c r="B430" s="42" t="s">
        <v>507</v>
      </c>
      <c r="C430" s="43" t="s">
        <v>169</v>
      </c>
      <c r="D430" s="23" t="s">
        <v>230</v>
      </c>
      <c r="E430" s="23" t="s">
        <v>136</v>
      </c>
      <c r="F430" s="44">
        <f>SUM([1]Ведомственная!G1347)</f>
        <v>0</v>
      </c>
      <c r="G430" s="44">
        <f>SUM([1]Ведомственная!H1347)</f>
        <v>0</v>
      </c>
      <c r="H430" s="80"/>
    </row>
    <row r="431" spans="1:8" ht="29.25" hidden="1" customHeight="1" x14ac:dyDescent="0.25">
      <c r="A431" s="12" t="s">
        <v>228</v>
      </c>
      <c r="B431" s="42" t="s">
        <v>508</v>
      </c>
      <c r="C431" s="43"/>
      <c r="D431" s="23"/>
      <c r="E431" s="23"/>
      <c r="F431" s="44">
        <f>SUM(F432)</f>
        <v>0</v>
      </c>
      <c r="G431" s="44">
        <f>SUM(G432)</f>
        <v>0</v>
      </c>
      <c r="H431" s="80"/>
    </row>
    <row r="432" spans="1:8" ht="29.25" hidden="1" customHeight="1" x14ac:dyDescent="0.25">
      <c r="A432" s="41" t="s">
        <v>131</v>
      </c>
      <c r="B432" s="42" t="s">
        <v>508</v>
      </c>
      <c r="C432" s="43" t="s">
        <v>169</v>
      </c>
      <c r="D432" s="23" t="s">
        <v>230</v>
      </c>
      <c r="E432" s="23" t="s">
        <v>136</v>
      </c>
      <c r="F432" s="44">
        <f>SUM([1]Ведомственная!G1349)</f>
        <v>0</v>
      </c>
      <c r="G432" s="44">
        <f>SUM([1]Ведомственная!H1349)</f>
        <v>0</v>
      </c>
      <c r="H432" s="80"/>
    </row>
    <row r="433" spans="1:8" ht="31.5" x14ac:dyDescent="0.25">
      <c r="A433" s="12" t="s">
        <v>294</v>
      </c>
      <c r="B433" s="23" t="s">
        <v>509</v>
      </c>
      <c r="C433" s="23"/>
      <c r="D433" s="23"/>
      <c r="E433" s="23"/>
      <c r="F433" s="14">
        <f>F434</f>
        <v>29946.2</v>
      </c>
      <c r="G433" s="14">
        <f>G434</f>
        <v>29926</v>
      </c>
      <c r="H433" s="80">
        <f t="shared" si="61"/>
        <v>99.932545698619521</v>
      </c>
    </row>
    <row r="434" spans="1:8" x14ac:dyDescent="0.25">
      <c r="A434" s="12" t="s">
        <v>510</v>
      </c>
      <c r="B434" s="23" t="s">
        <v>511</v>
      </c>
      <c r="C434" s="23"/>
      <c r="D434" s="23"/>
      <c r="E434" s="23"/>
      <c r="F434" s="14">
        <f>F435+F436+F437</f>
        <v>29946.2</v>
      </c>
      <c r="G434" s="14">
        <f>G435+G436+G437</f>
        <v>29926</v>
      </c>
      <c r="H434" s="80">
        <f t="shared" si="61"/>
        <v>99.932545698619521</v>
      </c>
    </row>
    <row r="435" spans="1:8" ht="63" x14ac:dyDescent="0.25">
      <c r="A435" s="12" t="s">
        <v>469</v>
      </c>
      <c r="B435" s="23" t="s">
        <v>511</v>
      </c>
      <c r="C435" s="23" t="s">
        <v>9</v>
      </c>
      <c r="D435" s="23" t="s">
        <v>230</v>
      </c>
      <c r="E435" s="23" t="s">
        <v>136</v>
      </c>
      <c r="F435" s="14">
        <f>SUM([1]Ведомственная!G1352)</f>
        <v>28278</v>
      </c>
      <c r="G435" s="14">
        <f>SUM([1]Ведомственная!H1352)</f>
        <v>28277.8</v>
      </c>
      <c r="H435" s="80">
        <f t="shared" si="61"/>
        <v>99.99929273640285</v>
      </c>
    </row>
    <row r="436" spans="1:8" ht="31.5" x14ac:dyDescent="0.25">
      <c r="A436" s="12" t="s">
        <v>131</v>
      </c>
      <c r="B436" s="23" t="s">
        <v>511</v>
      </c>
      <c r="C436" s="23" t="s">
        <v>169</v>
      </c>
      <c r="D436" s="23" t="s">
        <v>230</v>
      </c>
      <c r="E436" s="23" t="s">
        <v>136</v>
      </c>
      <c r="F436" s="14">
        <f>SUM([1]Ведомственная!G1353)</f>
        <v>1664.8</v>
      </c>
      <c r="G436" s="14">
        <f>SUM([1]Ведомственная!H1353)</f>
        <v>1644.8</v>
      </c>
      <c r="H436" s="80">
        <f t="shared" si="61"/>
        <v>98.798654493032203</v>
      </c>
    </row>
    <row r="437" spans="1:8" x14ac:dyDescent="0.25">
      <c r="A437" s="12" t="s">
        <v>145</v>
      </c>
      <c r="B437" s="23" t="s">
        <v>511</v>
      </c>
      <c r="C437" s="23" t="s">
        <v>225</v>
      </c>
      <c r="D437" s="23" t="s">
        <v>230</v>
      </c>
      <c r="E437" s="23" t="s">
        <v>136</v>
      </c>
      <c r="F437" s="14">
        <f>SUM([1]Ведомственная!G1354)</f>
        <v>3.4</v>
      </c>
      <c r="G437" s="14">
        <f>SUM([1]Ведомственная!H1354)</f>
        <v>3.4</v>
      </c>
      <c r="H437" s="80">
        <f t="shared" si="61"/>
        <v>100</v>
      </c>
    </row>
    <row r="438" spans="1:8" x14ac:dyDescent="0.25">
      <c r="A438" s="37" t="s">
        <v>512</v>
      </c>
      <c r="B438" s="45" t="s">
        <v>513</v>
      </c>
      <c r="C438" s="23"/>
      <c r="D438" s="23"/>
      <c r="E438" s="23"/>
      <c r="F438" s="27">
        <f>SUM(F439+F441)+F443+F445</f>
        <v>5343.1</v>
      </c>
      <c r="G438" s="27">
        <f t="shared" ref="G438" si="67">SUM(G439+G441)+G443+G445</f>
        <v>5343.0000000000009</v>
      </c>
      <c r="H438" s="80">
        <f t="shared" si="61"/>
        <v>99.998128427317496</v>
      </c>
    </row>
    <row r="439" spans="1:8" x14ac:dyDescent="0.25">
      <c r="A439" s="32" t="s">
        <v>216</v>
      </c>
      <c r="B439" s="35" t="s">
        <v>514</v>
      </c>
      <c r="C439" s="23"/>
      <c r="D439" s="23"/>
      <c r="E439" s="23"/>
      <c r="F439" s="14">
        <f>SUM(F440)</f>
        <v>1071.5</v>
      </c>
      <c r="G439" s="14">
        <f>SUM(G440)</f>
        <v>1071.4000000000001</v>
      </c>
      <c r="H439" s="80">
        <f t="shared" si="61"/>
        <v>99.990667288847419</v>
      </c>
    </row>
    <row r="440" spans="1:8" ht="31.5" x14ac:dyDescent="0.25">
      <c r="A440" s="32" t="s">
        <v>131</v>
      </c>
      <c r="B440" s="35" t="s">
        <v>514</v>
      </c>
      <c r="C440" s="23" t="s">
        <v>169</v>
      </c>
      <c r="D440" s="23" t="s">
        <v>144</v>
      </c>
      <c r="E440" s="23" t="s">
        <v>119</v>
      </c>
      <c r="F440" s="14">
        <f>SUM([1]Ведомственная!G349)</f>
        <v>1071.5</v>
      </c>
      <c r="G440" s="14">
        <f>SUM([1]Ведомственная!H349)</f>
        <v>1071.4000000000001</v>
      </c>
      <c r="H440" s="80">
        <f t="shared" si="61"/>
        <v>99.990667288847419</v>
      </c>
    </row>
    <row r="441" spans="1:8" ht="47.25" x14ac:dyDescent="0.25">
      <c r="A441" s="32" t="s">
        <v>441</v>
      </c>
      <c r="B441" s="35" t="s">
        <v>515</v>
      </c>
      <c r="C441" s="23"/>
      <c r="D441" s="23"/>
      <c r="E441" s="23"/>
      <c r="F441" s="14">
        <f>SUM(F442)</f>
        <v>4153.8</v>
      </c>
      <c r="G441" s="14">
        <f>SUM(G442)</f>
        <v>4153.8</v>
      </c>
      <c r="H441" s="80">
        <f t="shared" si="61"/>
        <v>100</v>
      </c>
    </row>
    <row r="442" spans="1:8" ht="31.5" x14ac:dyDescent="0.25">
      <c r="A442" s="32" t="s">
        <v>126</v>
      </c>
      <c r="B442" s="35" t="s">
        <v>515</v>
      </c>
      <c r="C442" s="23" t="s">
        <v>183</v>
      </c>
      <c r="D442" s="23" t="s">
        <v>144</v>
      </c>
      <c r="E442" s="23" t="s">
        <v>119</v>
      </c>
      <c r="F442" s="14">
        <f>SUM([1]Ведомственная!G351)</f>
        <v>4153.8</v>
      </c>
      <c r="G442" s="14">
        <f>SUM([1]Ведомственная!H351)</f>
        <v>4153.8</v>
      </c>
      <c r="H442" s="80">
        <f t="shared" si="61"/>
        <v>100</v>
      </c>
    </row>
    <row r="443" spans="1:8" ht="31.5" x14ac:dyDescent="0.25">
      <c r="A443" s="32" t="s">
        <v>472</v>
      </c>
      <c r="B443" s="35" t="s">
        <v>516</v>
      </c>
      <c r="C443" s="23"/>
      <c r="D443" s="23"/>
      <c r="E443" s="23"/>
      <c r="F443" s="14">
        <f>SUM(F444)</f>
        <v>84.1</v>
      </c>
      <c r="G443" s="14">
        <f>SUM(G444)</f>
        <v>84.1</v>
      </c>
      <c r="H443" s="80">
        <f t="shared" si="61"/>
        <v>100</v>
      </c>
    </row>
    <row r="444" spans="1:8" ht="31.5" x14ac:dyDescent="0.25">
      <c r="A444" s="32" t="s">
        <v>126</v>
      </c>
      <c r="B444" s="35" t="s">
        <v>516</v>
      </c>
      <c r="C444" s="23" t="s">
        <v>183</v>
      </c>
      <c r="D444" s="23" t="s">
        <v>144</v>
      </c>
      <c r="E444" s="23" t="s">
        <v>119</v>
      </c>
      <c r="F444" s="14">
        <f>SUM([1]Ведомственная!G353)</f>
        <v>84.1</v>
      </c>
      <c r="G444" s="14">
        <f>SUM([1]Ведомственная!H353)</f>
        <v>84.1</v>
      </c>
      <c r="H444" s="80">
        <f t="shared" si="61"/>
        <v>100</v>
      </c>
    </row>
    <row r="445" spans="1:8" ht="31.5" x14ac:dyDescent="0.25">
      <c r="A445" s="12" t="s">
        <v>517</v>
      </c>
      <c r="B445" s="35" t="s">
        <v>518</v>
      </c>
      <c r="C445" s="23"/>
      <c r="D445" s="23"/>
      <c r="E445" s="23"/>
      <c r="F445" s="14">
        <f>SUM(F446)</f>
        <v>33.700000000000003</v>
      </c>
      <c r="G445" s="14">
        <f t="shared" ref="G445" si="68">SUM(G446)</f>
        <v>33.700000000000003</v>
      </c>
      <c r="H445" s="80">
        <f t="shared" si="61"/>
        <v>100</v>
      </c>
    </row>
    <row r="446" spans="1:8" ht="31.5" x14ac:dyDescent="0.25">
      <c r="A446" s="32" t="s">
        <v>126</v>
      </c>
      <c r="B446" s="35" t="s">
        <v>518</v>
      </c>
      <c r="C446" s="23" t="s">
        <v>183</v>
      </c>
      <c r="D446" s="23" t="s">
        <v>144</v>
      </c>
      <c r="E446" s="23" t="s">
        <v>119</v>
      </c>
      <c r="F446" s="14">
        <f>SUM([1]Ведомственная!G355)</f>
        <v>33.700000000000003</v>
      </c>
      <c r="G446" s="14">
        <f>SUM([1]Ведомственная!H355)</f>
        <v>33.700000000000003</v>
      </c>
      <c r="H446" s="80">
        <f t="shared" si="61"/>
        <v>100</v>
      </c>
    </row>
    <row r="447" spans="1:8" x14ac:dyDescent="0.25">
      <c r="A447" s="37" t="s">
        <v>519</v>
      </c>
      <c r="B447" s="45" t="s">
        <v>520</v>
      </c>
      <c r="C447" s="23"/>
      <c r="D447" s="23"/>
      <c r="E447" s="23"/>
      <c r="F447" s="27">
        <f>SUM(F448)+F450+F452+F454</f>
        <v>30687.599999999999</v>
      </c>
      <c r="G447" s="27">
        <f t="shared" ref="G447" si="69">SUM(G448)+G450+G452+G454</f>
        <v>28722.6</v>
      </c>
      <c r="H447" s="80">
        <f t="shared" si="61"/>
        <v>93.59676221014351</v>
      </c>
    </row>
    <row r="448" spans="1:8" x14ac:dyDescent="0.25">
      <c r="A448" s="32" t="s">
        <v>216</v>
      </c>
      <c r="B448" s="35" t="s">
        <v>521</v>
      </c>
      <c r="C448" s="23"/>
      <c r="D448" s="23"/>
      <c r="E448" s="23"/>
      <c r="F448" s="14">
        <f>SUM(F449)</f>
        <v>7046.4</v>
      </c>
      <c r="G448" s="14">
        <f>SUM(G449)</f>
        <v>5438.4</v>
      </c>
      <c r="H448" s="80">
        <f t="shared" si="61"/>
        <v>77.179836512261573</v>
      </c>
    </row>
    <row r="449" spans="1:8" ht="31.5" x14ac:dyDescent="0.25">
      <c r="A449" s="32" t="s">
        <v>131</v>
      </c>
      <c r="B449" s="35" t="s">
        <v>521</v>
      </c>
      <c r="C449" s="23" t="s">
        <v>169</v>
      </c>
      <c r="D449" s="23" t="s">
        <v>144</v>
      </c>
      <c r="E449" s="23" t="s">
        <v>119</v>
      </c>
      <c r="F449" s="14">
        <f>SUM([1]Ведомственная!G358)</f>
        <v>7046.4</v>
      </c>
      <c r="G449" s="14">
        <f>SUM([1]Ведомственная!H358)</f>
        <v>5438.4</v>
      </c>
      <c r="H449" s="80">
        <f t="shared" si="61"/>
        <v>77.179836512261573</v>
      </c>
    </row>
    <row r="450" spans="1:8" ht="47.25" x14ac:dyDescent="0.25">
      <c r="A450" s="32" t="s">
        <v>441</v>
      </c>
      <c r="B450" s="35" t="s">
        <v>522</v>
      </c>
      <c r="C450" s="23"/>
      <c r="D450" s="23"/>
      <c r="E450" s="23"/>
      <c r="F450" s="14">
        <f>SUM(F451)</f>
        <v>20001.599999999999</v>
      </c>
      <c r="G450" s="14">
        <f>SUM(G451)</f>
        <v>20001.599999999999</v>
      </c>
      <c r="H450" s="80">
        <f t="shared" si="61"/>
        <v>100</v>
      </c>
    </row>
    <row r="451" spans="1:8" ht="31.5" x14ac:dyDescent="0.25">
      <c r="A451" s="32" t="s">
        <v>126</v>
      </c>
      <c r="B451" s="35" t="s">
        <v>522</v>
      </c>
      <c r="C451" s="23" t="s">
        <v>183</v>
      </c>
      <c r="D451" s="23" t="s">
        <v>144</v>
      </c>
      <c r="E451" s="23" t="s">
        <v>119</v>
      </c>
      <c r="F451" s="14">
        <f>SUM([1]Ведомственная!G360)</f>
        <v>20001.599999999999</v>
      </c>
      <c r="G451" s="14">
        <f>SUM([1]Ведомственная!H360)</f>
        <v>20001.599999999999</v>
      </c>
      <c r="H451" s="80">
        <f t="shared" si="61"/>
        <v>100</v>
      </c>
    </row>
    <row r="452" spans="1:8" ht="31.5" x14ac:dyDescent="0.25">
      <c r="A452" s="32" t="s">
        <v>472</v>
      </c>
      <c r="B452" s="35" t="s">
        <v>523</v>
      </c>
      <c r="C452" s="23"/>
      <c r="D452" s="23"/>
      <c r="E452" s="23"/>
      <c r="F452" s="14">
        <f>SUM(F453)</f>
        <v>88</v>
      </c>
      <c r="G452" s="14">
        <f t="shared" ref="G452" si="70">SUM(G453)</f>
        <v>88</v>
      </c>
      <c r="H452" s="80">
        <f t="shared" si="61"/>
        <v>100</v>
      </c>
    </row>
    <row r="453" spans="1:8" ht="31.5" x14ac:dyDescent="0.25">
      <c r="A453" s="32" t="s">
        <v>126</v>
      </c>
      <c r="B453" s="35" t="s">
        <v>523</v>
      </c>
      <c r="C453" s="23" t="s">
        <v>183</v>
      </c>
      <c r="D453" s="23" t="s">
        <v>144</v>
      </c>
      <c r="E453" s="23" t="s">
        <v>119</v>
      </c>
      <c r="F453" s="14">
        <f>SUM([1]Ведомственная!G362)</f>
        <v>88</v>
      </c>
      <c r="G453" s="14">
        <f>SUM([1]Ведомственная!H362)</f>
        <v>88</v>
      </c>
      <c r="H453" s="80">
        <f t="shared" si="61"/>
        <v>100</v>
      </c>
    </row>
    <row r="454" spans="1:8" ht="31.5" x14ac:dyDescent="0.25">
      <c r="A454" s="32" t="s">
        <v>524</v>
      </c>
      <c r="B454" s="35" t="s">
        <v>525</v>
      </c>
      <c r="C454" s="23"/>
      <c r="D454" s="23"/>
      <c r="E454" s="23"/>
      <c r="F454" s="14">
        <f>SUM(F455)</f>
        <v>3551.6</v>
      </c>
      <c r="G454" s="14">
        <f t="shared" ref="G454:G455" si="71">SUM(G455)</f>
        <v>3194.6</v>
      </c>
      <c r="H454" s="80">
        <f t="shared" ref="H454:H517" si="72">SUM(G454/F454*100)</f>
        <v>89.948192364004953</v>
      </c>
    </row>
    <row r="455" spans="1:8" ht="31.5" x14ac:dyDescent="0.25">
      <c r="A455" s="32" t="s">
        <v>526</v>
      </c>
      <c r="B455" s="35" t="s">
        <v>527</v>
      </c>
      <c r="C455" s="23"/>
      <c r="D455" s="23"/>
      <c r="E455" s="23"/>
      <c r="F455" s="14">
        <f>SUM(F456)</f>
        <v>3551.6</v>
      </c>
      <c r="G455" s="14">
        <f t="shared" si="71"/>
        <v>3194.6</v>
      </c>
      <c r="H455" s="80">
        <f t="shared" si="72"/>
        <v>89.948192364004953</v>
      </c>
    </row>
    <row r="456" spans="1:8" ht="31.5" x14ac:dyDescent="0.25">
      <c r="A456" s="32" t="s">
        <v>131</v>
      </c>
      <c r="B456" s="35" t="s">
        <v>527</v>
      </c>
      <c r="C456" s="23" t="s">
        <v>169</v>
      </c>
      <c r="D456" s="23" t="s">
        <v>144</v>
      </c>
      <c r="E456" s="23" t="s">
        <v>119</v>
      </c>
      <c r="F456" s="14">
        <f>SUM([1]Ведомственная!G365)</f>
        <v>3551.6</v>
      </c>
      <c r="G456" s="14">
        <f>SUM([1]Ведомственная!H365)</f>
        <v>3194.6</v>
      </c>
      <c r="H456" s="80">
        <f t="shared" si="72"/>
        <v>89.948192364004953</v>
      </c>
    </row>
    <row r="457" spans="1:8" x14ac:dyDescent="0.25">
      <c r="A457" s="37" t="s">
        <v>528</v>
      </c>
      <c r="B457" s="45" t="s">
        <v>529</v>
      </c>
      <c r="C457" s="35"/>
      <c r="D457" s="23"/>
      <c r="E457" s="23"/>
      <c r="F457" s="27">
        <f t="shared" ref="F457:G458" si="73">SUM(F458)</f>
        <v>46923.7</v>
      </c>
      <c r="G457" s="27">
        <f t="shared" si="73"/>
        <v>46254.5</v>
      </c>
      <c r="H457" s="80">
        <f t="shared" si="72"/>
        <v>98.573855002908985</v>
      </c>
    </row>
    <row r="458" spans="1:8" x14ac:dyDescent="0.25">
      <c r="A458" s="32" t="s">
        <v>216</v>
      </c>
      <c r="B458" s="35" t="s">
        <v>530</v>
      </c>
      <c r="C458" s="35"/>
      <c r="D458" s="23"/>
      <c r="E458" s="23"/>
      <c r="F458" s="14">
        <f t="shared" si="73"/>
        <v>46923.7</v>
      </c>
      <c r="G458" s="14">
        <f t="shared" si="73"/>
        <v>46254.5</v>
      </c>
      <c r="H458" s="80">
        <f t="shared" si="72"/>
        <v>98.573855002908985</v>
      </c>
    </row>
    <row r="459" spans="1:8" ht="31.5" x14ac:dyDescent="0.25">
      <c r="A459" s="32" t="s">
        <v>131</v>
      </c>
      <c r="B459" s="35" t="s">
        <v>530</v>
      </c>
      <c r="C459" s="35" t="s">
        <v>169</v>
      </c>
      <c r="D459" s="23" t="s">
        <v>144</v>
      </c>
      <c r="E459" s="23" t="s">
        <v>119</v>
      </c>
      <c r="F459" s="14">
        <f>SUM([1]Ведомственная!G368)</f>
        <v>46923.7</v>
      </c>
      <c r="G459" s="14">
        <f>SUM([1]Ведомственная!H368)</f>
        <v>46254.5</v>
      </c>
      <c r="H459" s="80">
        <f t="shared" si="72"/>
        <v>98.573855002908985</v>
      </c>
    </row>
    <row r="460" spans="1:8" ht="47.25" x14ac:dyDescent="0.25">
      <c r="A460" s="37" t="s">
        <v>531</v>
      </c>
      <c r="B460" s="45" t="s">
        <v>532</v>
      </c>
      <c r="C460" s="23"/>
      <c r="D460" s="23"/>
      <c r="E460" s="23"/>
      <c r="F460" s="27">
        <f t="shared" ref="F460:G461" si="74">SUM(F461)</f>
        <v>3074.7</v>
      </c>
      <c r="G460" s="27">
        <f t="shared" si="74"/>
        <v>3074.7</v>
      </c>
      <c r="H460" s="80">
        <f t="shared" si="72"/>
        <v>100</v>
      </c>
    </row>
    <row r="461" spans="1:8" x14ac:dyDescent="0.25">
      <c r="A461" s="12" t="s">
        <v>216</v>
      </c>
      <c r="B461" s="35" t="s">
        <v>533</v>
      </c>
      <c r="C461" s="23"/>
      <c r="D461" s="23"/>
      <c r="E461" s="23"/>
      <c r="F461" s="14">
        <f t="shared" si="74"/>
        <v>3074.7</v>
      </c>
      <c r="G461" s="14">
        <f t="shared" si="74"/>
        <v>3074.7</v>
      </c>
      <c r="H461" s="80">
        <f t="shared" si="72"/>
        <v>100</v>
      </c>
    </row>
    <row r="462" spans="1:8" ht="31.5" x14ac:dyDescent="0.25">
      <c r="A462" s="12" t="s">
        <v>131</v>
      </c>
      <c r="B462" s="35" t="s">
        <v>533</v>
      </c>
      <c r="C462" s="23" t="s">
        <v>169</v>
      </c>
      <c r="D462" s="23" t="s">
        <v>144</v>
      </c>
      <c r="E462" s="23" t="s">
        <v>119</v>
      </c>
      <c r="F462" s="14">
        <f>SUM([1]Ведомственная!G310)</f>
        <v>3074.7</v>
      </c>
      <c r="G462" s="14">
        <f>SUM([1]Ведомственная!H310)</f>
        <v>3074.7</v>
      </c>
      <c r="H462" s="80">
        <f t="shared" si="72"/>
        <v>100</v>
      </c>
    </row>
    <row r="463" spans="1:8" ht="47.25" x14ac:dyDescent="0.25">
      <c r="A463" s="37" t="s">
        <v>534</v>
      </c>
      <c r="B463" s="45" t="s">
        <v>535</v>
      </c>
      <c r="C463" s="23"/>
      <c r="D463" s="23"/>
      <c r="E463" s="23"/>
      <c r="F463" s="27">
        <f t="shared" ref="F463:G464" si="75">SUM(F464)</f>
        <v>3731</v>
      </c>
      <c r="G463" s="27">
        <f t="shared" si="75"/>
        <v>3731</v>
      </c>
      <c r="H463" s="80">
        <f t="shared" si="72"/>
        <v>100</v>
      </c>
    </row>
    <row r="464" spans="1:8" x14ac:dyDescent="0.25">
      <c r="A464" s="12" t="s">
        <v>216</v>
      </c>
      <c r="B464" s="35" t="s">
        <v>536</v>
      </c>
      <c r="C464" s="23"/>
      <c r="D464" s="23"/>
      <c r="E464" s="23"/>
      <c r="F464" s="14">
        <f t="shared" si="75"/>
        <v>3731</v>
      </c>
      <c r="G464" s="14">
        <f t="shared" si="75"/>
        <v>3731</v>
      </c>
      <c r="H464" s="80">
        <f t="shared" si="72"/>
        <v>100</v>
      </c>
    </row>
    <row r="465" spans="1:8" ht="31.5" x14ac:dyDescent="0.25">
      <c r="A465" s="12" t="s">
        <v>131</v>
      </c>
      <c r="B465" s="35" t="s">
        <v>536</v>
      </c>
      <c r="C465" s="23" t="s">
        <v>169</v>
      </c>
      <c r="D465" s="23"/>
      <c r="E465" s="23"/>
      <c r="F465" s="14">
        <f>SUM([1]Ведомственная!G313)</f>
        <v>3731</v>
      </c>
      <c r="G465" s="14">
        <f>SUM([1]Ведомственная!H313)</f>
        <v>3731</v>
      </c>
      <c r="H465" s="80">
        <f t="shared" si="72"/>
        <v>100</v>
      </c>
    </row>
    <row r="466" spans="1:8" s="19" customFormat="1" ht="47.25" x14ac:dyDescent="0.25">
      <c r="A466" s="36" t="s">
        <v>537</v>
      </c>
      <c r="B466" s="26" t="s">
        <v>538</v>
      </c>
      <c r="C466" s="26"/>
      <c r="D466" s="26"/>
      <c r="E466" s="26"/>
      <c r="F466" s="27">
        <f>SUM(F467+F469+F474+F477)</f>
        <v>9981.4</v>
      </c>
      <c r="G466" s="27">
        <f t="shared" ref="G466" si="76">SUM(G467+G469+G474+G477)</f>
        <v>9981.4</v>
      </c>
      <c r="H466" s="80">
        <f t="shared" si="72"/>
        <v>100</v>
      </c>
    </row>
    <row r="467" spans="1:8" s="19" customFormat="1" hidden="1" x14ac:dyDescent="0.25">
      <c r="A467" s="30" t="s">
        <v>539</v>
      </c>
      <c r="B467" s="20" t="s">
        <v>540</v>
      </c>
      <c r="C467" s="29"/>
      <c r="D467" s="26"/>
      <c r="E467" s="26"/>
      <c r="F467" s="14">
        <f>SUM(F468)</f>
        <v>0</v>
      </c>
      <c r="G467" s="14">
        <f t="shared" ref="G467" si="77">SUM(G468)</f>
        <v>0</v>
      </c>
      <c r="H467" s="80"/>
    </row>
    <row r="468" spans="1:8" s="19" customFormat="1" ht="31.5" hidden="1" x14ac:dyDescent="0.25">
      <c r="A468" s="30" t="s">
        <v>322</v>
      </c>
      <c r="B468" s="20" t="s">
        <v>540</v>
      </c>
      <c r="C468" s="29" t="s">
        <v>323</v>
      </c>
      <c r="D468" s="23" t="s">
        <v>127</v>
      </c>
      <c r="E468" s="23" t="s">
        <v>213</v>
      </c>
      <c r="F468" s="14">
        <f>SUM([1]Ведомственная!G414)</f>
        <v>0</v>
      </c>
      <c r="G468" s="14">
        <f>SUM([1]Ведомственная!H414)</f>
        <v>0</v>
      </c>
      <c r="H468" s="80"/>
    </row>
    <row r="469" spans="1:8" s="19" customFormat="1" x14ac:dyDescent="0.25">
      <c r="A469" s="12" t="s">
        <v>216</v>
      </c>
      <c r="B469" s="46" t="s">
        <v>541</v>
      </c>
      <c r="C469" s="23"/>
      <c r="D469" s="23"/>
      <c r="E469" s="23"/>
      <c r="F469" s="14">
        <f>SUM(F472)+F470</f>
        <v>9981.4</v>
      </c>
      <c r="G469" s="14">
        <f t="shared" ref="G469" si="78">SUM(G472)+G470</f>
        <v>9981.4</v>
      </c>
      <c r="H469" s="80">
        <f t="shared" si="72"/>
        <v>100</v>
      </c>
    </row>
    <row r="470" spans="1:8" s="19" customFormat="1" ht="31.5" x14ac:dyDescent="0.25">
      <c r="A470" s="12" t="s">
        <v>131</v>
      </c>
      <c r="B470" s="46" t="s">
        <v>542</v>
      </c>
      <c r="C470" s="23"/>
      <c r="D470" s="23"/>
      <c r="E470" s="23"/>
      <c r="F470" s="14">
        <f>SUM(F471)</f>
        <v>9981.4</v>
      </c>
      <c r="G470" s="14">
        <f t="shared" ref="G470" si="79">SUM(G471)</f>
        <v>9981.4</v>
      </c>
      <c r="H470" s="80">
        <f t="shared" si="72"/>
        <v>100</v>
      </c>
    </row>
    <row r="471" spans="1:8" s="19" customFormat="1" ht="31.5" x14ac:dyDescent="0.25">
      <c r="A471" s="41" t="s">
        <v>543</v>
      </c>
      <c r="B471" s="46" t="s">
        <v>544</v>
      </c>
      <c r="C471" s="23" t="s">
        <v>169</v>
      </c>
      <c r="D471" s="23" t="s">
        <v>127</v>
      </c>
      <c r="E471" s="23" t="s">
        <v>213</v>
      </c>
      <c r="F471" s="14">
        <f>SUM([1]Ведомственная!G976)</f>
        <v>9981.4</v>
      </c>
      <c r="G471" s="14">
        <f>SUM([1]Ведомственная!H976)</f>
        <v>9981.4</v>
      </c>
      <c r="H471" s="80">
        <f t="shared" si="72"/>
        <v>100</v>
      </c>
    </row>
    <row r="472" spans="1:8" s="19" customFormat="1" ht="31.5" hidden="1" x14ac:dyDescent="0.25">
      <c r="A472" s="41" t="s">
        <v>543</v>
      </c>
      <c r="B472" s="46" t="s">
        <v>544</v>
      </c>
      <c r="C472" s="23"/>
      <c r="D472" s="23"/>
      <c r="E472" s="23"/>
      <c r="F472" s="14">
        <f t="shared" ref="F472:G472" si="80">SUM(F473)</f>
        <v>0</v>
      </c>
      <c r="G472" s="14">
        <f t="shared" si="80"/>
        <v>0</v>
      </c>
      <c r="H472" s="80"/>
    </row>
    <row r="473" spans="1:8" s="19" customFormat="1" ht="31.5" hidden="1" x14ac:dyDescent="0.25">
      <c r="A473" s="12" t="s">
        <v>131</v>
      </c>
      <c r="B473" s="46" t="s">
        <v>544</v>
      </c>
      <c r="C473" s="23" t="s">
        <v>169</v>
      </c>
      <c r="D473" s="23" t="s">
        <v>127</v>
      </c>
      <c r="E473" s="23" t="s">
        <v>213</v>
      </c>
      <c r="F473" s="14">
        <f>SUM([1]Ведомственная!G978)</f>
        <v>0</v>
      </c>
      <c r="G473" s="14">
        <f>SUM([1]Ведомственная!H978)</f>
        <v>0</v>
      </c>
      <c r="H473" s="80"/>
    </row>
    <row r="474" spans="1:8" s="19" customFormat="1" ht="31.5" hidden="1" x14ac:dyDescent="0.25">
      <c r="A474" s="30" t="s">
        <v>320</v>
      </c>
      <c r="B474" s="20" t="s">
        <v>545</v>
      </c>
      <c r="C474" s="23"/>
      <c r="D474" s="23"/>
      <c r="E474" s="23"/>
      <c r="F474" s="14">
        <f>SUM(F475)</f>
        <v>0</v>
      </c>
      <c r="G474" s="14">
        <f>SUM(G475)</f>
        <v>0</v>
      </c>
      <c r="H474" s="80"/>
    </row>
    <row r="475" spans="1:8" s="19" customFormat="1" ht="31.5" hidden="1" x14ac:dyDescent="0.25">
      <c r="A475" s="30" t="s">
        <v>322</v>
      </c>
      <c r="B475" s="20" t="s">
        <v>545</v>
      </c>
      <c r="C475" s="23" t="s">
        <v>323</v>
      </c>
      <c r="D475" s="23" t="s">
        <v>127</v>
      </c>
      <c r="E475" s="23" t="s">
        <v>260</v>
      </c>
      <c r="F475" s="14">
        <f>SUM([1]Ведомственная!G435)</f>
        <v>0</v>
      </c>
      <c r="G475" s="14">
        <f>SUM([1]Ведомственная!H435)</f>
        <v>0</v>
      </c>
      <c r="H475" s="80"/>
    </row>
    <row r="476" spans="1:8" hidden="1" x14ac:dyDescent="0.25">
      <c r="A476" s="41" t="s">
        <v>428</v>
      </c>
      <c r="B476" s="46" t="s">
        <v>546</v>
      </c>
      <c r="C476" s="43"/>
      <c r="D476" s="23"/>
      <c r="E476" s="23"/>
      <c r="F476" s="14">
        <f t="shared" ref="F476:G477" si="81">F477</f>
        <v>0</v>
      </c>
      <c r="G476" s="14">
        <f t="shared" si="81"/>
        <v>0</v>
      </c>
      <c r="H476" s="80"/>
    </row>
    <row r="477" spans="1:8" ht="31.5" hidden="1" x14ac:dyDescent="0.25">
      <c r="A477" s="12" t="s">
        <v>547</v>
      </c>
      <c r="B477" s="20" t="s">
        <v>548</v>
      </c>
      <c r="C477" s="43"/>
      <c r="D477" s="23"/>
      <c r="E477" s="23"/>
      <c r="F477" s="14">
        <f t="shared" si="81"/>
        <v>0</v>
      </c>
      <c r="G477" s="14">
        <f t="shared" si="81"/>
        <v>0</v>
      </c>
      <c r="H477" s="80"/>
    </row>
    <row r="478" spans="1:8" ht="31.5" hidden="1" x14ac:dyDescent="0.25">
      <c r="A478" s="41" t="s">
        <v>543</v>
      </c>
      <c r="B478" s="20" t="s">
        <v>549</v>
      </c>
      <c r="C478" s="43"/>
      <c r="D478" s="23"/>
      <c r="E478" s="23"/>
      <c r="F478" s="14">
        <f>SUM(F479:F479)</f>
        <v>0</v>
      </c>
      <c r="G478" s="14">
        <f>SUM(G479:G479)</f>
        <v>0</v>
      </c>
      <c r="H478" s="80"/>
    </row>
    <row r="479" spans="1:8" ht="31.5" hidden="1" x14ac:dyDescent="0.25">
      <c r="A479" s="12" t="s">
        <v>126</v>
      </c>
      <c r="B479" s="20" t="s">
        <v>549</v>
      </c>
      <c r="C479" s="43" t="s">
        <v>183</v>
      </c>
      <c r="D479" s="23" t="s">
        <v>127</v>
      </c>
      <c r="E479" s="23" t="s">
        <v>213</v>
      </c>
      <c r="F479" s="14">
        <f>SUM([1]Ведомственная!G982)</f>
        <v>0</v>
      </c>
      <c r="G479" s="14">
        <f>SUM([1]Ведомственная!H982)</f>
        <v>0</v>
      </c>
      <c r="H479" s="80"/>
    </row>
    <row r="480" spans="1:8" s="19" customFormat="1" ht="31.5" x14ac:dyDescent="0.25">
      <c r="A480" s="15" t="s">
        <v>550</v>
      </c>
      <c r="B480" s="16" t="s">
        <v>551</v>
      </c>
      <c r="C480" s="26"/>
      <c r="D480" s="26"/>
      <c r="E480" s="26"/>
      <c r="F480" s="27">
        <f>SUM(F481+F604+F623+F644)</f>
        <v>2477656.1999999997</v>
      </c>
      <c r="G480" s="27">
        <f>SUM(G481+G604+G623+G644)</f>
        <v>2474448.2999999993</v>
      </c>
      <c r="H480" s="80">
        <f t="shared" si="72"/>
        <v>99.870526830962248</v>
      </c>
    </row>
    <row r="481" spans="1:8" s="19" customFormat="1" ht="47.25" x14ac:dyDescent="0.25">
      <c r="A481" s="12" t="s">
        <v>552</v>
      </c>
      <c r="B481" s="20" t="s">
        <v>553</v>
      </c>
      <c r="C481" s="26"/>
      <c r="D481" s="26"/>
      <c r="E481" s="26"/>
      <c r="F481" s="27">
        <f>SUM(F482+F532+F543+F558+F592+F597)+F513+F600+F588</f>
        <v>2380058.0999999996</v>
      </c>
      <c r="G481" s="27">
        <f t="shared" ref="G481" si="82">SUM(G482+G532+G543+G558+G592+G597)+G513+G600+G588</f>
        <v>2376847.5999999992</v>
      </c>
      <c r="H481" s="80">
        <f t="shared" si="72"/>
        <v>99.865108334960368</v>
      </c>
    </row>
    <row r="482" spans="1:8" s="19" customFormat="1" x14ac:dyDescent="0.25">
      <c r="A482" s="12" t="s">
        <v>216</v>
      </c>
      <c r="B482" s="13" t="s">
        <v>554</v>
      </c>
      <c r="C482" s="13"/>
      <c r="D482" s="23"/>
      <c r="E482" s="23"/>
      <c r="F482" s="14">
        <f>SUM(F493)+F500+F485+F488+F507+F517+F524+F497+F520+F530+F483+F527+F510+F522+F504+F502</f>
        <v>122671.29999999999</v>
      </c>
      <c r="G482" s="14">
        <f t="shared" ref="G482" si="83">SUM(G493)+G500+G485+G488+G507+G517+G524+G497+G520+G530+G483+G527+G510+G522+G504+G502</f>
        <v>122350.49999999999</v>
      </c>
      <c r="H482" s="80">
        <f t="shared" si="72"/>
        <v>99.738488138627375</v>
      </c>
    </row>
    <row r="483" spans="1:8" s="19" customFormat="1" hidden="1" x14ac:dyDescent="0.25">
      <c r="A483" s="12" t="s">
        <v>421</v>
      </c>
      <c r="B483" s="28" t="s">
        <v>555</v>
      </c>
      <c r="C483" s="13"/>
      <c r="D483" s="23"/>
      <c r="E483" s="23"/>
      <c r="F483" s="14">
        <f>SUM(F484)</f>
        <v>0</v>
      </c>
      <c r="G483" s="14">
        <f t="shared" ref="G483" si="84">SUM(G484)</f>
        <v>0</v>
      </c>
      <c r="H483" s="80" t="e">
        <f t="shared" si="72"/>
        <v>#DIV/0!</v>
      </c>
    </row>
    <row r="484" spans="1:8" s="19" customFormat="1" ht="31.5" hidden="1" x14ac:dyDescent="0.25">
      <c r="A484" s="12" t="s">
        <v>131</v>
      </c>
      <c r="B484" s="28" t="s">
        <v>555</v>
      </c>
      <c r="C484" s="13">
        <v>200</v>
      </c>
      <c r="D484" s="23" t="s">
        <v>127</v>
      </c>
      <c r="E484" s="23" t="s">
        <v>260</v>
      </c>
      <c r="F484" s="14">
        <f>SUM([1]Ведомственная!G1139)</f>
        <v>0</v>
      </c>
      <c r="G484" s="14"/>
      <c r="H484" s="80" t="e">
        <f t="shared" si="72"/>
        <v>#DIV/0!</v>
      </c>
    </row>
    <row r="485" spans="1:8" s="19" customFormat="1" x14ac:dyDescent="0.25">
      <c r="A485" s="39" t="s">
        <v>556</v>
      </c>
      <c r="B485" s="23" t="s">
        <v>557</v>
      </c>
      <c r="C485" s="29"/>
      <c r="D485" s="21"/>
      <c r="E485" s="23"/>
      <c r="F485" s="21">
        <f>SUM(F486:F487)</f>
        <v>152</v>
      </c>
      <c r="G485" s="21">
        <f>SUM(G486:G487)</f>
        <v>152</v>
      </c>
      <c r="H485" s="80">
        <f t="shared" si="72"/>
        <v>100</v>
      </c>
    </row>
    <row r="486" spans="1:8" s="19" customFormat="1" ht="31.5" x14ac:dyDescent="0.25">
      <c r="A486" s="12" t="s">
        <v>131</v>
      </c>
      <c r="B486" s="13" t="s">
        <v>557</v>
      </c>
      <c r="C486" s="29" t="s">
        <v>169</v>
      </c>
      <c r="D486" s="23" t="s">
        <v>127</v>
      </c>
      <c r="E486" s="23" t="s">
        <v>119</v>
      </c>
      <c r="F486" s="21">
        <f>SUM([1]Ведомственная!G1109)</f>
        <v>133.19999999999999</v>
      </c>
      <c r="G486" s="21">
        <f>SUM([1]Ведомственная!H1109)</f>
        <v>133.19999999999999</v>
      </c>
      <c r="H486" s="80">
        <f t="shared" si="72"/>
        <v>100</v>
      </c>
    </row>
    <row r="487" spans="1:8" s="19" customFormat="1" ht="31.5" x14ac:dyDescent="0.25">
      <c r="A487" s="12" t="s">
        <v>126</v>
      </c>
      <c r="B487" s="13" t="s">
        <v>557</v>
      </c>
      <c r="C487" s="29" t="s">
        <v>183</v>
      </c>
      <c r="D487" s="23" t="s">
        <v>127</v>
      </c>
      <c r="E487" s="23" t="s">
        <v>119</v>
      </c>
      <c r="F487" s="21">
        <f>SUM([1]Ведомственная!G1110)</f>
        <v>18.8</v>
      </c>
      <c r="G487" s="21">
        <f>SUM([1]Ведомственная!H1110)</f>
        <v>18.8</v>
      </c>
      <c r="H487" s="80">
        <f t="shared" si="72"/>
        <v>100</v>
      </c>
    </row>
    <row r="488" spans="1:8" s="19" customFormat="1" x14ac:dyDescent="0.25">
      <c r="A488" s="12" t="s">
        <v>558</v>
      </c>
      <c r="B488" s="20" t="s">
        <v>559</v>
      </c>
      <c r="C488" s="23"/>
      <c r="D488" s="14"/>
      <c r="E488" s="23"/>
      <c r="F488" s="14">
        <f>SUM(F489:F491)</f>
        <v>7732.2999999999993</v>
      </c>
      <c r="G488" s="14">
        <f>SUM(G489:G491)</f>
        <v>7732.2</v>
      </c>
      <c r="H488" s="80">
        <f t="shared" si="72"/>
        <v>99.998706723743268</v>
      </c>
    </row>
    <row r="489" spans="1:8" s="19" customFormat="1" ht="63" x14ac:dyDescent="0.25">
      <c r="A489" s="12" t="s">
        <v>143</v>
      </c>
      <c r="B489" s="20" t="s">
        <v>559</v>
      </c>
      <c r="C489" s="23" t="s">
        <v>169</v>
      </c>
      <c r="D489" s="23" t="s">
        <v>127</v>
      </c>
      <c r="E489" s="23" t="s">
        <v>128</v>
      </c>
      <c r="F489" s="14">
        <f>SUM([1]Ведомственная!G912)</f>
        <v>1543.3</v>
      </c>
      <c r="G489" s="14">
        <f>SUM([1]Ведомственная!H912)</f>
        <v>1543.2</v>
      </c>
      <c r="H489" s="80">
        <f t="shared" si="72"/>
        <v>99.993520378409912</v>
      </c>
    </row>
    <row r="490" spans="1:8" s="19" customFormat="1" hidden="1" x14ac:dyDescent="0.25">
      <c r="A490" s="12" t="s">
        <v>116</v>
      </c>
      <c r="B490" s="20" t="s">
        <v>559</v>
      </c>
      <c r="C490" s="23" t="s">
        <v>117</v>
      </c>
      <c r="D490" s="23" t="s">
        <v>127</v>
      </c>
      <c r="E490" s="23" t="s">
        <v>128</v>
      </c>
      <c r="F490" s="14">
        <f>SUM([1]Ведомственная!G913)</f>
        <v>15.1</v>
      </c>
      <c r="G490" s="14">
        <f>SUM([1]Ведомственная!H913)</f>
        <v>15.1</v>
      </c>
      <c r="H490" s="80">
        <f t="shared" si="72"/>
        <v>100</v>
      </c>
    </row>
    <row r="491" spans="1:8" s="19" customFormat="1" ht="31.5" x14ac:dyDescent="0.25">
      <c r="A491" s="12" t="s">
        <v>131</v>
      </c>
      <c r="B491" s="20" t="s">
        <v>559</v>
      </c>
      <c r="C491" s="23" t="s">
        <v>183</v>
      </c>
      <c r="D491" s="23" t="s">
        <v>127</v>
      </c>
      <c r="E491" s="23" t="s">
        <v>128</v>
      </c>
      <c r="F491" s="14">
        <f>SUM([1]Ведомственная!G914)</f>
        <v>6173.9</v>
      </c>
      <c r="G491" s="14">
        <f>SUM([1]Ведомственная!H914)</f>
        <v>6173.9</v>
      </c>
      <c r="H491" s="80">
        <f t="shared" si="72"/>
        <v>100</v>
      </c>
    </row>
    <row r="492" spans="1:8" s="19" customFormat="1" x14ac:dyDescent="0.25">
      <c r="A492" s="41" t="s">
        <v>560</v>
      </c>
      <c r="B492" s="28" t="s">
        <v>561</v>
      </c>
      <c r="C492" s="29"/>
      <c r="D492" s="23"/>
      <c r="E492" s="23"/>
      <c r="F492" s="21">
        <f>SUM(F493)</f>
        <v>4604.5999999999995</v>
      </c>
      <c r="G492" s="21">
        <f>SUM(G493)</f>
        <v>4576.2</v>
      </c>
      <c r="H492" s="80">
        <f t="shared" si="72"/>
        <v>99.383225470181998</v>
      </c>
    </row>
    <row r="493" spans="1:8" s="19" customFormat="1" ht="31.5" x14ac:dyDescent="0.25">
      <c r="A493" s="12" t="s">
        <v>126</v>
      </c>
      <c r="B493" s="28" t="s">
        <v>561</v>
      </c>
      <c r="C493" s="13">
        <v>600</v>
      </c>
      <c r="D493" s="23"/>
      <c r="E493" s="23"/>
      <c r="F493" s="14">
        <f>SUM(F494:F496)</f>
        <v>4604.5999999999995</v>
      </c>
      <c r="G493" s="14">
        <f>SUM(G494:G496)</f>
        <v>4576.2</v>
      </c>
      <c r="H493" s="80">
        <f t="shared" si="72"/>
        <v>99.383225470181998</v>
      </c>
    </row>
    <row r="494" spans="1:8" s="19" customFormat="1" ht="31.5" x14ac:dyDescent="0.25">
      <c r="A494" s="12" t="s">
        <v>131</v>
      </c>
      <c r="B494" s="28" t="s">
        <v>561</v>
      </c>
      <c r="C494" s="13">
        <v>200</v>
      </c>
      <c r="D494" s="23" t="s">
        <v>127</v>
      </c>
      <c r="E494" s="23" t="s">
        <v>213</v>
      </c>
      <c r="F494" s="14">
        <f>SUM([1]Ведомственная!G987)</f>
        <v>2429.1</v>
      </c>
      <c r="G494" s="14">
        <f>SUM([1]Ведомственная!H987)</f>
        <v>2401</v>
      </c>
      <c r="H494" s="80">
        <f t="shared" si="72"/>
        <v>98.843192952122195</v>
      </c>
    </row>
    <row r="495" spans="1:8" s="19" customFormat="1" x14ac:dyDescent="0.25">
      <c r="A495" s="12" t="s">
        <v>116</v>
      </c>
      <c r="B495" s="28" t="s">
        <v>561</v>
      </c>
      <c r="C495" s="13">
        <v>300</v>
      </c>
      <c r="D495" s="23" t="s">
        <v>127</v>
      </c>
      <c r="E495" s="23" t="s">
        <v>213</v>
      </c>
      <c r="F495" s="14">
        <f>SUM([1]Ведомственная!G988)</f>
        <v>222.7</v>
      </c>
      <c r="G495" s="14">
        <f>SUM([1]Ведомственная!H988)</f>
        <v>222.7</v>
      </c>
      <c r="H495" s="80">
        <f t="shared" si="72"/>
        <v>100</v>
      </c>
    </row>
    <row r="496" spans="1:8" s="19" customFormat="1" ht="31.5" x14ac:dyDescent="0.25">
      <c r="A496" s="12" t="s">
        <v>463</v>
      </c>
      <c r="B496" s="28" t="s">
        <v>561</v>
      </c>
      <c r="C496" s="13">
        <v>600</v>
      </c>
      <c r="D496" s="23" t="s">
        <v>127</v>
      </c>
      <c r="E496" s="23" t="s">
        <v>213</v>
      </c>
      <c r="F496" s="14">
        <f>SUM([1]Ведомственная!G989)</f>
        <v>1952.8</v>
      </c>
      <c r="G496" s="14">
        <f>SUM([1]Ведомственная!H989)</f>
        <v>1952.5</v>
      </c>
      <c r="H496" s="80">
        <f t="shared" si="72"/>
        <v>99.984637443670636</v>
      </c>
    </row>
    <row r="497" spans="1:8" s="19" customFormat="1" ht="47.25" x14ac:dyDescent="0.25">
      <c r="A497" s="12" t="s">
        <v>562</v>
      </c>
      <c r="B497" s="13" t="s">
        <v>563</v>
      </c>
      <c r="C497" s="23"/>
      <c r="D497" s="23"/>
      <c r="E497" s="23"/>
      <c r="F497" s="14">
        <f>SUM(F498:F499)</f>
        <v>1110.3</v>
      </c>
      <c r="G497" s="14">
        <f t="shared" ref="G497" si="85">SUM(G498:G499)</f>
        <v>825.2</v>
      </c>
      <c r="H497" s="80">
        <f t="shared" si="72"/>
        <v>74.322255246329831</v>
      </c>
    </row>
    <row r="498" spans="1:8" s="19" customFormat="1" ht="31.5" x14ac:dyDescent="0.25">
      <c r="A498" s="12" t="s">
        <v>131</v>
      </c>
      <c r="B498" s="13" t="s">
        <v>563</v>
      </c>
      <c r="C498" s="23" t="s">
        <v>169</v>
      </c>
      <c r="D498" s="23" t="s">
        <v>127</v>
      </c>
      <c r="E498" s="23" t="s">
        <v>213</v>
      </c>
      <c r="F498" s="14">
        <f>SUM([1]Ведомственная!G991)</f>
        <v>647.4</v>
      </c>
      <c r="G498" s="14">
        <f>SUM([1]Ведомственная!H991)</f>
        <v>362.3</v>
      </c>
      <c r="H498" s="80">
        <f t="shared" si="72"/>
        <v>55.962310781587895</v>
      </c>
    </row>
    <row r="499" spans="1:8" s="19" customFormat="1" ht="31.5" x14ac:dyDescent="0.25">
      <c r="A499" s="12" t="s">
        <v>126</v>
      </c>
      <c r="B499" s="13" t="s">
        <v>563</v>
      </c>
      <c r="C499" s="23" t="s">
        <v>183</v>
      </c>
      <c r="D499" s="23" t="s">
        <v>127</v>
      </c>
      <c r="E499" s="23" t="s">
        <v>213</v>
      </c>
      <c r="F499" s="14">
        <f>SUM([1]Ведомственная!G992)</f>
        <v>462.9</v>
      </c>
      <c r="G499" s="14">
        <f>SUM([1]Ведомственная!H992)</f>
        <v>462.9</v>
      </c>
      <c r="H499" s="80">
        <f t="shared" si="72"/>
        <v>100</v>
      </c>
    </row>
    <row r="500" spans="1:8" s="19" customFormat="1" x14ac:dyDescent="0.25">
      <c r="A500" s="12" t="s">
        <v>564</v>
      </c>
      <c r="B500" s="22" t="s">
        <v>565</v>
      </c>
      <c r="C500" s="23"/>
      <c r="D500" s="14"/>
      <c r="E500" s="23"/>
      <c r="F500" s="14">
        <f>F501</f>
        <v>3451.2</v>
      </c>
      <c r="G500" s="14">
        <f>G501</f>
        <v>3451.2</v>
      </c>
      <c r="H500" s="80">
        <f t="shared" si="72"/>
        <v>100</v>
      </c>
    </row>
    <row r="501" spans="1:8" s="19" customFormat="1" ht="31.5" x14ac:dyDescent="0.25">
      <c r="A501" s="12" t="s">
        <v>126</v>
      </c>
      <c r="B501" s="22" t="s">
        <v>565</v>
      </c>
      <c r="C501" s="23" t="s">
        <v>183</v>
      </c>
      <c r="D501" s="23" t="s">
        <v>127</v>
      </c>
      <c r="E501" s="23" t="s">
        <v>119</v>
      </c>
      <c r="F501" s="14">
        <f>SUM([1]Ведомственная!G1068)</f>
        <v>3451.2</v>
      </c>
      <c r="G501" s="14">
        <f>SUM([1]Ведомственная!H1068)</f>
        <v>3451.2</v>
      </c>
      <c r="H501" s="80">
        <f t="shared" si="72"/>
        <v>100</v>
      </c>
    </row>
    <row r="502" spans="1:8" s="19" customFormat="1" ht="31.5" x14ac:dyDescent="0.25">
      <c r="A502" s="12" t="s">
        <v>566</v>
      </c>
      <c r="B502" s="22" t="s">
        <v>567</v>
      </c>
      <c r="C502" s="23"/>
      <c r="D502" s="23"/>
      <c r="E502" s="23"/>
      <c r="F502" s="14">
        <f>SUM(F503)</f>
        <v>113.7</v>
      </c>
      <c r="G502" s="14">
        <f t="shared" ref="G502" si="86">SUM(G503)</f>
        <v>113.7</v>
      </c>
      <c r="H502" s="80">
        <f t="shared" si="72"/>
        <v>100</v>
      </c>
    </row>
    <row r="503" spans="1:8" s="19" customFormat="1" ht="31.5" x14ac:dyDescent="0.25">
      <c r="A503" s="12" t="s">
        <v>131</v>
      </c>
      <c r="B503" s="22" t="s">
        <v>567</v>
      </c>
      <c r="C503" s="23" t="s">
        <v>169</v>
      </c>
      <c r="D503" s="23" t="s">
        <v>127</v>
      </c>
      <c r="E503" s="23" t="s">
        <v>213</v>
      </c>
      <c r="F503" s="14">
        <f>SUM([1]Ведомственная!G994)</f>
        <v>113.7</v>
      </c>
      <c r="G503" s="14">
        <f>SUM([1]Ведомственная!H994)</f>
        <v>113.7</v>
      </c>
      <c r="H503" s="80">
        <f t="shared" si="72"/>
        <v>100</v>
      </c>
    </row>
    <row r="504" spans="1:8" s="19" customFormat="1" ht="94.5" x14ac:dyDescent="0.25">
      <c r="A504" s="12" t="s">
        <v>568</v>
      </c>
      <c r="B504" s="22" t="s">
        <v>569</v>
      </c>
      <c r="C504" s="23"/>
      <c r="D504" s="23"/>
      <c r="E504" s="23"/>
      <c r="F504" s="14">
        <f>SUM(F505:F506)</f>
        <v>25363.800000000003</v>
      </c>
      <c r="G504" s="14">
        <f t="shared" ref="G504" si="87">SUM(G505:G506)</f>
        <v>25363.800000000003</v>
      </c>
      <c r="H504" s="80">
        <f t="shared" si="72"/>
        <v>100</v>
      </c>
    </row>
    <row r="505" spans="1:8" s="19" customFormat="1" ht="63" x14ac:dyDescent="0.25">
      <c r="A505" s="12" t="s">
        <v>143</v>
      </c>
      <c r="B505" s="22" t="s">
        <v>569</v>
      </c>
      <c r="C505" s="23" t="s">
        <v>9</v>
      </c>
      <c r="D505" s="23" t="s">
        <v>127</v>
      </c>
      <c r="E505" s="23" t="s">
        <v>213</v>
      </c>
      <c r="F505" s="14">
        <f>SUM([1]Ведомственная!G996)</f>
        <v>11448.6</v>
      </c>
      <c r="G505" s="14">
        <f>SUM([1]Ведомственная!H996)</f>
        <v>11448.6</v>
      </c>
      <c r="H505" s="80">
        <f t="shared" si="72"/>
        <v>100</v>
      </c>
    </row>
    <row r="506" spans="1:8" s="19" customFormat="1" ht="31.5" x14ac:dyDescent="0.25">
      <c r="A506" s="12" t="s">
        <v>126</v>
      </c>
      <c r="B506" s="22" t="s">
        <v>569</v>
      </c>
      <c r="C506" s="23" t="s">
        <v>183</v>
      </c>
      <c r="D506" s="23" t="s">
        <v>127</v>
      </c>
      <c r="E506" s="23" t="s">
        <v>213</v>
      </c>
      <c r="F506" s="14">
        <f>SUM([1]Ведомственная!G997)</f>
        <v>13915.2</v>
      </c>
      <c r="G506" s="14">
        <f>SUM([1]Ведомственная!H997)</f>
        <v>13915.2</v>
      </c>
      <c r="H506" s="80">
        <f t="shared" si="72"/>
        <v>100</v>
      </c>
    </row>
    <row r="507" spans="1:8" s="19" customFormat="1" ht="94.5" x14ac:dyDescent="0.25">
      <c r="A507" s="12" t="s">
        <v>570</v>
      </c>
      <c r="B507" s="22" t="s">
        <v>571</v>
      </c>
      <c r="C507" s="23"/>
      <c r="D507" s="23"/>
      <c r="E507" s="23"/>
      <c r="F507" s="14">
        <f>SUM(F508:F509)</f>
        <v>2828.8</v>
      </c>
      <c r="G507" s="14">
        <f t="shared" ref="G507" si="88">SUM(G508:G509)</f>
        <v>2828.8</v>
      </c>
      <c r="H507" s="80">
        <f t="shared" si="72"/>
        <v>100</v>
      </c>
    </row>
    <row r="508" spans="1:8" s="19" customFormat="1" ht="31.5" x14ac:dyDescent="0.25">
      <c r="A508" s="12" t="s">
        <v>131</v>
      </c>
      <c r="B508" s="22" t="s">
        <v>571</v>
      </c>
      <c r="C508" s="23" t="s">
        <v>169</v>
      </c>
      <c r="D508" s="23" t="s">
        <v>127</v>
      </c>
      <c r="E508" s="23" t="s">
        <v>128</v>
      </c>
      <c r="F508" s="14">
        <f>SUM([1]Ведомственная!G916)</f>
        <v>942.9</v>
      </c>
      <c r="G508" s="14">
        <f>SUM([1]Ведомственная!H916)</f>
        <v>942.9</v>
      </c>
      <c r="H508" s="80">
        <f t="shared" si="72"/>
        <v>100</v>
      </c>
    </row>
    <row r="509" spans="1:8" s="19" customFormat="1" ht="31.5" x14ac:dyDescent="0.25">
      <c r="A509" s="12" t="s">
        <v>126</v>
      </c>
      <c r="B509" s="22" t="s">
        <v>571</v>
      </c>
      <c r="C509" s="23" t="s">
        <v>183</v>
      </c>
      <c r="D509" s="23" t="s">
        <v>127</v>
      </c>
      <c r="E509" s="23" t="s">
        <v>128</v>
      </c>
      <c r="F509" s="14">
        <f>SUM([1]Ведомственная!G917)</f>
        <v>1885.9</v>
      </c>
      <c r="G509" s="14">
        <f>SUM([1]Ведомственная!H917)</f>
        <v>1885.9</v>
      </c>
      <c r="H509" s="80">
        <f t="shared" si="72"/>
        <v>100</v>
      </c>
    </row>
    <row r="510" spans="1:8" s="19" customFormat="1" ht="47.25" x14ac:dyDescent="0.25">
      <c r="A510" s="12" t="s">
        <v>572</v>
      </c>
      <c r="B510" s="22" t="s">
        <v>573</v>
      </c>
      <c r="C510" s="23"/>
      <c r="D510" s="23"/>
      <c r="E510" s="23"/>
      <c r="F510" s="14">
        <f>SUM(F511:F512)</f>
        <v>34982.5</v>
      </c>
      <c r="G510" s="14">
        <f t="shared" ref="G510" si="89">SUM(G511:G512)</f>
        <v>34979.5</v>
      </c>
      <c r="H510" s="80">
        <f t="shared" si="72"/>
        <v>99.991424283570353</v>
      </c>
    </row>
    <row r="511" spans="1:8" s="19" customFormat="1" ht="31.5" x14ac:dyDescent="0.25">
      <c r="A511" s="12" t="s">
        <v>131</v>
      </c>
      <c r="B511" s="22" t="s">
        <v>573</v>
      </c>
      <c r="C511" s="23" t="s">
        <v>169</v>
      </c>
      <c r="D511" s="23" t="s">
        <v>127</v>
      </c>
      <c r="E511" s="23" t="s">
        <v>213</v>
      </c>
      <c r="F511" s="14">
        <f>SUM([1]Ведомственная!G999)</f>
        <v>13238.4</v>
      </c>
      <c r="G511" s="14">
        <f>SUM([1]Ведомственная!H999)</f>
        <v>13221.2</v>
      </c>
      <c r="H511" s="80">
        <f t="shared" si="72"/>
        <v>99.870074933526723</v>
      </c>
    </row>
    <row r="512" spans="1:8" s="19" customFormat="1" ht="31.5" x14ac:dyDescent="0.25">
      <c r="A512" s="12" t="s">
        <v>126</v>
      </c>
      <c r="B512" s="22" t="s">
        <v>573</v>
      </c>
      <c r="C512" s="23" t="s">
        <v>183</v>
      </c>
      <c r="D512" s="23" t="s">
        <v>127</v>
      </c>
      <c r="E512" s="23" t="s">
        <v>213</v>
      </c>
      <c r="F512" s="14">
        <f>SUM([1]Ведомственная!G1000)</f>
        <v>21744.1</v>
      </c>
      <c r="G512" s="14">
        <f>SUM([1]Ведомственная!H1000)</f>
        <v>21758.3</v>
      </c>
      <c r="H512" s="80">
        <f t="shared" si="72"/>
        <v>100.06530507126072</v>
      </c>
    </row>
    <row r="513" spans="1:8" s="19" customFormat="1" x14ac:dyDescent="0.25">
      <c r="A513" s="12" t="s">
        <v>574</v>
      </c>
      <c r="B513" s="23" t="s">
        <v>575</v>
      </c>
      <c r="C513" s="23"/>
      <c r="D513" s="23"/>
      <c r="E513" s="23"/>
      <c r="F513" s="14">
        <f>SUM(F514:F516)</f>
        <v>1835.6000000000001</v>
      </c>
      <c r="G513" s="14">
        <f t="shared" ref="G513" si="90">SUM(G514:G516)</f>
        <v>1835.5</v>
      </c>
      <c r="H513" s="80">
        <f t="shared" si="72"/>
        <v>99.994552190019604</v>
      </c>
    </row>
    <row r="514" spans="1:8" s="19" customFormat="1" ht="31.5" x14ac:dyDescent="0.25">
      <c r="A514" s="12" t="s">
        <v>131</v>
      </c>
      <c r="B514" s="23" t="s">
        <v>575</v>
      </c>
      <c r="C514" s="29" t="s">
        <v>169</v>
      </c>
      <c r="D514" s="23" t="s">
        <v>127</v>
      </c>
      <c r="E514" s="23" t="s">
        <v>127</v>
      </c>
      <c r="F514" s="14">
        <f>SUM([1]Ведомственная!G1112)</f>
        <v>241.8</v>
      </c>
      <c r="G514" s="14">
        <f>SUM([1]Ведомственная!H1112)</f>
        <v>241.7</v>
      </c>
      <c r="H514" s="80">
        <f t="shared" si="72"/>
        <v>99.958643507030601</v>
      </c>
    </row>
    <row r="515" spans="1:8" s="19" customFormat="1" ht="31.5" x14ac:dyDescent="0.25">
      <c r="A515" s="12" t="s">
        <v>126</v>
      </c>
      <c r="B515" s="23" t="s">
        <v>575</v>
      </c>
      <c r="C515" s="29" t="s">
        <v>183</v>
      </c>
      <c r="D515" s="23" t="s">
        <v>127</v>
      </c>
      <c r="E515" s="23" t="s">
        <v>127</v>
      </c>
      <c r="F515" s="14">
        <f>SUM([1]Ведомственная!G1113)</f>
        <v>45.9</v>
      </c>
      <c r="G515" s="14">
        <f>SUM([1]Ведомственная!H1113)</f>
        <v>45.9</v>
      </c>
      <c r="H515" s="80">
        <f t="shared" si="72"/>
        <v>100</v>
      </c>
    </row>
    <row r="516" spans="1:8" s="19" customFormat="1" x14ac:dyDescent="0.25">
      <c r="A516" s="12" t="s">
        <v>145</v>
      </c>
      <c r="B516" s="23" t="s">
        <v>575</v>
      </c>
      <c r="C516" s="29" t="s">
        <v>225</v>
      </c>
      <c r="D516" s="23" t="s">
        <v>127</v>
      </c>
      <c r="E516" s="23" t="s">
        <v>127</v>
      </c>
      <c r="F516" s="14">
        <f>SUM([1]Ведомственная!G1114)</f>
        <v>1547.9</v>
      </c>
      <c r="G516" s="14">
        <f>SUM([1]Ведомственная!H1114)</f>
        <v>1547.9</v>
      </c>
      <c r="H516" s="80">
        <f t="shared" si="72"/>
        <v>100</v>
      </c>
    </row>
    <row r="517" spans="1:8" s="19" customFormat="1" ht="47.25" x14ac:dyDescent="0.25">
      <c r="A517" s="12" t="s">
        <v>576</v>
      </c>
      <c r="B517" s="28" t="s">
        <v>577</v>
      </c>
      <c r="C517" s="13"/>
      <c r="D517" s="23"/>
      <c r="E517" s="23"/>
      <c r="F517" s="14">
        <f>SUM(F518:F519)</f>
        <v>3969.3</v>
      </c>
      <c r="G517" s="14">
        <f t="shared" ref="G517" si="91">SUM(G518:G519)</f>
        <v>3969.3</v>
      </c>
      <c r="H517" s="80">
        <f t="shared" si="72"/>
        <v>100</v>
      </c>
    </row>
    <row r="518" spans="1:8" s="19" customFormat="1" ht="31.5" x14ac:dyDescent="0.25">
      <c r="A518" s="12" t="s">
        <v>131</v>
      </c>
      <c r="B518" s="28" t="s">
        <v>577</v>
      </c>
      <c r="C518" s="23" t="s">
        <v>169</v>
      </c>
      <c r="D518" s="23" t="s">
        <v>127</v>
      </c>
      <c r="E518" s="23" t="s">
        <v>213</v>
      </c>
      <c r="F518" s="14">
        <f>SUM([1]Ведомственная!G1002)</f>
        <v>1529.7</v>
      </c>
      <c r="G518" s="14">
        <f>SUM([1]Ведомственная!H1002)</f>
        <v>1529.7</v>
      </c>
      <c r="H518" s="80">
        <f t="shared" ref="H518:H581" si="92">SUM(G518/F518*100)</f>
        <v>100</v>
      </c>
    </row>
    <row r="519" spans="1:8" s="19" customFormat="1" ht="31.5" x14ac:dyDescent="0.25">
      <c r="A519" s="12" t="s">
        <v>126</v>
      </c>
      <c r="B519" s="28" t="s">
        <v>577</v>
      </c>
      <c r="C519" s="23" t="s">
        <v>183</v>
      </c>
      <c r="D519" s="23" t="s">
        <v>127</v>
      </c>
      <c r="E519" s="23" t="s">
        <v>213</v>
      </c>
      <c r="F519" s="14">
        <f>SUM([1]Ведомственная!G1003)</f>
        <v>2439.6</v>
      </c>
      <c r="G519" s="14">
        <f>SUM([1]Ведомственная!H1003)</f>
        <v>2439.6</v>
      </c>
      <c r="H519" s="80">
        <f t="shared" si="92"/>
        <v>100</v>
      </c>
    </row>
    <row r="520" spans="1:8" s="19" customFormat="1" ht="31.5" x14ac:dyDescent="0.25">
      <c r="A520" s="12" t="s">
        <v>578</v>
      </c>
      <c r="B520" s="28" t="s">
        <v>579</v>
      </c>
      <c r="C520" s="23"/>
      <c r="D520" s="23"/>
      <c r="E520" s="23"/>
      <c r="F520" s="14">
        <f>SUM(F521)</f>
        <v>2185.1999999999998</v>
      </c>
      <c r="G520" s="14">
        <f t="shared" ref="G520" si="93">SUM(G521)</f>
        <v>2185.1999999999998</v>
      </c>
      <c r="H520" s="80">
        <f t="shared" si="92"/>
        <v>100</v>
      </c>
    </row>
    <row r="521" spans="1:8" s="19" customFormat="1" ht="31.5" x14ac:dyDescent="0.25">
      <c r="A521" s="12" t="s">
        <v>131</v>
      </c>
      <c r="B521" s="28" t="s">
        <v>579</v>
      </c>
      <c r="C521" s="23" t="s">
        <v>169</v>
      </c>
      <c r="D521" s="23" t="s">
        <v>127</v>
      </c>
      <c r="E521" s="23" t="s">
        <v>260</v>
      </c>
      <c r="F521" s="14">
        <f>SUM([1]Ведомственная!G1141)</f>
        <v>2185.1999999999998</v>
      </c>
      <c r="G521" s="14">
        <f>SUM([1]Ведомственная!H1141)</f>
        <v>2185.1999999999998</v>
      </c>
      <c r="H521" s="80">
        <f t="shared" si="92"/>
        <v>100</v>
      </c>
    </row>
    <row r="522" spans="1:8" s="19" customFormat="1" ht="47.25" x14ac:dyDescent="0.25">
      <c r="A522" s="12" t="s">
        <v>580</v>
      </c>
      <c r="B522" s="28" t="s">
        <v>581</v>
      </c>
      <c r="C522" s="23"/>
      <c r="D522" s="23"/>
      <c r="E522" s="23"/>
      <c r="F522" s="14">
        <f>SUM(F523)</f>
        <v>3435.5</v>
      </c>
      <c r="G522" s="14">
        <f t="shared" ref="G522" si="94">SUM(G523)</f>
        <v>3435.5</v>
      </c>
      <c r="H522" s="80">
        <f t="shared" si="92"/>
        <v>100</v>
      </c>
    </row>
    <row r="523" spans="1:8" s="19" customFormat="1" ht="31.5" x14ac:dyDescent="0.25">
      <c r="A523" s="12" t="s">
        <v>131</v>
      </c>
      <c r="B523" s="28" t="s">
        <v>581</v>
      </c>
      <c r="C523" s="23" t="s">
        <v>169</v>
      </c>
      <c r="D523" s="23" t="s">
        <v>127</v>
      </c>
      <c r="E523" s="23" t="s">
        <v>213</v>
      </c>
      <c r="F523" s="14">
        <f>SUM([1]Ведомственная!G1005)</f>
        <v>3435.5</v>
      </c>
      <c r="G523" s="14">
        <f>SUM([1]Ведомственная!H1005)</f>
        <v>3435.5</v>
      </c>
      <c r="H523" s="80">
        <f t="shared" si="92"/>
        <v>100</v>
      </c>
    </row>
    <row r="524" spans="1:8" s="19" customFormat="1" ht="47.25" x14ac:dyDescent="0.25">
      <c r="A524" s="12" t="s">
        <v>582</v>
      </c>
      <c r="B524" s="13" t="s">
        <v>583</v>
      </c>
      <c r="C524" s="23"/>
      <c r="D524" s="23"/>
      <c r="E524" s="23"/>
      <c r="F524" s="14">
        <f>SUM(F525:F526)</f>
        <v>19442.900000000001</v>
      </c>
      <c r="G524" s="14">
        <f t="shared" ref="G524" si="95">SUM(G525:G526)</f>
        <v>19438.7</v>
      </c>
      <c r="H524" s="80">
        <f t="shared" si="92"/>
        <v>99.978398284206577</v>
      </c>
    </row>
    <row r="525" spans="1:8" s="19" customFormat="1" ht="31.5" x14ac:dyDescent="0.25">
      <c r="A525" s="12" t="s">
        <v>131</v>
      </c>
      <c r="B525" s="13" t="s">
        <v>583</v>
      </c>
      <c r="C525" s="23" t="s">
        <v>169</v>
      </c>
      <c r="D525" s="23" t="s">
        <v>127</v>
      </c>
      <c r="E525" s="23" t="s">
        <v>213</v>
      </c>
      <c r="F525" s="14">
        <f>SUM([1]Ведомственная!G1007)</f>
        <v>7570.2</v>
      </c>
      <c r="G525" s="14">
        <f>SUM([1]Ведомственная!H1007)</f>
        <v>7566</v>
      </c>
      <c r="H525" s="80">
        <f t="shared" si="92"/>
        <v>99.944519299358021</v>
      </c>
    </row>
    <row r="526" spans="1:8" s="19" customFormat="1" ht="31.5" x14ac:dyDescent="0.25">
      <c r="A526" s="12" t="s">
        <v>126</v>
      </c>
      <c r="B526" s="13" t="s">
        <v>583</v>
      </c>
      <c r="C526" s="23" t="s">
        <v>183</v>
      </c>
      <c r="D526" s="23" t="s">
        <v>127</v>
      </c>
      <c r="E526" s="23" t="s">
        <v>213</v>
      </c>
      <c r="F526" s="14">
        <f>SUM([1]Ведомственная!G1008)</f>
        <v>11872.7</v>
      </c>
      <c r="G526" s="14">
        <f>SUM([1]Ведомственная!H1008)</f>
        <v>11872.7</v>
      </c>
      <c r="H526" s="80">
        <f t="shared" si="92"/>
        <v>100</v>
      </c>
    </row>
    <row r="527" spans="1:8" s="19" customFormat="1" ht="31.5" x14ac:dyDescent="0.25">
      <c r="A527" s="12" t="s">
        <v>584</v>
      </c>
      <c r="B527" s="13" t="s">
        <v>585</v>
      </c>
      <c r="C527" s="23"/>
      <c r="D527" s="23"/>
      <c r="E527" s="23"/>
      <c r="F527" s="14">
        <f>SUM(F528:F529)</f>
        <v>4599.7</v>
      </c>
      <c r="G527" s="14">
        <f t="shared" ref="G527" si="96">SUM(G528:G529)</f>
        <v>4599.7</v>
      </c>
      <c r="H527" s="80">
        <f t="shared" si="92"/>
        <v>100</v>
      </c>
    </row>
    <row r="528" spans="1:8" s="19" customFormat="1" ht="31.5" x14ac:dyDescent="0.25">
      <c r="A528" s="12" t="s">
        <v>131</v>
      </c>
      <c r="B528" s="13" t="s">
        <v>585</v>
      </c>
      <c r="C528" s="23" t="s">
        <v>169</v>
      </c>
      <c r="D528" s="23" t="s">
        <v>127</v>
      </c>
      <c r="E528" s="23" t="s">
        <v>128</v>
      </c>
      <c r="F528" s="14">
        <f>SUM([1]Ведомственная!G919)</f>
        <v>729.1</v>
      </c>
      <c r="G528" s="14">
        <f>SUM([1]Ведомственная!H919)</f>
        <v>729.1</v>
      </c>
      <c r="H528" s="80">
        <f t="shared" si="92"/>
        <v>100</v>
      </c>
    </row>
    <row r="529" spans="1:8" s="19" customFormat="1" ht="31.5" x14ac:dyDescent="0.25">
      <c r="A529" s="12" t="s">
        <v>131</v>
      </c>
      <c r="B529" s="13" t="s">
        <v>585</v>
      </c>
      <c r="C529" s="23" t="s">
        <v>169</v>
      </c>
      <c r="D529" s="23" t="s">
        <v>127</v>
      </c>
      <c r="E529" s="23" t="s">
        <v>213</v>
      </c>
      <c r="F529" s="14">
        <f>SUM([1]Ведомственная!G1010)</f>
        <v>3870.6</v>
      </c>
      <c r="G529" s="14">
        <f>SUM([1]Ведомственная!H1010)</f>
        <v>3870.6</v>
      </c>
      <c r="H529" s="80">
        <f t="shared" si="92"/>
        <v>100</v>
      </c>
    </row>
    <row r="530" spans="1:8" s="19" customFormat="1" ht="110.25" x14ac:dyDescent="0.25">
      <c r="A530" s="12" t="s">
        <v>586</v>
      </c>
      <c r="B530" s="20" t="s">
        <v>587</v>
      </c>
      <c r="C530" s="23"/>
      <c r="D530" s="23"/>
      <c r="E530" s="23"/>
      <c r="F530" s="14">
        <f>SUM(F531)</f>
        <v>8699.5</v>
      </c>
      <c r="G530" s="14">
        <f t="shared" ref="G530" si="97">SUM(G531)</f>
        <v>8699.5</v>
      </c>
      <c r="H530" s="80">
        <f t="shared" si="92"/>
        <v>100</v>
      </c>
    </row>
    <row r="531" spans="1:8" s="19" customFormat="1" x14ac:dyDescent="0.25">
      <c r="A531" s="12" t="s">
        <v>116</v>
      </c>
      <c r="B531" s="20" t="s">
        <v>587</v>
      </c>
      <c r="C531" s="23" t="s">
        <v>117</v>
      </c>
      <c r="D531" s="23" t="s">
        <v>118</v>
      </c>
      <c r="E531" s="23" t="s">
        <v>136</v>
      </c>
      <c r="F531" s="14">
        <f>SUM([1]Ведомственная!G1191)</f>
        <v>8699.5</v>
      </c>
      <c r="G531" s="14">
        <f>SUM([1]Ведомственная!H1191)</f>
        <v>8699.5</v>
      </c>
      <c r="H531" s="80">
        <f t="shared" si="92"/>
        <v>100</v>
      </c>
    </row>
    <row r="532" spans="1:8" s="19" customFormat="1" ht="47.25" x14ac:dyDescent="0.25">
      <c r="A532" s="12" t="s">
        <v>441</v>
      </c>
      <c r="B532" s="28" t="s">
        <v>588</v>
      </c>
      <c r="C532" s="23"/>
      <c r="D532" s="23"/>
      <c r="E532" s="23"/>
      <c r="F532" s="14">
        <f>F533+F539+F541+F535+F537</f>
        <v>1576111.5999999999</v>
      </c>
      <c r="G532" s="14">
        <f>G533+G539+G541+G535+G537</f>
        <v>1576111.5999999999</v>
      </c>
      <c r="H532" s="80">
        <f t="shared" si="92"/>
        <v>100</v>
      </c>
    </row>
    <row r="533" spans="1:8" s="19" customFormat="1" ht="78.75" x14ac:dyDescent="0.25">
      <c r="A533" s="12" t="s">
        <v>589</v>
      </c>
      <c r="B533" s="22" t="s">
        <v>590</v>
      </c>
      <c r="C533" s="23"/>
      <c r="D533" s="23"/>
      <c r="E533" s="23"/>
      <c r="F533" s="14">
        <f>F534</f>
        <v>508460.5</v>
      </c>
      <c r="G533" s="14">
        <f>G534</f>
        <v>508460.5</v>
      </c>
      <c r="H533" s="80">
        <f t="shared" si="92"/>
        <v>100</v>
      </c>
    </row>
    <row r="534" spans="1:8" s="19" customFormat="1" ht="31.5" x14ac:dyDescent="0.25">
      <c r="A534" s="12" t="s">
        <v>182</v>
      </c>
      <c r="B534" s="22" t="s">
        <v>590</v>
      </c>
      <c r="C534" s="23" t="s">
        <v>183</v>
      </c>
      <c r="D534" s="23" t="s">
        <v>127</v>
      </c>
      <c r="E534" s="23" t="s">
        <v>213</v>
      </c>
      <c r="F534" s="14">
        <f>SUM([1]Ведомственная!G1013)</f>
        <v>508460.5</v>
      </c>
      <c r="G534" s="14">
        <f>SUM([1]Ведомственная!H1013)</f>
        <v>508460.5</v>
      </c>
      <c r="H534" s="80">
        <f t="shared" si="92"/>
        <v>100</v>
      </c>
    </row>
    <row r="535" spans="1:8" s="19" customFormat="1" ht="47.25" x14ac:dyDescent="0.25">
      <c r="A535" s="12" t="s">
        <v>591</v>
      </c>
      <c r="B535" s="28" t="s">
        <v>592</v>
      </c>
      <c r="C535" s="13"/>
      <c r="D535" s="23"/>
      <c r="E535" s="23"/>
      <c r="F535" s="14">
        <f>SUM(F536)</f>
        <v>533682.69999999995</v>
      </c>
      <c r="G535" s="14">
        <f>SUM(G536)</f>
        <v>533682.69999999995</v>
      </c>
      <c r="H535" s="80">
        <f t="shared" si="92"/>
        <v>100</v>
      </c>
    </row>
    <row r="536" spans="1:8" s="19" customFormat="1" ht="31.5" x14ac:dyDescent="0.25">
      <c r="A536" s="12" t="s">
        <v>126</v>
      </c>
      <c r="B536" s="28" t="s">
        <v>592</v>
      </c>
      <c r="C536" s="23" t="s">
        <v>183</v>
      </c>
      <c r="D536" s="23" t="s">
        <v>127</v>
      </c>
      <c r="E536" s="23" t="s">
        <v>128</v>
      </c>
      <c r="F536" s="14">
        <f>SUM([1]Ведомственная!G922)</f>
        <v>533682.69999999995</v>
      </c>
      <c r="G536" s="14">
        <f>SUM([1]Ведомственная!H922)</f>
        <v>533682.69999999995</v>
      </c>
      <c r="H536" s="80">
        <f t="shared" si="92"/>
        <v>100</v>
      </c>
    </row>
    <row r="537" spans="1:8" s="19" customFormat="1" x14ac:dyDescent="0.25">
      <c r="A537" s="12" t="s">
        <v>558</v>
      </c>
      <c r="B537" s="20" t="s">
        <v>593</v>
      </c>
      <c r="C537" s="23"/>
      <c r="D537" s="23"/>
      <c r="E537" s="23"/>
      <c r="F537" s="14">
        <f>F538</f>
        <v>274888.2</v>
      </c>
      <c r="G537" s="14">
        <f>G538</f>
        <v>274888.2</v>
      </c>
      <c r="H537" s="80">
        <f t="shared" si="92"/>
        <v>100</v>
      </c>
    </row>
    <row r="538" spans="1:8" s="19" customFormat="1" ht="31.5" x14ac:dyDescent="0.25">
      <c r="A538" s="12" t="s">
        <v>126</v>
      </c>
      <c r="B538" s="20" t="s">
        <v>593</v>
      </c>
      <c r="C538" s="23" t="s">
        <v>183</v>
      </c>
      <c r="D538" s="23" t="s">
        <v>127</v>
      </c>
      <c r="E538" s="23" t="s">
        <v>128</v>
      </c>
      <c r="F538" s="14">
        <f>SUM([1]Ведомственная!G924)</f>
        <v>274888.2</v>
      </c>
      <c r="G538" s="14">
        <f>SUM([1]Ведомственная!H924)</f>
        <v>274888.2</v>
      </c>
      <c r="H538" s="80">
        <f t="shared" si="92"/>
        <v>100</v>
      </c>
    </row>
    <row r="539" spans="1:8" s="19" customFormat="1" x14ac:dyDescent="0.25">
      <c r="A539" s="12" t="s">
        <v>560</v>
      </c>
      <c r="B539" s="13" t="s">
        <v>594</v>
      </c>
      <c r="C539" s="23"/>
      <c r="D539" s="23"/>
      <c r="E539" s="23"/>
      <c r="F539" s="14">
        <f>F540</f>
        <v>165503.6</v>
      </c>
      <c r="G539" s="14">
        <f>G540</f>
        <v>165503.6</v>
      </c>
      <c r="H539" s="80">
        <f t="shared" si="92"/>
        <v>100</v>
      </c>
    </row>
    <row r="540" spans="1:8" s="19" customFormat="1" ht="31.5" x14ac:dyDescent="0.25">
      <c r="A540" s="12" t="s">
        <v>126</v>
      </c>
      <c r="B540" s="13" t="s">
        <v>594</v>
      </c>
      <c r="C540" s="23" t="s">
        <v>183</v>
      </c>
      <c r="D540" s="23" t="s">
        <v>127</v>
      </c>
      <c r="E540" s="23" t="s">
        <v>213</v>
      </c>
      <c r="F540" s="14">
        <f>SUM([1]Ведомственная!G1015)</f>
        <v>165503.6</v>
      </c>
      <c r="G540" s="14">
        <f>SUM([1]Ведомственная!H1015)</f>
        <v>165503.6</v>
      </c>
      <c r="H540" s="80">
        <f t="shared" si="92"/>
        <v>100</v>
      </c>
    </row>
    <row r="541" spans="1:8" s="19" customFormat="1" x14ac:dyDescent="0.25">
      <c r="A541" s="12" t="s">
        <v>564</v>
      </c>
      <c r="B541" s="22" t="s">
        <v>595</v>
      </c>
      <c r="C541" s="23"/>
      <c r="D541" s="23"/>
      <c r="E541" s="23"/>
      <c r="F541" s="14">
        <f>F542</f>
        <v>93576.6</v>
      </c>
      <c r="G541" s="14">
        <f>G542</f>
        <v>93576.6</v>
      </c>
      <c r="H541" s="80">
        <f t="shared" si="92"/>
        <v>100</v>
      </c>
    </row>
    <row r="542" spans="1:8" s="19" customFormat="1" ht="31.5" x14ac:dyDescent="0.25">
      <c r="A542" s="12" t="s">
        <v>126</v>
      </c>
      <c r="B542" s="22" t="s">
        <v>595</v>
      </c>
      <c r="C542" s="23" t="s">
        <v>183</v>
      </c>
      <c r="D542" s="23" t="s">
        <v>127</v>
      </c>
      <c r="E542" s="23" t="s">
        <v>119</v>
      </c>
      <c r="F542" s="14">
        <f>SUM([1]Ведомственная!G1071)</f>
        <v>93576.6</v>
      </c>
      <c r="G542" s="14">
        <f>SUM([1]Ведомственная!H1071)</f>
        <v>93576.6</v>
      </c>
      <c r="H542" s="80">
        <f t="shared" si="92"/>
        <v>100</v>
      </c>
    </row>
    <row r="543" spans="1:8" s="19" customFormat="1" x14ac:dyDescent="0.25">
      <c r="A543" s="12" t="s">
        <v>428</v>
      </c>
      <c r="B543" s="20" t="s">
        <v>596</v>
      </c>
      <c r="C543" s="23"/>
      <c r="D543" s="23"/>
      <c r="E543" s="23"/>
      <c r="F543" s="14">
        <f>SUM(F551)+F544</f>
        <v>22961.7</v>
      </c>
      <c r="G543" s="14">
        <f t="shared" ref="G543" si="98">SUM(G551)+G544</f>
        <v>22961.7</v>
      </c>
      <c r="H543" s="80">
        <f t="shared" si="92"/>
        <v>100</v>
      </c>
    </row>
    <row r="544" spans="1:8" s="19" customFormat="1" ht="31.5" x14ac:dyDescent="0.25">
      <c r="A544" s="12" t="s">
        <v>472</v>
      </c>
      <c r="B544" s="20" t="s">
        <v>597</v>
      </c>
      <c r="C544" s="23"/>
      <c r="D544" s="23"/>
      <c r="E544" s="23"/>
      <c r="F544" s="14">
        <f>SUM(F547)+F545</f>
        <v>17239.900000000001</v>
      </c>
      <c r="G544" s="14">
        <f t="shared" ref="G544" si="99">SUM(G547)+G545</f>
        <v>17239.900000000001</v>
      </c>
      <c r="H544" s="80">
        <f t="shared" si="92"/>
        <v>100</v>
      </c>
    </row>
    <row r="545" spans="1:8" s="19" customFormat="1" ht="47.25" x14ac:dyDescent="0.25">
      <c r="A545" s="12" t="s">
        <v>580</v>
      </c>
      <c r="B545" s="13" t="s">
        <v>598</v>
      </c>
      <c r="C545" s="23"/>
      <c r="D545" s="23"/>
      <c r="E545" s="23"/>
      <c r="F545" s="14">
        <f>SUM(F546)</f>
        <v>6037.3</v>
      </c>
      <c r="G545" s="14">
        <f t="shared" ref="G545" si="100">SUM(G546)</f>
        <v>6037.3</v>
      </c>
      <c r="H545" s="80">
        <f t="shared" si="92"/>
        <v>100</v>
      </c>
    </row>
    <row r="546" spans="1:8" s="19" customFormat="1" ht="31.5" x14ac:dyDescent="0.25">
      <c r="A546" s="12" t="s">
        <v>126</v>
      </c>
      <c r="B546" s="13" t="s">
        <v>598</v>
      </c>
      <c r="C546" s="23" t="s">
        <v>183</v>
      </c>
      <c r="D546" s="23" t="s">
        <v>127</v>
      </c>
      <c r="E546" s="23" t="s">
        <v>213</v>
      </c>
      <c r="F546" s="14">
        <f>SUM([1]Ведомственная!G1019)</f>
        <v>6037.3</v>
      </c>
      <c r="G546" s="14">
        <f>SUM([1]Ведомственная!H1019)</f>
        <v>6037.3</v>
      </c>
      <c r="H546" s="80">
        <f t="shared" si="92"/>
        <v>100</v>
      </c>
    </row>
    <row r="547" spans="1:8" s="19" customFormat="1" ht="31.5" x14ac:dyDescent="0.25">
      <c r="A547" s="12" t="s">
        <v>584</v>
      </c>
      <c r="B547" s="20" t="s">
        <v>599</v>
      </c>
      <c r="C547" s="23"/>
      <c r="D547" s="23"/>
      <c r="E547" s="23"/>
      <c r="F547" s="14">
        <f>SUM(F548:F550)</f>
        <v>11202.6</v>
      </c>
      <c r="G547" s="14">
        <f t="shared" ref="G547" si="101">SUM(G548:G550)</f>
        <v>11202.6</v>
      </c>
      <c r="H547" s="80">
        <f t="shared" si="92"/>
        <v>100</v>
      </c>
    </row>
    <row r="548" spans="1:8" s="19" customFormat="1" ht="31.5" x14ac:dyDescent="0.25">
      <c r="A548" s="12" t="s">
        <v>126</v>
      </c>
      <c r="B548" s="20" t="s">
        <v>599</v>
      </c>
      <c r="C548" s="23" t="s">
        <v>183</v>
      </c>
      <c r="D548" s="23" t="s">
        <v>127</v>
      </c>
      <c r="E548" s="23" t="s">
        <v>128</v>
      </c>
      <c r="F548" s="14">
        <f>SUM([1]Ведомственная!G928)</f>
        <v>5752.2</v>
      </c>
      <c r="G548" s="14">
        <f>SUM([1]Ведомственная!H928)</f>
        <v>5752.2</v>
      </c>
      <c r="H548" s="80">
        <f t="shared" si="92"/>
        <v>100</v>
      </c>
    </row>
    <row r="549" spans="1:8" s="19" customFormat="1" ht="31.5" x14ac:dyDescent="0.25">
      <c r="A549" s="12" t="s">
        <v>126</v>
      </c>
      <c r="B549" s="20" t="s">
        <v>599</v>
      </c>
      <c r="C549" s="23" t="s">
        <v>183</v>
      </c>
      <c r="D549" s="23" t="s">
        <v>127</v>
      </c>
      <c r="E549" s="23" t="s">
        <v>213</v>
      </c>
      <c r="F549" s="14">
        <f>SUM([1]Ведомственная!G1021)</f>
        <v>4428</v>
      </c>
      <c r="G549" s="14">
        <f>SUM([1]Ведомственная!H1021)</f>
        <v>4428</v>
      </c>
      <c r="H549" s="80">
        <f t="shared" si="92"/>
        <v>100</v>
      </c>
    </row>
    <row r="550" spans="1:8" s="19" customFormat="1" ht="31.5" x14ac:dyDescent="0.25">
      <c r="A550" s="12" t="s">
        <v>126</v>
      </c>
      <c r="B550" s="20" t="s">
        <v>599</v>
      </c>
      <c r="C550" s="23" t="s">
        <v>183</v>
      </c>
      <c r="D550" s="23" t="s">
        <v>127</v>
      </c>
      <c r="E550" s="23" t="s">
        <v>119</v>
      </c>
      <c r="F550" s="14">
        <f>SUM([1]Ведомственная!G1074)</f>
        <v>1022.4</v>
      </c>
      <c r="G550" s="14">
        <f>SUM([1]Ведомственная!H1074)</f>
        <v>1022.4</v>
      </c>
      <c r="H550" s="80">
        <f t="shared" si="92"/>
        <v>100</v>
      </c>
    </row>
    <row r="551" spans="1:8" s="19" customFormat="1" ht="31.5" x14ac:dyDescent="0.25">
      <c r="A551" s="12" t="s">
        <v>445</v>
      </c>
      <c r="B551" s="20" t="s">
        <v>600</v>
      </c>
      <c r="C551" s="23"/>
      <c r="D551" s="23"/>
      <c r="E551" s="23"/>
      <c r="F551" s="14">
        <f>SUM(F553)+F554+F556</f>
        <v>5721.8</v>
      </c>
      <c r="G551" s="14">
        <f t="shared" ref="G551" si="102">SUM(G553)+G554+G556</f>
        <v>5721.8</v>
      </c>
      <c r="H551" s="80">
        <f t="shared" si="92"/>
        <v>100</v>
      </c>
    </row>
    <row r="552" spans="1:8" s="19" customFormat="1" x14ac:dyDescent="0.25">
      <c r="A552" s="12" t="s">
        <v>558</v>
      </c>
      <c r="B552" s="20" t="s">
        <v>601</v>
      </c>
      <c r="C552" s="23"/>
      <c r="D552" s="23"/>
      <c r="E552" s="23"/>
      <c r="F552" s="14">
        <f>SUM(F553)</f>
        <v>4250</v>
      </c>
      <c r="G552" s="14">
        <f t="shared" ref="G552" si="103">SUM(G553)</f>
        <v>4250</v>
      </c>
      <c r="H552" s="80">
        <f t="shared" si="92"/>
        <v>100</v>
      </c>
    </row>
    <row r="553" spans="1:8" s="19" customFormat="1" ht="31.5" x14ac:dyDescent="0.25">
      <c r="A553" s="12" t="s">
        <v>126</v>
      </c>
      <c r="B553" s="20" t="s">
        <v>601</v>
      </c>
      <c r="C553" s="23" t="s">
        <v>183</v>
      </c>
      <c r="D553" s="23" t="s">
        <v>127</v>
      </c>
      <c r="E553" s="23" t="s">
        <v>128</v>
      </c>
      <c r="F553" s="14">
        <f>SUM([1]Ведомственная!G931)</f>
        <v>4250</v>
      </c>
      <c r="G553" s="14">
        <f>SUM([1]Ведомственная!H931)</f>
        <v>4250</v>
      </c>
      <c r="H553" s="80">
        <f t="shared" si="92"/>
        <v>100</v>
      </c>
    </row>
    <row r="554" spans="1:8" s="19" customFormat="1" x14ac:dyDescent="0.25">
      <c r="A554" s="12" t="s">
        <v>560</v>
      </c>
      <c r="B554" s="13" t="s">
        <v>602</v>
      </c>
      <c r="C554" s="23"/>
      <c r="D554" s="23"/>
      <c r="E554" s="23"/>
      <c r="F554" s="14">
        <f>SUM(F555)</f>
        <v>1406.8</v>
      </c>
      <c r="G554" s="14">
        <f t="shared" ref="G554" si="104">SUM(G555)</f>
        <v>1406.8</v>
      </c>
      <c r="H554" s="80">
        <f t="shared" si="92"/>
        <v>100</v>
      </c>
    </row>
    <row r="555" spans="1:8" s="19" customFormat="1" ht="31.5" x14ac:dyDescent="0.25">
      <c r="A555" s="12" t="s">
        <v>126</v>
      </c>
      <c r="B555" s="13" t="s">
        <v>602</v>
      </c>
      <c r="C555" s="23" t="s">
        <v>183</v>
      </c>
      <c r="D555" s="23" t="s">
        <v>127</v>
      </c>
      <c r="E555" s="23" t="s">
        <v>213</v>
      </c>
      <c r="F555" s="14">
        <f>SUM([1]Ведомственная!G1024)</f>
        <v>1406.8</v>
      </c>
      <c r="G555" s="14">
        <f>SUM([1]Ведомственная!H1024)</f>
        <v>1406.8</v>
      </c>
      <c r="H555" s="80">
        <f t="shared" si="92"/>
        <v>100</v>
      </c>
    </row>
    <row r="556" spans="1:8" s="19" customFormat="1" x14ac:dyDescent="0.25">
      <c r="A556" s="12" t="s">
        <v>564</v>
      </c>
      <c r="B556" s="13" t="s">
        <v>603</v>
      </c>
      <c r="C556" s="23"/>
      <c r="D556" s="23"/>
      <c r="E556" s="23"/>
      <c r="F556" s="14">
        <f>SUM(F557)</f>
        <v>65</v>
      </c>
      <c r="G556" s="14">
        <f t="shared" ref="G556" si="105">SUM(G557)</f>
        <v>65</v>
      </c>
      <c r="H556" s="80">
        <f t="shared" si="92"/>
        <v>100</v>
      </c>
    </row>
    <row r="557" spans="1:8" s="19" customFormat="1" ht="31.5" x14ac:dyDescent="0.25">
      <c r="A557" s="12" t="s">
        <v>126</v>
      </c>
      <c r="B557" s="13" t="s">
        <v>603</v>
      </c>
      <c r="C557" s="23" t="s">
        <v>183</v>
      </c>
      <c r="D557" s="23" t="s">
        <v>127</v>
      </c>
      <c r="E557" s="23" t="s">
        <v>119</v>
      </c>
      <c r="F557" s="14">
        <f>SUM([1]Ведомственная!G1077)</f>
        <v>65</v>
      </c>
      <c r="G557" s="14">
        <f>SUM([1]Ведомственная!H1077)</f>
        <v>65</v>
      </c>
      <c r="H557" s="80">
        <f t="shared" si="92"/>
        <v>100</v>
      </c>
    </row>
    <row r="558" spans="1:8" s="19" customFormat="1" ht="31.5" x14ac:dyDescent="0.25">
      <c r="A558" s="12" t="s">
        <v>294</v>
      </c>
      <c r="B558" s="28" t="s">
        <v>604</v>
      </c>
      <c r="C558" s="23"/>
      <c r="D558" s="23"/>
      <c r="E558" s="23"/>
      <c r="F558" s="14">
        <f>F562+F566+F577+F581+F559+F585+F569+F573</f>
        <v>644418.79999999993</v>
      </c>
      <c r="G558" s="14">
        <f>G562+G566+G577+G581+G559+G585+G569+G573</f>
        <v>641529.39999999991</v>
      </c>
      <c r="H558" s="80">
        <f t="shared" si="92"/>
        <v>99.551626985432449</v>
      </c>
    </row>
    <row r="559" spans="1:8" s="19" customFormat="1" ht="63" x14ac:dyDescent="0.25">
      <c r="A559" s="12" t="s">
        <v>605</v>
      </c>
      <c r="B559" s="28" t="s">
        <v>606</v>
      </c>
      <c r="C559" s="23"/>
      <c r="D559" s="21"/>
      <c r="E559" s="23"/>
      <c r="F559" s="21">
        <f>F560+F561</f>
        <v>3309</v>
      </c>
      <c r="G559" s="21">
        <f>G560+G561</f>
        <v>3309</v>
      </c>
      <c r="H559" s="80">
        <f t="shared" si="92"/>
        <v>100</v>
      </c>
    </row>
    <row r="560" spans="1:8" s="19" customFormat="1" ht="63" x14ac:dyDescent="0.25">
      <c r="A560" s="12" t="s">
        <v>143</v>
      </c>
      <c r="B560" s="28" t="s">
        <v>606</v>
      </c>
      <c r="C560" s="23" t="s">
        <v>9</v>
      </c>
      <c r="D560" s="23" t="s">
        <v>127</v>
      </c>
      <c r="E560" s="23" t="s">
        <v>260</v>
      </c>
      <c r="F560" s="21">
        <f>SUM([1]Ведомственная!G1144)</f>
        <v>3006.6</v>
      </c>
      <c r="G560" s="21">
        <f>SUM([1]Ведомственная!H1144)</f>
        <v>3006.6</v>
      </c>
      <c r="H560" s="80">
        <f t="shared" si="92"/>
        <v>100</v>
      </c>
    </row>
    <row r="561" spans="1:8" s="19" customFormat="1" ht="31.5" x14ac:dyDescent="0.25">
      <c r="A561" s="12" t="s">
        <v>131</v>
      </c>
      <c r="B561" s="28" t="s">
        <v>606</v>
      </c>
      <c r="C561" s="23" t="s">
        <v>169</v>
      </c>
      <c r="D561" s="23" t="s">
        <v>127</v>
      </c>
      <c r="E561" s="23" t="s">
        <v>260</v>
      </c>
      <c r="F561" s="21">
        <f>SUM([1]Ведомственная!G1145)</f>
        <v>302.39999999999998</v>
      </c>
      <c r="G561" s="21">
        <f>SUM([1]Ведомственная!H1145)</f>
        <v>302.39999999999998</v>
      </c>
      <c r="H561" s="80">
        <f t="shared" si="92"/>
        <v>100</v>
      </c>
    </row>
    <row r="562" spans="1:8" s="19" customFormat="1" ht="94.5" x14ac:dyDescent="0.25">
      <c r="A562" s="12" t="s">
        <v>607</v>
      </c>
      <c r="B562" s="22" t="s">
        <v>608</v>
      </c>
      <c r="C562" s="23"/>
      <c r="D562" s="23"/>
      <c r="E562" s="23"/>
      <c r="F562" s="14">
        <f>F563+F564+F565</f>
        <v>48709.1</v>
      </c>
      <c r="G562" s="14">
        <f t="shared" ref="G562" si="106">G563+G564+G565</f>
        <v>48709.1</v>
      </c>
      <c r="H562" s="80">
        <f t="shared" si="92"/>
        <v>100</v>
      </c>
    </row>
    <row r="563" spans="1:8" s="19" customFormat="1" ht="63" x14ac:dyDescent="0.25">
      <c r="A563" s="30" t="s">
        <v>143</v>
      </c>
      <c r="B563" s="22" t="s">
        <v>608</v>
      </c>
      <c r="C563" s="23" t="s">
        <v>9</v>
      </c>
      <c r="D563" s="23" t="s">
        <v>127</v>
      </c>
      <c r="E563" s="23" t="s">
        <v>213</v>
      </c>
      <c r="F563" s="14">
        <f>SUM([1]Ведомственная!G1027)</f>
        <v>46131.1</v>
      </c>
      <c r="G563" s="14">
        <f>SUM([1]Ведомственная!H1027)</f>
        <v>46131.1</v>
      </c>
      <c r="H563" s="80">
        <f t="shared" si="92"/>
        <v>100</v>
      </c>
    </row>
    <row r="564" spans="1:8" s="19" customFormat="1" ht="31.5" x14ac:dyDescent="0.25">
      <c r="A564" s="12" t="s">
        <v>131</v>
      </c>
      <c r="B564" s="22" t="s">
        <v>608</v>
      </c>
      <c r="C564" s="23" t="s">
        <v>169</v>
      </c>
      <c r="D564" s="23" t="s">
        <v>127</v>
      </c>
      <c r="E564" s="23" t="s">
        <v>213</v>
      </c>
      <c r="F564" s="14">
        <f>SUM([1]Ведомственная!G1028)</f>
        <v>2003.5</v>
      </c>
      <c r="G564" s="14">
        <f>SUM([1]Ведомственная!H1028)</f>
        <v>2003.5</v>
      </c>
      <c r="H564" s="80">
        <f t="shared" si="92"/>
        <v>100</v>
      </c>
    </row>
    <row r="565" spans="1:8" s="19" customFormat="1" x14ac:dyDescent="0.25">
      <c r="A565" s="12" t="s">
        <v>116</v>
      </c>
      <c r="B565" s="22" t="s">
        <v>608</v>
      </c>
      <c r="C565" s="23" t="s">
        <v>117</v>
      </c>
      <c r="D565" s="23" t="s">
        <v>118</v>
      </c>
      <c r="E565" s="23" t="s">
        <v>136</v>
      </c>
      <c r="F565" s="14">
        <f>SUM([1]Ведомственная!G1194)</f>
        <v>574.5</v>
      </c>
      <c r="G565" s="14">
        <f>SUM([1]Ведомственная!H1194)</f>
        <v>574.5</v>
      </c>
      <c r="H565" s="80">
        <f t="shared" si="92"/>
        <v>100</v>
      </c>
    </row>
    <row r="566" spans="1:8" s="19" customFormat="1" ht="78.75" x14ac:dyDescent="0.25">
      <c r="A566" s="12" t="s">
        <v>589</v>
      </c>
      <c r="B566" s="22" t="s">
        <v>609</v>
      </c>
      <c r="C566" s="23"/>
      <c r="D566" s="23"/>
      <c r="E566" s="23"/>
      <c r="F566" s="14">
        <f>F567+F568</f>
        <v>321474</v>
      </c>
      <c r="G566" s="14">
        <f>G567+G568</f>
        <v>321474</v>
      </c>
      <c r="H566" s="80">
        <f t="shared" si="92"/>
        <v>100</v>
      </c>
    </row>
    <row r="567" spans="1:8" s="19" customFormat="1" ht="63" x14ac:dyDescent="0.25">
      <c r="A567" s="12" t="s">
        <v>143</v>
      </c>
      <c r="B567" s="22" t="s">
        <v>609</v>
      </c>
      <c r="C567" s="23" t="s">
        <v>9</v>
      </c>
      <c r="D567" s="23" t="s">
        <v>127</v>
      </c>
      <c r="E567" s="23" t="s">
        <v>213</v>
      </c>
      <c r="F567" s="14">
        <f>SUM([1]Ведомственная!G1030)</f>
        <v>317773.3</v>
      </c>
      <c r="G567" s="14">
        <f>SUM([1]Ведомственная!H1030)</f>
        <v>317773.3</v>
      </c>
      <c r="H567" s="80">
        <f t="shared" si="92"/>
        <v>100</v>
      </c>
    </row>
    <row r="568" spans="1:8" s="19" customFormat="1" ht="31.5" x14ac:dyDescent="0.25">
      <c r="A568" s="12" t="s">
        <v>131</v>
      </c>
      <c r="B568" s="22" t="s">
        <v>609</v>
      </c>
      <c r="C568" s="23" t="s">
        <v>169</v>
      </c>
      <c r="D568" s="23" t="s">
        <v>127</v>
      </c>
      <c r="E568" s="23" t="s">
        <v>213</v>
      </c>
      <c r="F568" s="14">
        <f>SUM([1]Ведомственная!G1031)</f>
        <v>3700.7</v>
      </c>
      <c r="G568" s="14">
        <f>SUM([1]Ведомственная!H1031)</f>
        <v>3700.7</v>
      </c>
      <c r="H568" s="80">
        <f t="shared" si="92"/>
        <v>100</v>
      </c>
    </row>
    <row r="569" spans="1:8" s="19" customFormat="1" ht="47.25" x14ac:dyDescent="0.25">
      <c r="A569" s="12" t="s">
        <v>591</v>
      </c>
      <c r="B569" s="28" t="s">
        <v>610</v>
      </c>
      <c r="C569" s="23"/>
      <c r="D569" s="14"/>
      <c r="E569" s="23"/>
      <c r="F569" s="14">
        <f>SUM(F570:F572)</f>
        <v>65215</v>
      </c>
      <c r="G569" s="14">
        <f t="shared" ref="G569" si="107">SUM(G570:G572)</f>
        <v>65215</v>
      </c>
      <c r="H569" s="80">
        <f t="shared" si="92"/>
        <v>100</v>
      </c>
    </row>
    <row r="570" spans="1:8" s="19" customFormat="1" ht="63" x14ac:dyDescent="0.25">
      <c r="A570" s="12" t="s">
        <v>143</v>
      </c>
      <c r="B570" s="28" t="s">
        <v>610</v>
      </c>
      <c r="C570" s="23" t="s">
        <v>9</v>
      </c>
      <c r="D570" s="23" t="s">
        <v>127</v>
      </c>
      <c r="E570" s="23" t="s">
        <v>128</v>
      </c>
      <c r="F570" s="14">
        <f>SUM([1]Ведомственная!G934)</f>
        <v>63659.4</v>
      </c>
      <c r="G570" s="14">
        <f>SUM([1]Ведомственная!H934)</f>
        <v>63659.4</v>
      </c>
      <c r="H570" s="80">
        <f t="shared" si="92"/>
        <v>100</v>
      </c>
    </row>
    <row r="571" spans="1:8" s="19" customFormat="1" ht="31.5" x14ac:dyDescent="0.25">
      <c r="A571" s="12" t="s">
        <v>131</v>
      </c>
      <c r="B571" s="28" t="s">
        <v>610</v>
      </c>
      <c r="C571" s="23" t="s">
        <v>169</v>
      </c>
      <c r="D571" s="23" t="s">
        <v>127</v>
      </c>
      <c r="E571" s="23" t="s">
        <v>128</v>
      </c>
      <c r="F571" s="14">
        <f>SUM([1]Ведомственная!G935)</f>
        <v>1457.2</v>
      </c>
      <c r="G571" s="14">
        <f>SUM([1]Ведомственная!H935)</f>
        <v>1457.2</v>
      </c>
      <c r="H571" s="80">
        <f t="shared" si="92"/>
        <v>100</v>
      </c>
    </row>
    <row r="572" spans="1:8" s="19" customFormat="1" x14ac:dyDescent="0.25">
      <c r="A572" s="12" t="s">
        <v>116</v>
      </c>
      <c r="B572" s="28" t="s">
        <v>610</v>
      </c>
      <c r="C572" s="23" t="s">
        <v>117</v>
      </c>
      <c r="D572" s="23" t="s">
        <v>127</v>
      </c>
      <c r="E572" s="23" t="s">
        <v>128</v>
      </c>
      <c r="F572" s="14">
        <f>SUM([1]Ведомственная!G936)</f>
        <v>98.4</v>
      </c>
      <c r="G572" s="14">
        <f>SUM([1]Ведомственная!H936)</f>
        <v>98.4</v>
      </c>
      <c r="H572" s="80">
        <f t="shared" si="92"/>
        <v>100</v>
      </c>
    </row>
    <row r="573" spans="1:8" s="19" customFormat="1" x14ac:dyDescent="0.25">
      <c r="A573" s="12" t="s">
        <v>558</v>
      </c>
      <c r="B573" s="20" t="s">
        <v>611</v>
      </c>
      <c r="C573" s="23"/>
      <c r="D573" s="14"/>
      <c r="E573" s="23"/>
      <c r="F573" s="14">
        <f>F574+F575+F576</f>
        <v>52052.6</v>
      </c>
      <c r="G573" s="14">
        <f>G574+G575+G576</f>
        <v>50996.6</v>
      </c>
      <c r="H573" s="80">
        <f t="shared" si="92"/>
        <v>97.971282894610454</v>
      </c>
    </row>
    <row r="574" spans="1:8" s="19" customFormat="1" ht="63" x14ac:dyDescent="0.25">
      <c r="A574" s="30" t="s">
        <v>143</v>
      </c>
      <c r="B574" s="20" t="s">
        <v>611</v>
      </c>
      <c r="C574" s="23" t="s">
        <v>9</v>
      </c>
      <c r="D574" s="23" t="s">
        <v>127</v>
      </c>
      <c r="E574" s="23" t="s">
        <v>128</v>
      </c>
      <c r="F574" s="14">
        <f>SUM([1]Ведомственная!G938)</f>
        <v>24069.100000000002</v>
      </c>
      <c r="G574" s="14">
        <f>SUM([1]Ведомственная!H938)</f>
        <v>24069.1</v>
      </c>
      <c r="H574" s="80">
        <f t="shared" si="92"/>
        <v>99.999999999999986</v>
      </c>
    </row>
    <row r="575" spans="1:8" s="19" customFormat="1" ht="31.5" x14ac:dyDescent="0.25">
      <c r="A575" s="12" t="s">
        <v>131</v>
      </c>
      <c r="B575" s="20" t="s">
        <v>611</v>
      </c>
      <c r="C575" s="23" t="s">
        <v>169</v>
      </c>
      <c r="D575" s="23" t="s">
        <v>127</v>
      </c>
      <c r="E575" s="23" t="s">
        <v>128</v>
      </c>
      <c r="F575" s="14">
        <f>SUM([1]Ведомственная!G939)</f>
        <v>26283.3</v>
      </c>
      <c r="G575" s="14">
        <f>SUM([1]Ведомственная!H939)</f>
        <v>25231.599999999999</v>
      </c>
      <c r="H575" s="80">
        <f t="shared" si="92"/>
        <v>95.998599871401225</v>
      </c>
    </row>
    <row r="576" spans="1:8" s="19" customFormat="1" x14ac:dyDescent="0.25">
      <c r="A576" s="12" t="s">
        <v>145</v>
      </c>
      <c r="B576" s="20" t="s">
        <v>611</v>
      </c>
      <c r="C576" s="23" t="s">
        <v>225</v>
      </c>
      <c r="D576" s="23" t="s">
        <v>127</v>
      </c>
      <c r="E576" s="23" t="s">
        <v>128</v>
      </c>
      <c r="F576" s="14">
        <f>SUM([1]Ведомственная!G940)</f>
        <v>1700.2</v>
      </c>
      <c r="G576" s="14">
        <f>SUM([1]Ведомственная!H940)</f>
        <v>1695.9</v>
      </c>
      <c r="H576" s="80">
        <f t="shared" si="92"/>
        <v>99.747088577814381</v>
      </c>
    </row>
    <row r="577" spans="1:8" s="19" customFormat="1" x14ac:dyDescent="0.25">
      <c r="A577" s="12" t="s">
        <v>560</v>
      </c>
      <c r="B577" s="20" t="s">
        <v>612</v>
      </c>
      <c r="C577" s="20"/>
      <c r="D577" s="23"/>
      <c r="E577" s="23"/>
      <c r="F577" s="14">
        <f>F578+F579+F580</f>
        <v>140521.70000000001</v>
      </c>
      <c r="G577" s="14">
        <f>G578+G579+G580</f>
        <v>139146.20000000001</v>
      </c>
      <c r="H577" s="80">
        <f t="shared" si="92"/>
        <v>99.021147623463136</v>
      </c>
    </row>
    <row r="578" spans="1:8" s="19" customFormat="1" ht="63" x14ac:dyDescent="0.25">
      <c r="A578" s="30" t="s">
        <v>143</v>
      </c>
      <c r="B578" s="20" t="s">
        <v>612</v>
      </c>
      <c r="C578" s="23" t="s">
        <v>9</v>
      </c>
      <c r="D578" s="23" t="s">
        <v>127</v>
      </c>
      <c r="E578" s="23" t="s">
        <v>213</v>
      </c>
      <c r="F578" s="14">
        <f>SUM([1]Ведомственная!G1033)</f>
        <v>76629</v>
      </c>
      <c r="G578" s="14">
        <f>SUM([1]Ведомственная!H1033)</f>
        <v>76629</v>
      </c>
      <c r="H578" s="80">
        <f t="shared" si="92"/>
        <v>100</v>
      </c>
    </row>
    <row r="579" spans="1:8" s="19" customFormat="1" ht="31.5" x14ac:dyDescent="0.25">
      <c r="A579" s="12" t="s">
        <v>131</v>
      </c>
      <c r="B579" s="20" t="s">
        <v>612</v>
      </c>
      <c r="C579" s="23" t="s">
        <v>169</v>
      </c>
      <c r="D579" s="23" t="s">
        <v>127</v>
      </c>
      <c r="E579" s="23" t="s">
        <v>213</v>
      </c>
      <c r="F579" s="14">
        <f>SUM([1]Ведомственная!G1034)</f>
        <v>51781.8</v>
      </c>
      <c r="G579" s="14">
        <f>SUM([1]Ведомственная!H1034)</f>
        <v>50410.5</v>
      </c>
      <c r="H579" s="80">
        <f t="shared" si="92"/>
        <v>97.351772244302055</v>
      </c>
    </row>
    <row r="580" spans="1:8" s="19" customFormat="1" x14ac:dyDescent="0.25">
      <c r="A580" s="12" t="s">
        <v>145</v>
      </c>
      <c r="B580" s="20" t="s">
        <v>612</v>
      </c>
      <c r="C580" s="23" t="s">
        <v>225</v>
      </c>
      <c r="D580" s="23" t="s">
        <v>127</v>
      </c>
      <c r="E580" s="23" t="s">
        <v>213</v>
      </c>
      <c r="F580" s="14">
        <f>SUM([1]Ведомственная!G1035)</f>
        <v>12110.9</v>
      </c>
      <c r="G580" s="14">
        <f>SUM([1]Ведомственная!H1035)</f>
        <v>12106.7</v>
      </c>
      <c r="H580" s="80">
        <f t="shared" si="92"/>
        <v>99.965320496412332</v>
      </c>
    </row>
    <row r="581" spans="1:8" s="19" customFormat="1" ht="31.5" x14ac:dyDescent="0.25">
      <c r="A581" s="12" t="s">
        <v>566</v>
      </c>
      <c r="B581" s="13" t="s">
        <v>613</v>
      </c>
      <c r="C581" s="13"/>
      <c r="D581" s="23"/>
      <c r="E581" s="23"/>
      <c r="F581" s="14">
        <f>F582+F583+F584</f>
        <v>11788.1</v>
      </c>
      <c r="G581" s="14">
        <f>G582+G583+G584</f>
        <v>11345.3</v>
      </c>
      <c r="H581" s="80">
        <f t="shared" si="92"/>
        <v>96.243669463272269</v>
      </c>
    </row>
    <row r="582" spans="1:8" s="19" customFormat="1" ht="63" x14ac:dyDescent="0.25">
      <c r="A582" s="30" t="s">
        <v>143</v>
      </c>
      <c r="B582" s="13" t="s">
        <v>613</v>
      </c>
      <c r="C582" s="13">
        <v>100</v>
      </c>
      <c r="D582" s="23" t="s">
        <v>127</v>
      </c>
      <c r="E582" s="23" t="s">
        <v>213</v>
      </c>
      <c r="F582" s="14">
        <f>SUM([1]Ведомственная!G1037)</f>
        <v>6023.6</v>
      </c>
      <c r="G582" s="14">
        <f>SUM([1]Ведомственная!H1037)</f>
        <v>6023.6</v>
      </c>
      <c r="H582" s="80">
        <f t="shared" ref="H582:H645" si="108">SUM(G582/F582*100)</f>
        <v>100</v>
      </c>
    </row>
    <row r="583" spans="1:8" s="19" customFormat="1" ht="31.5" x14ac:dyDescent="0.25">
      <c r="A583" s="12" t="s">
        <v>131</v>
      </c>
      <c r="B583" s="13" t="s">
        <v>613</v>
      </c>
      <c r="C583" s="13">
        <v>200</v>
      </c>
      <c r="D583" s="23" t="s">
        <v>127</v>
      </c>
      <c r="E583" s="23" t="s">
        <v>213</v>
      </c>
      <c r="F583" s="14">
        <f>SUM([1]Ведомственная!G1038)</f>
        <v>4593.5</v>
      </c>
      <c r="G583" s="14">
        <f>SUM([1]Ведомственная!H1038)</f>
        <v>4150.7</v>
      </c>
      <c r="H583" s="80">
        <f t="shared" si="108"/>
        <v>90.360291716555992</v>
      </c>
    </row>
    <row r="584" spans="1:8" s="19" customFormat="1" x14ac:dyDescent="0.25">
      <c r="A584" s="12" t="s">
        <v>145</v>
      </c>
      <c r="B584" s="13" t="s">
        <v>613</v>
      </c>
      <c r="C584" s="13">
        <v>800</v>
      </c>
      <c r="D584" s="23" t="s">
        <v>127</v>
      </c>
      <c r="E584" s="23" t="s">
        <v>213</v>
      </c>
      <c r="F584" s="14">
        <f>SUM([1]Ведомственная!G1039)</f>
        <v>1171</v>
      </c>
      <c r="G584" s="14">
        <f>SUM([1]Ведомственная!H1039)</f>
        <v>1171</v>
      </c>
      <c r="H584" s="80">
        <f t="shared" si="108"/>
        <v>100</v>
      </c>
    </row>
    <row r="585" spans="1:8" s="19" customFormat="1" ht="31.5" x14ac:dyDescent="0.25">
      <c r="A585" s="47" t="s">
        <v>614</v>
      </c>
      <c r="B585" s="48" t="s">
        <v>615</v>
      </c>
      <c r="C585" s="43"/>
      <c r="D585" s="44"/>
      <c r="E585" s="23"/>
      <c r="F585" s="44">
        <f>F586+F587</f>
        <v>1349.3000000000002</v>
      </c>
      <c r="G585" s="44">
        <f>G586+G587</f>
        <v>1334.2</v>
      </c>
      <c r="H585" s="80">
        <f t="shared" si="108"/>
        <v>98.880901208033791</v>
      </c>
    </row>
    <row r="586" spans="1:8" s="19" customFormat="1" ht="63" x14ac:dyDescent="0.25">
      <c r="A586" s="47" t="s">
        <v>143</v>
      </c>
      <c r="B586" s="48" t="s">
        <v>615</v>
      </c>
      <c r="C586" s="43" t="s">
        <v>9</v>
      </c>
      <c r="D586" s="23" t="s">
        <v>127</v>
      </c>
      <c r="E586" s="23" t="s">
        <v>260</v>
      </c>
      <c r="F586" s="44">
        <f>SUM([1]Ведомственная!G1147)</f>
        <v>1149.9000000000001</v>
      </c>
      <c r="G586" s="44">
        <f>SUM([1]Ведомственная!H1147)</f>
        <v>1149.8</v>
      </c>
      <c r="H586" s="80">
        <f t="shared" si="108"/>
        <v>99.991303591616656</v>
      </c>
    </row>
    <row r="587" spans="1:8" s="19" customFormat="1" ht="31.5" x14ac:dyDescent="0.25">
      <c r="A587" s="41" t="s">
        <v>131</v>
      </c>
      <c r="B587" s="48" t="s">
        <v>615</v>
      </c>
      <c r="C587" s="43" t="s">
        <v>169</v>
      </c>
      <c r="D587" s="23" t="s">
        <v>127</v>
      </c>
      <c r="E587" s="23" t="s">
        <v>260</v>
      </c>
      <c r="F587" s="44">
        <f>SUM([1]Ведомственная!G1148)</f>
        <v>199.4</v>
      </c>
      <c r="G587" s="44">
        <f>SUM([1]Ведомственная!H1148)</f>
        <v>184.4</v>
      </c>
      <c r="H587" s="80">
        <f t="shared" si="108"/>
        <v>92.477432296890669</v>
      </c>
    </row>
    <row r="588" spans="1:8" s="19" customFormat="1" x14ac:dyDescent="0.25">
      <c r="A588" s="41" t="s">
        <v>616</v>
      </c>
      <c r="B588" s="13" t="s">
        <v>617</v>
      </c>
      <c r="C588" s="13"/>
      <c r="D588" s="23"/>
      <c r="E588" s="23"/>
      <c r="F588" s="44">
        <f>SUM(F589)</f>
        <v>550</v>
      </c>
      <c r="G588" s="44">
        <f t="shared" ref="G588" si="109">SUM(G589)</f>
        <v>550</v>
      </c>
      <c r="H588" s="80">
        <f t="shared" si="108"/>
        <v>100</v>
      </c>
    </row>
    <row r="589" spans="1:8" s="19" customFormat="1" ht="31.5" x14ac:dyDescent="0.25">
      <c r="A589" s="41" t="s">
        <v>618</v>
      </c>
      <c r="B589" s="13" t="s">
        <v>619</v>
      </c>
      <c r="C589" s="13"/>
      <c r="D589" s="23"/>
      <c r="E589" s="23"/>
      <c r="F589" s="44">
        <f>SUM(F590:F591)</f>
        <v>550</v>
      </c>
      <c r="G589" s="44">
        <f t="shared" ref="G589" si="110">SUM(G590:G591)</f>
        <v>550</v>
      </c>
      <c r="H589" s="80">
        <f t="shared" si="108"/>
        <v>100</v>
      </c>
    </row>
    <row r="590" spans="1:8" s="19" customFormat="1" ht="31.5" x14ac:dyDescent="0.25">
      <c r="A590" s="41" t="s">
        <v>131</v>
      </c>
      <c r="B590" s="13" t="s">
        <v>619</v>
      </c>
      <c r="C590" s="13">
        <v>200</v>
      </c>
      <c r="D590" s="23" t="s">
        <v>127</v>
      </c>
      <c r="E590" s="23" t="s">
        <v>213</v>
      </c>
      <c r="F590" s="44">
        <f>SUM([1]Ведомственная!G1042)</f>
        <v>385</v>
      </c>
      <c r="G590" s="44">
        <f>SUM([1]Ведомственная!H1042)</f>
        <v>385</v>
      </c>
      <c r="H590" s="80">
        <f t="shared" si="108"/>
        <v>100</v>
      </c>
    </row>
    <row r="591" spans="1:8" s="19" customFormat="1" ht="31.5" x14ac:dyDescent="0.25">
      <c r="A591" s="41" t="s">
        <v>126</v>
      </c>
      <c r="B591" s="13" t="s">
        <v>619</v>
      </c>
      <c r="C591" s="13">
        <v>600</v>
      </c>
      <c r="D591" s="23" t="s">
        <v>127</v>
      </c>
      <c r="E591" s="23" t="s">
        <v>213</v>
      </c>
      <c r="F591" s="44">
        <f>SUM([1]Ведомственная!G1043)</f>
        <v>165</v>
      </c>
      <c r="G591" s="44">
        <f>SUM([1]Ведомственная!H1043)</f>
        <v>165</v>
      </c>
      <c r="H591" s="80">
        <f t="shared" si="108"/>
        <v>100</v>
      </c>
    </row>
    <row r="592" spans="1:8" s="19" customFormat="1" x14ac:dyDescent="0.25">
      <c r="A592" s="49" t="s">
        <v>620</v>
      </c>
      <c r="B592" s="50" t="s">
        <v>621</v>
      </c>
      <c r="C592" s="51"/>
      <c r="D592" s="51"/>
      <c r="E592" s="51"/>
      <c r="F592" s="52">
        <f>F595+F593</f>
        <v>1315.8</v>
      </c>
      <c r="G592" s="52">
        <f t="shared" ref="G592" si="111">G595+G593</f>
        <v>1315.8</v>
      </c>
      <c r="H592" s="80">
        <f t="shared" si="108"/>
        <v>100</v>
      </c>
    </row>
    <row r="593" spans="1:8" s="19" customFormat="1" ht="78.75" hidden="1" x14ac:dyDescent="0.25">
      <c r="A593" s="12" t="s">
        <v>622</v>
      </c>
      <c r="B593" s="28" t="s">
        <v>623</v>
      </c>
      <c r="C593" s="23"/>
      <c r="D593" s="23"/>
      <c r="E593" s="23"/>
      <c r="F593" s="14">
        <f>SUM(F594)</f>
        <v>0</v>
      </c>
      <c r="G593" s="14">
        <f t="shared" ref="G593" si="112">SUM(G594)</f>
        <v>0</v>
      </c>
      <c r="H593" s="80"/>
    </row>
    <row r="594" spans="1:8" s="19" customFormat="1" ht="31.5" hidden="1" x14ac:dyDescent="0.25">
      <c r="A594" s="12" t="s">
        <v>131</v>
      </c>
      <c r="B594" s="28" t="s">
        <v>623</v>
      </c>
      <c r="C594" s="23" t="s">
        <v>169</v>
      </c>
      <c r="D594" s="23" t="s">
        <v>127</v>
      </c>
      <c r="E594" s="23" t="s">
        <v>213</v>
      </c>
      <c r="F594" s="14">
        <f>SUM([1]Ведомственная!G1046)</f>
        <v>0</v>
      </c>
      <c r="G594" s="14">
        <f>SUM([1]Ведомственная!H1046)</f>
        <v>0</v>
      </c>
      <c r="H594" s="80"/>
    </row>
    <row r="595" spans="1:8" s="19" customFormat="1" ht="47.25" x14ac:dyDescent="0.25">
      <c r="A595" s="12" t="s">
        <v>624</v>
      </c>
      <c r="B595" s="28" t="s">
        <v>625</v>
      </c>
      <c r="C595" s="23"/>
      <c r="D595" s="23"/>
      <c r="E595" s="23"/>
      <c r="F595" s="14">
        <f t="shared" ref="F595:G595" si="113">F596</f>
        <v>1315.8</v>
      </c>
      <c r="G595" s="14">
        <f t="shared" si="113"/>
        <v>1315.8</v>
      </c>
      <c r="H595" s="80">
        <f t="shared" si="108"/>
        <v>100</v>
      </c>
    </row>
    <row r="596" spans="1:8" s="19" customFormat="1" ht="31.5" x14ac:dyDescent="0.25">
      <c r="A596" s="12" t="s">
        <v>126</v>
      </c>
      <c r="B596" s="28" t="s">
        <v>625</v>
      </c>
      <c r="C596" s="23" t="s">
        <v>183</v>
      </c>
      <c r="D596" s="23" t="s">
        <v>127</v>
      </c>
      <c r="E596" s="23" t="s">
        <v>213</v>
      </c>
      <c r="F596" s="14">
        <f>SUM([1]Ведомственная!G1048)</f>
        <v>1315.8</v>
      </c>
      <c r="G596" s="14">
        <f>SUM([1]Ведомственная!H1048)</f>
        <v>1315.8</v>
      </c>
      <c r="H596" s="80">
        <f t="shared" si="108"/>
        <v>100</v>
      </c>
    </row>
    <row r="597" spans="1:8" s="19" customFormat="1" x14ac:dyDescent="0.25">
      <c r="A597" s="12" t="s">
        <v>626</v>
      </c>
      <c r="B597" s="13" t="s">
        <v>627</v>
      </c>
      <c r="C597" s="13"/>
      <c r="D597" s="23"/>
      <c r="E597" s="23"/>
      <c r="F597" s="14">
        <f>SUM(F598)</f>
        <v>3460.8</v>
      </c>
      <c r="G597" s="14">
        <f t="shared" ref="G597:G598" si="114">SUM(G598)</f>
        <v>3460.8</v>
      </c>
      <c r="H597" s="80">
        <f t="shared" si="108"/>
        <v>100</v>
      </c>
    </row>
    <row r="598" spans="1:8" s="19" customFormat="1" ht="47.25" x14ac:dyDescent="0.25">
      <c r="A598" s="12" t="s">
        <v>628</v>
      </c>
      <c r="B598" s="28" t="s">
        <v>629</v>
      </c>
      <c r="C598" s="23"/>
      <c r="D598" s="23"/>
      <c r="E598" s="23"/>
      <c r="F598" s="14">
        <f>SUM(F599)</f>
        <v>3460.8</v>
      </c>
      <c r="G598" s="14">
        <f t="shared" si="114"/>
        <v>3460.8</v>
      </c>
      <c r="H598" s="80">
        <f t="shared" si="108"/>
        <v>100</v>
      </c>
    </row>
    <row r="599" spans="1:8" s="19" customFormat="1" ht="31.5" x14ac:dyDescent="0.25">
      <c r="A599" s="12" t="s">
        <v>463</v>
      </c>
      <c r="B599" s="28" t="s">
        <v>629</v>
      </c>
      <c r="C599" s="23" t="s">
        <v>183</v>
      </c>
      <c r="D599" s="23" t="s">
        <v>127</v>
      </c>
      <c r="E599" s="23" t="s">
        <v>119</v>
      </c>
      <c r="F599" s="14">
        <f>SUM([1]Ведомственная!G1080)</f>
        <v>3460.8</v>
      </c>
      <c r="G599" s="14">
        <f>SUM([1]Ведомственная!H1080)</f>
        <v>3460.8</v>
      </c>
      <c r="H599" s="80">
        <f t="shared" si="108"/>
        <v>100</v>
      </c>
    </row>
    <row r="600" spans="1:8" s="19" customFormat="1" x14ac:dyDescent="0.25">
      <c r="A600" s="12" t="s">
        <v>630</v>
      </c>
      <c r="B600" s="28" t="s">
        <v>631</v>
      </c>
      <c r="C600" s="23"/>
      <c r="D600" s="23"/>
      <c r="E600" s="23"/>
      <c r="F600" s="14">
        <f>SUM(F601)</f>
        <v>6732.5</v>
      </c>
      <c r="G600" s="14">
        <f t="shared" ref="G600" si="115">SUM(G601)</f>
        <v>6732.3</v>
      </c>
      <c r="H600" s="80">
        <f t="shared" si="108"/>
        <v>99.997029335313783</v>
      </c>
    </row>
    <row r="601" spans="1:8" s="19" customFormat="1" ht="78.75" x14ac:dyDescent="0.25">
      <c r="A601" s="12" t="s">
        <v>632</v>
      </c>
      <c r="B601" s="28" t="s">
        <v>633</v>
      </c>
      <c r="C601" s="23"/>
      <c r="D601" s="23"/>
      <c r="E601" s="23"/>
      <c r="F601" s="14">
        <f>SUM(F602:F603)</f>
        <v>6732.5</v>
      </c>
      <c r="G601" s="14">
        <f t="shared" ref="G601" si="116">SUM(G602:G603)</f>
        <v>6732.3</v>
      </c>
      <c r="H601" s="80">
        <f t="shared" si="108"/>
        <v>99.997029335313783</v>
      </c>
    </row>
    <row r="602" spans="1:8" s="19" customFormat="1" ht="31.5" x14ac:dyDescent="0.25">
      <c r="A602" s="12" t="s">
        <v>131</v>
      </c>
      <c r="B602" s="28" t="s">
        <v>633</v>
      </c>
      <c r="C602" s="23" t="s">
        <v>169</v>
      </c>
      <c r="D602" s="23" t="s">
        <v>127</v>
      </c>
      <c r="E602" s="23" t="s">
        <v>213</v>
      </c>
      <c r="F602" s="14">
        <f>SUM([1]Ведомственная!G1051)</f>
        <v>4472.5</v>
      </c>
      <c r="G602" s="14">
        <f>SUM([1]Ведомственная!H1051)</f>
        <v>4472.3</v>
      </c>
      <c r="H602" s="80">
        <f t="shared" si="108"/>
        <v>99.995528228060365</v>
      </c>
    </row>
    <row r="603" spans="1:8" s="19" customFormat="1" ht="31.5" x14ac:dyDescent="0.25">
      <c r="A603" s="12" t="s">
        <v>463</v>
      </c>
      <c r="B603" s="28" t="s">
        <v>633</v>
      </c>
      <c r="C603" s="23" t="s">
        <v>183</v>
      </c>
      <c r="D603" s="23" t="s">
        <v>127</v>
      </c>
      <c r="E603" s="23" t="s">
        <v>213</v>
      </c>
      <c r="F603" s="14">
        <f>SUM([1]Ведомственная!G1052)</f>
        <v>2260</v>
      </c>
      <c r="G603" s="14">
        <f>SUM([1]Ведомственная!H1052)</f>
        <v>2260</v>
      </c>
      <c r="H603" s="80">
        <f t="shared" si="108"/>
        <v>100</v>
      </c>
    </row>
    <row r="604" spans="1:8" s="19" customFormat="1" ht="31.5" x14ac:dyDescent="0.25">
      <c r="A604" s="12" t="s">
        <v>634</v>
      </c>
      <c r="B604" s="23" t="s">
        <v>635</v>
      </c>
      <c r="C604" s="23"/>
      <c r="D604" s="14"/>
      <c r="E604" s="23"/>
      <c r="F604" s="14">
        <f>F605+F615+F618</f>
        <v>4176.5</v>
      </c>
      <c r="G604" s="14">
        <f>G605+G615+G618</f>
        <v>4170.0999999999995</v>
      </c>
      <c r="H604" s="80">
        <f t="shared" si="108"/>
        <v>99.846761642523632</v>
      </c>
    </row>
    <row r="605" spans="1:8" s="19" customFormat="1" x14ac:dyDescent="0.25">
      <c r="A605" s="12" t="s">
        <v>216</v>
      </c>
      <c r="B605" s="23" t="s">
        <v>636</v>
      </c>
      <c r="C605" s="23"/>
      <c r="D605" s="14"/>
      <c r="E605" s="23"/>
      <c r="F605" s="14">
        <f>F611+F606</f>
        <v>3851.6</v>
      </c>
      <c r="G605" s="14">
        <f>G611+G606</f>
        <v>3845.2</v>
      </c>
      <c r="H605" s="80">
        <f t="shared" si="108"/>
        <v>99.83383528923045</v>
      </c>
    </row>
    <row r="606" spans="1:8" s="19" customFormat="1" x14ac:dyDescent="0.25">
      <c r="A606" s="12" t="s">
        <v>637</v>
      </c>
      <c r="B606" s="28" t="s">
        <v>638</v>
      </c>
      <c r="C606" s="23"/>
      <c r="D606" s="14"/>
      <c r="E606" s="23"/>
      <c r="F606" s="14">
        <f>SUM(F607:F610)</f>
        <v>532</v>
      </c>
      <c r="G606" s="14">
        <f>SUM(G607:G610)</f>
        <v>532</v>
      </c>
      <c r="H606" s="80">
        <f t="shared" si="108"/>
        <v>100</v>
      </c>
    </row>
    <row r="607" spans="1:8" s="19" customFormat="1" ht="63" x14ac:dyDescent="0.25">
      <c r="A607" s="30" t="s">
        <v>143</v>
      </c>
      <c r="B607" s="28" t="s">
        <v>638</v>
      </c>
      <c r="C607" s="23" t="s">
        <v>9</v>
      </c>
      <c r="D607" s="23" t="s">
        <v>127</v>
      </c>
      <c r="E607" s="23" t="s">
        <v>127</v>
      </c>
      <c r="F607" s="14">
        <f>SUM([1]Ведомственная!G1118)</f>
        <v>0</v>
      </c>
      <c r="G607" s="14">
        <f>SUM([1]Ведомственная!H1118)</f>
        <v>0</v>
      </c>
      <c r="H607" s="80"/>
    </row>
    <row r="608" spans="1:8" s="19" customFormat="1" ht="31.5" x14ac:dyDescent="0.25">
      <c r="A608" s="12" t="s">
        <v>131</v>
      </c>
      <c r="B608" s="28" t="s">
        <v>638</v>
      </c>
      <c r="C608" s="23" t="s">
        <v>169</v>
      </c>
      <c r="D608" s="23" t="s">
        <v>127</v>
      </c>
      <c r="E608" s="23" t="s">
        <v>127</v>
      </c>
      <c r="F608" s="14">
        <f>SUM([1]Ведомственная!G1119)</f>
        <v>468.5</v>
      </c>
      <c r="G608" s="14">
        <f>SUM([1]Ведомственная!H1119)</f>
        <v>468.5</v>
      </c>
      <c r="H608" s="80">
        <f t="shared" si="108"/>
        <v>100</v>
      </c>
    </row>
    <row r="609" spans="1:8" s="19" customFormat="1" x14ac:dyDescent="0.25">
      <c r="A609" s="12" t="s">
        <v>116</v>
      </c>
      <c r="B609" s="28" t="s">
        <v>638</v>
      </c>
      <c r="C609" s="23" t="s">
        <v>117</v>
      </c>
      <c r="D609" s="23" t="s">
        <v>127</v>
      </c>
      <c r="E609" s="23" t="s">
        <v>127</v>
      </c>
      <c r="F609" s="14">
        <f>SUM([1]Ведомственная!G1120)</f>
        <v>30</v>
      </c>
      <c r="G609" s="14">
        <f>SUM([1]Ведомственная!H1120)</f>
        <v>30</v>
      </c>
      <c r="H609" s="80">
        <f t="shared" si="108"/>
        <v>100</v>
      </c>
    </row>
    <row r="610" spans="1:8" s="19" customFormat="1" ht="31.5" x14ac:dyDescent="0.25">
      <c r="A610" s="12" t="s">
        <v>126</v>
      </c>
      <c r="B610" s="28" t="s">
        <v>638</v>
      </c>
      <c r="C610" s="23" t="s">
        <v>183</v>
      </c>
      <c r="D610" s="23" t="s">
        <v>127</v>
      </c>
      <c r="E610" s="23" t="s">
        <v>127</v>
      </c>
      <c r="F610" s="14">
        <f>SUM([1]Ведомственная!G1121)</f>
        <v>33.5</v>
      </c>
      <c r="G610" s="14">
        <f>SUM([1]Ведомственная!H1121)</f>
        <v>33.5</v>
      </c>
      <c r="H610" s="80">
        <f t="shared" si="108"/>
        <v>100</v>
      </c>
    </row>
    <row r="611" spans="1:8" s="19" customFormat="1" ht="31.5" x14ac:dyDescent="0.25">
      <c r="A611" s="12" t="s">
        <v>639</v>
      </c>
      <c r="B611" s="23" t="s">
        <v>640</v>
      </c>
      <c r="C611" s="23"/>
      <c r="D611" s="14"/>
      <c r="E611" s="23"/>
      <c r="F611" s="14">
        <f>SUM(F612:F614)</f>
        <v>3319.6</v>
      </c>
      <c r="G611" s="14">
        <f>SUM(G612:G614)</f>
        <v>3313.2</v>
      </c>
      <c r="H611" s="80">
        <f t="shared" si="108"/>
        <v>99.807205687432216</v>
      </c>
    </row>
    <row r="612" spans="1:8" s="19" customFormat="1" ht="63" x14ac:dyDescent="0.25">
      <c r="A612" s="30" t="s">
        <v>143</v>
      </c>
      <c r="B612" s="23" t="s">
        <v>640</v>
      </c>
      <c r="C612" s="23" t="s">
        <v>9</v>
      </c>
      <c r="D612" s="23" t="s">
        <v>127</v>
      </c>
      <c r="E612" s="23" t="s">
        <v>127</v>
      </c>
      <c r="F612" s="14">
        <f>SUM([1]Ведомственная!G573)+[1]Ведомственная!G1123</f>
        <v>1349</v>
      </c>
      <c r="G612" s="14">
        <f>SUM([1]Ведомственная!H573)+[1]Ведомственная!H1123</f>
        <v>1347</v>
      </c>
      <c r="H612" s="80">
        <f t="shared" si="108"/>
        <v>99.851742031134165</v>
      </c>
    </row>
    <row r="613" spans="1:8" s="19" customFormat="1" ht="31.5" x14ac:dyDescent="0.25">
      <c r="A613" s="12" t="s">
        <v>131</v>
      </c>
      <c r="B613" s="23" t="s">
        <v>640</v>
      </c>
      <c r="C613" s="23" t="s">
        <v>169</v>
      </c>
      <c r="D613" s="23" t="s">
        <v>127</v>
      </c>
      <c r="E613" s="23" t="s">
        <v>127</v>
      </c>
      <c r="F613" s="14">
        <f>SUM([1]Ведомственная!G1124)+[1]Ведомственная!G574</f>
        <v>363.1</v>
      </c>
      <c r="G613" s="14">
        <f>SUM([1]Ведомственная!H1124)+[1]Ведомственная!H574</f>
        <v>363</v>
      </c>
      <c r="H613" s="80">
        <f t="shared" si="108"/>
        <v>99.972459377581927</v>
      </c>
    </row>
    <row r="614" spans="1:8" s="19" customFormat="1" ht="31.5" x14ac:dyDescent="0.25">
      <c r="A614" s="12" t="s">
        <v>126</v>
      </c>
      <c r="B614" s="23" t="s">
        <v>640</v>
      </c>
      <c r="C614" s="23" t="s">
        <v>183</v>
      </c>
      <c r="D614" s="23" t="s">
        <v>127</v>
      </c>
      <c r="E614" s="23" t="s">
        <v>127</v>
      </c>
      <c r="F614" s="14">
        <f>SUM([1]Ведомственная!G788)+[1]Ведомственная!G1238+[1]Ведомственная!G1125</f>
        <v>1607.5</v>
      </c>
      <c r="G614" s="14">
        <f>SUM([1]Ведомственная!H788)+[1]Ведомственная!H1238+[1]Ведомственная!H1125</f>
        <v>1603.2</v>
      </c>
      <c r="H614" s="80">
        <f t="shared" si="108"/>
        <v>99.73250388802488</v>
      </c>
    </row>
    <row r="615" spans="1:8" s="19" customFormat="1" ht="31.5" hidden="1" x14ac:dyDescent="0.25">
      <c r="A615" s="12" t="s">
        <v>294</v>
      </c>
      <c r="B615" s="20" t="s">
        <v>641</v>
      </c>
      <c r="C615" s="23"/>
      <c r="D615" s="14"/>
      <c r="E615" s="23"/>
      <c r="F615" s="14">
        <f>SUM(F616)</f>
        <v>0</v>
      </c>
      <c r="G615" s="14">
        <f>SUM(G616)</f>
        <v>0</v>
      </c>
      <c r="H615" s="80"/>
    </row>
    <row r="616" spans="1:8" s="19" customFormat="1" ht="31.5" hidden="1" x14ac:dyDescent="0.25">
      <c r="A616" s="12" t="s">
        <v>642</v>
      </c>
      <c r="B616" s="20" t="s">
        <v>643</v>
      </c>
      <c r="C616" s="23"/>
      <c r="D616" s="14"/>
      <c r="E616" s="23"/>
      <c r="F616" s="14">
        <f>F617</f>
        <v>0</v>
      </c>
      <c r="G616" s="14">
        <f>G617</f>
        <v>0</v>
      </c>
      <c r="H616" s="80"/>
    </row>
    <row r="617" spans="1:8" s="19" customFormat="1" ht="63" hidden="1" x14ac:dyDescent="0.25">
      <c r="A617" s="30" t="s">
        <v>143</v>
      </c>
      <c r="B617" s="20" t="s">
        <v>643</v>
      </c>
      <c r="C617" s="23" t="s">
        <v>9</v>
      </c>
      <c r="D617" s="23" t="s">
        <v>127</v>
      </c>
      <c r="E617" s="23" t="s">
        <v>127</v>
      </c>
      <c r="F617" s="14">
        <f>SUM([1]Ведомственная!G1128)</f>
        <v>0</v>
      </c>
      <c r="G617" s="14">
        <f>SUM([1]Ведомственная!H1128)</f>
        <v>0</v>
      </c>
      <c r="H617" s="80"/>
    </row>
    <row r="618" spans="1:8" s="19" customFormat="1" x14ac:dyDescent="0.25">
      <c r="A618" s="12" t="s">
        <v>644</v>
      </c>
      <c r="B618" s="23" t="s">
        <v>645</v>
      </c>
      <c r="C618" s="23"/>
      <c r="D618" s="14"/>
      <c r="E618" s="23"/>
      <c r="F618" s="14">
        <f>F619</f>
        <v>324.89999999999998</v>
      </c>
      <c r="G618" s="14">
        <f>G619</f>
        <v>324.89999999999998</v>
      </c>
      <c r="H618" s="80">
        <f t="shared" si="108"/>
        <v>100</v>
      </c>
    </row>
    <row r="619" spans="1:8" s="19" customFormat="1" x14ac:dyDescent="0.25">
      <c r="A619" s="12" t="s">
        <v>637</v>
      </c>
      <c r="B619" s="23" t="s">
        <v>646</v>
      </c>
      <c r="C619" s="23"/>
      <c r="D619" s="14"/>
      <c r="E619" s="23"/>
      <c r="F619" s="14">
        <f>SUM(F620:F622)</f>
        <v>324.89999999999998</v>
      </c>
      <c r="G619" s="14">
        <f>SUM(G620:G622)</f>
        <v>324.89999999999998</v>
      </c>
      <c r="H619" s="80">
        <f t="shared" si="108"/>
        <v>100</v>
      </c>
    </row>
    <row r="620" spans="1:8" s="19" customFormat="1" ht="63" x14ac:dyDescent="0.25">
      <c r="A620" s="30" t="s">
        <v>143</v>
      </c>
      <c r="B620" s="23" t="s">
        <v>646</v>
      </c>
      <c r="C620" s="23" t="s">
        <v>9</v>
      </c>
      <c r="D620" s="23" t="s">
        <v>127</v>
      </c>
      <c r="E620" s="23" t="s">
        <v>127</v>
      </c>
      <c r="F620" s="14">
        <f>SUM([1]Ведомственная!G1131)</f>
        <v>0</v>
      </c>
      <c r="G620" s="14">
        <f>SUM([1]Ведомственная!H1131)</f>
        <v>0</v>
      </c>
      <c r="H620" s="80"/>
    </row>
    <row r="621" spans="1:8" s="19" customFormat="1" ht="31.5" x14ac:dyDescent="0.25">
      <c r="A621" s="12" t="s">
        <v>131</v>
      </c>
      <c r="B621" s="23" t="s">
        <v>646</v>
      </c>
      <c r="C621" s="23" t="s">
        <v>169</v>
      </c>
      <c r="D621" s="23" t="s">
        <v>127</v>
      </c>
      <c r="E621" s="23" t="s">
        <v>127</v>
      </c>
      <c r="F621" s="14">
        <f>SUM([1]Ведомственная!G1132)</f>
        <v>274.89999999999998</v>
      </c>
      <c r="G621" s="14">
        <f>SUM([1]Ведомственная!H1132)</f>
        <v>274.89999999999998</v>
      </c>
      <c r="H621" s="80">
        <f t="shared" si="108"/>
        <v>100</v>
      </c>
    </row>
    <row r="622" spans="1:8" s="19" customFormat="1" x14ac:dyDescent="0.25">
      <c r="A622" s="12" t="s">
        <v>116</v>
      </c>
      <c r="B622" s="23" t="s">
        <v>646</v>
      </c>
      <c r="C622" s="23" t="s">
        <v>117</v>
      </c>
      <c r="D622" s="23" t="s">
        <v>127</v>
      </c>
      <c r="E622" s="23" t="s">
        <v>127</v>
      </c>
      <c r="F622" s="14">
        <f>SUM([1]Ведомственная!G1133)</f>
        <v>50</v>
      </c>
      <c r="G622" s="14">
        <f>SUM([1]Ведомственная!H1133)</f>
        <v>50</v>
      </c>
      <c r="H622" s="80">
        <f t="shared" si="108"/>
        <v>100</v>
      </c>
    </row>
    <row r="623" spans="1:8" s="19" customFormat="1" ht="47.25" x14ac:dyDescent="0.25">
      <c r="A623" s="12" t="s">
        <v>647</v>
      </c>
      <c r="B623" s="20" t="s">
        <v>648</v>
      </c>
      <c r="C623" s="23"/>
      <c r="D623" s="23"/>
      <c r="E623" s="23"/>
      <c r="F623" s="14">
        <f>F624+F635</f>
        <v>32425.400000000005</v>
      </c>
      <c r="G623" s="14">
        <f t="shared" ref="G623" si="117">G624+G635</f>
        <v>32423.900000000005</v>
      </c>
      <c r="H623" s="80">
        <f t="shared" si="108"/>
        <v>99.995373996928336</v>
      </c>
    </row>
    <row r="624" spans="1:8" s="19" customFormat="1" x14ac:dyDescent="0.25">
      <c r="A624" s="12" t="s">
        <v>216</v>
      </c>
      <c r="B624" s="20" t="s">
        <v>649</v>
      </c>
      <c r="C624" s="23"/>
      <c r="D624" s="23"/>
      <c r="E624" s="23"/>
      <c r="F624" s="14">
        <f>SUM(F625+F626+F627+F628+F629+F630+F631+F633)</f>
        <v>27981.400000000005</v>
      </c>
      <c r="G624" s="14">
        <f t="shared" ref="G624" si="118">SUM(G625+G626+G627+G628+G629+G630+G631+G633)</f>
        <v>27979.900000000005</v>
      </c>
      <c r="H624" s="80">
        <f t="shared" si="108"/>
        <v>99.994639296103841</v>
      </c>
    </row>
    <row r="625" spans="1:8" s="19" customFormat="1" ht="31.5" x14ac:dyDescent="0.25">
      <c r="A625" s="12" t="s">
        <v>131</v>
      </c>
      <c r="B625" s="20" t="s">
        <v>649</v>
      </c>
      <c r="C625" s="23" t="s">
        <v>169</v>
      </c>
      <c r="D625" s="23" t="s">
        <v>127</v>
      </c>
      <c r="E625" s="23" t="s">
        <v>128</v>
      </c>
      <c r="F625" s="14">
        <f>SUM([1]Ведомственная!G958)</f>
        <v>1332.2</v>
      </c>
      <c r="G625" s="14">
        <f>SUM([1]Ведомственная!H958)</f>
        <v>1332.2</v>
      </c>
      <c r="H625" s="80">
        <f t="shared" si="108"/>
        <v>100</v>
      </c>
    </row>
    <row r="626" spans="1:8" s="19" customFormat="1" ht="31.5" x14ac:dyDescent="0.25">
      <c r="A626" s="12" t="s">
        <v>131</v>
      </c>
      <c r="B626" s="20" t="s">
        <v>649</v>
      </c>
      <c r="C626" s="23" t="s">
        <v>169</v>
      </c>
      <c r="D626" s="23" t="s">
        <v>127</v>
      </c>
      <c r="E626" s="23" t="s">
        <v>213</v>
      </c>
      <c r="F626" s="14">
        <f>SUM([1]Ведомственная!G1055)</f>
        <v>8643.7000000000007</v>
      </c>
      <c r="G626" s="14">
        <f>SUM([1]Ведомственная!H1055)</f>
        <v>8642.2000000000007</v>
      </c>
      <c r="H626" s="80">
        <f t="shared" si="108"/>
        <v>99.982646320441475</v>
      </c>
    </row>
    <row r="627" spans="1:8" s="19" customFormat="1" ht="31.5" x14ac:dyDescent="0.25">
      <c r="A627" s="12" t="s">
        <v>131</v>
      </c>
      <c r="B627" s="20" t="s">
        <v>649</v>
      </c>
      <c r="C627" s="23" t="s">
        <v>169</v>
      </c>
      <c r="D627" s="23" t="s">
        <v>127</v>
      </c>
      <c r="E627" s="23" t="s">
        <v>260</v>
      </c>
      <c r="F627" s="14">
        <f>SUM([1]Ведомственная!G1151)</f>
        <v>5.0999999999999996</v>
      </c>
      <c r="G627" s="14">
        <f>SUM([1]Ведомственная!H1151)</f>
        <v>5.0999999999999996</v>
      </c>
      <c r="H627" s="80">
        <f t="shared" si="108"/>
        <v>100</v>
      </c>
    </row>
    <row r="628" spans="1:8" s="19" customFormat="1" ht="31.5" x14ac:dyDescent="0.25">
      <c r="A628" s="12" t="s">
        <v>126</v>
      </c>
      <c r="B628" s="20" t="s">
        <v>649</v>
      </c>
      <c r="C628" s="23" t="s">
        <v>183</v>
      </c>
      <c r="D628" s="23" t="s">
        <v>127</v>
      </c>
      <c r="E628" s="23" t="s">
        <v>128</v>
      </c>
      <c r="F628" s="14">
        <f>SUM([1]Ведомственная!G959)</f>
        <v>9738.6</v>
      </c>
      <c r="G628" s="14">
        <f>SUM([1]Ведомственная!H959)</f>
        <v>9738.6</v>
      </c>
      <c r="H628" s="80">
        <f t="shared" si="108"/>
        <v>100</v>
      </c>
    </row>
    <row r="629" spans="1:8" s="19" customFormat="1" ht="31.5" x14ac:dyDescent="0.25">
      <c r="A629" s="12" t="s">
        <v>126</v>
      </c>
      <c r="B629" s="20" t="s">
        <v>649</v>
      </c>
      <c r="C629" s="23" t="s">
        <v>183</v>
      </c>
      <c r="D629" s="23" t="s">
        <v>127</v>
      </c>
      <c r="E629" s="23" t="s">
        <v>213</v>
      </c>
      <c r="F629" s="14">
        <f>SUM([1]Ведомственная!G1056)</f>
        <v>7397.1</v>
      </c>
      <c r="G629" s="14">
        <f>SUM([1]Ведомственная!H1056)</f>
        <v>7397.1</v>
      </c>
      <c r="H629" s="80">
        <f t="shared" si="108"/>
        <v>100</v>
      </c>
    </row>
    <row r="630" spans="1:8" s="19" customFormat="1" ht="31.5" x14ac:dyDescent="0.25">
      <c r="A630" s="12" t="s">
        <v>126</v>
      </c>
      <c r="B630" s="20" t="s">
        <v>649</v>
      </c>
      <c r="C630" s="23" t="s">
        <v>183</v>
      </c>
      <c r="D630" s="23" t="s">
        <v>127</v>
      </c>
      <c r="E630" s="23" t="s">
        <v>119</v>
      </c>
      <c r="F630" s="14">
        <f>SUM([1]Ведомственная!G1083)</f>
        <v>210</v>
      </c>
      <c r="G630" s="14">
        <f>SUM([1]Ведомственная!H1083)</f>
        <v>210</v>
      </c>
      <c r="H630" s="80">
        <f t="shared" si="108"/>
        <v>100</v>
      </c>
    </row>
    <row r="631" spans="1:8" s="19" customFormat="1" ht="31.5" x14ac:dyDescent="0.25">
      <c r="A631" s="12" t="s">
        <v>650</v>
      </c>
      <c r="B631" s="20" t="s">
        <v>651</v>
      </c>
      <c r="C631" s="23"/>
      <c r="D631" s="23"/>
      <c r="E631" s="23"/>
      <c r="F631" s="14">
        <f>SUM(F632)</f>
        <v>654.70000000000005</v>
      </c>
      <c r="G631" s="14">
        <f t="shared" ref="G631" si="119">SUM(G632)</f>
        <v>654.70000000000005</v>
      </c>
      <c r="H631" s="80">
        <f t="shared" si="108"/>
        <v>100</v>
      </c>
    </row>
    <row r="632" spans="1:8" s="19" customFormat="1" ht="31.5" x14ac:dyDescent="0.25">
      <c r="A632" s="12" t="s">
        <v>131</v>
      </c>
      <c r="B632" s="20" t="s">
        <v>651</v>
      </c>
      <c r="C632" s="23" t="s">
        <v>169</v>
      </c>
      <c r="D632" s="23" t="s">
        <v>127</v>
      </c>
      <c r="E632" s="23" t="s">
        <v>213</v>
      </c>
      <c r="F632" s="14">
        <f>SUM([1]Ведомственная!G1058)</f>
        <v>654.70000000000005</v>
      </c>
      <c r="G632" s="14">
        <f>SUM([1]Ведомственная!H1058)</f>
        <v>654.70000000000005</v>
      </c>
      <c r="H632" s="80">
        <f t="shared" si="108"/>
        <v>100</v>
      </c>
    </row>
    <row r="633" spans="1:8" s="19" customFormat="1" ht="31.5" x14ac:dyDescent="0.25">
      <c r="A633" s="12" t="s">
        <v>652</v>
      </c>
      <c r="B633" s="20" t="s">
        <v>653</v>
      </c>
      <c r="C633" s="23"/>
      <c r="D633" s="23"/>
      <c r="E633" s="23"/>
      <c r="F633" s="14">
        <f>SUM(F634)</f>
        <v>0</v>
      </c>
      <c r="G633" s="14">
        <f t="shared" ref="G633" si="120">SUM(G634)</f>
        <v>0</v>
      </c>
      <c r="H633" s="80"/>
    </row>
    <row r="634" spans="1:8" s="19" customFormat="1" ht="31.5" x14ac:dyDescent="0.25">
      <c r="A634" s="12" t="s">
        <v>131</v>
      </c>
      <c r="B634" s="20" t="s">
        <v>653</v>
      </c>
      <c r="C634" s="23" t="s">
        <v>169</v>
      </c>
      <c r="D634" s="23" t="s">
        <v>127</v>
      </c>
      <c r="E634" s="23" t="s">
        <v>128</v>
      </c>
      <c r="F634" s="14">
        <f>SUM([1]Ведомственная!G961)</f>
        <v>0</v>
      </c>
      <c r="G634" s="14">
        <f>SUM([1]Ведомственная!H961)</f>
        <v>0</v>
      </c>
      <c r="H634" s="80"/>
    </row>
    <row r="635" spans="1:8" s="19" customFormat="1" x14ac:dyDescent="0.25">
      <c r="A635" s="12" t="s">
        <v>428</v>
      </c>
      <c r="B635" s="13" t="s">
        <v>654</v>
      </c>
      <c r="C635" s="13"/>
      <c r="D635" s="23"/>
      <c r="E635" s="23"/>
      <c r="F635" s="14">
        <f>SUM(F636+F641)</f>
        <v>4444</v>
      </c>
      <c r="G635" s="14">
        <f t="shared" ref="G635" si="121">SUM(G636+G641)</f>
        <v>4444</v>
      </c>
      <c r="H635" s="80">
        <f t="shared" si="108"/>
        <v>100</v>
      </c>
    </row>
    <row r="636" spans="1:8" s="19" customFormat="1" ht="31.5" x14ac:dyDescent="0.25">
      <c r="A636" s="12" t="s">
        <v>547</v>
      </c>
      <c r="B636" s="13" t="s">
        <v>655</v>
      </c>
      <c r="C636" s="13"/>
      <c r="D636" s="23"/>
      <c r="E636" s="23"/>
      <c r="F636" s="14">
        <f>SUM(F639)+F637</f>
        <v>4000</v>
      </c>
      <c r="G636" s="14">
        <f t="shared" ref="G636" si="122">SUM(G639)+G637</f>
        <v>4000</v>
      </c>
      <c r="H636" s="80">
        <f t="shared" si="108"/>
        <v>100</v>
      </c>
    </row>
    <row r="637" spans="1:8" s="19" customFormat="1" ht="31.5" x14ac:dyDescent="0.25">
      <c r="A637" s="41" t="s">
        <v>656</v>
      </c>
      <c r="B637" s="20" t="s">
        <v>657</v>
      </c>
      <c r="C637" s="43"/>
      <c r="D637" s="23"/>
      <c r="E637" s="23"/>
      <c r="F637" s="14">
        <f>SUM(F638)</f>
        <v>0</v>
      </c>
      <c r="G637" s="14">
        <f t="shared" ref="G637" si="123">SUM(G638)</f>
        <v>0</v>
      </c>
      <c r="H637" s="80"/>
    </row>
    <row r="638" spans="1:8" s="19" customFormat="1" ht="31.5" x14ac:dyDescent="0.25">
      <c r="A638" s="12" t="s">
        <v>126</v>
      </c>
      <c r="B638" s="20" t="s">
        <v>657</v>
      </c>
      <c r="C638" s="43" t="s">
        <v>183</v>
      </c>
      <c r="D638" s="23" t="s">
        <v>127</v>
      </c>
      <c r="E638" s="23" t="s">
        <v>119</v>
      </c>
      <c r="F638" s="14">
        <f>SUM([1]Ведомственная!G1087)</f>
        <v>0</v>
      </c>
      <c r="G638" s="14">
        <f>SUM([1]Ведомственная!H1087)</f>
        <v>0</v>
      </c>
      <c r="H638" s="80"/>
    </row>
    <row r="639" spans="1:8" s="19" customFormat="1" ht="31.5" x14ac:dyDescent="0.25">
      <c r="A639" s="12" t="s">
        <v>652</v>
      </c>
      <c r="B639" s="20" t="s">
        <v>658</v>
      </c>
      <c r="C639" s="23"/>
      <c r="D639" s="23"/>
      <c r="E639" s="23"/>
      <c r="F639" s="14">
        <f>SUM(F640)</f>
        <v>4000</v>
      </c>
      <c r="G639" s="14">
        <f t="shared" ref="G639" si="124">SUM(G640)</f>
        <v>4000</v>
      </c>
      <c r="H639" s="80">
        <f t="shared" si="108"/>
        <v>100</v>
      </c>
    </row>
    <row r="640" spans="1:8" s="19" customFormat="1" ht="31.5" x14ac:dyDescent="0.25">
      <c r="A640" s="12" t="s">
        <v>126</v>
      </c>
      <c r="B640" s="20" t="s">
        <v>658</v>
      </c>
      <c r="C640" s="23" t="s">
        <v>183</v>
      </c>
      <c r="D640" s="23" t="s">
        <v>127</v>
      </c>
      <c r="E640" s="23" t="s">
        <v>128</v>
      </c>
      <c r="F640" s="14">
        <f>SUM([1]Ведомственная!G965)</f>
        <v>4000</v>
      </c>
      <c r="G640" s="14">
        <f>SUM([1]Ведомственная!H965)</f>
        <v>4000</v>
      </c>
      <c r="H640" s="80">
        <f t="shared" si="108"/>
        <v>100</v>
      </c>
    </row>
    <row r="641" spans="1:8" s="19" customFormat="1" ht="31.5" x14ac:dyDescent="0.25">
      <c r="A641" s="12" t="s">
        <v>430</v>
      </c>
      <c r="B641" s="20" t="s">
        <v>659</v>
      </c>
      <c r="C641" s="23"/>
      <c r="D641" s="23"/>
      <c r="E641" s="23"/>
      <c r="F641" s="14">
        <f>SUM(F642)</f>
        <v>444</v>
      </c>
      <c r="G641" s="14">
        <f t="shared" ref="G641:G642" si="125">SUM(G642)</f>
        <v>444</v>
      </c>
      <c r="H641" s="80">
        <f t="shared" si="108"/>
        <v>100</v>
      </c>
    </row>
    <row r="642" spans="1:8" s="19" customFormat="1" ht="31.5" x14ac:dyDescent="0.25">
      <c r="A642" s="12" t="s">
        <v>650</v>
      </c>
      <c r="B642" s="20" t="s">
        <v>660</v>
      </c>
      <c r="C642" s="23"/>
      <c r="D642" s="23"/>
      <c r="E642" s="23"/>
      <c r="F642" s="14">
        <f>SUM(F643)</f>
        <v>444</v>
      </c>
      <c r="G642" s="14">
        <f t="shared" si="125"/>
        <v>444</v>
      </c>
      <c r="H642" s="80">
        <f t="shared" si="108"/>
        <v>100</v>
      </c>
    </row>
    <row r="643" spans="1:8" s="19" customFormat="1" ht="31.5" x14ac:dyDescent="0.25">
      <c r="A643" s="12" t="s">
        <v>126</v>
      </c>
      <c r="B643" s="20" t="s">
        <v>660</v>
      </c>
      <c r="C643" s="23" t="s">
        <v>183</v>
      </c>
      <c r="D643" s="23" t="s">
        <v>127</v>
      </c>
      <c r="E643" s="23" t="s">
        <v>213</v>
      </c>
      <c r="F643" s="14">
        <f>SUM([1]Ведомственная!G1062)</f>
        <v>444</v>
      </c>
      <c r="G643" s="14">
        <f>SUM([1]Ведомственная!H1062)</f>
        <v>444</v>
      </c>
      <c r="H643" s="80">
        <f t="shared" si="108"/>
        <v>100</v>
      </c>
    </row>
    <row r="644" spans="1:8" s="19" customFormat="1" ht="47.25" x14ac:dyDescent="0.25">
      <c r="A644" s="12" t="s">
        <v>661</v>
      </c>
      <c r="B644" s="22" t="s">
        <v>662</v>
      </c>
      <c r="C644" s="23"/>
      <c r="D644" s="14"/>
      <c r="E644" s="26"/>
      <c r="F644" s="14">
        <f>SUM(F659+F645+F650+F652)+F656+F648</f>
        <v>60996.200000000004</v>
      </c>
      <c r="G644" s="14">
        <f t="shared" ref="G644" si="126">SUM(G659+G645+G650+G652)+G656+G648</f>
        <v>61006.7</v>
      </c>
      <c r="H644" s="80">
        <f t="shared" si="108"/>
        <v>100.0172141871133</v>
      </c>
    </row>
    <row r="645" spans="1:8" s="19" customFormat="1" x14ac:dyDescent="0.25">
      <c r="A645" s="41" t="s">
        <v>249</v>
      </c>
      <c r="B645" s="42" t="s">
        <v>663</v>
      </c>
      <c r="C645" s="43"/>
      <c r="D645" s="44"/>
      <c r="E645" s="26"/>
      <c r="F645" s="44">
        <f>+F646+F647</f>
        <v>14073.300000000001</v>
      </c>
      <c r="G645" s="44">
        <f>+G646+G647</f>
        <v>14148.2</v>
      </c>
      <c r="H645" s="80">
        <f t="shared" si="108"/>
        <v>100.53221348226784</v>
      </c>
    </row>
    <row r="646" spans="1:8" s="19" customFormat="1" ht="63" x14ac:dyDescent="0.25">
      <c r="A646" s="41" t="s">
        <v>143</v>
      </c>
      <c r="B646" s="42" t="s">
        <v>663</v>
      </c>
      <c r="C646" s="43" t="s">
        <v>9</v>
      </c>
      <c r="D646" s="23" t="s">
        <v>127</v>
      </c>
      <c r="E646" s="23" t="s">
        <v>260</v>
      </c>
      <c r="F646" s="44">
        <f>SUM([1]Ведомственная!G1154)</f>
        <v>14073.1</v>
      </c>
      <c r="G646" s="44">
        <f>SUM([1]Ведомственная!H1154)</f>
        <v>14148</v>
      </c>
      <c r="H646" s="80">
        <f t="shared" ref="H646:H709" si="127">SUM(G646/F646*100)</f>
        <v>100.53222104582503</v>
      </c>
    </row>
    <row r="647" spans="1:8" s="19" customFormat="1" ht="31.5" x14ac:dyDescent="0.25">
      <c r="A647" s="41" t="s">
        <v>131</v>
      </c>
      <c r="B647" s="42" t="s">
        <v>663</v>
      </c>
      <c r="C647" s="43" t="s">
        <v>169</v>
      </c>
      <c r="D647" s="23" t="s">
        <v>127</v>
      </c>
      <c r="E647" s="23" t="s">
        <v>260</v>
      </c>
      <c r="F647" s="44">
        <f>SUM([1]Ведомственная!G1155)</f>
        <v>0.2</v>
      </c>
      <c r="G647" s="44">
        <f>SUM([1]Ведомственная!H1155)</f>
        <v>0.2</v>
      </c>
      <c r="H647" s="80">
        <f t="shared" si="127"/>
        <v>100</v>
      </c>
    </row>
    <row r="648" spans="1:8" s="19" customFormat="1" x14ac:dyDescent="0.25">
      <c r="A648" s="41" t="s">
        <v>251</v>
      </c>
      <c r="B648" s="42" t="s">
        <v>664</v>
      </c>
      <c r="C648" s="43"/>
      <c r="D648" s="23"/>
      <c r="E648" s="23"/>
      <c r="F648" s="44">
        <f>SUM(F649)</f>
        <v>282.2</v>
      </c>
      <c r="G648" s="44">
        <f t="shared" ref="G648" si="128">SUM(G649)</f>
        <v>247.1</v>
      </c>
      <c r="H648" s="80">
        <f t="shared" si="127"/>
        <v>87.562012756909994</v>
      </c>
    </row>
    <row r="649" spans="1:8" s="19" customFormat="1" ht="31.5" x14ac:dyDescent="0.25">
      <c r="A649" s="41" t="s">
        <v>131</v>
      </c>
      <c r="B649" s="42" t="s">
        <v>664</v>
      </c>
      <c r="C649" s="43" t="s">
        <v>169</v>
      </c>
      <c r="D649" s="23" t="s">
        <v>127</v>
      </c>
      <c r="E649" s="23" t="s">
        <v>260</v>
      </c>
      <c r="F649" s="44">
        <f>SUM([1]Ведомственная!G1157)</f>
        <v>282.2</v>
      </c>
      <c r="G649" s="44">
        <f>SUM([1]Ведомственная!H1157)</f>
        <v>247.1</v>
      </c>
      <c r="H649" s="80">
        <f t="shared" si="127"/>
        <v>87.562012756909994</v>
      </c>
    </row>
    <row r="650" spans="1:8" s="19" customFormat="1" ht="31.5" x14ac:dyDescent="0.25">
      <c r="A650" s="41" t="s">
        <v>253</v>
      </c>
      <c r="B650" s="42" t="s">
        <v>665</v>
      </c>
      <c r="C650" s="43"/>
      <c r="D650" s="23"/>
      <c r="E650" s="23"/>
      <c r="F650" s="44">
        <f>SUM(F651)</f>
        <v>1468.4</v>
      </c>
      <c r="G650" s="44">
        <f>SUM(G651)</f>
        <v>1466</v>
      </c>
      <c r="H650" s="80">
        <f t="shared" si="127"/>
        <v>99.836556796513207</v>
      </c>
    </row>
    <row r="651" spans="1:8" s="19" customFormat="1" ht="31.5" x14ac:dyDescent="0.25">
      <c r="A651" s="41" t="s">
        <v>131</v>
      </c>
      <c r="B651" s="42" t="s">
        <v>665</v>
      </c>
      <c r="C651" s="43" t="s">
        <v>169</v>
      </c>
      <c r="D651" s="23" t="s">
        <v>127</v>
      </c>
      <c r="E651" s="23" t="s">
        <v>260</v>
      </c>
      <c r="F651" s="44">
        <f>SUM([1]Ведомственная!G1159)</f>
        <v>1468.4</v>
      </c>
      <c r="G651" s="44">
        <f>SUM([1]Ведомственная!H1159)</f>
        <v>1466</v>
      </c>
      <c r="H651" s="80">
        <f t="shared" si="127"/>
        <v>99.836556796513207</v>
      </c>
    </row>
    <row r="652" spans="1:8" s="19" customFormat="1" ht="31.5" x14ac:dyDescent="0.25">
      <c r="A652" s="41" t="s">
        <v>666</v>
      </c>
      <c r="B652" s="42" t="s">
        <v>667</v>
      </c>
      <c r="C652" s="43"/>
      <c r="D652" s="44"/>
      <c r="E652" s="26"/>
      <c r="F652" s="44">
        <f>SUM(F653:F655)</f>
        <v>795.9</v>
      </c>
      <c r="G652" s="44">
        <f t="shared" ref="G652" si="129">SUM(G653:G655)</f>
        <v>790.5</v>
      </c>
      <c r="H652" s="80">
        <f t="shared" si="127"/>
        <v>99.321522804372407</v>
      </c>
    </row>
    <row r="653" spans="1:8" s="19" customFormat="1" ht="31.5" x14ac:dyDescent="0.25">
      <c r="A653" s="41" t="s">
        <v>131</v>
      </c>
      <c r="B653" s="42" t="s">
        <v>667</v>
      </c>
      <c r="C653" s="43" t="s">
        <v>169</v>
      </c>
      <c r="D653" s="23" t="s">
        <v>127</v>
      </c>
      <c r="E653" s="23" t="s">
        <v>144</v>
      </c>
      <c r="F653" s="44">
        <f>SUM([1]Ведомственная!G1092)</f>
        <v>36</v>
      </c>
      <c r="G653" s="44">
        <f>SUM([1]Ведомственная!H1092)</f>
        <v>36</v>
      </c>
      <c r="H653" s="80">
        <f t="shared" si="127"/>
        <v>100</v>
      </c>
    </row>
    <row r="654" spans="1:8" s="19" customFormat="1" ht="31.5" x14ac:dyDescent="0.25">
      <c r="A654" s="41" t="s">
        <v>131</v>
      </c>
      <c r="B654" s="42" t="s">
        <v>667</v>
      </c>
      <c r="C654" s="43" t="s">
        <v>169</v>
      </c>
      <c r="D654" s="23" t="s">
        <v>127</v>
      </c>
      <c r="E654" s="23" t="s">
        <v>260</v>
      </c>
      <c r="F654" s="44">
        <f>SUM([1]Ведомственная!G1161)</f>
        <v>685.5</v>
      </c>
      <c r="G654" s="44">
        <f>SUM([1]Ведомственная!H1161)</f>
        <v>680.1</v>
      </c>
      <c r="H654" s="80">
        <f t="shared" si="127"/>
        <v>99.212253829321668</v>
      </c>
    </row>
    <row r="655" spans="1:8" s="19" customFormat="1" x14ac:dyDescent="0.25">
      <c r="A655" s="12" t="s">
        <v>145</v>
      </c>
      <c r="B655" s="42" t="s">
        <v>667</v>
      </c>
      <c r="C655" s="43" t="s">
        <v>225</v>
      </c>
      <c r="D655" s="23" t="s">
        <v>127</v>
      </c>
      <c r="E655" s="23" t="s">
        <v>260</v>
      </c>
      <c r="F655" s="44">
        <f>SUM([1]Ведомственная!G1162)</f>
        <v>74.400000000000006</v>
      </c>
      <c r="G655" s="44">
        <f>SUM([1]Ведомственная!H1162)</f>
        <v>74.400000000000006</v>
      </c>
      <c r="H655" s="80">
        <f t="shared" si="127"/>
        <v>100</v>
      </c>
    </row>
    <row r="656" spans="1:8" s="19" customFormat="1" x14ac:dyDescent="0.25">
      <c r="A656" s="12" t="s">
        <v>216</v>
      </c>
      <c r="B656" s="13" t="s">
        <v>668</v>
      </c>
      <c r="C656" s="13"/>
      <c r="D656" s="23"/>
      <c r="E656" s="23"/>
      <c r="F656" s="44">
        <f>SUM(F657)</f>
        <v>1080.9000000000001</v>
      </c>
      <c r="G656" s="44">
        <f t="shared" ref="G656:G657" si="130">SUM(G657)</f>
        <v>1080.9000000000001</v>
      </c>
      <c r="H656" s="80">
        <f t="shared" si="127"/>
        <v>100</v>
      </c>
    </row>
    <row r="657" spans="1:8" s="19" customFormat="1" ht="31.5" x14ac:dyDescent="0.25">
      <c r="A657" s="39" t="s">
        <v>669</v>
      </c>
      <c r="B657" s="23" t="s">
        <v>670</v>
      </c>
      <c r="C657" s="29"/>
      <c r="D657" s="23"/>
      <c r="E657" s="23"/>
      <c r="F657" s="44">
        <f>SUM(F658)</f>
        <v>1080.9000000000001</v>
      </c>
      <c r="G657" s="44">
        <f t="shared" si="130"/>
        <v>1080.9000000000001</v>
      </c>
      <c r="H657" s="80">
        <f t="shared" si="127"/>
        <v>100</v>
      </c>
    </row>
    <row r="658" spans="1:8" s="19" customFormat="1" ht="31.5" x14ac:dyDescent="0.25">
      <c r="A658" s="12" t="s">
        <v>131</v>
      </c>
      <c r="B658" s="23" t="s">
        <v>670</v>
      </c>
      <c r="C658" s="29" t="s">
        <v>169</v>
      </c>
      <c r="D658" s="23" t="s">
        <v>127</v>
      </c>
      <c r="E658" s="23" t="s">
        <v>260</v>
      </c>
      <c r="F658" s="44">
        <f>SUM([1]Ведомственная!G1165)</f>
        <v>1080.9000000000001</v>
      </c>
      <c r="G658" s="44">
        <f>SUM([1]Ведомственная!H1165)</f>
        <v>1080.9000000000001</v>
      </c>
      <c r="H658" s="80">
        <f t="shared" si="127"/>
        <v>100</v>
      </c>
    </row>
    <row r="659" spans="1:8" s="19" customFormat="1" ht="31.5" x14ac:dyDescent="0.25">
      <c r="A659" s="12" t="s">
        <v>294</v>
      </c>
      <c r="B659" s="13" t="s">
        <v>671</v>
      </c>
      <c r="C659" s="23"/>
      <c r="D659" s="14"/>
      <c r="E659" s="26"/>
      <c r="F659" s="14">
        <f>SUM(F660)</f>
        <v>43295.5</v>
      </c>
      <c r="G659" s="14">
        <f>SUM(G660)</f>
        <v>43274</v>
      </c>
      <c r="H659" s="80">
        <f t="shared" si="127"/>
        <v>99.950341259484247</v>
      </c>
    </row>
    <row r="660" spans="1:8" s="19" customFormat="1" ht="31.5" x14ac:dyDescent="0.25">
      <c r="A660" s="39" t="s">
        <v>669</v>
      </c>
      <c r="B660" s="13" t="s">
        <v>672</v>
      </c>
      <c r="C660" s="23"/>
      <c r="D660" s="14"/>
      <c r="E660" s="26"/>
      <c r="F660" s="14">
        <f>SUM(F661:F665)</f>
        <v>43295.5</v>
      </c>
      <c r="G660" s="14">
        <f t="shared" ref="G660" si="131">SUM(G661:G665)</f>
        <v>43274</v>
      </c>
      <c r="H660" s="80">
        <f t="shared" si="127"/>
        <v>99.950341259484247</v>
      </c>
    </row>
    <row r="661" spans="1:8" s="19" customFormat="1" ht="63" x14ac:dyDescent="0.25">
      <c r="A661" s="30" t="s">
        <v>143</v>
      </c>
      <c r="B661" s="13" t="s">
        <v>672</v>
      </c>
      <c r="C661" s="23" t="s">
        <v>9</v>
      </c>
      <c r="D661" s="23" t="s">
        <v>127</v>
      </c>
      <c r="E661" s="23" t="s">
        <v>260</v>
      </c>
      <c r="F661" s="14">
        <f>SUM([1]Ведомственная!G1168)</f>
        <v>34914.5</v>
      </c>
      <c r="G661" s="14">
        <f>SUM([1]Ведомственная!H1168)</f>
        <v>34914.5</v>
      </c>
      <c r="H661" s="80">
        <f t="shared" si="127"/>
        <v>100</v>
      </c>
    </row>
    <row r="662" spans="1:8" s="19" customFormat="1" ht="63" x14ac:dyDescent="0.25">
      <c r="A662" s="30" t="s">
        <v>143</v>
      </c>
      <c r="B662" s="13" t="s">
        <v>672</v>
      </c>
      <c r="C662" s="23" t="s">
        <v>9</v>
      </c>
      <c r="D662" s="23" t="s">
        <v>353</v>
      </c>
      <c r="E662" s="23" t="s">
        <v>144</v>
      </c>
      <c r="F662" s="14">
        <f>SUM([1]Ведомственная!G1207)</f>
        <v>2634.2999999999997</v>
      </c>
      <c r="G662" s="14">
        <f>SUM([1]Ведомственная!H1207)</f>
        <v>2634.3</v>
      </c>
      <c r="H662" s="80">
        <f t="shared" si="127"/>
        <v>100.00000000000003</v>
      </c>
    </row>
    <row r="663" spans="1:8" s="19" customFormat="1" ht="31.5" x14ac:dyDescent="0.25">
      <c r="A663" s="12" t="s">
        <v>131</v>
      </c>
      <c r="B663" s="13" t="s">
        <v>672</v>
      </c>
      <c r="C663" s="23" t="s">
        <v>169</v>
      </c>
      <c r="D663" s="23" t="s">
        <v>127</v>
      </c>
      <c r="E663" s="23" t="s">
        <v>144</v>
      </c>
      <c r="F663" s="14">
        <f>SUM([1]Ведомственная!G1095)</f>
        <v>71.2</v>
      </c>
      <c r="G663" s="14">
        <f>SUM([1]Ведомственная!H1095)</f>
        <v>71.2</v>
      </c>
      <c r="H663" s="80">
        <f t="shared" si="127"/>
        <v>100</v>
      </c>
    </row>
    <row r="664" spans="1:8" s="19" customFormat="1" ht="31.5" x14ac:dyDescent="0.25">
      <c r="A664" s="12" t="s">
        <v>131</v>
      </c>
      <c r="B664" s="13" t="s">
        <v>672</v>
      </c>
      <c r="C664" s="23" t="s">
        <v>169</v>
      </c>
      <c r="D664" s="23" t="s">
        <v>127</v>
      </c>
      <c r="E664" s="23" t="s">
        <v>260</v>
      </c>
      <c r="F664" s="14">
        <f>SUM([1]Ведомственная!G1169)</f>
        <v>5495.7</v>
      </c>
      <c r="G664" s="14">
        <f>SUM([1]Ведомственная!H1169)</f>
        <v>5474.2</v>
      </c>
      <c r="H664" s="80">
        <f t="shared" si="127"/>
        <v>99.608785050130095</v>
      </c>
    </row>
    <row r="665" spans="1:8" s="19" customFormat="1" x14ac:dyDescent="0.25">
      <c r="A665" s="12" t="s">
        <v>145</v>
      </c>
      <c r="B665" s="13" t="s">
        <v>672</v>
      </c>
      <c r="C665" s="23" t="s">
        <v>225</v>
      </c>
      <c r="D665" s="23" t="s">
        <v>127</v>
      </c>
      <c r="E665" s="23" t="s">
        <v>260</v>
      </c>
      <c r="F665" s="14">
        <f>SUM([1]Ведомственная!G1170)</f>
        <v>179.8</v>
      </c>
      <c r="G665" s="14">
        <f>SUM([1]Ведомственная!H1170)</f>
        <v>179.8</v>
      </c>
      <c r="H665" s="80">
        <f t="shared" si="127"/>
        <v>100</v>
      </c>
    </row>
    <row r="666" spans="1:8" s="19" customFormat="1" ht="31.5" x14ac:dyDescent="0.25">
      <c r="A666" s="15" t="s">
        <v>673</v>
      </c>
      <c r="B666" s="26" t="s">
        <v>674</v>
      </c>
      <c r="C666" s="26"/>
      <c r="D666" s="26"/>
      <c r="E666" s="26"/>
      <c r="F666" s="27">
        <f>SUM(F667+F680+F727)</f>
        <v>303083.59999999998</v>
      </c>
      <c r="G666" s="27">
        <f>SUM(G667+G680+G727)</f>
        <v>292535.7</v>
      </c>
      <c r="H666" s="80">
        <f t="shared" si="127"/>
        <v>96.519805096679619</v>
      </c>
    </row>
    <row r="667" spans="1:8" s="19" customFormat="1" ht="31.5" x14ac:dyDescent="0.25">
      <c r="A667" s="12" t="s">
        <v>675</v>
      </c>
      <c r="B667" s="20" t="s">
        <v>676</v>
      </c>
      <c r="C667" s="20"/>
      <c r="D667" s="26"/>
      <c r="E667" s="26"/>
      <c r="F667" s="21">
        <f>SUM(F668+F671+F674+F676)</f>
        <v>8818</v>
      </c>
      <c r="G667" s="21">
        <f>SUM(G668+G671+G674+G676)</f>
        <v>8638.0999999999985</v>
      </c>
      <c r="H667" s="80">
        <f t="shared" si="127"/>
        <v>97.959854842367861</v>
      </c>
    </row>
    <row r="668" spans="1:8" s="19" customFormat="1" x14ac:dyDescent="0.25">
      <c r="A668" s="12" t="s">
        <v>249</v>
      </c>
      <c r="B668" s="20" t="s">
        <v>677</v>
      </c>
      <c r="C668" s="20"/>
      <c r="D668" s="26"/>
      <c r="E668" s="26"/>
      <c r="F668" s="21">
        <f>F669+F670</f>
        <v>6009.2</v>
      </c>
      <c r="G668" s="21">
        <f>G669+G670</f>
        <v>6009</v>
      </c>
      <c r="H668" s="80">
        <f t="shared" si="127"/>
        <v>99.996671769952741</v>
      </c>
    </row>
    <row r="669" spans="1:8" s="19" customFormat="1" ht="63" x14ac:dyDescent="0.25">
      <c r="A669" s="12" t="s">
        <v>143</v>
      </c>
      <c r="B669" s="20" t="s">
        <v>677</v>
      </c>
      <c r="C669" s="20">
        <v>100</v>
      </c>
      <c r="D669" s="23" t="s">
        <v>353</v>
      </c>
      <c r="E669" s="23" t="s">
        <v>144</v>
      </c>
      <c r="F669" s="21">
        <f>SUM([1]Ведомственная!G894)</f>
        <v>6009</v>
      </c>
      <c r="G669" s="21">
        <f>SUM([1]Ведомственная!H894)</f>
        <v>6009</v>
      </c>
      <c r="H669" s="80">
        <f t="shared" si="127"/>
        <v>100</v>
      </c>
    </row>
    <row r="670" spans="1:8" s="19" customFormat="1" ht="31.5" x14ac:dyDescent="0.25">
      <c r="A670" s="12" t="s">
        <v>131</v>
      </c>
      <c r="B670" s="20" t="s">
        <v>677</v>
      </c>
      <c r="C670" s="53">
        <v>200</v>
      </c>
      <c r="D670" s="23" t="s">
        <v>353</v>
      </c>
      <c r="E670" s="23" t="s">
        <v>144</v>
      </c>
      <c r="F670" s="21">
        <f>SUM([1]Ведомственная!G895)</f>
        <v>0.2</v>
      </c>
      <c r="G670" s="21">
        <f>SUM([1]Ведомственная!H895)</f>
        <v>0</v>
      </c>
      <c r="H670" s="80">
        <f t="shared" si="127"/>
        <v>0</v>
      </c>
    </row>
    <row r="671" spans="1:8" s="19" customFormat="1" x14ac:dyDescent="0.25">
      <c r="A671" s="12" t="s">
        <v>251</v>
      </c>
      <c r="B671" s="20" t="s">
        <v>678</v>
      </c>
      <c r="C671" s="53"/>
      <c r="D671" s="26"/>
      <c r="E671" s="26"/>
      <c r="F671" s="54">
        <f>F672+F673</f>
        <v>103.9</v>
      </c>
      <c r="G671" s="54">
        <f>G672+G673</f>
        <v>103.9</v>
      </c>
      <c r="H671" s="80">
        <f t="shared" si="127"/>
        <v>100</v>
      </c>
    </row>
    <row r="672" spans="1:8" s="19" customFormat="1" ht="31.5" x14ac:dyDescent="0.25">
      <c r="A672" s="12" t="s">
        <v>131</v>
      </c>
      <c r="B672" s="20" t="s">
        <v>678</v>
      </c>
      <c r="C672" s="20">
        <v>200</v>
      </c>
      <c r="D672" s="23" t="s">
        <v>353</v>
      </c>
      <c r="E672" s="23" t="s">
        <v>144</v>
      </c>
      <c r="F672" s="21">
        <f>SUM([1]Ведомственная!G897)</f>
        <v>100</v>
      </c>
      <c r="G672" s="21">
        <f>SUM([1]Ведомственная!H897)</f>
        <v>100</v>
      </c>
      <c r="H672" s="80">
        <f t="shared" si="127"/>
        <v>100</v>
      </c>
    </row>
    <row r="673" spans="1:8" s="19" customFormat="1" x14ac:dyDescent="0.25">
      <c r="A673" s="12" t="s">
        <v>145</v>
      </c>
      <c r="B673" s="20" t="s">
        <v>678</v>
      </c>
      <c r="C673" s="20">
        <v>800</v>
      </c>
      <c r="D673" s="23" t="s">
        <v>353</v>
      </c>
      <c r="E673" s="23" t="s">
        <v>144</v>
      </c>
      <c r="F673" s="21">
        <f>SUM([1]Ведомственная!G898)</f>
        <v>3.9</v>
      </c>
      <c r="G673" s="21">
        <f>SUM([1]Ведомственная!H898)</f>
        <v>3.9</v>
      </c>
      <c r="H673" s="80">
        <f t="shared" si="127"/>
        <v>100</v>
      </c>
    </row>
    <row r="674" spans="1:8" s="19" customFormat="1" ht="31.5" x14ac:dyDescent="0.25">
      <c r="A674" s="12" t="s">
        <v>253</v>
      </c>
      <c r="B674" s="20" t="s">
        <v>679</v>
      </c>
      <c r="C674" s="20"/>
      <c r="D674" s="26"/>
      <c r="E674" s="26"/>
      <c r="F674" s="21">
        <f>F675</f>
        <v>1222.2</v>
      </c>
      <c r="G674" s="21">
        <f>G675</f>
        <v>1059</v>
      </c>
      <c r="H674" s="80">
        <f t="shared" si="127"/>
        <v>86.647029945999009</v>
      </c>
    </row>
    <row r="675" spans="1:8" ht="31.5" x14ac:dyDescent="0.25">
      <c r="A675" s="12" t="s">
        <v>131</v>
      </c>
      <c r="B675" s="20" t="s">
        <v>679</v>
      </c>
      <c r="C675" s="20">
        <v>200</v>
      </c>
      <c r="D675" s="23" t="s">
        <v>353</v>
      </c>
      <c r="E675" s="23" t="s">
        <v>144</v>
      </c>
      <c r="F675" s="21">
        <f>SUM([1]Ведомственная!G900)</f>
        <v>1222.2</v>
      </c>
      <c r="G675" s="21">
        <f>SUM([1]Ведомственная!H900)</f>
        <v>1059</v>
      </c>
      <c r="H675" s="80">
        <f t="shared" si="127"/>
        <v>86.647029945999009</v>
      </c>
    </row>
    <row r="676" spans="1:8" ht="31.5" x14ac:dyDescent="0.25">
      <c r="A676" s="12" t="s">
        <v>228</v>
      </c>
      <c r="B676" s="20" t="s">
        <v>680</v>
      </c>
      <c r="C676" s="20"/>
      <c r="D676" s="23"/>
      <c r="E676" s="23"/>
      <c r="F676" s="21">
        <f>SUM(F677:F679)</f>
        <v>1482.6999999999998</v>
      </c>
      <c r="G676" s="21">
        <f t="shared" ref="G676" si="132">SUM(G677:G679)</f>
        <v>1466.1999999999998</v>
      </c>
      <c r="H676" s="80">
        <f t="shared" si="127"/>
        <v>98.88716530653538</v>
      </c>
    </row>
    <row r="677" spans="1:8" ht="63" x14ac:dyDescent="0.25">
      <c r="A677" s="12" t="s">
        <v>143</v>
      </c>
      <c r="B677" s="20" t="s">
        <v>680</v>
      </c>
      <c r="C677" s="20">
        <v>100</v>
      </c>
      <c r="D677" s="23" t="s">
        <v>353</v>
      </c>
      <c r="E677" s="23" t="s">
        <v>144</v>
      </c>
      <c r="F677" s="21">
        <f>SUM([1]Ведомственная!G902)</f>
        <v>9.1</v>
      </c>
      <c r="G677" s="21">
        <f>SUM([1]Ведомственная!H902)</f>
        <v>9.1</v>
      </c>
      <c r="H677" s="80">
        <f t="shared" si="127"/>
        <v>100</v>
      </c>
    </row>
    <row r="678" spans="1:8" ht="31.5" x14ac:dyDescent="0.25">
      <c r="A678" s="12" t="s">
        <v>131</v>
      </c>
      <c r="B678" s="20" t="s">
        <v>680</v>
      </c>
      <c r="C678" s="20">
        <v>200</v>
      </c>
      <c r="D678" s="23" t="s">
        <v>353</v>
      </c>
      <c r="E678" s="23" t="s">
        <v>144</v>
      </c>
      <c r="F678" s="21">
        <f>SUM([1]Ведомственная!G903)</f>
        <v>1402.6</v>
      </c>
      <c r="G678" s="21">
        <f>SUM([1]Ведомственная!H903)</f>
        <v>1386.1</v>
      </c>
      <c r="H678" s="80">
        <f t="shared" si="127"/>
        <v>98.823613289605021</v>
      </c>
    </row>
    <row r="679" spans="1:8" x14ac:dyDescent="0.25">
      <c r="A679" s="12" t="s">
        <v>145</v>
      </c>
      <c r="B679" s="20" t="s">
        <v>680</v>
      </c>
      <c r="C679" s="20">
        <v>800</v>
      </c>
      <c r="D679" s="23" t="s">
        <v>353</v>
      </c>
      <c r="E679" s="23" t="s">
        <v>144</v>
      </c>
      <c r="F679" s="21">
        <f>SUM([1]Ведомственная!G904)</f>
        <v>71</v>
      </c>
      <c r="G679" s="21">
        <f>SUM([1]Ведомственная!H904)</f>
        <v>71</v>
      </c>
      <c r="H679" s="80">
        <f t="shared" si="127"/>
        <v>100</v>
      </c>
    </row>
    <row r="680" spans="1:8" ht="94.5" x14ac:dyDescent="0.25">
      <c r="A680" s="12" t="s">
        <v>681</v>
      </c>
      <c r="B680" s="13" t="s">
        <v>682</v>
      </c>
      <c r="C680" s="23"/>
      <c r="D680" s="23"/>
      <c r="E680" s="23"/>
      <c r="F680" s="14">
        <f>F708+F711+F681+F718+F723</f>
        <v>162487.70000000001</v>
      </c>
      <c r="G680" s="14">
        <f t="shared" ref="G680" si="133">G708+G711+G681+G718+G723</f>
        <v>162020.70000000001</v>
      </c>
      <c r="H680" s="80">
        <f t="shared" si="127"/>
        <v>99.712593630164008</v>
      </c>
    </row>
    <row r="681" spans="1:8" x14ac:dyDescent="0.25">
      <c r="A681" s="12" t="s">
        <v>216</v>
      </c>
      <c r="B681" s="23" t="s">
        <v>683</v>
      </c>
      <c r="C681" s="23"/>
      <c r="D681" s="23"/>
      <c r="E681" s="23"/>
      <c r="F681" s="14">
        <f>SUM(F703)+F682+F701+F699+F697+F695+F693</f>
        <v>18642.699999999997</v>
      </c>
      <c r="G681" s="14">
        <f t="shared" ref="G681" si="134">SUM(G703)+G682+G701+G699+G697+G695+G693</f>
        <v>18178.5</v>
      </c>
      <c r="H681" s="80">
        <f t="shared" si="127"/>
        <v>97.510017325816563</v>
      </c>
    </row>
    <row r="682" spans="1:8" ht="63" x14ac:dyDescent="0.25">
      <c r="A682" s="12" t="s">
        <v>684</v>
      </c>
      <c r="B682" s="23" t="s">
        <v>685</v>
      </c>
      <c r="C682" s="23"/>
      <c r="D682" s="23"/>
      <c r="E682" s="23"/>
      <c r="F682" s="14">
        <f>SUM(F683+F685+F687+F689+F691)</f>
        <v>8473.1</v>
      </c>
      <c r="G682" s="14">
        <f t="shared" ref="G682" si="135">SUM(G685)+G687+G689+G691+G683</f>
        <v>8473.1</v>
      </c>
      <c r="H682" s="80">
        <f t="shared" si="127"/>
        <v>100</v>
      </c>
    </row>
    <row r="683" spans="1:8" ht="47.25" x14ac:dyDescent="0.25">
      <c r="A683" s="12" t="s">
        <v>686</v>
      </c>
      <c r="B683" s="23" t="s">
        <v>687</v>
      </c>
      <c r="C683" s="23"/>
      <c r="D683" s="23"/>
      <c r="E683" s="23"/>
      <c r="F683" s="14">
        <f>SUM(F684)</f>
        <v>3000</v>
      </c>
      <c r="G683" s="14">
        <f t="shared" ref="G683" si="136">SUM(G684)</f>
        <v>3000</v>
      </c>
      <c r="H683" s="80">
        <f t="shared" si="127"/>
        <v>100</v>
      </c>
    </row>
    <row r="684" spans="1:8" ht="31.5" x14ac:dyDescent="0.25">
      <c r="A684" s="12" t="s">
        <v>126</v>
      </c>
      <c r="B684" s="23" t="s">
        <v>687</v>
      </c>
      <c r="C684" s="23" t="s">
        <v>183</v>
      </c>
      <c r="D684" s="23" t="s">
        <v>353</v>
      </c>
      <c r="E684" s="23" t="s">
        <v>119</v>
      </c>
      <c r="F684" s="14">
        <f>SUM([1]Ведомственная!G879)</f>
        <v>3000</v>
      </c>
      <c r="G684" s="14">
        <f>SUM([1]Ведомственная!H879)</f>
        <v>3000</v>
      </c>
      <c r="H684" s="80">
        <f t="shared" si="127"/>
        <v>100</v>
      </c>
    </row>
    <row r="685" spans="1:8" ht="47.25" x14ac:dyDescent="0.25">
      <c r="A685" s="12" t="s">
        <v>688</v>
      </c>
      <c r="B685" s="23" t="s">
        <v>689</v>
      </c>
      <c r="C685" s="23"/>
      <c r="D685" s="23"/>
      <c r="E685" s="23"/>
      <c r="F685" s="14">
        <f>SUM(F686)</f>
        <v>1584.8</v>
      </c>
      <c r="G685" s="14">
        <f>SUM(G686)</f>
        <v>1584.8</v>
      </c>
      <c r="H685" s="80">
        <f t="shared" si="127"/>
        <v>100</v>
      </c>
    </row>
    <row r="686" spans="1:8" ht="31.5" x14ac:dyDescent="0.25">
      <c r="A686" s="12" t="s">
        <v>126</v>
      </c>
      <c r="B686" s="23" t="s">
        <v>689</v>
      </c>
      <c r="C686" s="23" t="s">
        <v>183</v>
      </c>
      <c r="D686" s="23" t="s">
        <v>353</v>
      </c>
      <c r="E686" s="23" t="s">
        <v>213</v>
      </c>
      <c r="F686" s="14">
        <f>SUM([1]Ведомственная!G841)</f>
        <v>1584.8</v>
      </c>
      <c r="G686" s="14">
        <f>SUM([1]Ведомственная!H841)</f>
        <v>1584.8</v>
      </c>
      <c r="H686" s="80">
        <f t="shared" si="127"/>
        <v>100</v>
      </c>
    </row>
    <row r="687" spans="1:8" ht="47.25" x14ac:dyDescent="0.25">
      <c r="A687" s="12" t="s">
        <v>690</v>
      </c>
      <c r="B687" s="23" t="s">
        <v>691</v>
      </c>
      <c r="C687" s="23"/>
      <c r="D687" s="23"/>
      <c r="E687" s="23"/>
      <c r="F687" s="14">
        <f>SUM(F688)</f>
        <v>733.6</v>
      </c>
      <c r="G687" s="14">
        <f>SUM(G688)</f>
        <v>733.6</v>
      </c>
      <c r="H687" s="80">
        <f t="shared" si="127"/>
        <v>100</v>
      </c>
    </row>
    <row r="688" spans="1:8" ht="31.5" x14ac:dyDescent="0.25">
      <c r="A688" s="12" t="s">
        <v>463</v>
      </c>
      <c r="B688" s="23" t="s">
        <v>691</v>
      </c>
      <c r="C688" s="23" t="s">
        <v>183</v>
      </c>
      <c r="D688" s="23" t="s">
        <v>353</v>
      </c>
      <c r="E688" s="23" t="s">
        <v>213</v>
      </c>
      <c r="F688" s="14">
        <f>SUM([1]Ведомственная!G843)</f>
        <v>733.6</v>
      </c>
      <c r="G688" s="14">
        <f>SUM([1]Ведомственная!H843)</f>
        <v>733.6</v>
      </c>
      <c r="H688" s="80">
        <f t="shared" si="127"/>
        <v>100</v>
      </c>
    </row>
    <row r="689" spans="1:8" ht="31.5" x14ac:dyDescent="0.25">
      <c r="A689" s="12" t="s">
        <v>692</v>
      </c>
      <c r="B689" s="23" t="s">
        <v>693</v>
      </c>
      <c r="C689" s="23"/>
      <c r="D689" s="23"/>
      <c r="E689" s="23"/>
      <c r="F689" s="14">
        <f>SUM(F690)</f>
        <v>2027.8</v>
      </c>
      <c r="G689" s="14">
        <f t="shared" ref="G689" si="137">SUM(G690)</f>
        <v>2027.8</v>
      </c>
      <c r="H689" s="80">
        <f t="shared" si="127"/>
        <v>100</v>
      </c>
    </row>
    <row r="690" spans="1:8" ht="31.5" x14ac:dyDescent="0.25">
      <c r="A690" s="12" t="s">
        <v>126</v>
      </c>
      <c r="B690" s="23" t="s">
        <v>693</v>
      </c>
      <c r="C690" s="23" t="s">
        <v>183</v>
      </c>
      <c r="D690" s="23" t="s">
        <v>353</v>
      </c>
      <c r="E690" s="23" t="s">
        <v>119</v>
      </c>
      <c r="F690" s="14">
        <f>SUM([1]Ведомственная!G881)</f>
        <v>2027.8</v>
      </c>
      <c r="G690" s="14">
        <f>SUM([1]Ведомственная!H881)</f>
        <v>2027.8</v>
      </c>
      <c r="H690" s="80">
        <f t="shared" si="127"/>
        <v>100</v>
      </c>
    </row>
    <row r="691" spans="1:8" ht="47.25" x14ac:dyDescent="0.25">
      <c r="A691" s="12" t="s">
        <v>694</v>
      </c>
      <c r="B691" s="23" t="s">
        <v>695</v>
      </c>
      <c r="C691" s="23"/>
      <c r="D691" s="23"/>
      <c r="E691" s="23"/>
      <c r="F691" s="14">
        <f>SUM(F692)</f>
        <v>1126.9000000000001</v>
      </c>
      <c r="G691" s="14">
        <f>SUM(G692)</f>
        <v>1126.9000000000001</v>
      </c>
      <c r="H691" s="80">
        <f t="shared" si="127"/>
        <v>100</v>
      </c>
    </row>
    <row r="692" spans="1:8" ht="31.5" x14ac:dyDescent="0.25">
      <c r="A692" s="12" t="s">
        <v>131</v>
      </c>
      <c r="B692" s="23" t="s">
        <v>695</v>
      </c>
      <c r="C692" s="23" t="s">
        <v>169</v>
      </c>
      <c r="D692" s="23" t="s">
        <v>353</v>
      </c>
      <c r="E692" s="23" t="s">
        <v>213</v>
      </c>
      <c r="F692" s="14">
        <f>SUM([1]Ведомственная!G845)</f>
        <v>1126.9000000000001</v>
      </c>
      <c r="G692" s="14">
        <f>SUM([1]Ведомственная!H845)</f>
        <v>1126.9000000000001</v>
      </c>
      <c r="H692" s="80">
        <f t="shared" si="127"/>
        <v>100</v>
      </c>
    </row>
    <row r="693" spans="1:8" ht="94.5" x14ac:dyDescent="0.25">
      <c r="A693" s="12" t="s">
        <v>696</v>
      </c>
      <c r="B693" s="55" t="s">
        <v>697</v>
      </c>
      <c r="C693" s="23"/>
      <c r="D693" s="23"/>
      <c r="E693" s="23"/>
      <c r="F693" s="14">
        <f>SUM(F694)</f>
        <v>1100</v>
      </c>
      <c r="G693" s="14">
        <f t="shared" ref="G693" si="138">SUM(G694)</f>
        <v>1100</v>
      </c>
      <c r="H693" s="80">
        <f t="shared" si="127"/>
        <v>100</v>
      </c>
    </row>
    <row r="694" spans="1:8" ht="31.5" x14ac:dyDescent="0.25">
      <c r="A694" s="12" t="s">
        <v>126</v>
      </c>
      <c r="B694" s="55" t="s">
        <v>697</v>
      </c>
      <c r="C694" s="23" t="s">
        <v>183</v>
      </c>
      <c r="D694" s="23" t="s">
        <v>353</v>
      </c>
      <c r="E694" s="23" t="s">
        <v>119</v>
      </c>
      <c r="F694" s="14">
        <f>SUM([1]Ведомственная!G883)</f>
        <v>1100</v>
      </c>
      <c r="G694" s="14">
        <f>SUM([1]Ведомственная!H883)</f>
        <v>1100</v>
      </c>
      <c r="H694" s="80">
        <f t="shared" si="127"/>
        <v>100</v>
      </c>
    </row>
    <row r="695" spans="1:8" ht="47.25" x14ac:dyDescent="0.25">
      <c r="A695" s="12" t="s">
        <v>698</v>
      </c>
      <c r="B695" s="23" t="s">
        <v>699</v>
      </c>
      <c r="C695" s="23"/>
      <c r="D695" s="23"/>
      <c r="E695" s="23"/>
      <c r="F695" s="14">
        <f>SUM(F696)</f>
        <v>1348.1</v>
      </c>
      <c r="G695" s="14">
        <f>SUM(G696)</f>
        <v>1348.1</v>
      </c>
      <c r="H695" s="80">
        <f t="shared" si="127"/>
        <v>100</v>
      </c>
    </row>
    <row r="696" spans="1:8" ht="31.5" x14ac:dyDescent="0.25">
      <c r="A696" s="12" t="s">
        <v>126</v>
      </c>
      <c r="B696" s="23" t="s">
        <v>699</v>
      </c>
      <c r="C696" s="23" t="s">
        <v>183</v>
      </c>
      <c r="D696" s="23" t="s">
        <v>353</v>
      </c>
      <c r="E696" s="23" t="s">
        <v>213</v>
      </c>
      <c r="F696" s="14">
        <f>SUM([1]Ведомственная!G847)</f>
        <v>1348.1</v>
      </c>
      <c r="G696" s="14">
        <f>SUM([1]Ведомственная!H847)</f>
        <v>1348.1</v>
      </c>
      <c r="H696" s="80">
        <f t="shared" si="127"/>
        <v>100</v>
      </c>
    </row>
    <row r="697" spans="1:8" ht="78.75" x14ac:dyDescent="0.25">
      <c r="A697" s="12" t="s">
        <v>700</v>
      </c>
      <c r="B697" s="23" t="s">
        <v>701</v>
      </c>
      <c r="C697" s="23"/>
      <c r="D697" s="23"/>
      <c r="E697" s="23"/>
      <c r="F697" s="14">
        <f>SUM(F698)</f>
        <v>165</v>
      </c>
      <c r="G697" s="14">
        <f>SUM(G698)</f>
        <v>137.69999999999999</v>
      </c>
      <c r="H697" s="80">
        <f t="shared" si="127"/>
        <v>83.454545454545453</v>
      </c>
    </row>
    <row r="698" spans="1:8" ht="31.5" x14ac:dyDescent="0.25">
      <c r="A698" s="12" t="s">
        <v>126</v>
      </c>
      <c r="B698" s="23" t="s">
        <v>701</v>
      </c>
      <c r="C698" s="23" t="s">
        <v>183</v>
      </c>
      <c r="D698" s="23" t="s">
        <v>353</v>
      </c>
      <c r="E698" s="23" t="s">
        <v>213</v>
      </c>
      <c r="F698" s="14">
        <f>SUM([1]Ведомственная!G849)</f>
        <v>165</v>
      </c>
      <c r="G698" s="14">
        <f>SUM([1]Ведомственная!H849)</f>
        <v>137.69999999999999</v>
      </c>
      <c r="H698" s="80">
        <f t="shared" si="127"/>
        <v>83.454545454545453</v>
      </c>
    </row>
    <row r="699" spans="1:8" ht="31.5" x14ac:dyDescent="0.25">
      <c r="A699" s="12" t="s">
        <v>702</v>
      </c>
      <c r="B699" s="55" t="s">
        <v>703</v>
      </c>
      <c r="C699" s="23"/>
      <c r="D699" s="23"/>
      <c r="E699" s="23"/>
      <c r="F699" s="14">
        <f>SUM(F700)</f>
        <v>420</v>
      </c>
      <c r="G699" s="14">
        <f t="shared" ref="G699" si="139">SUM(G700)</f>
        <v>420</v>
      </c>
      <c r="H699" s="80">
        <f t="shared" si="127"/>
        <v>100</v>
      </c>
    </row>
    <row r="700" spans="1:8" ht="31.5" x14ac:dyDescent="0.25">
      <c r="A700" s="12" t="s">
        <v>126</v>
      </c>
      <c r="B700" s="55" t="s">
        <v>703</v>
      </c>
      <c r="C700" s="23" t="s">
        <v>183</v>
      </c>
      <c r="D700" s="23" t="s">
        <v>353</v>
      </c>
      <c r="E700" s="23" t="s">
        <v>119</v>
      </c>
      <c r="F700" s="14">
        <f>SUM([1]Ведомственная!G885)</f>
        <v>420</v>
      </c>
      <c r="G700" s="14">
        <f>SUM([1]Ведомственная!H885)</f>
        <v>420</v>
      </c>
      <c r="H700" s="80">
        <f t="shared" si="127"/>
        <v>100</v>
      </c>
    </row>
    <row r="701" spans="1:8" ht="63" x14ac:dyDescent="0.25">
      <c r="A701" s="12" t="s">
        <v>704</v>
      </c>
      <c r="B701" s="23" t="s">
        <v>705</v>
      </c>
      <c r="C701" s="23"/>
      <c r="D701" s="23"/>
      <c r="E701" s="23"/>
      <c r="F701" s="14">
        <f>SUM(F702)</f>
        <v>187.8</v>
      </c>
      <c r="G701" s="14">
        <f>SUM(G702)</f>
        <v>187.8</v>
      </c>
      <c r="H701" s="80">
        <f t="shared" si="127"/>
        <v>100</v>
      </c>
    </row>
    <row r="702" spans="1:8" ht="31.5" x14ac:dyDescent="0.25">
      <c r="A702" s="12" t="s">
        <v>131</v>
      </c>
      <c r="B702" s="23" t="s">
        <v>705</v>
      </c>
      <c r="C702" s="23" t="s">
        <v>169</v>
      </c>
      <c r="D702" s="23" t="s">
        <v>353</v>
      </c>
      <c r="E702" s="23" t="s">
        <v>213</v>
      </c>
      <c r="F702" s="14">
        <f>SUM([1]Ведомственная!G851)</f>
        <v>187.8</v>
      </c>
      <c r="G702" s="14">
        <f>SUM([1]Ведомственная!H851)</f>
        <v>187.8</v>
      </c>
      <c r="H702" s="80">
        <f t="shared" si="127"/>
        <v>100</v>
      </c>
    </row>
    <row r="703" spans="1:8" x14ac:dyDescent="0.25">
      <c r="A703" s="12" t="s">
        <v>706</v>
      </c>
      <c r="B703" s="23" t="s">
        <v>707</v>
      </c>
      <c r="C703" s="23"/>
      <c r="D703" s="23"/>
      <c r="E703" s="23"/>
      <c r="F703" s="14">
        <f>SUM(F704:F707)</f>
        <v>6948.7</v>
      </c>
      <c r="G703" s="14">
        <f t="shared" ref="G703" si="140">SUM(G704:G707)</f>
        <v>6511.7999999999993</v>
      </c>
      <c r="H703" s="80">
        <f t="shared" si="127"/>
        <v>93.712492984299217</v>
      </c>
    </row>
    <row r="704" spans="1:8" ht="63" x14ac:dyDescent="0.25">
      <c r="A704" s="12" t="s">
        <v>143</v>
      </c>
      <c r="B704" s="23" t="s">
        <v>707</v>
      </c>
      <c r="C704" s="23" t="s">
        <v>9</v>
      </c>
      <c r="D704" s="23" t="s">
        <v>353</v>
      </c>
      <c r="E704" s="23" t="s">
        <v>128</v>
      </c>
      <c r="F704" s="14">
        <f>SUM([1]Ведомственная!G802)</f>
        <v>2218</v>
      </c>
      <c r="G704" s="14">
        <f>SUM([1]Ведомственная!H802)</f>
        <v>2033.4</v>
      </c>
      <c r="H704" s="80">
        <f t="shared" si="127"/>
        <v>91.677186654643833</v>
      </c>
    </row>
    <row r="705" spans="1:8" ht="31.5" x14ac:dyDescent="0.25">
      <c r="A705" s="12" t="s">
        <v>131</v>
      </c>
      <c r="B705" s="23" t="s">
        <v>707</v>
      </c>
      <c r="C705" s="23" t="s">
        <v>169</v>
      </c>
      <c r="D705" s="23" t="s">
        <v>353</v>
      </c>
      <c r="E705" s="23" t="s">
        <v>128</v>
      </c>
      <c r="F705" s="14">
        <f>SUM([1]Ведомственная!G803)</f>
        <v>4549.7</v>
      </c>
      <c r="G705" s="14">
        <f>SUM([1]Ведомственная!H803)</f>
        <v>4297.3999999999996</v>
      </c>
      <c r="H705" s="80">
        <f t="shared" si="127"/>
        <v>94.45457942281908</v>
      </c>
    </row>
    <row r="706" spans="1:8" x14ac:dyDescent="0.25">
      <c r="A706" s="12" t="s">
        <v>116</v>
      </c>
      <c r="B706" s="23" t="s">
        <v>707</v>
      </c>
      <c r="C706" s="23" t="s">
        <v>117</v>
      </c>
      <c r="D706" s="23" t="s">
        <v>353</v>
      </c>
      <c r="E706" s="23" t="s">
        <v>128</v>
      </c>
      <c r="F706" s="14">
        <f>SUM([1]Ведомственная!G804)</f>
        <v>181</v>
      </c>
      <c r="G706" s="14">
        <f>SUM([1]Ведомственная!H804)</f>
        <v>181</v>
      </c>
      <c r="H706" s="80">
        <f t="shared" si="127"/>
        <v>100</v>
      </c>
    </row>
    <row r="707" spans="1:8" ht="31.5" x14ac:dyDescent="0.25">
      <c r="A707" s="12" t="s">
        <v>126</v>
      </c>
      <c r="B707" s="23" t="s">
        <v>707</v>
      </c>
      <c r="C707" s="23" t="s">
        <v>183</v>
      </c>
      <c r="D707" s="23" t="s">
        <v>353</v>
      </c>
      <c r="E707" s="23" t="s">
        <v>128</v>
      </c>
      <c r="F707" s="14">
        <f>SUM([1]Ведомственная!G805)</f>
        <v>0</v>
      </c>
      <c r="G707" s="14">
        <f>SUM([1]Ведомственная!H805)</f>
        <v>0</v>
      </c>
      <c r="H707" s="80"/>
    </row>
    <row r="708" spans="1:8" ht="31.5" x14ac:dyDescent="0.25">
      <c r="A708" s="12" t="s">
        <v>708</v>
      </c>
      <c r="B708" s="13" t="s">
        <v>709</v>
      </c>
      <c r="C708" s="23"/>
      <c r="D708" s="23"/>
      <c r="E708" s="23"/>
      <c r="F708" s="14">
        <f t="shared" ref="F708:G709" si="141">F709</f>
        <v>125462.6</v>
      </c>
      <c r="G708" s="14">
        <f t="shared" si="141"/>
        <v>125462.5</v>
      </c>
      <c r="H708" s="80">
        <f t="shared" si="127"/>
        <v>99.99992029497237</v>
      </c>
    </row>
    <row r="709" spans="1:8" x14ac:dyDescent="0.25">
      <c r="A709" s="12" t="s">
        <v>706</v>
      </c>
      <c r="B709" s="13" t="s">
        <v>710</v>
      </c>
      <c r="C709" s="23"/>
      <c r="D709" s="23"/>
      <c r="E709" s="23"/>
      <c r="F709" s="14">
        <f t="shared" si="141"/>
        <v>125462.6</v>
      </c>
      <c r="G709" s="14">
        <f t="shared" si="141"/>
        <v>125462.5</v>
      </c>
      <c r="H709" s="80">
        <f t="shared" si="127"/>
        <v>99.99992029497237</v>
      </c>
    </row>
    <row r="710" spans="1:8" ht="31.5" x14ac:dyDescent="0.25">
      <c r="A710" s="12" t="s">
        <v>463</v>
      </c>
      <c r="B710" s="13" t="s">
        <v>710</v>
      </c>
      <c r="C710" s="23" t="s">
        <v>183</v>
      </c>
      <c r="D710" s="23" t="s">
        <v>353</v>
      </c>
      <c r="E710" s="23" t="s">
        <v>128</v>
      </c>
      <c r="F710" s="14">
        <f>SUM([1]Ведомственная!G808)</f>
        <v>125462.6</v>
      </c>
      <c r="G710" s="14">
        <f>SUM([1]Ведомственная!H808)</f>
        <v>125462.5</v>
      </c>
      <c r="H710" s="80">
        <f t="shared" ref="H710:H773" si="142">SUM(G710/F710*100)</f>
        <v>99.99992029497237</v>
      </c>
    </row>
    <row r="711" spans="1:8" x14ac:dyDescent="0.25">
      <c r="A711" s="12" t="s">
        <v>428</v>
      </c>
      <c r="B711" s="13" t="s">
        <v>711</v>
      </c>
      <c r="C711" s="23"/>
      <c r="D711" s="23"/>
      <c r="E711" s="23"/>
      <c r="F711" s="14">
        <f>F715+F712</f>
        <v>8457.2000000000007</v>
      </c>
      <c r="G711" s="14">
        <f>G715+G712</f>
        <v>8457.2000000000007</v>
      </c>
      <c r="H711" s="80">
        <f t="shared" si="142"/>
        <v>100</v>
      </c>
    </row>
    <row r="712" spans="1:8" ht="31.5" x14ac:dyDescent="0.25">
      <c r="A712" s="12" t="s">
        <v>472</v>
      </c>
      <c r="B712" s="13" t="s">
        <v>712</v>
      </c>
      <c r="C712" s="23"/>
      <c r="D712" s="23"/>
      <c r="E712" s="23"/>
      <c r="F712" s="14">
        <f t="shared" ref="F712:G713" si="143">F713</f>
        <v>8232.1</v>
      </c>
      <c r="G712" s="14">
        <f t="shared" si="143"/>
        <v>8232.1</v>
      </c>
      <c r="H712" s="80">
        <f t="shared" si="142"/>
        <v>100</v>
      </c>
    </row>
    <row r="713" spans="1:8" x14ac:dyDescent="0.25">
      <c r="A713" s="12" t="s">
        <v>706</v>
      </c>
      <c r="B713" s="13" t="s">
        <v>713</v>
      </c>
      <c r="C713" s="23"/>
      <c r="D713" s="23"/>
      <c r="E713" s="23"/>
      <c r="F713" s="14">
        <f t="shared" si="143"/>
        <v>8232.1</v>
      </c>
      <c r="G713" s="14">
        <f t="shared" si="143"/>
        <v>8232.1</v>
      </c>
      <c r="H713" s="80">
        <f t="shared" si="142"/>
        <v>100</v>
      </c>
    </row>
    <row r="714" spans="1:8" ht="31.5" x14ac:dyDescent="0.25">
      <c r="A714" s="12" t="s">
        <v>126</v>
      </c>
      <c r="B714" s="13" t="s">
        <v>713</v>
      </c>
      <c r="C714" s="23" t="s">
        <v>183</v>
      </c>
      <c r="D714" s="23" t="s">
        <v>353</v>
      </c>
      <c r="E714" s="23" t="s">
        <v>128</v>
      </c>
      <c r="F714" s="14">
        <f>SUM([1]Ведомственная!G812)</f>
        <v>8232.1</v>
      </c>
      <c r="G714" s="14">
        <f>SUM([1]Ведомственная!H812)</f>
        <v>8232.1</v>
      </c>
      <c r="H714" s="80">
        <f t="shared" si="142"/>
        <v>100</v>
      </c>
    </row>
    <row r="715" spans="1:8" ht="31.5" x14ac:dyDescent="0.25">
      <c r="A715" s="12" t="s">
        <v>517</v>
      </c>
      <c r="B715" s="23" t="s">
        <v>714</v>
      </c>
      <c r="C715" s="23"/>
      <c r="D715" s="23"/>
      <c r="E715" s="23"/>
      <c r="F715" s="14">
        <f t="shared" ref="F715:G716" si="144">F716</f>
        <v>225.1</v>
      </c>
      <c r="G715" s="14">
        <f t="shared" si="144"/>
        <v>225.1</v>
      </c>
      <c r="H715" s="80">
        <f t="shared" si="142"/>
        <v>100</v>
      </c>
    </row>
    <row r="716" spans="1:8" x14ac:dyDescent="0.25">
      <c r="A716" s="12" t="s">
        <v>706</v>
      </c>
      <c r="B716" s="23" t="s">
        <v>715</v>
      </c>
      <c r="C716" s="23"/>
      <c r="D716" s="23"/>
      <c r="E716" s="23"/>
      <c r="F716" s="14">
        <f t="shared" si="144"/>
        <v>225.1</v>
      </c>
      <c r="G716" s="14">
        <f t="shared" si="144"/>
        <v>225.1</v>
      </c>
      <c r="H716" s="80">
        <f t="shared" si="142"/>
        <v>100</v>
      </c>
    </row>
    <row r="717" spans="1:8" ht="31.5" x14ac:dyDescent="0.25">
      <c r="A717" s="12" t="s">
        <v>463</v>
      </c>
      <c r="B717" s="23" t="s">
        <v>715</v>
      </c>
      <c r="C717" s="23" t="s">
        <v>183</v>
      </c>
      <c r="D717" s="23" t="s">
        <v>353</v>
      </c>
      <c r="E717" s="23" t="s">
        <v>128</v>
      </c>
      <c r="F717" s="14">
        <f>SUM([1]Ведомственная!G815)</f>
        <v>225.1</v>
      </c>
      <c r="G717" s="14">
        <f>SUM([1]Ведомственная!H815)</f>
        <v>225.1</v>
      </c>
      <c r="H717" s="80">
        <f t="shared" si="142"/>
        <v>100</v>
      </c>
    </row>
    <row r="718" spans="1:8" ht="31.5" x14ac:dyDescent="0.25">
      <c r="A718" s="12" t="s">
        <v>294</v>
      </c>
      <c r="B718" s="23" t="s">
        <v>716</v>
      </c>
      <c r="C718" s="23"/>
      <c r="D718" s="23"/>
      <c r="E718" s="23"/>
      <c r="F718" s="14">
        <f>SUM(F719)</f>
        <v>3301.2</v>
      </c>
      <c r="G718" s="14">
        <f t="shared" ref="G718" si="145">SUM(G719)</f>
        <v>3298.5</v>
      </c>
      <c r="H718" s="80">
        <f t="shared" si="142"/>
        <v>99.918211559432933</v>
      </c>
    </row>
    <row r="719" spans="1:8" x14ac:dyDescent="0.25">
      <c r="A719" s="12" t="s">
        <v>706</v>
      </c>
      <c r="B719" s="23" t="s">
        <v>717</v>
      </c>
      <c r="C719" s="23"/>
      <c r="D719" s="23"/>
      <c r="E719" s="23"/>
      <c r="F719" s="14">
        <f>SUM(F720:F722)</f>
        <v>3301.2</v>
      </c>
      <c r="G719" s="14">
        <f t="shared" ref="G719" si="146">SUM(G720:G722)</f>
        <v>3298.5</v>
      </c>
      <c r="H719" s="80">
        <f t="shared" si="142"/>
        <v>99.918211559432933</v>
      </c>
    </row>
    <row r="720" spans="1:8" ht="63" x14ac:dyDescent="0.25">
      <c r="A720" s="12" t="s">
        <v>143</v>
      </c>
      <c r="B720" s="23" t="s">
        <v>717</v>
      </c>
      <c r="C720" s="23" t="s">
        <v>9</v>
      </c>
      <c r="D720" s="23" t="s">
        <v>353</v>
      </c>
      <c r="E720" s="23" t="s">
        <v>128</v>
      </c>
      <c r="F720" s="14">
        <f>SUM([1]Ведомственная!G818)</f>
        <v>2625.1</v>
      </c>
      <c r="G720" s="14">
        <f>SUM([1]Ведомственная!H818)</f>
        <v>2625.1</v>
      </c>
      <c r="H720" s="80">
        <f t="shared" si="142"/>
        <v>100</v>
      </c>
    </row>
    <row r="721" spans="1:8" ht="31.5" x14ac:dyDescent="0.25">
      <c r="A721" s="12" t="s">
        <v>131</v>
      </c>
      <c r="B721" s="23" t="s">
        <v>717</v>
      </c>
      <c r="C721" s="23" t="s">
        <v>169</v>
      </c>
      <c r="D721" s="23" t="s">
        <v>353</v>
      </c>
      <c r="E721" s="23" t="s">
        <v>128</v>
      </c>
      <c r="F721" s="14">
        <f>SUM([1]Ведомственная!G819)</f>
        <v>606.79999999999995</v>
      </c>
      <c r="G721" s="14">
        <f>SUM([1]Ведомственная!H819)</f>
        <v>604.20000000000005</v>
      </c>
      <c r="H721" s="80">
        <f t="shared" si="142"/>
        <v>99.571522742254459</v>
      </c>
    </row>
    <row r="722" spans="1:8" x14ac:dyDescent="0.25">
      <c r="A722" s="12" t="s">
        <v>145</v>
      </c>
      <c r="B722" s="23" t="s">
        <v>717</v>
      </c>
      <c r="C722" s="23" t="s">
        <v>225</v>
      </c>
      <c r="D722" s="23" t="s">
        <v>353</v>
      </c>
      <c r="E722" s="23" t="s">
        <v>128</v>
      </c>
      <c r="F722" s="14">
        <f>SUM([1]Ведомственная!G820)</f>
        <v>69.3</v>
      </c>
      <c r="G722" s="14">
        <f>SUM([1]Ведомственная!H820)</f>
        <v>69.2</v>
      </c>
      <c r="H722" s="80">
        <f t="shared" si="142"/>
        <v>99.855699855699868</v>
      </c>
    </row>
    <row r="723" spans="1:8" x14ac:dyDescent="0.25">
      <c r="A723" s="12" t="s">
        <v>718</v>
      </c>
      <c r="B723" s="55" t="s">
        <v>719</v>
      </c>
      <c r="C723" s="23"/>
      <c r="D723" s="23"/>
      <c r="E723" s="23"/>
      <c r="F723" s="14">
        <f>SUM(F724)</f>
        <v>6624</v>
      </c>
      <c r="G723" s="14">
        <f t="shared" ref="G723" si="147">SUM(G724)</f>
        <v>6624</v>
      </c>
      <c r="H723" s="80">
        <f t="shared" si="142"/>
        <v>100</v>
      </c>
    </row>
    <row r="724" spans="1:8" ht="47.25" x14ac:dyDescent="0.25">
      <c r="A724" s="56" t="s">
        <v>720</v>
      </c>
      <c r="B724" s="55" t="s">
        <v>721</v>
      </c>
      <c r="C724" s="23"/>
      <c r="D724" s="23"/>
      <c r="E724" s="23"/>
      <c r="F724" s="14">
        <f>SUM(F725:F726)</f>
        <v>6624</v>
      </c>
      <c r="G724" s="14">
        <f t="shared" ref="G724" si="148">SUM(G725:G726)</f>
        <v>6624</v>
      </c>
      <c r="H724" s="80">
        <f t="shared" si="142"/>
        <v>100</v>
      </c>
    </row>
    <row r="725" spans="1:8" ht="31.5" x14ac:dyDescent="0.25">
      <c r="A725" s="12" t="s">
        <v>126</v>
      </c>
      <c r="B725" s="55" t="s">
        <v>721</v>
      </c>
      <c r="C725" s="23" t="s">
        <v>183</v>
      </c>
      <c r="D725" s="23" t="s">
        <v>353</v>
      </c>
      <c r="E725" s="23" t="s">
        <v>119</v>
      </c>
      <c r="F725" s="14">
        <f>SUM([1]Ведомственная!G888)</f>
        <v>4968</v>
      </c>
      <c r="G725" s="14">
        <f>SUM([1]Ведомственная!H888)</f>
        <v>4968</v>
      </c>
      <c r="H725" s="80">
        <f t="shared" si="142"/>
        <v>100</v>
      </c>
    </row>
    <row r="726" spans="1:8" x14ac:dyDescent="0.25">
      <c r="A726" s="12" t="s">
        <v>145</v>
      </c>
      <c r="B726" s="55" t="s">
        <v>721</v>
      </c>
      <c r="C726" s="23" t="s">
        <v>225</v>
      </c>
      <c r="D726" s="23" t="s">
        <v>353</v>
      </c>
      <c r="E726" s="23" t="s">
        <v>119</v>
      </c>
      <c r="F726" s="14">
        <f>SUM([1]Ведомственная!G889)</f>
        <v>1656</v>
      </c>
      <c r="G726" s="14">
        <f>SUM([1]Ведомственная!H889)</f>
        <v>1656</v>
      </c>
      <c r="H726" s="80">
        <f t="shared" si="142"/>
        <v>100</v>
      </c>
    </row>
    <row r="727" spans="1:8" ht="31.5" x14ac:dyDescent="0.25">
      <c r="A727" s="12" t="s">
        <v>722</v>
      </c>
      <c r="B727" s="23" t="s">
        <v>723</v>
      </c>
      <c r="C727" s="23"/>
      <c r="D727" s="23"/>
      <c r="E727" s="23"/>
      <c r="F727" s="14">
        <f>SUM(F728+F746+F748+F758)</f>
        <v>131777.9</v>
      </c>
      <c r="G727" s="14">
        <f t="shared" ref="G727" si="149">SUM(G728+G746+G748+G758)</f>
        <v>121876.9</v>
      </c>
      <c r="H727" s="80">
        <f t="shared" si="142"/>
        <v>92.486600560488512</v>
      </c>
    </row>
    <row r="728" spans="1:8" x14ac:dyDescent="0.25">
      <c r="A728" s="12" t="s">
        <v>216</v>
      </c>
      <c r="B728" s="23" t="s">
        <v>724</v>
      </c>
      <c r="C728" s="23"/>
      <c r="D728" s="23"/>
      <c r="E728" s="23"/>
      <c r="F728" s="14">
        <f>SUM(F729+F734+F736+F738+F741+F744)</f>
        <v>79655</v>
      </c>
      <c r="G728" s="14">
        <f t="shared" ref="G728" si="150">SUM(G729+G734+G736+G738+G741+G744)</f>
        <v>79339.5</v>
      </c>
      <c r="H728" s="80">
        <f t="shared" si="142"/>
        <v>99.603916891595006</v>
      </c>
    </row>
    <row r="729" spans="1:8" ht="63" x14ac:dyDescent="0.25">
      <c r="A729" s="57" t="s">
        <v>684</v>
      </c>
      <c r="B729" s="23" t="s">
        <v>725</v>
      </c>
      <c r="C729" s="23"/>
      <c r="D729" s="23"/>
      <c r="E729" s="23"/>
      <c r="F729" s="14">
        <f>SUM(F730+F732)</f>
        <v>50371</v>
      </c>
      <c r="G729" s="14">
        <f t="shared" ref="G729" si="151">SUM(G730+G732)</f>
        <v>50371</v>
      </c>
      <c r="H729" s="80">
        <f t="shared" si="142"/>
        <v>100</v>
      </c>
    </row>
    <row r="730" spans="1:8" ht="47.25" x14ac:dyDescent="0.25">
      <c r="A730" s="12" t="s">
        <v>726</v>
      </c>
      <c r="B730" s="23" t="s">
        <v>727</v>
      </c>
      <c r="C730" s="23"/>
      <c r="D730" s="23"/>
      <c r="E730" s="23"/>
      <c r="F730" s="14">
        <f>SUM(F731)</f>
        <v>5371</v>
      </c>
      <c r="G730" s="14">
        <f>SUM(G731)</f>
        <v>5371</v>
      </c>
      <c r="H730" s="80">
        <f t="shared" si="142"/>
        <v>100</v>
      </c>
    </row>
    <row r="731" spans="1:8" ht="31.5" x14ac:dyDescent="0.25">
      <c r="A731" s="12" t="s">
        <v>126</v>
      </c>
      <c r="B731" s="23" t="s">
        <v>727</v>
      </c>
      <c r="C731" s="23" t="s">
        <v>183</v>
      </c>
      <c r="D731" s="23" t="s">
        <v>353</v>
      </c>
      <c r="E731" s="23" t="s">
        <v>213</v>
      </c>
      <c r="F731" s="14">
        <f>SUM([1]Ведомственная!G856)</f>
        <v>5371</v>
      </c>
      <c r="G731" s="14">
        <f>SUM([1]Ведомственная!H856)</f>
        <v>5371</v>
      </c>
      <c r="H731" s="80">
        <f t="shared" si="142"/>
        <v>100</v>
      </c>
    </row>
    <row r="732" spans="1:8" ht="31.5" x14ac:dyDescent="0.25">
      <c r="A732" s="12" t="s">
        <v>728</v>
      </c>
      <c r="B732" s="23" t="s">
        <v>729</v>
      </c>
      <c r="C732" s="23"/>
      <c r="D732" s="23"/>
      <c r="E732" s="23"/>
      <c r="F732" s="14">
        <f>SUM(F733)</f>
        <v>45000</v>
      </c>
      <c r="G732" s="14">
        <f t="shared" ref="G732" si="152">SUM(G733)</f>
        <v>45000</v>
      </c>
      <c r="H732" s="80">
        <f t="shared" si="142"/>
        <v>100</v>
      </c>
    </row>
    <row r="733" spans="1:8" ht="31.5" x14ac:dyDescent="0.25">
      <c r="A733" s="12" t="s">
        <v>131</v>
      </c>
      <c r="B733" s="23" t="s">
        <v>729</v>
      </c>
      <c r="C733" s="23" t="s">
        <v>169</v>
      </c>
      <c r="D733" s="23" t="s">
        <v>353</v>
      </c>
      <c r="E733" s="23" t="s">
        <v>213</v>
      </c>
      <c r="F733" s="14">
        <f>SUM([1]Ведомственная!G858)</f>
        <v>45000</v>
      </c>
      <c r="G733" s="14">
        <f>SUM([1]Ведомственная!H858)</f>
        <v>45000</v>
      </c>
      <c r="H733" s="80">
        <f t="shared" si="142"/>
        <v>100</v>
      </c>
    </row>
    <row r="734" spans="1:8" ht="63" x14ac:dyDescent="0.25">
      <c r="A734" s="12" t="s">
        <v>730</v>
      </c>
      <c r="B734" s="55" t="s">
        <v>731</v>
      </c>
      <c r="C734" s="23"/>
      <c r="D734" s="23"/>
      <c r="E734" s="23"/>
      <c r="F734" s="14">
        <f>SUM(F735)</f>
        <v>600</v>
      </c>
      <c r="G734" s="14">
        <f>SUM(G735)</f>
        <v>600</v>
      </c>
      <c r="H734" s="80">
        <f t="shared" si="142"/>
        <v>100</v>
      </c>
    </row>
    <row r="735" spans="1:8" ht="31.5" x14ac:dyDescent="0.25">
      <c r="A735" s="12" t="s">
        <v>126</v>
      </c>
      <c r="B735" s="55" t="s">
        <v>731</v>
      </c>
      <c r="C735" s="23" t="s">
        <v>183</v>
      </c>
      <c r="D735" s="23" t="s">
        <v>353</v>
      </c>
      <c r="E735" s="23" t="s">
        <v>213</v>
      </c>
      <c r="F735" s="14">
        <f>SUM([1]Ведомственная!G867)</f>
        <v>600</v>
      </c>
      <c r="G735" s="14">
        <f>SUM([1]Ведомственная!H867)</f>
        <v>600</v>
      </c>
      <c r="H735" s="80">
        <f t="shared" si="142"/>
        <v>100</v>
      </c>
    </row>
    <row r="736" spans="1:8" ht="31.5" x14ac:dyDescent="0.25">
      <c r="A736" s="12" t="s">
        <v>732</v>
      </c>
      <c r="B736" s="55" t="s">
        <v>733</v>
      </c>
      <c r="C736" s="23"/>
      <c r="D736" s="23"/>
      <c r="E736" s="23"/>
      <c r="F736" s="14">
        <f>SUM(F737)</f>
        <v>4000</v>
      </c>
      <c r="G736" s="14">
        <f t="shared" ref="G736" si="153">SUM(G737)</f>
        <v>3997.9</v>
      </c>
      <c r="H736" s="80">
        <f t="shared" si="142"/>
        <v>99.947500000000005</v>
      </c>
    </row>
    <row r="737" spans="1:8" ht="31.5" x14ac:dyDescent="0.25">
      <c r="A737" s="12" t="s">
        <v>126</v>
      </c>
      <c r="B737" s="55" t="s">
        <v>733</v>
      </c>
      <c r="C737" s="23" t="s">
        <v>169</v>
      </c>
      <c r="D737" s="23" t="s">
        <v>353</v>
      </c>
      <c r="E737" s="23" t="s">
        <v>213</v>
      </c>
      <c r="F737" s="14">
        <f>SUM([1]Ведомственная!G869)</f>
        <v>4000</v>
      </c>
      <c r="G737" s="14">
        <f>SUM([1]Ведомственная!H869)</f>
        <v>3997.9</v>
      </c>
      <c r="H737" s="80">
        <f t="shared" si="142"/>
        <v>99.947500000000005</v>
      </c>
    </row>
    <row r="738" spans="1:8" x14ac:dyDescent="0.25">
      <c r="A738" s="12" t="s">
        <v>706</v>
      </c>
      <c r="B738" s="23" t="s">
        <v>734</v>
      </c>
      <c r="C738" s="23"/>
      <c r="D738" s="23"/>
      <c r="E738" s="23"/>
      <c r="F738" s="14">
        <f>SUM(F739:F740)</f>
        <v>5680.1</v>
      </c>
      <c r="G738" s="14">
        <f t="shared" ref="G738" si="154">SUM(G739:G740)</f>
        <v>5507</v>
      </c>
      <c r="H738" s="80">
        <f t="shared" si="142"/>
        <v>96.952518441576728</v>
      </c>
    </row>
    <row r="739" spans="1:8" ht="31.5" x14ac:dyDescent="0.25">
      <c r="A739" s="12" t="s">
        <v>131</v>
      </c>
      <c r="B739" s="23" t="s">
        <v>734</v>
      </c>
      <c r="C739" s="23" t="s">
        <v>169</v>
      </c>
      <c r="D739" s="23" t="s">
        <v>353</v>
      </c>
      <c r="E739" s="23" t="s">
        <v>128</v>
      </c>
      <c r="F739" s="14">
        <f>SUM([1]Ведомственная!G824)</f>
        <v>2590</v>
      </c>
      <c r="G739" s="14">
        <f>SUM([1]Ведомственная!H824)</f>
        <v>2590</v>
      </c>
      <c r="H739" s="80">
        <f t="shared" si="142"/>
        <v>100</v>
      </c>
    </row>
    <row r="740" spans="1:8" ht="31.5" x14ac:dyDescent="0.25">
      <c r="A740" s="12" t="s">
        <v>131</v>
      </c>
      <c r="B740" s="23" t="s">
        <v>734</v>
      </c>
      <c r="C740" s="23" t="s">
        <v>169</v>
      </c>
      <c r="D740" s="23" t="s">
        <v>353</v>
      </c>
      <c r="E740" s="23" t="s">
        <v>213</v>
      </c>
      <c r="F740" s="14">
        <f>SUM([1]Ведомственная!G860)</f>
        <v>3090.1</v>
      </c>
      <c r="G740" s="14">
        <f>SUM([1]Ведомственная!H860)</f>
        <v>2917</v>
      </c>
      <c r="H740" s="80">
        <f t="shared" si="142"/>
        <v>94.398239539173488</v>
      </c>
    </row>
    <row r="741" spans="1:8" ht="47.25" x14ac:dyDescent="0.25">
      <c r="A741" s="12" t="s">
        <v>735</v>
      </c>
      <c r="B741" s="23" t="s">
        <v>736</v>
      </c>
      <c r="C741" s="23"/>
      <c r="D741" s="23"/>
      <c r="E741" s="23"/>
      <c r="F741" s="14">
        <f>SUM(F742)+F743</f>
        <v>9671.1999999999989</v>
      </c>
      <c r="G741" s="14">
        <f t="shared" ref="G741" si="155">SUM(G742)+G743</f>
        <v>9671.1</v>
      </c>
      <c r="H741" s="80">
        <f t="shared" si="142"/>
        <v>99.998966002150738</v>
      </c>
    </row>
    <row r="742" spans="1:8" ht="31.5" x14ac:dyDescent="0.25">
      <c r="A742" s="12" t="s">
        <v>131</v>
      </c>
      <c r="B742" s="23" t="s">
        <v>736</v>
      </c>
      <c r="C742" s="23" t="s">
        <v>169</v>
      </c>
      <c r="D742" s="23" t="s">
        <v>353</v>
      </c>
      <c r="E742" s="23" t="s">
        <v>213</v>
      </c>
      <c r="F742" s="14">
        <f>SUM([1]Ведомственная!G862)</f>
        <v>9481.4</v>
      </c>
      <c r="G742" s="14">
        <f>SUM([1]Ведомственная!H862)</f>
        <v>9481.4</v>
      </c>
      <c r="H742" s="80">
        <f t="shared" si="142"/>
        <v>100</v>
      </c>
    </row>
    <row r="743" spans="1:8" ht="31.5" x14ac:dyDescent="0.25">
      <c r="A743" s="12" t="s">
        <v>126</v>
      </c>
      <c r="B743" s="23" t="s">
        <v>736</v>
      </c>
      <c r="C743" s="23" t="s">
        <v>183</v>
      </c>
      <c r="D743" s="23" t="s">
        <v>353</v>
      </c>
      <c r="E743" s="23" t="s">
        <v>213</v>
      </c>
      <c r="F743" s="14">
        <f>SUM([1]Ведомственная!G863)</f>
        <v>189.8</v>
      </c>
      <c r="G743" s="14">
        <f>SUM([1]Ведомственная!H863)</f>
        <v>189.7</v>
      </c>
      <c r="H743" s="80">
        <f t="shared" si="142"/>
        <v>99.947312961011576</v>
      </c>
    </row>
    <row r="744" spans="1:8" ht="47.25" x14ac:dyDescent="0.25">
      <c r="A744" s="12" t="s">
        <v>737</v>
      </c>
      <c r="B744" s="23" t="s">
        <v>738</v>
      </c>
      <c r="C744" s="23"/>
      <c r="D744" s="23"/>
      <c r="E744" s="23"/>
      <c r="F744" s="14">
        <f>SUM(F745)</f>
        <v>9332.7000000000007</v>
      </c>
      <c r="G744" s="14">
        <f t="shared" ref="G744" si="156">SUM(G745)</f>
        <v>9192.5</v>
      </c>
      <c r="H744" s="80">
        <f t="shared" si="142"/>
        <v>98.497755204817466</v>
      </c>
    </row>
    <row r="745" spans="1:8" ht="31.5" x14ac:dyDescent="0.25">
      <c r="A745" s="12" t="s">
        <v>131</v>
      </c>
      <c r="B745" s="23" t="s">
        <v>738</v>
      </c>
      <c r="C745" s="23" t="s">
        <v>169</v>
      </c>
      <c r="D745" s="23" t="s">
        <v>353</v>
      </c>
      <c r="E745" s="23" t="s">
        <v>213</v>
      </c>
      <c r="F745" s="14">
        <f>SUM([1]Ведомственная!G865)</f>
        <v>9332.7000000000007</v>
      </c>
      <c r="G745" s="14">
        <f>SUM([1]Ведомственная!H865)</f>
        <v>9192.5</v>
      </c>
      <c r="H745" s="80">
        <f t="shared" si="142"/>
        <v>98.497755204817466</v>
      </c>
    </row>
    <row r="746" spans="1:8" ht="31.5" x14ac:dyDescent="0.25">
      <c r="A746" s="30" t="s">
        <v>407</v>
      </c>
      <c r="B746" s="20" t="s">
        <v>739</v>
      </c>
      <c r="C746" s="20"/>
      <c r="D746" s="23"/>
      <c r="E746" s="23"/>
      <c r="F746" s="14">
        <f>F747</f>
        <v>0</v>
      </c>
      <c r="G746" s="14">
        <f>G747</f>
        <v>0</v>
      </c>
      <c r="H746" s="80"/>
    </row>
    <row r="747" spans="1:8" ht="31.5" x14ac:dyDescent="0.25">
      <c r="A747" s="30" t="s">
        <v>322</v>
      </c>
      <c r="B747" s="20" t="s">
        <v>739</v>
      </c>
      <c r="C747" s="20">
        <v>400</v>
      </c>
      <c r="D747" s="23" t="s">
        <v>353</v>
      </c>
      <c r="E747" s="23" t="s">
        <v>128</v>
      </c>
      <c r="F747" s="14">
        <f>SUM([1]Ведомственная!G497)</f>
        <v>0</v>
      </c>
      <c r="G747" s="14">
        <f>SUM([1]Ведомственная!H497)</f>
        <v>0</v>
      </c>
      <c r="H747" s="80"/>
    </row>
    <row r="748" spans="1:8" x14ac:dyDescent="0.25">
      <c r="A748" s="12" t="s">
        <v>428</v>
      </c>
      <c r="B748" s="23" t="s">
        <v>740</v>
      </c>
      <c r="C748" s="23"/>
      <c r="D748" s="23"/>
      <c r="E748" s="23"/>
      <c r="F748" s="14">
        <f>SUM(F749+F755)+F752</f>
        <v>9956.2000000000007</v>
      </c>
      <c r="G748" s="14">
        <f t="shared" ref="G748" si="157">SUM(G749+G755)+G752</f>
        <v>9942.7999999999993</v>
      </c>
      <c r="H748" s="80">
        <f t="shared" si="142"/>
        <v>99.865410497981145</v>
      </c>
    </row>
    <row r="749" spans="1:8" ht="31.5" x14ac:dyDescent="0.25">
      <c r="A749" s="12" t="s">
        <v>430</v>
      </c>
      <c r="B749" s="23" t="s">
        <v>741</v>
      </c>
      <c r="C749" s="23"/>
      <c r="D749" s="23"/>
      <c r="E749" s="23"/>
      <c r="F749" s="14">
        <f t="shared" ref="F749:G750" si="158">F750</f>
        <v>1864.3</v>
      </c>
      <c r="G749" s="14">
        <f t="shared" si="158"/>
        <v>1864.3</v>
      </c>
      <c r="H749" s="80">
        <f t="shared" si="142"/>
        <v>100</v>
      </c>
    </row>
    <row r="750" spans="1:8" x14ac:dyDescent="0.25">
      <c r="A750" s="12" t="s">
        <v>706</v>
      </c>
      <c r="B750" s="23" t="s">
        <v>742</v>
      </c>
      <c r="C750" s="23"/>
      <c r="D750" s="23"/>
      <c r="E750" s="23"/>
      <c r="F750" s="14">
        <f t="shared" si="158"/>
        <v>1864.3</v>
      </c>
      <c r="G750" s="14">
        <f t="shared" si="158"/>
        <v>1864.3</v>
      </c>
      <c r="H750" s="80">
        <f t="shared" si="142"/>
        <v>100</v>
      </c>
    </row>
    <row r="751" spans="1:8" ht="31.5" x14ac:dyDescent="0.25">
      <c r="A751" s="12" t="s">
        <v>126</v>
      </c>
      <c r="B751" s="23" t="s">
        <v>742</v>
      </c>
      <c r="C751" s="23" t="s">
        <v>183</v>
      </c>
      <c r="D751" s="23" t="s">
        <v>353</v>
      </c>
      <c r="E751" s="23" t="s">
        <v>128</v>
      </c>
      <c r="F751" s="14">
        <f>SUM([1]Ведомственная!G828)</f>
        <v>1864.3</v>
      </c>
      <c r="G751" s="14">
        <f>SUM([1]Ведомственная!H828)</f>
        <v>1864.3</v>
      </c>
      <c r="H751" s="80">
        <f t="shared" si="142"/>
        <v>100</v>
      </c>
    </row>
    <row r="752" spans="1:8" ht="31.5" x14ac:dyDescent="0.25">
      <c r="A752" s="12" t="s">
        <v>472</v>
      </c>
      <c r="B752" s="23" t="s">
        <v>743</v>
      </c>
      <c r="C752" s="23"/>
      <c r="D752" s="23"/>
      <c r="E752" s="23"/>
      <c r="F752" s="14">
        <f>SUM(F753)</f>
        <v>5139.3999999999996</v>
      </c>
      <c r="G752" s="14">
        <f t="shared" ref="G752:G753" si="159">SUM(G753)</f>
        <v>5139.3999999999996</v>
      </c>
      <c r="H752" s="80">
        <f t="shared" si="142"/>
        <v>100</v>
      </c>
    </row>
    <row r="753" spans="1:8" x14ac:dyDescent="0.25">
      <c r="A753" s="12" t="s">
        <v>706</v>
      </c>
      <c r="B753" s="23" t="s">
        <v>744</v>
      </c>
      <c r="C753" s="23"/>
      <c r="D753" s="23"/>
      <c r="E753" s="23"/>
      <c r="F753" s="14">
        <f>SUM(F754)</f>
        <v>5139.3999999999996</v>
      </c>
      <c r="G753" s="14">
        <f t="shared" si="159"/>
        <v>5139.3999999999996</v>
      </c>
      <c r="H753" s="80">
        <f t="shared" si="142"/>
        <v>100</v>
      </c>
    </row>
    <row r="754" spans="1:8" ht="31.5" x14ac:dyDescent="0.25">
      <c r="A754" s="12" t="s">
        <v>126</v>
      </c>
      <c r="B754" s="23" t="s">
        <v>744</v>
      </c>
      <c r="C754" s="23" t="s">
        <v>183</v>
      </c>
      <c r="D754" s="23" t="s">
        <v>353</v>
      </c>
      <c r="E754" s="23" t="s">
        <v>213</v>
      </c>
      <c r="F754" s="14">
        <f>SUM([1]Ведомственная!G831)</f>
        <v>5139.3999999999996</v>
      </c>
      <c r="G754" s="14">
        <f>SUM([1]Ведомственная!H831)</f>
        <v>5139.3999999999996</v>
      </c>
      <c r="H754" s="80">
        <f t="shared" si="142"/>
        <v>100</v>
      </c>
    </row>
    <row r="755" spans="1:8" ht="31.5" x14ac:dyDescent="0.25">
      <c r="A755" s="12" t="s">
        <v>517</v>
      </c>
      <c r="B755" s="23" t="s">
        <v>745</v>
      </c>
      <c r="C755" s="23"/>
      <c r="D755" s="23"/>
      <c r="E755" s="23"/>
      <c r="F755" s="14">
        <f t="shared" ref="F755:G755" si="160">F756</f>
        <v>2952.5</v>
      </c>
      <c r="G755" s="14">
        <f t="shared" si="160"/>
        <v>2939.1</v>
      </c>
      <c r="H755" s="80">
        <f t="shared" si="142"/>
        <v>99.54614733276884</v>
      </c>
    </row>
    <row r="756" spans="1:8" x14ac:dyDescent="0.25">
      <c r="A756" s="12" t="s">
        <v>706</v>
      </c>
      <c r="B756" s="23" t="s">
        <v>746</v>
      </c>
      <c r="C756" s="23"/>
      <c r="D756" s="23"/>
      <c r="E756" s="23"/>
      <c r="F756" s="14">
        <f>SUM(F757)</f>
        <v>2952.5</v>
      </c>
      <c r="G756" s="14">
        <f t="shared" ref="G756" si="161">SUM(G757)</f>
        <v>2939.1</v>
      </c>
      <c r="H756" s="80">
        <f t="shared" si="142"/>
        <v>99.54614733276884</v>
      </c>
    </row>
    <row r="757" spans="1:8" ht="31.5" x14ac:dyDescent="0.25">
      <c r="A757" s="12" t="s">
        <v>126</v>
      </c>
      <c r="B757" s="23" t="s">
        <v>746</v>
      </c>
      <c r="C757" s="23" t="s">
        <v>183</v>
      </c>
      <c r="D757" s="23" t="s">
        <v>353</v>
      </c>
      <c r="E757" s="23" t="s">
        <v>128</v>
      </c>
      <c r="F757" s="14">
        <f>SUM([1]Ведомственная!G834)</f>
        <v>2952.5</v>
      </c>
      <c r="G757" s="14">
        <f>SUM([1]Ведомственная!H834)</f>
        <v>2939.1</v>
      </c>
      <c r="H757" s="80">
        <f t="shared" si="142"/>
        <v>99.54614733276884</v>
      </c>
    </row>
    <row r="758" spans="1:8" x14ac:dyDescent="0.25">
      <c r="A758" s="12" t="s">
        <v>718</v>
      </c>
      <c r="B758" s="55" t="s">
        <v>747</v>
      </c>
      <c r="C758" s="23"/>
      <c r="D758" s="23"/>
      <c r="E758" s="23"/>
      <c r="F758" s="14">
        <f>SUM(F759)</f>
        <v>42166.7</v>
      </c>
      <c r="G758" s="14">
        <f t="shared" ref="G758:G759" si="162">SUM(G759)</f>
        <v>32594.6</v>
      </c>
      <c r="H758" s="80">
        <f t="shared" si="142"/>
        <v>77.299385534082589</v>
      </c>
    </row>
    <row r="759" spans="1:8" ht="31.5" x14ac:dyDescent="0.25">
      <c r="A759" s="12" t="s">
        <v>748</v>
      </c>
      <c r="B759" s="55" t="s">
        <v>749</v>
      </c>
      <c r="C759" s="23"/>
      <c r="D759" s="23"/>
      <c r="E759" s="23"/>
      <c r="F759" s="14">
        <f>SUM(F760)</f>
        <v>42166.7</v>
      </c>
      <c r="G759" s="14">
        <f t="shared" si="162"/>
        <v>32594.6</v>
      </c>
      <c r="H759" s="80">
        <f t="shared" si="142"/>
        <v>77.299385534082589</v>
      </c>
    </row>
    <row r="760" spans="1:8" ht="31.5" x14ac:dyDescent="0.25">
      <c r="A760" s="12" t="s">
        <v>126</v>
      </c>
      <c r="B760" s="55" t="s">
        <v>749</v>
      </c>
      <c r="C760" s="23" t="s">
        <v>183</v>
      </c>
      <c r="D760" s="23" t="s">
        <v>353</v>
      </c>
      <c r="E760" s="23" t="s">
        <v>213</v>
      </c>
      <c r="F760" s="14">
        <f>SUM([1]Ведомственная!G872)</f>
        <v>42166.7</v>
      </c>
      <c r="G760" s="14">
        <f>SUM([1]Ведомственная!H872)</f>
        <v>32594.6</v>
      </c>
      <c r="H760" s="80">
        <f t="shared" si="142"/>
        <v>77.299385534082589</v>
      </c>
    </row>
    <row r="761" spans="1:8" s="19" customFormat="1" ht="31.5" x14ac:dyDescent="0.25">
      <c r="A761" s="15" t="s">
        <v>750</v>
      </c>
      <c r="B761" s="16" t="s">
        <v>751</v>
      </c>
      <c r="C761" s="16"/>
      <c r="D761" s="17"/>
      <c r="E761" s="17"/>
      <c r="F761" s="18">
        <f>SUM(F762+F791+F796+F808)</f>
        <v>31560.9</v>
      </c>
      <c r="G761" s="18">
        <f>SUM(G762+G791+G796+G808)</f>
        <v>31364.799999999996</v>
      </c>
      <c r="H761" s="80">
        <f t="shared" si="142"/>
        <v>99.378661571754918</v>
      </c>
    </row>
    <row r="762" spans="1:8" ht="47.25" x14ac:dyDescent="0.25">
      <c r="A762" s="12" t="s">
        <v>752</v>
      </c>
      <c r="B762" s="20" t="s">
        <v>753</v>
      </c>
      <c r="C762" s="20"/>
      <c r="D762" s="29"/>
      <c r="E762" s="29"/>
      <c r="F762" s="21">
        <f>F780+F763+F783</f>
        <v>20965.800000000003</v>
      </c>
      <c r="G762" s="21">
        <f>G780+G763+G783</f>
        <v>20880.099999999999</v>
      </c>
      <c r="H762" s="80">
        <f t="shared" si="142"/>
        <v>99.591239065525741</v>
      </c>
    </row>
    <row r="763" spans="1:8" x14ac:dyDescent="0.25">
      <c r="A763" s="12" t="s">
        <v>216</v>
      </c>
      <c r="B763" s="20" t="s">
        <v>754</v>
      </c>
      <c r="C763" s="20"/>
      <c r="D763" s="29"/>
      <c r="E763" s="29"/>
      <c r="F763" s="21">
        <f>SUM(F764+F767+F776)</f>
        <v>19015.800000000003</v>
      </c>
      <c r="G763" s="21">
        <f>SUM(G764+G767+G776)</f>
        <v>18930.099999999999</v>
      </c>
      <c r="H763" s="80">
        <f t="shared" si="142"/>
        <v>99.549322142639255</v>
      </c>
    </row>
    <row r="764" spans="1:8" x14ac:dyDescent="0.25">
      <c r="A764" s="12" t="s">
        <v>755</v>
      </c>
      <c r="B764" s="20" t="s">
        <v>756</v>
      </c>
      <c r="C764" s="20"/>
      <c r="D764" s="29"/>
      <c r="E764" s="29"/>
      <c r="F764" s="21">
        <f t="shared" ref="F764:G765" si="163">F765</f>
        <v>12299.1</v>
      </c>
      <c r="G764" s="21">
        <f t="shared" si="163"/>
        <v>12263.4</v>
      </c>
      <c r="H764" s="80">
        <f t="shared" si="142"/>
        <v>99.70973485864819</v>
      </c>
    </row>
    <row r="765" spans="1:8" ht="31.5" x14ac:dyDescent="0.25">
      <c r="A765" s="12" t="s">
        <v>757</v>
      </c>
      <c r="B765" s="20" t="s">
        <v>758</v>
      </c>
      <c r="C765" s="20"/>
      <c r="D765" s="29"/>
      <c r="E765" s="29"/>
      <c r="F765" s="21">
        <f t="shared" si="163"/>
        <v>12299.1</v>
      </c>
      <c r="G765" s="21">
        <f t="shared" si="163"/>
        <v>12263.4</v>
      </c>
      <c r="H765" s="80">
        <f t="shared" si="142"/>
        <v>99.70973485864819</v>
      </c>
    </row>
    <row r="766" spans="1:8" x14ac:dyDescent="0.25">
      <c r="A766" s="12" t="s">
        <v>116</v>
      </c>
      <c r="B766" s="20" t="s">
        <v>758</v>
      </c>
      <c r="C766" s="20">
        <v>300</v>
      </c>
      <c r="D766" s="29" t="s">
        <v>118</v>
      </c>
      <c r="E766" s="29" t="s">
        <v>128</v>
      </c>
      <c r="F766" s="21">
        <f>SUM([1]Ведомственная!G582)</f>
        <v>12299.1</v>
      </c>
      <c r="G766" s="21">
        <f>SUM([1]Ведомственная!H582)</f>
        <v>12263.4</v>
      </c>
      <c r="H766" s="80">
        <f t="shared" si="142"/>
        <v>99.70973485864819</v>
      </c>
    </row>
    <row r="767" spans="1:8" x14ac:dyDescent="0.25">
      <c r="A767" s="12" t="s">
        <v>759</v>
      </c>
      <c r="B767" s="20" t="s">
        <v>760</v>
      </c>
      <c r="C767" s="20"/>
      <c r="D767" s="29"/>
      <c r="E767" s="29"/>
      <c r="F767" s="21">
        <f>F768+F770+F772+F774</f>
        <v>5236.8</v>
      </c>
      <c r="G767" s="21">
        <f t="shared" ref="G767" si="164">G768+G770+G772+G774</f>
        <v>5186.8999999999996</v>
      </c>
      <c r="H767" s="80">
        <f t="shared" si="142"/>
        <v>99.047128017109671</v>
      </c>
    </row>
    <row r="768" spans="1:8" x14ac:dyDescent="0.25">
      <c r="A768" s="12" t="s">
        <v>761</v>
      </c>
      <c r="B768" s="20" t="s">
        <v>762</v>
      </c>
      <c r="C768" s="20"/>
      <c r="D768" s="29"/>
      <c r="E768" s="29"/>
      <c r="F768" s="21">
        <f>F769</f>
        <v>1600</v>
      </c>
      <c r="G768" s="21">
        <f>G769</f>
        <v>1600</v>
      </c>
      <c r="H768" s="80">
        <f t="shared" si="142"/>
        <v>100</v>
      </c>
    </row>
    <row r="769" spans="1:8" x14ac:dyDescent="0.25">
      <c r="A769" s="12" t="s">
        <v>116</v>
      </c>
      <c r="B769" s="20" t="s">
        <v>762</v>
      </c>
      <c r="C769" s="20">
        <v>300</v>
      </c>
      <c r="D769" s="29" t="s">
        <v>118</v>
      </c>
      <c r="E769" s="29" t="s">
        <v>119</v>
      </c>
      <c r="F769" s="21">
        <f>SUM([1]Ведомственная!G673)</f>
        <v>1600</v>
      </c>
      <c r="G769" s="21">
        <f>SUM([1]Ведомственная!H673)</f>
        <v>1600</v>
      </c>
      <c r="H769" s="80">
        <f t="shared" si="142"/>
        <v>100</v>
      </c>
    </row>
    <row r="770" spans="1:8" ht="31.5" x14ac:dyDescent="0.25">
      <c r="A770" s="12" t="s">
        <v>763</v>
      </c>
      <c r="B770" s="20" t="s">
        <v>764</v>
      </c>
      <c r="C770" s="20"/>
      <c r="D770" s="29"/>
      <c r="E770" s="29"/>
      <c r="F770" s="21">
        <f>F771</f>
        <v>1655.1</v>
      </c>
      <c r="G770" s="21">
        <f>G771</f>
        <v>1640.2</v>
      </c>
      <c r="H770" s="80">
        <f t="shared" si="142"/>
        <v>99.099752280828952</v>
      </c>
    </row>
    <row r="771" spans="1:8" x14ac:dyDescent="0.25">
      <c r="A771" s="12" t="s">
        <v>116</v>
      </c>
      <c r="B771" s="20" t="s">
        <v>764</v>
      </c>
      <c r="C771" s="20">
        <v>300</v>
      </c>
      <c r="D771" s="29" t="s">
        <v>118</v>
      </c>
      <c r="E771" s="29" t="s">
        <v>119</v>
      </c>
      <c r="F771" s="21">
        <f>SUM([1]Ведомственная!G675)</f>
        <v>1655.1</v>
      </c>
      <c r="G771" s="21">
        <f>SUM([1]Ведомственная!H675)</f>
        <v>1640.2</v>
      </c>
      <c r="H771" s="80">
        <f t="shared" si="142"/>
        <v>99.099752280828952</v>
      </c>
    </row>
    <row r="772" spans="1:8" ht="47.25" x14ac:dyDescent="0.25">
      <c r="A772" s="12" t="s">
        <v>765</v>
      </c>
      <c r="B772" s="23" t="s">
        <v>766</v>
      </c>
      <c r="C772" s="29"/>
      <c r="D772" s="29"/>
      <c r="E772" s="29"/>
      <c r="F772" s="21">
        <f>F773</f>
        <v>788.4</v>
      </c>
      <c r="G772" s="21">
        <f>G773</f>
        <v>753.4</v>
      </c>
      <c r="H772" s="80">
        <f t="shared" si="142"/>
        <v>95.560629122272957</v>
      </c>
    </row>
    <row r="773" spans="1:8" x14ac:dyDescent="0.25">
      <c r="A773" s="12" t="s">
        <v>116</v>
      </c>
      <c r="B773" s="23" t="s">
        <v>766</v>
      </c>
      <c r="C773" s="29" t="s">
        <v>117</v>
      </c>
      <c r="D773" s="29" t="s">
        <v>118</v>
      </c>
      <c r="E773" s="29" t="s">
        <v>119</v>
      </c>
      <c r="F773" s="14">
        <f>SUM([1]Ведомственная!G677)</f>
        <v>788.4</v>
      </c>
      <c r="G773" s="14">
        <f>SUM([1]Ведомственная!H677)</f>
        <v>753.4</v>
      </c>
      <c r="H773" s="80">
        <f t="shared" si="142"/>
        <v>95.560629122272957</v>
      </c>
    </row>
    <row r="774" spans="1:8" ht="31.5" x14ac:dyDescent="0.25">
      <c r="A774" s="12" t="s">
        <v>767</v>
      </c>
      <c r="B774" s="23" t="s">
        <v>768</v>
      </c>
      <c r="C774" s="29"/>
      <c r="D774" s="29"/>
      <c r="E774" s="29"/>
      <c r="F774" s="14">
        <f>SUM(F775)</f>
        <v>1193.3</v>
      </c>
      <c r="G774" s="14">
        <f t="shared" ref="G774" si="165">SUM(G775)</f>
        <v>1193.3</v>
      </c>
      <c r="H774" s="80">
        <f t="shared" ref="H774:H837" si="166">SUM(G774/F774*100)</f>
        <v>100</v>
      </c>
    </row>
    <row r="775" spans="1:8" x14ac:dyDescent="0.25">
      <c r="A775" s="12" t="s">
        <v>116</v>
      </c>
      <c r="B775" s="23" t="s">
        <v>768</v>
      </c>
      <c r="C775" s="29" t="s">
        <v>117</v>
      </c>
      <c r="D775" s="29" t="s">
        <v>118</v>
      </c>
      <c r="E775" s="29" t="s">
        <v>119</v>
      </c>
      <c r="F775" s="14">
        <f>SUM([1]Ведомственная!G679)</f>
        <v>1193.3</v>
      </c>
      <c r="G775" s="14">
        <f>SUM([1]Ведомственная!H679)</f>
        <v>1193.3</v>
      </c>
      <c r="H775" s="80">
        <f t="shared" si="166"/>
        <v>100</v>
      </c>
    </row>
    <row r="776" spans="1:8" ht="31.5" x14ac:dyDescent="0.25">
      <c r="A776" s="12" t="s">
        <v>769</v>
      </c>
      <c r="B776" s="20" t="s">
        <v>770</v>
      </c>
      <c r="C776" s="20"/>
      <c r="D776" s="29"/>
      <c r="E776" s="29"/>
      <c r="F776" s="21">
        <f>F777</f>
        <v>1479.9</v>
      </c>
      <c r="G776" s="21">
        <f>G777</f>
        <v>1479.8</v>
      </c>
      <c r="H776" s="80">
        <f t="shared" si="166"/>
        <v>99.993242786674756</v>
      </c>
    </row>
    <row r="777" spans="1:8" x14ac:dyDescent="0.25">
      <c r="A777" s="12" t="s">
        <v>771</v>
      </c>
      <c r="B777" s="20" t="s">
        <v>772</v>
      </c>
      <c r="C777" s="20"/>
      <c r="D777" s="29"/>
      <c r="E777" s="29"/>
      <c r="F777" s="21">
        <f>F778+F779</f>
        <v>1479.9</v>
      </c>
      <c r="G777" s="21">
        <f>G778+G779</f>
        <v>1479.8</v>
      </c>
      <c r="H777" s="80">
        <f t="shared" si="166"/>
        <v>99.993242786674756</v>
      </c>
    </row>
    <row r="778" spans="1:8" ht="31.5" x14ac:dyDescent="0.25">
      <c r="A778" s="12" t="s">
        <v>131</v>
      </c>
      <c r="B778" s="20" t="s">
        <v>772</v>
      </c>
      <c r="C778" s="20">
        <v>200</v>
      </c>
      <c r="D778" s="29" t="s">
        <v>118</v>
      </c>
      <c r="E778" s="29" t="s">
        <v>119</v>
      </c>
      <c r="F778" s="21">
        <f>SUM([1]Ведомственная!G682)</f>
        <v>839.9</v>
      </c>
      <c r="G778" s="21">
        <f>SUM([1]Ведомственная!H682)</f>
        <v>839.8</v>
      </c>
      <c r="H778" s="80">
        <f t="shared" si="166"/>
        <v>99.988093820692939</v>
      </c>
    </row>
    <row r="779" spans="1:8" x14ac:dyDescent="0.25">
      <c r="A779" s="12" t="s">
        <v>116</v>
      </c>
      <c r="B779" s="20" t="s">
        <v>772</v>
      </c>
      <c r="C779" s="20">
        <v>300</v>
      </c>
      <c r="D779" s="29" t="s">
        <v>118</v>
      </c>
      <c r="E779" s="29" t="s">
        <v>119</v>
      </c>
      <c r="F779" s="21">
        <f>SUM([1]Ведомственная!G683)</f>
        <v>640</v>
      </c>
      <c r="G779" s="21">
        <f>SUM([1]Ведомственная!H683)</f>
        <v>640</v>
      </c>
      <c r="H779" s="80">
        <f t="shared" si="166"/>
        <v>100</v>
      </c>
    </row>
    <row r="780" spans="1:8" ht="47.25" hidden="1" x14ac:dyDescent="0.25">
      <c r="A780" s="12" t="s">
        <v>221</v>
      </c>
      <c r="B780" s="20" t="s">
        <v>773</v>
      </c>
      <c r="C780" s="20"/>
      <c r="D780" s="29"/>
      <c r="E780" s="29"/>
      <c r="F780" s="21">
        <f>SUM(F781)</f>
        <v>0</v>
      </c>
      <c r="G780" s="21">
        <f>SUM(G781)</f>
        <v>0</v>
      </c>
      <c r="H780" s="80" t="e">
        <f t="shared" si="166"/>
        <v>#DIV/0!</v>
      </c>
    </row>
    <row r="781" spans="1:8" hidden="1" x14ac:dyDescent="0.25">
      <c r="A781" s="12" t="s">
        <v>276</v>
      </c>
      <c r="B781" s="20" t="s">
        <v>774</v>
      </c>
      <c r="C781" s="20"/>
      <c r="D781" s="29"/>
      <c r="E781" s="29"/>
      <c r="F781" s="21">
        <f>F782</f>
        <v>0</v>
      </c>
      <c r="G781" s="21">
        <f>G782</f>
        <v>0</v>
      </c>
      <c r="H781" s="80" t="e">
        <f t="shared" si="166"/>
        <v>#DIV/0!</v>
      </c>
    </row>
    <row r="782" spans="1:8" hidden="1" x14ac:dyDescent="0.25">
      <c r="A782" s="12" t="s">
        <v>145</v>
      </c>
      <c r="B782" s="20" t="s">
        <v>774</v>
      </c>
      <c r="C782" s="20">
        <v>800</v>
      </c>
      <c r="D782" s="29" t="s">
        <v>136</v>
      </c>
      <c r="E782" s="29" t="s">
        <v>230</v>
      </c>
      <c r="F782" s="21">
        <v>0</v>
      </c>
      <c r="G782" s="21">
        <v>0</v>
      </c>
      <c r="H782" s="80" t="e">
        <f t="shared" si="166"/>
        <v>#DIV/0!</v>
      </c>
    </row>
    <row r="783" spans="1:8" ht="31.5" x14ac:dyDescent="0.25">
      <c r="A783" s="12" t="s">
        <v>294</v>
      </c>
      <c r="B783" s="20" t="s">
        <v>775</v>
      </c>
      <c r="C783" s="20"/>
      <c r="D783" s="29"/>
      <c r="E783" s="29"/>
      <c r="F783" s="21">
        <f>SUM(F784)+F788</f>
        <v>1950</v>
      </c>
      <c r="G783" s="21">
        <f>SUM(G784)+G788</f>
        <v>1950</v>
      </c>
      <c r="H783" s="80">
        <f t="shared" si="166"/>
        <v>100</v>
      </c>
    </row>
    <row r="784" spans="1:8" x14ac:dyDescent="0.25">
      <c r="A784" s="12" t="s">
        <v>776</v>
      </c>
      <c r="B784" s="20" t="s">
        <v>777</v>
      </c>
      <c r="C784" s="20"/>
      <c r="D784" s="29"/>
      <c r="E784" s="29"/>
      <c r="F784" s="21">
        <f>F785</f>
        <v>1950</v>
      </c>
      <c r="G784" s="21">
        <f>G785</f>
        <v>1950</v>
      </c>
      <c r="H784" s="80">
        <f t="shared" si="166"/>
        <v>100</v>
      </c>
    </row>
    <row r="785" spans="1:8" ht="47.25" x14ac:dyDescent="0.25">
      <c r="A785" s="12" t="s">
        <v>778</v>
      </c>
      <c r="B785" s="20" t="s">
        <v>779</v>
      </c>
      <c r="C785" s="20"/>
      <c r="D785" s="29"/>
      <c r="E785" s="29"/>
      <c r="F785" s="21">
        <f>F786+F787</f>
        <v>1950</v>
      </c>
      <c r="G785" s="21">
        <f>G786+G787</f>
        <v>1950</v>
      </c>
      <c r="H785" s="80">
        <f t="shared" si="166"/>
        <v>100</v>
      </c>
    </row>
    <row r="786" spans="1:8" ht="63" x14ac:dyDescent="0.25">
      <c r="A786" s="12" t="s">
        <v>143</v>
      </c>
      <c r="B786" s="20" t="s">
        <v>779</v>
      </c>
      <c r="C786" s="20">
        <v>100</v>
      </c>
      <c r="D786" s="29" t="s">
        <v>118</v>
      </c>
      <c r="E786" s="29" t="s">
        <v>213</v>
      </c>
      <c r="F786" s="21">
        <f>SUM([1]Ведомственная!G596)</f>
        <v>1315.4</v>
      </c>
      <c r="G786" s="21">
        <f>SUM([1]Ведомственная!H596)</f>
        <v>1315.4</v>
      </c>
      <c r="H786" s="80">
        <f t="shared" si="166"/>
        <v>100</v>
      </c>
    </row>
    <row r="787" spans="1:8" ht="29.25" customHeight="1" x14ac:dyDescent="0.25">
      <c r="A787" s="12" t="s">
        <v>131</v>
      </c>
      <c r="B787" s="20" t="s">
        <v>779</v>
      </c>
      <c r="C787" s="20">
        <v>200</v>
      </c>
      <c r="D787" s="29" t="s">
        <v>118</v>
      </c>
      <c r="E787" s="29" t="s">
        <v>213</v>
      </c>
      <c r="F787" s="21">
        <f>SUM([1]Ведомственная!G597)</f>
        <v>634.6</v>
      </c>
      <c r="G787" s="21">
        <f>SUM([1]Ведомственная!H597)</f>
        <v>634.6</v>
      </c>
      <c r="H787" s="80">
        <f t="shared" si="166"/>
        <v>100</v>
      </c>
    </row>
    <row r="788" spans="1:8" hidden="1" x14ac:dyDescent="0.25">
      <c r="A788" s="12" t="s">
        <v>780</v>
      </c>
      <c r="B788" s="20" t="s">
        <v>781</v>
      </c>
      <c r="C788" s="20"/>
      <c r="D788" s="29"/>
      <c r="E788" s="29"/>
      <c r="F788" s="21">
        <f>SUM(F790)</f>
        <v>0</v>
      </c>
      <c r="G788" s="21">
        <f>SUM(G790)</f>
        <v>0</v>
      </c>
      <c r="H788" s="80"/>
    </row>
    <row r="789" spans="1:8" ht="47.25" hidden="1" x14ac:dyDescent="0.25">
      <c r="A789" s="12" t="s">
        <v>782</v>
      </c>
      <c r="B789" s="20" t="s">
        <v>783</v>
      </c>
      <c r="C789" s="20"/>
      <c r="D789" s="29"/>
      <c r="E789" s="29"/>
      <c r="F789" s="21">
        <f>SUM(F790)</f>
        <v>0</v>
      </c>
      <c r="G789" s="21">
        <f>SUM(G790)</f>
        <v>0</v>
      </c>
      <c r="H789" s="80"/>
    </row>
    <row r="790" spans="1:8" ht="31.5" hidden="1" x14ac:dyDescent="0.25">
      <c r="A790" s="12" t="s">
        <v>131</v>
      </c>
      <c r="B790" s="20" t="s">
        <v>783</v>
      </c>
      <c r="C790" s="20">
        <v>200</v>
      </c>
      <c r="D790" s="29" t="s">
        <v>118</v>
      </c>
      <c r="E790" s="29" t="s">
        <v>136</v>
      </c>
      <c r="F790" s="21">
        <f>SUM([1]Ведомственная!G736)</f>
        <v>0</v>
      </c>
      <c r="G790" s="21">
        <f>SUM([1]Ведомственная!H736)</f>
        <v>0</v>
      </c>
      <c r="H790" s="80"/>
    </row>
    <row r="791" spans="1:8" x14ac:dyDescent="0.25">
      <c r="A791" s="12" t="s">
        <v>784</v>
      </c>
      <c r="B791" s="20" t="s">
        <v>785</v>
      </c>
      <c r="C791" s="20"/>
      <c r="D791" s="29"/>
      <c r="E791" s="29"/>
      <c r="F791" s="21">
        <f t="shared" ref="F791:G792" si="167">F792</f>
        <v>328.5</v>
      </c>
      <c r="G791" s="21">
        <f t="shared" si="167"/>
        <v>328.5</v>
      </c>
      <c r="H791" s="80">
        <f t="shared" si="166"/>
        <v>100</v>
      </c>
    </row>
    <row r="792" spans="1:8" x14ac:dyDescent="0.25">
      <c r="A792" s="12" t="s">
        <v>216</v>
      </c>
      <c r="B792" s="20" t="s">
        <v>786</v>
      </c>
      <c r="C792" s="20"/>
      <c r="D792" s="29"/>
      <c r="E792" s="29"/>
      <c r="F792" s="21">
        <f t="shared" si="167"/>
        <v>328.5</v>
      </c>
      <c r="G792" s="21">
        <f t="shared" si="167"/>
        <v>328.5</v>
      </c>
      <c r="H792" s="80">
        <f t="shared" si="166"/>
        <v>100</v>
      </c>
    </row>
    <row r="793" spans="1:8" x14ac:dyDescent="0.25">
      <c r="A793" s="12" t="s">
        <v>787</v>
      </c>
      <c r="B793" s="20" t="s">
        <v>788</v>
      </c>
      <c r="C793" s="20"/>
      <c r="D793" s="29"/>
      <c r="E793" s="29"/>
      <c r="F793" s="21">
        <f>F794+F795</f>
        <v>328.5</v>
      </c>
      <c r="G793" s="21">
        <f>G794+G795</f>
        <v>328.5</v>
      </c>
      <c r="H793" s="80">
        <f t="shared" si="166"/>
        <v>100</v>
      </c>
    </row>
    <row r="794" spans="1:8" ht="27.75" customHeight="1" x14ac:dyDescent="0.25">
      <c r="A794" s="12" t="s">
        <v>131</v>
      </c>
      <c r="B794" s="20" t="s">
        <v>788</v>
      </c>
      <c r="C794" s="20">
        <v>200</v>
      </c>
      <c r="D794" s="29" t="s">
        <v>118</v>
      </c>
      <c r="E794" s="29" t="s">
        <v>119</v>
      </c>
      <c r="F794" s="21">
        <f>SUM([1]Ведомственная!G687)</f>
        <v>328.5</v>
      </c>
      <c r="G794" s="21">
        <f>SUM([1]Ведомственная!H687)</f>
        <v>328.5</v>
      </c>
      <c r="H794" s="80">
        <f t="shared" si="166"/>
        <v>100</v>
      </c>
    </row>
    <row r="795" spans="1:8" hidden="1" x14ac:dyDescent="0.25">
      <c r="A795" s="12" t="s">
        <v>116</v>
      </c>
      <c r="B795" s="20" t="s">
        <v>788</v>
      </c>
      <c r="C795" s="20">
        <v>300</v>
      </c>
      <c r="D795" s="29" t="s">
        <v>118</v>
      </c>
      <c r="E795" s="29" t="s">
        <v>119</v>
      </c>
      <c r="F795" s="21"/>
      <c r="G795" s="21"/>
      <c r="H795" s="80" t="e">
        <f t="shared" si="166"/>
        <v>#DIV/0!</v>
      </c>
    </row>
    <row r="796" spans="1:8" x14ac:dyDescent="0.25">
      <c r="A796" s="12" t="s">
        <v>789</v>
      </c>
      <c r="B796" s="20" t="s">
        <v>790</v>
      </c>
      <c r="C796" s="20"/>
      <c r="D796" s="29"/>
      <c r="E796" s="29"/>
      <c r="F796" s="21">
        <f>SUM(F797)</f>
        <v>3124</v>
      </c>
      <c r="G796" s="21">
        <f>SUM(G797)</f>
        <v>3087.8</v>
      </c>
      <c r="H796" s="80">
        <f t="shared" si="166"/>
        <v>98.841229193341874</v>
      </c>
    </row>
    <row r="797" spans="1:8" x14ac:dyDescent="0.25">
      <c r="A797" s="12" t="s">
        <v>216</v>
      </c>
      <c r="B797" s="20" t="s">
        <v>791</v>
      </c>
      <c r="C797" s="20"/>
      <c r="D797" s="33"/>
      <c r="E797" s="33"/>
      <c r="F797" s="21">
        <f>SUM(F800+F802+F804)+F798</f>
        <v>3124</v>
      </c>
      <c r="G797" s="21">
        <f t="shared" ref="G797" si="168">SUM(G800+G802+G804)+G798</f>
        <v>3087.8</v>
      </c>
      <c r="H797" s="80">
        <f t="shared" si="166"/>
        <v>98.841229193341874</v>
      </c>
    </row>
    <row r="798" spans="1:8" ht="47.25" hidden="1" x14ac:dyDescent="0.25">
      <c r="A798" s="12" t="s">
        <v>792</v>
      </c>
      <c r="B798" s="20" t="s">
        <v>793</v>
      </c>
      <c r="C798" s="20"/>
      <c r="D798" s="33"/>
      <c r="E798" s="33"/>
      <c r="F798" s="21">
        <f>SUM(F799)</f>
        <v>0</v>
      </c>
      <c r="G798" s="21">
        <f t="shared" ref="G798" si="169">SUM(G799)</f>
        <v>0</v>
      </c>
      <c r="H798" s="80"/>
    </row>
    <row r="799" spans="1:8" ht="31.5" hidden="1" x14ac:dyDescent="0.25">
      <c r="A799" s="12" t="s">
        <v>131</v>
      </c>
      <c r="B799" s="20" t="s">
        <v>793</v>
      </c>
      <c r="C799" s="20">
        <v>200</v>
      </c>
      <c r="D799" s="29" t="s">
        <v>118</v>
      </c>
      <c r="E799" s="29" t="s">
        <v>148</v>
      </c>
      <c r="F799" s="21">
        <f>SUM([1]Ведомственная!G767)</f>
        <v>0</v>
      </c>
      <c r="G799" s="21">
        <f>SUM([1]Ведомственная!H767)</f>
        <v>0</v>
      </c>
      <c r="H799" s="80"/>
    </row>
    <row r="800" spans="1:8" ht="47.25" x14ac:dyDescent="0.25">
      <c r="A800" s="12" t="s">
        <v>794</v>
      </c>
      <c r="B800" s="20" t="s">
        <v>795</v>
      </c>
      <c r="C800" s="20"/>
      <c r="D800" s="33"/>
      <c r="E800" s="33"/>
      <c r="F800" s="21">
        <f>SUM(F801)</f>
        <v>3000</v>
      </c>
      <c r="G800" s="21">
        <f>SUM(G801)</f>
        <v>3000</v>
      </c>
      <c r="H800" s="80">
        <f t="shared" si="166"/>
        <v>100</v>
      </c>
    </row>
    <row r="801" spans="1:8" ht="31.5" x14ac:dyDescent="0.25">
      <c r="A801" s="12" t="s">
        <v>131</v>
      </c>
      <c r="B801" s="20" t="s">
        <v>795</v>
      </c>
      <c r="C801" s="20">
        <v>200</v>
      </c>
      <c r="D801" s="29" t="s">
        <v>118</v>
      </c>
      <c r="E801" s="29" t="s">
        <v>148</v>
      </c>
      <c r="F801" s="21">
        <f>SUM([1]Ведомственная!G475)</f>
        <v>3000</v>
      </c>
      <c r="G801" s="21">
        <f>SUM([1]Ведомственная!H475)</f>
        <v>3000</v>
      </c>
      <c r="H801" s="80">
        <f t="shared" si="166"/>
        <v>100</v>
      </c>
    </row>
    <row r="802" spans="1:8" ht="47.25" x14ac:dyDescent="0.25">
      <c r="A802" s="12" t="s">
        <v>796</v>
      </c>
      <c r="B802" s="20" t="s">
        <v>797</v>
      </c>
      <c r="C802" s="20"/>
      <c r="D802" s="33"/>
      <c r="E802" s="33"/>
      <c r="F802" s="21">
        <f>SUM(F803)</f>
        <v>50</v>
      </c>
      <c r="G802" s="21">
        <f>SUM(G803)</f>
        <v>13.8</v>
      </c>
      <c r="H802" s="80">
        <f t="shared" si="166"/>
        <v>27.6</v>
      </c>
    </row>
    <row r="803" spans="1:8" ht="31.5" x14ac:dyDescent="0.25">
      <c r="A803" s="12" t="s">
        <v>131</v>
      </c>
      <c r="B803" s="20" t="s">
        <v>797</v>
      </c>
      <c r="C803" s="20">
        <v>200</v>
      </c>
      <c r="D803" s="29" t="s">
        <v>118</v>
      </c>
      <c r="E803" s="29" t="s">
        <v>148</v>
      </c>
      <c r="F803" s="21">
        <f>SUM([1]Ведомственная!G477)</f>
        <v>50</v>
      </c>
      <c r="G803" s="21">
        <f>SUM([1]Ведомственная!H477)</f>
        <v>13.8</v>
      </c>
      <c r="H803" s="80">
        <f t="shared" si="166"/>
        <v>27.6</v>
      </c>
    </row>
    <row r="804" spans="1:8" x14ac:dyDescent="0.25">
      <c r="A804" s="12" t="s">
        <v>787</v>
      </c>
      <c r="B804" s="20" t="s">
        <v>798</v>
      </c>
      <c r="C804" s="20"/>
      <c r="D804" s="33"/>
      <c r="E804" s="33"/>
      <c r="F804" s="21">
        <f>SUM(F805:F807)</f>
        <v>74</v>
      </c>
      <c r="G804" s="21">
        <f t="shared" ref="G804" si="170">SUM(G805:G807)</f>
        <v>74</v>
      </c>
      <c r="H804" s="80">
        <f t="shared" si="166"/>
        <v>100</v>
      </c>
    </row>
    <row r="805" spans="1:8" ht="31.5" x14ac:dyDescent="0.25">
      <c r="A805" s="12" t="s">
        <v>131</v>
      </c>
      <c r="B805" s="20" t="s">
        <v>798</v>
      </c>
      <c r="C805" s="20">
        <v>200</v>
      </c>
      <c r="D805" s="29" t="s">
        <v>127</v>
      </c>
      <c r="E805" s="29" t="s">
        <v>128</v>
      </c>
      <c r="F805" s="21">
        <f>SUM([1]Ведомственная!G970)</f>
        <v>24</v>
      </c>
      <c r="G805" s="21">
        <f>SUM([1]Ведомственная!H970)</f>
        <v>24</v>
      </c>
      <c r="H805" s="80">
        <f t="shared" si="166"/>
        <v>100</v>
      </c>
    </row>
    <row r="806" spans="1:8" ht="29.25" customHeight="1" x14ac:dyDescent="0.25">
      <c r="A806" s="12" t="s">
        <v>131</v>
      </c>
      <c r="B806" s="20" t="s">
        <v>798</v>
      </c>
      <c r="C806" s="20">
        <v>200</v>
      </c>
      <c r="D806" s="29" t="s">
        <v>118</v>
      </c>
      <c r="E806" s="29" t="s">
        <v>119</v>
      </c>
      <c r="F806" s="21">
        <f>SUM([1]Ведомственная!G1303)+[1]Ведомственная!G692</f>
        <v>44</v>
      </c>
      <c r="G806" s="21">
        <f>SUM([1]Ведомственная!H1303)+[1]Ведомственная!H692</f>
        <v>44</v>
      </c>
      <c r="H806" s="80">
        <f t="shared" si="166"/>
        <v>100</v>
      </c>
    </row>
    <row r="807" spans="1:8" ht="29.25" customHeight="1" x14ac:dyDescent="0.25">
      <c r="A807" s="12" t="s">
        <v>126</v>
      </c>
      <c r="B807" s="20" t="s">
        <v>798</v>
      </c>
      <c r="C807" s="20">
        <v>600</v>
      </c>
      <c r="D807" s="29" t="s">
        <v>127</v>
      </c>
      <c r="E807" s="29" t="s">
        <v>128</v>
      </c>
      <c r="F807" s="21">
        <f>SUM([1]Ведомственная!G971)</f>
        <v>6</v>
      </c>
      <c r="G807" s="21">
        <f>SUM([1]Ведомственная!H971)</f>
        <v>6</v>
      </c>
      <c r="H807" s="80">
        <f t="shared" si="166"/>
        <v>100</v>
      </c>
    </row>
    <row r="808" spans="1:8" ht="47.25" x14ac:dyDescent="0.25">
      <c r="A808" s="12" t="s">
        <v>799</v>
      </c>
      <c r="B808" s="20" t="s">
        <v>800</v>
      </c>
      <c r="C808" s="20"/>
      <c r="D808" s="29"/>
      <c r="E808" s="29"/>
      <c r="F808" s="21">
        <f>SUM(F809+F812+F814+F816)+F820</f>
        <v>7142.5999999999995</v>
      </c>
      <c r="G808" s="21">
        <f t="shared" ref="G808" si="171">SUM(G809+G812+G814+G816)+G820</f>
        <v>7068.3999999999987</v>
      </c>
      <c r="H808" s="80">
        <f t="shared" si="166"/>
        <v>98.961162601853658</v>
      </c>
    </row>
    <row r="809" spans="1:8" x14ac:dyDescent="0.25">
      <c r="A809" s="12" t="s">
        <v>249</v>
      </c>
      <c r="B809" s="20" t="s">
        <v>801</v>
      </c>
      <c r="C809" s="20"/>
      <c r="D809" s="29"/>
      <c r="E809" s="29"/>
      <c r="F809" s="21">
        <f>F810+F811</f>
        <v>4478.7999999999993</v>
      </c>
      <c r="G809" s="21">
        <f>G810+G811</f>
        <v>4478.7999999999993</v>
      </c>
      <c r="H809" s="80">
        <f t="shared" si="166"/>
        <v>100</v>
      </c>
    </row>
    <row r="810" spans="1:8" ht="63" x14ac:dyDescent="0.25">
      <c r="A810" s="12" t="s">
        <v>143</v>
      </c>
      <c r="B810" s="20" t="s">
        <v>801</v>
      </c>
      <c r="C810" s="20">
        <v>100</v>
      </c>
      <c r="D810" s="29" t="s">
        <v>118</v>
      </c>
      <c r="E810" s="29" t="s">
        <v>148</v>
      </c>
      <c r="F810" s="21">
        <f>SUM([1]Ведомственная!G770)</f>
        <v>4473.3999999999996</v>
      </c>
      <c r="G810" s="21">
        <f>SUM([1]Ведомственная!H770)</f>
        <v>4473.3999999999996</v>
      </c>
      <c r="H810" s="80">
        <f t="shared" si="166"/>
        <v>100</v>
      </c>
    </row>
    <row r="811" spans="1:8" ht="31.5" x14ac:dyDescent="0.25">
      <c r="A811" s="12" t="s">
        <v>131</v>
      </c>
      <c r="B811" s="20" t="s">
        <v>801</v>
      </c>
      <c r="C811" s="20">
        <v>200</v>
      </c>
      <c r="D811" s="29" t="s">
        <v>118</v>
      </c>
      <c r="E811" s="29" t="s">
        <v>148</v>
      </c>
      <c r="F811" s="21">
        <f>SUM([1]Ведомственная!G771)</f>
        <v>5.4</v>
      </c>
      <c r="G811" s="21">
        <f>SUM([1]Ведомственная!H771)</f>
        <v>5.4</v>
      </c>
      <c r="H811" s="80">
        <f t="shared" si="166"/>
        <v>100</v>
      </c>
    </row>
    <row r="812" spans="1:8" ht="20.25" customHeight="1" x14ac:dyDescent="0.25">
      <c r="A812" s="12" t="s">
        <v>251</v>
      </c>
      <c r="B812" s="20" t="s">
        <v>802</v>
      </c>
      <c r="C812" s="53"/>
      <c r="D812" s="29"/>
      <c r="E812" s="29"/>
      <c r="F812" s="21">
        <f>F813</f>
        <v>508.9</v>
      </c>
      <c r="G812" s="21">
        <f>G813</f>
        <v>508.9</v>
      </c>
      <c r="H812" s="80">
        <f t="shared" si="166"/>
        <v>100</v>
      </c>
    </row>
    <row r="813" spans="1:8" ht="31.5" x14ac:dyDescent="0.25">
      <c r="A813" s="12" t="s">
        <v>131</v>
      </c>
      <c r="B813" s="20" t="s">
        <v>802</v>
      </c>
      <c r="C813" s="20">
        <v>200</v>
      </c>
      <c r="D813" s="29" t="s">
        <v>118</v>
      </c>
      <c r="E813" s="29" t="s">
        <v>148</v>
      </c>
      <c r="F813" s="21">
        <f>SUM([1]Ведомственная!G773)</f>
        <v>508.9</v>
      </c>
      <c r="G813" s="21">
        <f>SUM([1]Ведомственная!H773)</f>
        <v>508.9</v>
      </c>
      <c r="H813" s="80">
        <f t="shared" si="166"/>
        <v>100</v>
      </c>
    </row>
    <row r="814" spans="1:8" ht="31.5" x14ac:dyDescent="0.25">
      <c r="A814" s="12" t="s">
        <v>253</v>
      </c>
      <c r="B814" s="20" t="s">
        <v>803</v>
      </c>
      <c r="C814" s="20"/>
      <c r="D814" s="29"/>
      <c r="E814" s="29"/>
      <c r="F814" s="21">
        <f>F815</f>
        <v>1189.0999999999999</v>
      </c>
      <c r="G814" s="21">
        <f>G815</f>
        <v>1146.9000000000001</v>
      </c>
      <c r="H814" s="80">
        <f t="shared" si="166"/>
        <v>96.451097468673794</v>
      </c>
    </row>
    <row r="815" spans="1:8" ht="31.5" x14ac:dyDescent="0.25">
      <c r="A815" s="12" t="s">
        <v>131</v>
      </c>
      <c r="B815" s="20" t="s">
        <v>803</v>
      </c>
      <c r="C815" s="20">
        <v>200</v>
      </c>
      <c r="D815" s="29" t="s">
        <v>118</v>
      </c>
      <c r="E815" s="29" t="s">
        <v>148</v>
      </c>
      <c r="F815" s="21">
        <f>SUM([1]Ведомственная!G775)</f>
        <v>1189.0999999999999</v>
      </c>
      <c r="G815" s="21">
        <f>SUM([1]Ведомственная!H775)</f>
        <v>1146.9000000000001</v>
      </c>
      <c r="H815" s="80">
        <f t="shared" si="166"/>
        <v>96.451097468673794</v>
      </c>
    </row>
    <row r="816" spans="1:8" ht="31.5" x14ac:dyDescent="0.25">
      <c r="A816" s="12" t="s">
        <v>228</v>
      </c>
      <c r="B816" s="20" t="s">
        <v>804</v>
      </c>
      <c r="C816" s="20"/>
      <c r="D816" s="29"/>
      <c r="E816" s="29"/>
      <c r="F816" s="21">
        <f>F818+F819+F817</f>
        <v>946.7</v>
      </c>
      <c r="G816" s="21">
        <f t="shared" ref="G816" si="172">G818+G819+G817</f>
        <v>914.7</v>
      </c>
      <c r="H816" s="80">
        <f t="shared" si="166"/>
        <v>96.619837329671483</v>
      </c>
    </row>
    <row r="817" spans="1:8" ht="31.5" x14ac:dyDescent="0.25">
      <c r="A817" s="12" t="s">
        <v>131</v>
      </c>
      <c r="B817" s="20" t="s">
        <v>804</v>
      </c>
      <c r="C817" s="20">
        <v>200</v>
      </c>
      <c r="D817" s="29" t="s">
        <v>127</v>
      </c>
      <c r="E817" s="29" t="s">
        <v>144</v>
      </c>
      <c r="F817" s="21">
        <f>SUM([1]Ведомственная!G567)</f>
        <v>5.7</v>
      </c>
      <c r="G817" s="21">
        <f>SUM([1]Ведомственная!H567)</f>
        <v>5.7</v>
      </c>
      <c r="H817" s="80">
        <f t="shared" si="166"/>
        <v>100</v>
      </c>
    </row>
    <row r="818" spans="1:8" ht="31.5" x14ac:dyDescent="0.25">
      <c r="A818" s="12" t="s">
        <v>131</v>
      </c>
      <c r="B818" s="20" t="s">
        <v>804</v>
      </c>
      <c r="C818" s="20">
        <v>200</v>
      </c>
      <c r="D818" s="29" t="s">
        <v>118</v>
      </c>
      <c r="E818" s="29" t="s">
        <v>148</v>
      </c>
      <c r="F818" s="21">
        <f>SUM([1]Ведомственная!G777)</f>
        <v>805.1</v>
      </c>
      <c r="G818" s="21">
        <f>SUM([1]Ведомственная!H777)</f>
        <v>745.3</v>
      </c>
      <c r="H818" s="80">
        <f t="shared" si="166"/>
        <v>92.572351260712949</v>
      </c>
    </row>
    <row r="819" spans="1:8" x14ac:dyDescent="0.25">
      <c r="A819" s="12" t="s">
        <v>145</v>
      </c>
      <c r="B819" s="20" t="s">
        <v>804</v>
      </c>
      <c r="C819" s="20">
        <v>800</v>
      </c>
      <c r="D819" s="29" t="s">
        <v>118</v>
      </c>
      <c r="E819" s="29" t="s">
        <v>148</v>
      </c>
      <c r="F819" s="21">
        <f>SUM([1]Ведомственная!G778)</f>
        <v>135.9</v>
      </c>
      <c r="G819" s="21">
        <f>SUM([1]Ведомственная!H778)</f>
        <v>163.69999999999999</v>
      </c>
      <c r="H819" s="80">
        <f t="shared" si="166"/>
        <v>120.45621780721116</v>
      </c>
    </row>
    <row r="820" spans="1:8" ht="31.5" x14ac:dyDescent="0.25">
      <c r="A820" s="12" t="s">
        <v>805</v>
      </c>
      <c r="B820" s="20" t="s">
        <v>806</v>
      </c>
      <c r="C820" s="53"/>
      <c r="D820" s="29"/>
      <c r="E820" s="29"/>
      <c r="F820" s="21">
        <f>SUM(F821)</f>
        <v>19.100000000000001</v>
      </c>
      <c r="G820" s="21">
        <f t="shared" ref="G820" si="173">SUM(G821)</f>
        <v>19.100000000000001</v>
      </c>
      <c r="H820" s="80">
        <f t="shared" si="166"/>
        <v>100</v>
      </c>
    </row>
    <row r="821" spans="1:8" ht="63" x14ac:dyDescent="0.25">
      <c r="A821" s="12" t="s">
        <v>143</v>
      </c>
      <c r="B821" s="20" t="s">
        <v>806</v>
      </c>
      <c r="C821" s="20">
        <v>100</v>
      </c>
      <c r="D821" s="29" t="s">
        <v>118</v>
      </c>
      <c r="E821" s="29" t="s">
        <v>148</v>
      </c>
      <c r="F821" s="21">
        <f>SUM([1]Ведомственная!G780)</f>
        <v>19.100000000000001</v>
      </c>
      <c r="G821" s="21">
        <f>SUM([1]Ведомственная!H780)</f>
        <v>19.100000000000001</v>
      </c>
      <c r="H821" s="80">
        <f t="shared" si="166"/>
        <v>100</v>
      </c>
    </row>
    <row r="822" spans="1:8" s="19" customFormat="1" ht="78.75" x14ac:dyDescent="0.25">
      <c r="A822" s="15" t="s">
        <v>807</v>
      </c>
      <c r="B822" s="16" t="s">
        <v>808</v>
      </c>
      <c r="C822" s="16"/>
      <c r="D822" s="17"/>
      <c r="E822" s="17"/>
      <c r="F822" s="18">
        <f>F823+F829+F826</f>
        <v>34158.200000000004</v>
      </c>
      <c r="G822" s="18">
        <f t="shared" ref="G822" si="174">G823+G829+G826</f>
        <v>33387.200000000004</v>
      </c>
      <c r="H822" s="80">
        <f t="shared" si="166"/>
        <v>97.742855302679885</v>
      </c>
    </row>
    <row r="823" spans="1:8" ht="47.25" x14ac:dyDescent="0.25">
      <c r="A823" s="12" t="s">
        <v>441</v>
      </c>
      <c r="B823" s="20" t="s">
        <v>809</v>
      </c>
      <c r="C823" s="20"/>
      <c r="D823" s="29"/>
      <c r="E823" s="29"/>
      <c r="F823" s="21">
        <f>SUM(F824)</f>
        <v>31473.9</v>
      </c>
      <c r="G823" s="21">
        <f>SUM(G824)</f>
        <v>31473.9</v>
      </c>
      <c r="H823" s="80">
        <f t="shared" si="166"/>
        <v>100</v>
      </c>
    </row>
    <row r="824" spans="1:8" ht="47.25" x14ac:dyDescent="0.25">
      <c r="A824" s="12" t="s">
        <v>810</v>
      </c>
      <c r="B824" s="20" t="s">
        <v>811</v>
      </c>
      <c r="C824" s="20"/>
      <c r="D824" s="29"/>
      <c r="E824" s="29"/>
      <c r="F824" s="21">
        <f>F825</f>
        <v>31473.9</v>
      </c>
      <c r="G824" s="21">
        <f>G825</f>
        <v>31473.9</v>
      </c>
      <c r="H824" s="80">
        <f t="shared" si="166"/>
        <v>100</v>
      </c>
    </row>
    <row r="825" spans="1:8" ht="31.5" x14ac:dyDescent="0.25">
      <c r="A825" s="12" t="s">
        <v>463</v>
      </c>
      <c r="B825" s="20" t="s">
        <v>811</v>
      </c>
      <c r="C825" s="20">
        <v>600</v>
      </c>
      <c r="D825" s="29" t="s">
        <v>128</v>
      </c>
      <c r="E825" s="29" t="s">
        <v>812</v>
      </c>
      <c r="F825" s="21">
        <f>SUM([1]Ведомственная!G115)</f>
        <v>31473.9</v>
      </c>
      <c r="G825" s="21">
        <f>SUM([1]Ведомственная!H115)</f>
        <v>31473.9</v>
      </c>
      <c r="H825" s="80">
        <f t="shared" si="166"/>
        <v>100</v>
      </c>
    </row>
    <row r="826" spans="1:8" ht="31.5" x14ac:dyDescent="0.25">
      <c r="A826" s="12" t="s">
        <v>430</v>
      </c>
      <c r="B826" s="20" t="s">
        <v>813</v>
      </c>
      <c r="C826" s="20"/>
      <c r="D826" s="29"/>
      <c r="E826" s="29"/>
      <c r="F826" s="21">
        <f>SUM(F827)</f>
        <v>69.3</v>
      </c>
      <c r="G826" s="21">
        <f t="shared" ref="G826:G827" si="175">SUM(G827)</f>
        <v>69.3</v>
      </c>
      <c r="H826" s="80">
        <f t="shared" si="166"/>
        <v>100</v>
      </c>
    </row>
    <row r="827" spans="1:8" ht="47.25" x14ac:dyDescent="0.25">
      <c r="A827" s="12" t="s">
        <v>810</v>
      </c>
      <c r="B827" s="20" t="s">
        <v>814</v>
      </c>
      <c r="C827" s="20"/>
      <c r="D827" s="29"/>
      <c r="E827" s="29"/>
      <c r="F827" s="21">
        <f>SUM(F828)</f>
        <v>69.3</v>
      </c>
      <c r="G827" s="21">
        <f t="shared" si="175"/>
        <v>69.3</v>
      </c>
      <c r="H827" s="80">
        <f t="shared" si="166"/>
        <v>100</v>
      </c>
    </row>
    <row r="828" spans="1:8" ht="31.5" x14ac:dyDescent="0.25">
      <c r="A828" s="12" t="s">
        <v>126</v>
      </c>
      <c r="B828" s="20" t="s">
        <v>814</v>
      </c>
      <c r="C828" s="20">
        <v>600</v>
      </c>
      <c r="D828" s="29" t="s">
        <v>128</v>
      </c>
      <c r="E828" s="29" t="s">
        <v>812</v>
      </c>
      <c r="F828" s="21">
        <f>SUM([1]Ведомственная!G118)</f>
        <v>69.3</v>
      </c>
      <c r="G828" s="21">
        <f>SUM([1]Ведомственная!H118)</f>
        <v>69.3</v>
      </c>
      <c r="H828" s="80">
        <f t="shared" si="166"/>
        <v>100</v>
      </c>
    </row>
    <row r="829" spans="1:8" ht="31.5" x14ac:dyDescent="0.25">
      <c r="A829" s="12" t="s">
        <v>472</v>
      </c>
      <c r="B829" s="20" t="s">
        <v>815</v>
      </c>
      <c r="C829" s="20"/>
      <c r="D829" s="33"/>
      <c r="E829" s="29"/>
      <c r="F829" s="21">
        <f>SUM(F830)+F834+F832</f>
        <v>2615</v>
      </c>
      <c r="G829" s="21">
        <f t="shared" ref="G829" si="176">SUM(G830)+G834+G832</f>
        <v>1844</v>
      </c>
      <c r="H829" s="80">
        <f t="shared" si="166"/>
        <v>70.51625239005736</v>
      </c>
    </row>
    <row r="830" spans="1:8" ht="31.5" x14ac:dyDescent="0.25">
      <c r="A830" s="12" t="s">
        <v>816</v>
      </c>
      <c r="B830" s="20" t="s">
        <v>817</v>
      </c>
      <c r="C830" s="20"/>
      <c r="D830" s="33"/>
      <c r="E830" s="29"/>
      <c r="F830" s="21">
        <f t="shared" ref="F830:G830" si="177">SUM(F831)</f>
        <v>2200</v>
      </c>
      <c r="G830" s="21">
        <f t="shared" si="177"/>
        <v>1484.1</v>
      </c>
      <c r="H830" s="80">
        <f t="shared" si="166"/>
        <v>67.459090909090904</v>
      </c>
    </row>
    <row r="831" spans="1:8" ht="31.5" x14ac:dyDescent="0.25">
      <c r="A831" s="12" t="s">
        <v>126</v>
      </c>
      <c r="B831" s="20" t="s">
        <v>817</v>
      </c>
      <c r="C831" s="20">
        <v>600</v>
      </c>
      <c r="D831" s="29" t="s">
        <v>128</v>
      </c>
      <c r="E831" s="29" t="s">
        <v>812</v>
      </c>
      <c r="F831" s="21">
        <f>SUM([1]Ведомственная!G121)</f>
        <v>2200</v>
      </c>
      <c r="G831" s="21">
        <f>SUM([1]Ведомственная!H121)</f>
        <v>1484.1</v>
      </c>
      <c r="H831" s="80">
        <f t="shared" si="166"/>
        <v>67.459090909090904</v>
      </c>
    </row>
    <row r="832" spans="1:8" ht="47.25" x14ac:dyDescent="0.25">
      <c r="A832" s="12" t="s">
        <v>810</v>
      </c>
      <c r="B832" s="20" t="s">
        <v>818</v>
      </c>
      <c r="C832" s="20"/>
      <c r="D832" s="29"/>
      <c r="E832" s="29"/>
      <c r="F832" s="21">
        <f>SUM(F833)</f>
        <v>195</v>
      </c>
      <c r="G832" s="21">
        <f t="shared" ref="G832" si="178">SUM(G833)</f>
        <v>195</v>
      </c>
      <c r="H832" s="80">
        <f t="shared" si="166"/>
        <v>100</v>
      </c>
    </row>
    <row r="833" spans="1:8" ht="31.5" x14ac:dyDescent="0.25">
      <c r="A833" s="12" t="s">
        <v>126</v>
      </c>
      <c r="B833" s="20" t="s">
        <v>818</v>
      </c>
      <c r="C833" s="20">
        <v>600</v>
      </c>
      <c r="D833" s="29" t="s">
        <v>128</v>
      </c>
      <c r="E833" s="29" t="s">
        <v>812</v>
      </c>
      <c r="F833" s="21">
        <f>SUM([1]Ведомственная!G123)</f>
        <v>195</v>
      </c>
      <c r="G833" s="21">
        <f>SUM([1]Ведомственная!H123)</f>
        <v>195</v>
      </c>
      <c r="H833" s="80">
        <f t="shared" si="166"/>
        <v>100</v>
      </c>
    </row>
    <row r="834" spans="1:8" ht="31.5" x14ac:dyDescent="0.25">
      <c r="A834" s="12" t="s">
        <v>819</v>
      </c>
      <c r="B834" s="20" t="s">
        <v>820</v>
      </c>
      <c r="C834" s="20"/>
      <c r="D834" s="29"/>
      <c r="E834" s="29"/>
      <c r="F834" s="21">
        <f>SUM(F835)</f>
        <v>220</v>
      </c>
      <c r="G834" s="21">
        <f t="shared" ref="G834" si="179">SUM(G835)</f>
        <v>164.9</v>
      </c>
      <c r="H834" s="80">
        <f t="shared" si="166"/>
        <v>74.954545454545467</v>
      </c>
    </row>
    <row r="835" spans="1:8" ht="31.5" x14ac:dyDescent="0.25">
      <c r="A835" s="12" t="s">
        <v>126</v>
      </c>
      <c r="B835" s="20" t="s">
        <v>820</v>
      </c>
      <c r="C835" s="20">
        <v>600</v>
      </c>
      <c r="D835" s="29" t="s">
        <v>128</v>
      </c>
      <c r="E835" s="29" t="s">
        <v>812</v>
      </c>
      <c r="F835" s="21">
        <f>SUM([1]Ведомственная!G125)</f>
        <v>220</v>
      </c>
      <c r="G835" s="21">
        <f>SUM([1]Ведомственная!H125)</f>
        <v>164.9</v>
      </c>
      <c r="H835" s="80">
        <f t="shared" si="166"/>
        <v>74.954545454545467</v>
      </c>
    </row>
    <row r="836" spans="1:8" ht="31.5" hidden="1" x14ac:dyDescent="0.25">
      <c r="A836" s="12" t="s">
        <v>517</v>
      </c>
      <c r="B836" s="20" t="s">
        <v>821</v>
      </c>
      <c r="C836" s="20"/>
      <c r="D836" s="33"/>
      <c r="E836" s="29"/>
      <c r="F836" s="21">
        <f t="shared" ref="F836:G837" si="180">SUM(F837)</f>
        <v>0</v>
      </c>
      <c r="G836" s="21">
        <f t="shared" si="180"/>
        <v>0</v>
      </c>
      <c r="H836" s="80" t="e">
        <f t="shared" si="166"/>
        <v>#DIV/0!</v>
      </c>
    </row>
    <row r="837" spans="1:8" ht="47.25" hidden="1" x14ac:dyDescent="0.25">
      <c r="A837" s="12" t="s">
        <v>810</v>
      </c>
      <c r="B837" s="20" t="s">
        <v>821</v>
      </c>
      <c r="C837" s="20"/>
      <c r="D837" s="33"/>
      <c r="E837" s="29"/>
      <c r="F837" s="21">
        <f t="shared" si="180"/>
        <v>0</v>
      </c>
      <c r="G837" s="21">
        <f t="shared" si="180"/>
        <v>0</v>
      </c>
      <c r="H837" s="80" t="e">
        <f t="shared" si="166"/>
        <v>#DIV/0!</v>
      </c>
    </row>
    <row r="838" spans="1:8" ht="31.5" hidden="1" x14ac:dyDescent="0.25">
      <c r="A838" s="12" t="s">
        <v>463</v>
      </c>
      <c r="B838" s="20" t="s">
        <v>821</v>
      </c>
      <c r="C838" s="20">
        <v>600</v>
      </c>
      <c r="D838" s="29" t="s">
        <v>118</v>
      </c>
      <c r="E838" s="29" t="s">
        <v>148</v>
      </c>
      <c r="F838" s="21"/>
      <c r="G838" s="21"/>
      <c r="H838" s="80" t="e">
        <f t="shared" ref="H838:H901" si="181">SUM(G838/F838*100)</f>
        <v>#DIV/0!</v>
      </c>
    </row>
    <row r="839" spans="1:8" s="19" customFormat="1" ht="63" x14ac:dyDescent="0.25">
      <c r="A839" s="15" t="s">
        <v>822</v>
      </c>
      <c r="B839" s="16" t="s">
        <v>823</v>
      </c>
      <c r="C839" s="16"/>
      <c r="D839" s="17"/>
      <c r="E839" s="17"/>
      <c r="F839" s="18">
        <f>F840</f>
        <v>3894.6</v>
      </c>
      <c r="G839" s="18">
        <f>G840</f>
        <v>3894.6</v>
      </c>
      <c r="H839" s="80">
        <f t="shared" si="181"/>
        <v>100</v>
      </c>
    </row>
    <row r="840" spans="1:8" x14ac:dyDescent="0.25">
      <c r="A840" s="12" t="s">
        <v>216</v>
      </c>
      <c r="B840" s="20" t="s">
        <v>824</v>
      </c>
      <c r="C840" s="20"/>
      <c r="D840" s="29"/>
      <c r="E840" s="29"/>
      <c r="F840" s="21">
        <f>SUM(F841)</f>
        <v>3894.6</v>
      </c>
      <c r="G840" s="21">
        <f>SUM(G841)</f>
        <v>3894.6</v>
      </c>
      <c r="H840" s="80">
        <f t="shared" si="181"/>
        <v>100</v>
      </c>
    </row>
    <row r="841" spans="1:8" ht="31.5" x14ac:dyDescent="0.25">
      <c r="A841" s="12" t="s">
        <v>825</v>
      </c>
      <c r="B841" s="20" t="s">
        <v>826</v>
      </c>
      <c r="C841" s="20"/>
      <c r="D841" s="29"/>
      <c r="E841" s="29"/>
      <c r="F841" s="21">
        <f>F842</f>
        <v>3894.6</v>
      </c>
      <c r="G841" s="21">
        <f>G842</f>
        <v>3894.6</v>
      </c>
      <c r="H841" s="80">
        <f t="shared" si="181"/>
        <v>100</v>
      </c>
    </row>
    <row r="842" spans="1:8" ht="31.5" x14ac:dyDescent="0.25">
      <c r="A842" s="12" t="s">
        <v>131</v>
      </c>
      <c r="B842" s="20" t="s">
        <v>826</v>
      </c>
      <c r="C842" s="20">
        <v>200</v>
      </c>
      <c r="D842" s="29" t="s">
        <v>118</v>
      </c>
      <c r="E842" s="29" t="s">
        <v>119</v>
      </c>
      <c r="F842" s="21">
        <f>SUM([1]Ведомственная!G700)</f>
        <v>3894.6</v>
      </c>
      <c r="G842" s="21">
        <f>SUM([1]Ведомственная!H700)</f>
        <v>3894.6</v>
      </c>
      <c r="H842" s="80">
        <f t="shared" si="181"/>
        <v>100</v>
      </c>
    </row>
    <row r="843" spans="1:8" s="19" customFormat="1" ht="31.5" x14ac:dyDescent="0.25">
      <c r="A843" s="15" t="s">
        <v>827</v>
      </c>
      <c r="B843" s="16" t="s">
        <v>828</v>
      </c>
      <c r="C843" s="16"/>
      <c r="D843" s="17"/>
      <c r="E843" s="17"/>
      <c r="F843" s="18">
        <f>SUM(F844+F847)</f>
        <v>2486.5</v>
      </c>
      <c r="G843" s="18">
        <f>SUM(G844+G847)</f>
        <v>2486.5</v>
      </c>
      <c r="H843" s="80">
        <f t="shared" si="181"/>
        <v>100</v>
      </c>
    </row>
    <row r="844" spans="1:8" ht="31.5" x14ac:dyDescent="0.25">
      <c r="A844" s="12" t="s">
        <v>829</v>
      </c>
      <c r="B844" s="20" t="s">
        <v>830</v>
      </c>
      <c r="C844" s="20"/>
      <c r="D844" s="29"/>
      <c r="E844" s="29"/>
      <c r="F844" s="21">
        <f>SUM(F845+F846)</f>
        <v>1505.8</v>
      </c>
      <c r="G844" s="21">
        <f>SUM(G845+G846)</f>
        <v>1505.8</v>
      </c>
      <c r="H844" s="80">
        <f t="shared" si="181"/>
        <v>100</v>
      </c>
    </row>
    <row r="845" spans="1:8" ht="63" x14ac:dyDescent="0.25">
      <c r="A845" s="30" t="s">
        <v>143</v>
      </c>
      <c r="B845" s="20" t="s">
        <v>830</v>
      </c>
      <c r="C845" s="20">
        <v>100</v>
      </c>
      <c r="D845" s="29" t="s">
        <v>128</v>
      </c>
      <c r="E845" s="29" t="s">
        <v>136</v>
      </c>
      <c r="F845" s="21">
        <f>SUM([1]Ведомственная!G72)</f>
        <v>1505.8</v>
      </c>
      <c r="G845" s="21">
        <f>SUM([1]Ведомственная!H72)</f>
        <v>1505.8</v>
      </c>
      <c r="H845" s="80">
        <f t="shared" si="181"/>
        <v>100</v>
      </c>
    </row>
    <row r="846" spans="1:8" ht="31.5" x14ac:dyDescent="0.25">
      <c r="A846" s="12" t="s">
        <v>131</v>
      </c>
      <c r="B846" s="20" t="s">
        <v>830</v>
      </c>
      <c r="C846" s="20">
        <v>200</v>
      </c>
      <c r="D846" s="29" t="s">
        <v>128</v>
      </c>
      <c r="E846" s="29" t="s">
        <v>136</v>
      </c>
      <c r="F846" s="21">
        <f>SUM([1]Ведомственная!G73)</f>
        <v>0</v>
      </c>
      <c r="G846" s="21">
        <f>SUM([1]Ведомственная!H73)</f>
        <v>0</v>
      </c>
      <c r="H846" s="80"/>
    </row>
    <row r="847" spans="1:8" ht="31.5" x14ac:dyDescent="0.25">
      <c r="A847" s="12" t="s">
        <v>228</v>
      </c>
      <c r="B847" s="20" t="s">
        <v>831</v>
      </c>
      <c r="C847" s="20"/>
      <c r="D847" s="29"/>
      <c r="E847" s="29"/>
      <c r="F847" s="21">
        <f>SUM(F848:F849)</f>
        <v>980.7</v>
      </c>
      <c r="G847" s="21">
        <f>SUM(G848:G849)</f>
        <v>980.7</v>
      </c>
      <c r="H847" s="80">
        <f t="shared" si="181"/>
        <v>100</v>
      </c>
    </row>
    <row r="848" spans="1:8" ht="31.5" x14ac:dyDescent="0.25">
      <c r="A848" s="12" t="s">
        <v>131</v>
      </c>
      <c r="B848" s="20" t="s">
        <v>831</v>
      </c>
      <c r="C848" s="20">
        <v>200</v>
      </c>
      <c r="D848" s="29" t="s">
        <v>128</v>
      </c>
      <c r="E848" s="29">
        <v>13</v>
      </c>
      <c r="F848" s="21">
        <f>SUM([1]Ведомственная!G128)</f>
        <v>830.7</v>
      </c>
      <c r="G848" s="21">
        <f>SUM([1]Ведомственная!H128)</f>
        <v>830.7</v>
      </c>
      <c r="H848" s="80">
        <f t="shared" si="181"/>
        <v>100</v>
      </c>
    </row>
    <row r="849" spans="1:8" ht="25.5" customHeight="1" x14ac:dyDescent="0.25">
      <c r="A849" s="12" t="s">
        <v>116</v>
      </c>
      <c r="B849" s="20" t="s">
        <v>831</v>
      </c>
      <c r="C849" s="20">
        <v>300</v>
      </c>
      <c r="D849" s="29" t="s">
        <v>128</v>
      </c>
      <c r="E849" s="29">
        <v>13</v>
      </c>
      <c r="F849" s="21">
        <f>SUM([1]Ведомственная!G129)</f>
        <v>150</v>
      </c>
      <c r="G849" s="21">
        <f>SUM([1]Ведомственная!H129)</f>
        <v>150</v>
      </c>
      <c r="H849" s="80">
        <f t="shared" si="181"/>
        <v>100</v>
      </c>
    </row>
    <row r="850" spans="1:8" s="19" customFormat="1" ht="47.25" x14ac:dyDescent="0.25">
      <c r="A850" s="15" t="s">
        <v>832</v>
      </c>
      <c r="B850" s="16" t="s">
        <v>833</v>
      </c>
      <c r="C850" s="16"/>
      <c r="D850" s="17"/>
      <c r="E850" s="17"/>
      <c r="F850" s="18">
        <f>SUM(F853+F856+F859+F861)+F851</f>
        <v>33523.299999999996</v>
      </c>
      <c r="G850" s="18">
        <f t="shared" ref="G850" si="182">SUM(G853+G856+G859+G861)+G851</f>
        <v>32848.199999999997</v>
      </c>
      <c r="H850" s="80">
        <f t="shared" si="181"/>
        <v>97.986176778539118</v>
      </c>
    </row>
    <row r="851" spans="1:8" s="19" customFormat="1" x14ac:dyDescent="0.25">
      <c r="A851" s="58" t="s">
        <v>834</v>
      </c>
      <c r="B851" s="59" t="s">
        <v>835</v>
      </c>
      <c r="C851" s="59"/>
      <c r="D851" s="60"/>
      <c r="E851" s="60"/>
      <c r="F851" s="61">
        <f>SUM(F852)</f>
        <v>34.4</v>
      </c>
      <c r="G851" s="61">
        <f t="shared" ref="G851" si="183">SUM(G852)</f>
        <v>0</v>
      </c>
      <c r="H851" s="80">
        <f t="shared" si="181"/>
        <v>0</v>
      </c>
    </row>
    <row r="852" spans="1:8" s="19" customFormat="1" x14ac:dyDescent="0.25">
      <c r="A852" s="58" t="s">
        <v>836</v>
      </c>
      <c r="B852" s="59" t="s">
        <v>835</v>
      </c>
      <c r="C852" s="59">
        <v>700</v>
      </c>
      <c r="D852" s="60" t="s">
        <v>812</v>
      </c>
      <c r="E852" s="60" t="s">
        <v>128</v>
      </c>
      <c r="F852" s="61">
        <f>SUM([1]Ведомственная!G556)</f>
        <v>34.4</v>
      </c>
      <c r="G852" s="61">
        <f>SUM([1]Ведомственная!H556)</f>
        <v>0</v>
      </c>
      <c r="H852" s="80">
        <f t="shared" si="181"/>
        <v>0</v>
      </c>
    </row>
    <row r="853" spans="1:8" x14ac:dyDescent="0.25">
      <c r="A853" s="12" t="s">
        <v>249</v>
      </c>
      <c r="B853" s="29" t="s">
        <v>837</v>
      </c>
      <c r="C853" s="29"/>
      <c r="D853" s="29"/>
      <c r="E853" s="29"/>
      <c r="F853" s="21">
        <f>SUM(F854:F855)</f>
        <v>26699.3</v>
      </c>
      <c r="G853" s="21">
        <f>SUM(G854:G855)</f>
        <v>26689.899999999998</v>
      </c>
      <c r="H853" s="80">
        <f t="shared" si="181"/>
        <v>99.964793084462883</v>
      </c>
    </row>
    <row r="854" spans="1:8" ht="63" x14ac:dyDescent="0.25">
      <c r="A854" s="12" t="s">
        <v>143</v>
      </c>
      <c r="B854" s="29" t="s">
        <v>837</v>
      </c>
      <c r="C854" s="29" t="s">
        <v>9</v>
      </c>
      <c r="D854" s="29" t="s">
        <v>128</v>
      </c>
      <c r="E854" s="29" t="s">
        <v>148</v>
      </c>
      <c r="F854" s="21">
        <f>SUM([1]Ведомственная!G524)</f>
        <v>26694.6</v>
      </c>
      <c r="G854" s="21">
        <f>SUM([1]Ведомственная!H524)</f>
        <v>26685.3</v>
      </c>
      <c r="H854" s="80">
        <f t="shared" si="181"/>
        <v>99.965161493335728</v>
      </c>
    </row>
    <row r="855" spans="1:8" ht="31.5" x14ac:dyDescent="0.25">
      <c r="A855" s="12" t="s">
        <v>131</v>
      </c>
      <c r="B855" s="29" t="s">
        <v>837</v>
      </c>
      <c r="C855" s="29" t="s">
        <v>169</v>
      </c>
      <c r="D855" s="29" t="s">
        <v>128</v>
      </c>
      <c r="E855" s="29" t="s">
        <v>148</v>
      </c>
      <c r="F855" s="21">
        <f>SUM([1]Ведомственная!G525)</f>
        <v>4.7</v>
      </c>
      <c r="G855" s="21">
        <f>SUM([1]Ведомственная!H525)</f>
        <v>4.5999999999999996</v>
      </c>
      <c r="H855" s="80">
        <f t="shared" si="181"/>
        <v>97.872340425531902</v>
      </c>
    </row>
    <row r="856" spans="1:8" x14ac:dyDescent="0.25">
      <c r="A856" s="12" t="s">
        <v>251</v>
      </c>
      <c r="B856" s="20" t="s">
        <v>838</v>
      </c>
      <c r="C856" s="20"/>
      <c r="D856" s="29"/>
      <c r="E856" s="29"/>
      <c r="F856" s="21">
        <f>SUM(F857:F858)</f>
        <v>171.1</v>
      </c>
      <c r="G856" s="21">
        <f>SUM(G857:G858)</f>
        <v>126.9</v>
      </c>
      <c r="H856" s="80">
        <f t="shared" si="181"/>
        <v>74.167153711279951</v>
      </c>
    </row>
    <row r="857" spans="1:8" ht="31.5" x14ac:dyDescent="0.25">
      <c r="A857" s="12" t="s">
        <v>131</v>
      </c>
      <c r="B857" s="20" t="s">
        <v>838</v>
      </c>
      <c r="C857" s="20">
        <v>200</v>
      </c>
      <c r="D857" s="29" t="s">
        <v>128</v>
      </c>
      <c r="E857" s="29" t="s">
        <v>812</v>
      </c>
      <c r="F857" s="21">
        <f>SUM([1]Ведомственная!G533)</f>
        <v>169.7</v>
      </c>
      <c r="G857" s="21">
        <f>SUM([1]Ведомственная!H533)</f>
        <v>125.5</v>
      </c>
      <c r="H857" s="80">
        <f t="shared" si="181"/>
        <v>73.954036535061874</v>
      </c>
    </row>
    <row r="858" spans="1:8" x14ac:dyDescent="0.25">
      <c r="A858" s="12" t="s">
        <v>145</v>
      </c>
      <c r="B858" s="20" t="s">
        <v>838</v>
      </c>
      <c r="C858" s="20">
        <v>800</v>
      </c>
      <c r="D858" s="29" t="s">
        <v>128</v>
      </c>
      <c r="E858" s="29" t="s">
        <v>812</v>
      </c>
      <c r="F858" s="21">
        <f>SUM([1]Ведомственная!G534)</f>
        <v>1.4</v>
      </c>
      <c r="G858" s="21">
        <f>SUM([1]Ведомственная!H534)</f>
        <v>1.4</v>
      </c>
      <c r="H858" s="80">
        <f t="shared" si="181"/>
        <v>100</v>
      </c>
    </row>
    <row r="859" spans="1:8" ht="31.5" x14ac:dyDescent="0.25">
      <c r="A859" s="12" t="s">
        <v>253</v>
      </c>
      <c r="B859" s="20" t="s">
        <v>839</v>
      </c>
      <c r="C859" s="20"/>
      <c r="D859" s="29"/>
      <c r="E859" s="29"/>
      <c r="F859" s="21">
        <f>SUM(F860)</f>
        <v>245.5</v>
      </c>
      <c r="G859" s="21">
        <f>SUM(G860)</f>
        <v>205</v>
      </c>
      <c r="H859" s="80">
        <f t="shared" si="181"/>
        <v>83.503054989816704</v>
      </c>
    </row>
    <row r="860" spans="1:8" ht="31.5" x14ac:dyDescent="0.25">
      <c r="A860" s="12" t="s">
        <v>131</v>
      </c>
      <c r="B860" s="20" t="s">
        <v>839</v>
      </c>
      <c r="C860" s="20">
        <v>200</v>
      </c>
      <c r="D860" s="29" t="s">
        <v>128</v>
      </c>
      <c r="E860" s="29" t="s">
        <v>812</v>
      </c>
      <c r="F860" s="21">
        <f>SUM([1]Ведомственная!G536)</f>
        <v>245.5</v>
      </c>
      <c r="G860" s="21">
        <f>SUM([1]Ведомственная!H536)</f>
        <v>205</v>
      </c>
      <c r="H860" s="80">
        <f t="shared" si="181"/>
        <v>83.503054989816704</v>
      </c>
    </row>
    <row r="861" spans="1:8" ht="31.5" x14ac:dyDescent="0.25">
      <c r="A861" s="12" t="s">
        <v>228</v>
      </c>
      <c r="B861" s="20" t="s">
        <v>840</v>
      </c>
      <c r="C861" s="20"/>
      <c r="D861" s="29"/>
      <c r="E861" s="29"/>
      <c r="F861" s="21">
        <f>SUM(F862:F864)</f>
        <v>6373</v>
      </c>
      <c r="G861" s="21">
        <f>SUM(G862:G864)</f>
        <v>5826.4000000000005</v>
      </c>
      <c r="H861" s="80">
        <f t="shared" si="181"/>
        <v>91.423191589518296</v>
      </c>
    </row>
    <row r="862" spans="1:8" ht="31.5" x14ac:dyDescent="0.25">
      <c r="A862" s="12" t="s">
        <v>131</v>
      </c>
      <c r="B862" s="20" t="s">
        <v>840</v>
      </c>
      <c r="C862" s="20">
        <v>200</v>
      </c>
      <c r="D862" s="29" t="s">
        <v>128</v>
      </c>
      <c r="E862" s="29" t="s">
        <v>812</v>
      </c>
      <c r="F862" s="21">
        <f>SUM([1]Ведомственная!G538)</f>
        <v>6249.9</v>
      </c>
      <c r="G862" s="21">
        <f>SUM([1]Ведомственная!H538)</f>
        <v>5703.3</v>
      </c>
      <c r="H862" s="80">
        <f t="shared" si="181"/>
        <v>91.254260068161102</v>
      </c>
    </row>
    <row r="863" spans="1:8" ht="31.5" x14ac:dyDescent="0.25">
      <c r="A863" s="12" t="s">
        <v>131</v>
      </c>
      <c r="B863" s="20" t="s">
        <v>840</v>
      </c>
      <c r="C863" s="20">
        <v>200</v>
      </c>
      <c r="D863" s="29" t="s">
        <v>127</v>
      </c>
      <c r="E863" s="29" t="s">
        <v>144</v>
      </c>
      <c r="F863" s="21">
        <f>SUM([1]Ведомственная!G546)</f>
        <v>123.1</v>
      </c>
      <c r="G863" s="21">
        <f>SUM([1]Ведомственная!H546)</f>
        <v>123.1</v>
      </c>
      <c r="H863" s="80">
        <f t="shared" si="181"/>
        <v>100</v>
      </c>
    </row>
    <row r="864" spans="1:8" ht="23.25" customHeight="1" x14ac:dyDescent="0.25">
      <c r="A864" s="12" t="s">
        <v>145</v>
      </c>
      <c r="B864" s="20" t="s">
        <v>840</v>
      </c>
      <c r="C864" s="20">
        <v>800</v>
      </c>
      <c r="D864" s="29" t="s">
        <v>128</v>
      </c>
      <c r="E864" s="29" t="s">
        <v>812</v>
      </c>
      <c r="F864" s="21">
        <f>SUM([1]Ведомственная!G539)</f>
        <v>0</v>
      </c>
      <c r="G864" s="21">
        <f>SUM([1]Ведомственная!H539)</f>
        <v>0</v>
      </c>
      <c r="H864" s="80"/>
    </row>
    <row r="865" spans="1:8" s="19" customFormat="1" ht="31.5" x14ac:dyDescent="0.25">
      <c r="A865" s="15" t="s">
        <v>841</v>
      </c>
      <c r="B865" s="16" t="s">
        <v>842</v>
      </c>
      <c r="C865" s="16"/>
      <c r="D865" s="17"/>
      <c r="E865" s="17"/>
      <c r="F865" s="18">
        <f>SUM(F866)</f>
        <v>584.79999999999995</v>
      </c>
      <c r="G865" s="18">
        <f>SUM(G866)</f>
        <v>584.79999999999995</v>
      </c>
      <c r="H865" s="80">
        <f t="shared" si="181"/>
        <v>100</v>
      </c>
    </row>
    <row r="866" spans="1:8" x14ac:dyDescent="0.25">
      <c r="A866" s="12" t="s">
        <v>216</v>
      </c>
      <c r="B866" s="20" t="s">
        <v>843</v>
      </c>
      <c r="C866" s="20"/>
      <c r="D866" s="29"/>
      <c r="E866" s="29"/>
      <c r="F866" s="21">
        <f>SUM([1]Ведомственная!G131)</f>
        <v>584.79999999999995</v>
      </c>
      <c r="G866" s="21">
        <f>SUM([1]Ведомственная!H131)</f>
        <v>584.79999999999995</v>
      </c>
      <c r="H866" s="80">
        <f t="shared" si="181"/>
        <v>100</v>
      </c>
    </row>
    <row r="867" spans="1:8" ht="31.5" x14ac:dyDescent="0.25">
      <c r="A867" s="12" t="s">
        <v>131</v>
      </c>
      <c r="B867" s="20" t="s">
        <v>842</v>
      </c>
      <c r="C867" s="20">
        <v>200</v>
      </c>
      <c r="D867" s="29" t="s">
        <v>128</v>
      </c>
      <c r="E867" s="29">
        <v>13</v>
      </c>
      <c r="F867" s="21">
        <f>SUM([1]Ведомственная!G132)</f>
        <v>584.79999999999995</v>
      </c>
      <c r="G867" s="21">
        <f>SUM([1]Ведомственная!H132)</f>
        <v>584.79999999999995</v>
      </c>
      <c r="H867" s="80">
        <f t="shared" si="181"/>
        <v>100</v>
      </c>
    </row>
    <row r="868" spans="1:8" s="19" customFormat="1" ht="47.25" x14ac:dyDescent="0.25">
      <c r="A868" s="15" t="s">
        <v>844</v>
      </c>
      <c r="B868" s="16" t="s">
        <v>845</v>
      </c>
      <c r="C868" s="16"/>
      <c r="D868" s="17"/>
      <c r="E868" s="17"/>
      <c r="F868" s="18">
        <f>SUM(F869+F871)+F873</f>
        <v>4978.3999999999996</v>
      </c>
      <c r="G868" s="18">
        <f>SUM(G869+G871)+G873</f>
        <v>4978.3999999999996</v>
      </c>
      <c r="H868" s="80">
        <f t="shared" si="181"/>
        <v>100</v>
      </c>
    </row>
    <row r="869" spans="1:8" ht="47.25" x14ac:dyDescent="0.25">
      <c r="A869" s="12" t="s">
        <v>846</v>
      </c>
      <c r="B869" s="20" t="s">
        <v>847</v>
      </c>
      <c r="C869" s="20"/>
      <c r="D869" s="29"/>
      <c r="E869" s="29"/>
      <c r="F869" s="21">
        <f>SUM(F870)</f>
        <v>234.7</v>
      </c>
      <c r="G869" s="21">
        <f>SUM(G870)</f>
        <v>234.7</v>
      </c>
      <c r="H869" s="80">
        <f t="shared" si="181"/>
        <v>100</v>
      </c>
    </row>
    <row r="870" spans="1:8" ht="31.5" x14ac:dyDescent="0.25">
      <c r="A870" s="12" t="s">
        <v>126</v>
      </c>
      <c r="B870" s="20" t="s">
        <v>847</v>
      </c>
      <c r="C870" s="20">
        <v>600</v>
      </c>
      <c r="D870" s="29" t="s">
        <v>128</v>
      </c>
      <c r="E870" s="29">
        <v>13</v>
      </c>
      <c r="F870" s="21">
        <f>SUM([1]Ведомственная!G135)</f>
        <v>234.7</v>
      </c>
      <c r="G870" s="21">
        <f>SUM([1]Ведомственная!H135)</f>
        <v>234.7</v>
      </c>
      <c r="H870" s="80">
        <f t="shared" si="181"/>
        <v>100</v>
      </c>
    </row>
    <row r="871" spans="1:8" ht="47.25" x14ac:dyDescent="0.25">
      <c r="A871" s="12" t="s">
        <v>441</v>
      </c>
      <c r="B871" s="20" t="s">
        <v>848</v>
      </c>
      <c r="C871" s="20"/>
      <c r="D871" s="29"/>
      <c r="E871" s="29"/>
      <c r="F871" s="21">
        <f>SUM(F872)</f>
        <v>4743.7</v>
      </c>
      <c r="G871" s="21">
        <f>SUM(G872)</f>
        <v>4743.7</v>
      </c>
      <c r="H871" s="80">
        <f t="shared" si="181"/>
        <v>100</v>
      </c>
    </row>
    <row r="872" spans="1:8" ht="31.5" x14ac:dyDescent="0.25">
      <c r="A872" s="12" t="s">
        <v>126</v>
      </c>
      <c r="B872" s="20" t="s">
        <v>848</v>
      </c>
      <c r="C872" s="20">
        <v>600</v>
      </c>
      <c r="D872" s="29" t="s">
        <v>128</v>
      </c>
      <c r="E872" s="29">
        <v>13</v>
      </c>
      <c r="F872" s="21">
        <f>SUM([1]Ведомственная!G137)</f>
        <v>4743.7</v>
      </c>
      <c r="G872" s="21">
        <f>SUM([1]Ведомственная!H137)</f>
        <v>4743.7</v>
      </c>
      <c r="H872" s="80">
        <f t="shared" si="181"/>
        <v>100</v>
      </c>
    </row>
    <row r="873" spans="1:8" hidden="1" x14ac:dyDescent="0.25">
      <c r="A873" s="12" t="s">
        <v>428</v>
      </c>
      <c r="B873" s="20" t="s">
        <v>849</v>
      </c>
      <c r="C873" s="29"/>
      <c r="D873" s="29"/>
      <c r="E873" s="20"/>
      <c r="F873" s="21">
        <f t="shared" ref="F873:G874" si="184">SUM(F874)</f>
        <v>0</v>
      </c>
      <c r="G873" s="21">
        <f t="shared" si="184"/>
        <v>0</v>
      </c>
      <c r="H873" s="80" t="e">
        <f t="shared" si="181"/>
        <v>#DIV/0!</v>
      </c>
    </row>
    <row r="874" spans="1:8" ht="31.5" hidden="1" x14ac:dyDescent="0.25">
      <c r="A874" s="12" t="s">
        <v>488</v>
      </c>
      <c r="B874" s="20" t="s">
        <v>850</v>
      </c>
      <c r="C874" s="29"/>
      <c r="D874" s="29"/>
      <c r="E874" s="20"/>
      <c r="F874" s="21">
        <f t="shared" si="184"/>
        <v>0</v>
      </c>
      <c r="G874" s="21">
        <f t="shared" si="184"/>
        <v>0</v>
      </c>
      <c r="H874" s="80" t="e">
        <f t="shared" si="181"/>
        <v>#DIV/0!</v>
      </c>
    </row>
    <row r="875" spans="1:8" ht="31.5" hidden="1" x14ac:dyDescent="0.25">
      <c r="A875" s="12" t="s">
        <v>126</v>
      </c>
      <c r="B875" s="20" t="s">
        <v>850</v>
      </c>
      <c r="C875" s="20">
        <v>600</v>
      </c>
      <c r="D875" s="29" t="s">
        <v>128</v>
      </c>
      <c r="E875" s="29">
        <v>13</v>
      </c>
      <c r="F875" s="21"/>
      <c r="G875" s="21"/>
      <c r="H875" s="80" t="e">
        <f t="shared" si="181"/>
        <v>#DIV/0!</v>
      </c>
    </row>
    <row r="876" spans="1:8" s="19" customFormat="1" ht="47.25" x14ac:dyDescent="0.25">
      <c r="A876" s="15" t="s">
        <v>851</v>
      </c>
      <c r="B876" s="16" t="s">
        <v>852</v>
      </c>
      <c r="C876" s="16"/>
      <c r="D876" s="17"/>
      <c r="E876" s="17"/>
      <c r="F876" s="18">
        <f>SUM(F877)</f>
        <v>300</v>
      </c>
      <c r="G876" s="18">
        <f>SUM(G877)</f>
        <v>300</v>
      </c>
      <c r="H876" s="80">
        <f t="shared" si="181"/>
        <v>100</v>
      </c>
    </row>
    <row r="877" spans="1:8" x14ac:dyDescent="0.25">
      <c r="A877" s="12" t="s">
        <v>216</v>
      </c>
      <c r="B877" s="20" t="s">
        <v>853</v>
      </c>
      <c r="C877" s="20"/>
      <c r="D877" s="29"/>
      <c r="E877" s="29"/>
      <c r="F877" s="21">
        <f>SUM(F878)+F880</f>
        <v>300</v>
      </c>
      <c r="G877" s="21">
        <f>SUM(G878)+G880</f>
        <v>300</v>
      </c>
      <c r="H877" s="80">
        <f t="shared" si="181"/>
        <v>100</v>
      </c>
    </row>
    <row r="878" spans="1:8" x14ac:dyDescent="0.25">
      <c r="A878" s="12" t="s">
        <v>759</v>
      </c>
      <c r="B878" s="20" t="s">
        <v>854</v>
      </c>
      <c r="C878" s="20"/>
      <c r="D878" s="29"/>
      <c r="E878" s="29"/>
      <c r="F878" s="21">
        <f>SUM(F879)</f>
        <v>0</v>
      </c>
      <c r="G878" s="21">
        <f>SUM(G879)</f>
        <v>0</v>
      </c>
      <c r="H878" s="80"/>
    </row>
    <row r="879" spans="1:8" x14ac:dyDescent="0.25">
      <c r="A879" s="12" t="s">
        <v>116</v>
      </c>
      <c r="B879" s="20" t="s">
        <v>854</v>
      </c>
      <c r="C879" s="20">
        <v>300</v>
      </c>
      <c r="D879" s="29" t="s">
        <v>118</v>
      </c>
      <c r="E879" s="29" t="s">
        <v>119</v>
      </c>
      <c r="F879" s="21">
        <f>SUM([1]Ведомственная!G453)</f>
        <v>0</v>
      </c>
      <c r="G879" s="21">
        <f>SUM([1]Ведомственная!H453)</f>
        <v>0</v>
      </c>
      <c r="H879" s="80"/>
    </row>
    <row r="880" spans="1:8" ht="94.5" x14ac:dyDescent="0.25">
      <c r="A880" s="12" t="s">
        <v>855</v>
      </c>
      <c r="B880" s="20" t="s">
        <v>856</v>
      </c>
      <c r="C880" s="20"/>
      <c r="D880" s="29"/>
      <c r="E880" s="29"/>
      <c r="F880" s="21">
        <f>SUM(F881)</f>
        <v>300</v>
      </c>
      <c r="G880" s="21">
        <f>SUM(G881)</f>
        <v>300</v>
      </c>
      <c r="H880" s="80">
        <f t="shared" si="181"/>
        <v>100</v>
      </c>
    </row>
    <row r="881" spans="1:8" x14ac:dyDescent="0.25">
      <c r="A881" s="12" t="s">
        <v>116</v>
      </c>
      <c r="B881" s="20" t="s">
        <v>856</v>
      </c>
      <c r="C881" s="20">
        <v>300</v>
      </c>
      <c r="D881" s="29" t="s">
        <v>118</v>
      </c>
      <c r="E881" s="29" t="s">
        <v>119</v>
      </c>
      <c r="F881" s="21">
        <f>SUM([1]Ведомственная!G705)</f>
        <v>300</v>
      </c>
      <c r="G881" s="21">
        <f>SUM([1]Ведомственная!H705)</f>
        <v>300</v>
      </c>
      <c r="H881" s="80">
        <f t="shared" si="181"/>
        <v>100</v>
      </c>
    </row>
    <row r="882" spans="1:8" s="19" customFormat="1" ht="47.25" x14ac:dyDescent="0.25">
      <c r="A882" s="15" t="s">
        <v>857</v>
      </c>
      <c r="B882" s="16" t="s">
        <v>858</v>
      </c>
      <c r="C882" s="17"/>
      <c r="D882" s="17"/>
      <c r="E882" s="17"/>
      <c r="F882" s="18">
        <f t="shared" ref="F882:G884" si="185">SUM(F883)</f>
        <v>848</v>
      </c>
      <c r="G882" s="18">
        <f t="shared" si="185"/>
        <v>847.9</v>
      </c>
      <c r="H882" s="80">
        <f t="shared" si="181"/>
        <v>99.988207547169807</v>
      </c>
    </row>
    <row r="883" spans="1:8" ht="31.5" x14ac:dyDescent="0.25">
      <c r="A883" s="12" t="s">
        <v>231</v>
      </c>
      <c r="B883" s="20" t="s">
        <v>859</v>
      </c>
      <c r="C883" s="29"/>
      <c r="D883" s="29"/>
      <c r="E883" s="29"/>
      <c r="F883" s="21">
        <f t="shared" si="185"/>
        <v>848</v>
      </c>
      <c r="G883" s="21">
        <f t="shared" si="185"/>
        <v>847.9</v>
      </c>
      <c r="H883" s="80">
        <f t="shared" si="181"/>
        <v>99.988207547169807</v>
      </c>
    </row>
    <row r="884" spans="1:8" x14ac:dyDescent="0.25">
      <c r="A884" s="12" t="s">
        <v>787</v>
      </c>
      <c r="B884" s="20" t="s">
        <v>860</v>
      </c>
      <c r="C884" s="29"/>
      <c r="D884" s="29"/>
      <c r="E884" s="29"/>
      <c r="F884" s="21">
        <f t="shared" si="185"/>
        <v>848</v>
      </c>
      <c r="G884" s="21">
        <f t="shared" si="185"/>
        <v>847.9</v>
      </c>
      <c r="H884" s="80">
        <f t="shared" si="181"/>
        <v>99.988207547169807</v>
      </c>
    </row>
    <row r="885" spans="1:8" ht="38.25" customHeight="1" x14ac:dyDescent="0.25">
      <c r="A885" s="12" t="s">
        <v>126</v>
      </c>
      <c r="B885" s="20" t="s">
        <v>860</v>
      </c>
      <c r="C885" s="29" t="s">
        <v>183</v>
      </c>
      <c r="D885" s="29" t="s">
        <v>118</v>
      </c>
      <c r="E885" s="29" t="s">
        <v>119</v>
      </c>
      <c r="F885" s="21">
        <f>SUM([1]Ведомственная!G709)+[1]Ведомственная!G795</f>
        <v>848</v>
      </c>
      <c r="G885" s="21">
        <f>SUM([1]Ведомственная!H709)+[1]Ведомственная!H795</f>
        <v>847.9</v>
      </c>
      <c r="H885" s="80">
        <f t="shared" si="181"/>
        <v>99.988207547169807</v>
      </c>
    </row>
    <row r="886" spans="1:8" ht="47.25" x14ac:dyDescent="0.25">
      <c r="A886" s="15" t="s">
        <v>861</v>
      </c>
      <c r="B886" s="16" t="s">
        <v>862</v>
      </c>
      <c r="C886" s="17"/>
      <c r="D886" s="17"/>
      <c r="E886" s="17"/>
      <c r="F886" s="18">
        <f>SUM(F889)+F887</f>
        <v>1330</v>
      </c>
      <c r="G886" s="18">
        <f t="shared" ref="G886" si="186">SUM(G889)+G887</f>
        <v>1330</v>
      </c>
      <c r="H886" s="80">
        <f t="shared" si="181"/>
        <v>100</v>
      </c>
    </row>
    <row r="887" spans="1:8" ht="31.5" x14ac:dyDescent="0.25">
      <c r="A887" s="12" t="s">
        <v>863</v>
      </c>
      <c r="B887" s="20" t="s">
        <v>864</v>
      </c>
      <c r="C887" s="29"/>
      <c r="D887" s="29"/>
      <c r="E887" s="29"/>
      <c r="F887" s="21">
        <f>SUM(F888)</f>
        <v>1130</v>
      </c>
      <c r="G887" s="21">
        <f t="shared" ref="G887" si="187">SUM(G888)</f>
        <v>1130</v>
      </c>
      <c r="H887" s="80">
        <f t="shared" si="181"/>
        <v>100</v>
      </c>
    </row>
    <row r="888" spans="1:8" ht="31.5" x14ac:dyDescent="0.25">
      <c r="A888" s="12" t="s">
        <v>126</v>
      </c>
      <c r="B888" s="20" t="s">
        <v>864</v>
      </c>
      <c r="C888" s="29" t="s">
        <v>183</v>
      </c>
      <c r="D888" s="29" t="s">
        <v>136</v>
      </c>
      <c r="E888" s="29" t="s">
        <v>220</v>
      </c>
      <c r="F888" s="21">
        <f>SUM([1]Ведомственная!G267)</f>
        <v>1130</v>
      </c>
      <c r="G888" s="21">
        <f>SUM([1]Ведомственная!H267)</f>
        <v>1130</v>
      </c>
      <c r="H888" s="80">
        <f t="shared" si="181"/>
        <v>100</v>
      </c>
    </row>
    <row r="889" spans="1:8" ht="47.25" x14ac:dyDescent="0.25">
      <c r="A889" s="12" t="s">
        <v>865</v>
      </c>
      <c r="B889" s="20" t="s">
        <v>866</v>
      </c>
      <c r="C889" s="29"/>
      <c r="D889" s="29"/>
      <c r="E889" s="29"/>
      <c r="F889" s="21">
        <f t="shared" ref="F889:G889" si="188">SUM(F890)</f>
        <v>200</v>
      </c>
      <c r="G889" s="21">
        <f t="shared" si="188"/>
        <v>200</v>
      </c>
      <c r="H889" s="80">
        <f t="shared" si="181"/>
        <v>100</v>
      </c>
    </row>
    <row r="890" spans="1:8" ht="31.5" x14ac:dyDescent="0.25">
      <c r="A890" s="32" t="s">
        <v>126</v>
      </c>
      <c r="B890" s="20" t="s">
        <v>866</v>
      </c>
      <c r="C890" s="29" t="s">
        <v>183</v>
      </c>
      <c r="D890" s="29" t="s">
        <v>136</v>
      </c>
      <c r="E890" s="29" t="s">
        <v>220</v>
      </c>
      <c r="F890" s="21">
        <f>SUM([1]Ведомственная!G269)</f>
        <v>200</v>
      </c>
      <c r="G890" s="21">
        <f>SUM([1]Ведомственная!H269)</f>
        <v>200</v>
      </c>
      <c r="H890" s="80">
        <f t="shared" si="181"/>
        <v>100</v>
      </c>
    </row>
    <row r="891" spans="1:8" ht="31.5" x14ac:dyDescent="0.25">
      <c r="A891" s="36" t="s">
        <v>867</v>
      </c>
      <c r="B891" s="16" t="s">
        <v>868</v>
      </c>
      <c r="C891" s="17"/>
      <c r="D891" s="17"/>
      <c r="E891" s="17"/>
      <c r="F891" s="18">
        <f t="shared" ref="F891:G891" si="189">SUM(F892)</f>
        <v>9726.5</v>
      </c>
      <c r="G891" s="18">
        <f t="shared" si="189"/>
        <v>9673.9</v>
      </c>
      <c r="H891" s="80">
        <f t="shared" si="181"/>
        <v>99.459209376445784</v>
      </c>
    </row>
    <row r="892" spans="1:8" ht="31.5" x14ac:dyDescent="0.25">
      <c r="A892" s="12" t="s">
        <v>228</v>
      </c>
      <c r="B892" s="20" t="s">
        <v>869</v>
      </c>
      <c r="C892" s="29"/>
      <c r="D892" s="29"/>
      <c r="E892" s="29"/>
      <c r="F892" s="21">
        <f>SUM(F893:F894)</f>
        <v>9726.5</v>
      </c>
      <c r="G892" s="21">
        <f t="shared" ref="G892" si="190">SUM(G893:G894)</f>
        <v>9673.9</v>
      </c>
      <c r="H892" s="80">
        <f t="shared" si="181"/>
        <v>99.459209376445784</v>
      </c>
    </row>
    <row r="893" spans="1:8" ht="31.5" x14ac:dyDescent="0.25">
      <c r="A893" s="30" t="s">
        <v>131</v>
      </c>
      <c r="B893" s="20" t="s">
        <v>869</v>
      </c>
      <c r="C893" s="29" t="s">
        <v>169</v>
      </c>
      <c r="D893" s="29" t="s">
        <v>128</v>
      </c>
      <c r="E893" s="29" t="s">
        <v>812</v>
      </c>
      <c r="F893" s="21">
        <f>SUM([1]Ведомственная!G143)</f>
        <v>9646.5</v>
      </c>
      <c r="G893" s="21">
        <f>SUM([1]Ведомственная!H143)</f>
        <v>9593.9</v>
      </c>
      <c r="H893" s="80">
        <f t="shared" si="181"/>
        <v>99.454724511480848</v>
      </c>
    </row>
    <row r="894" spans="1:8" ht="31.5" x14ac:dyDescent="0.25">
      <c r="A894" s="12" t="s">
        <v>131</v>
      </c>
      <c r="B894" s="20" t="s">
        <v>869</v>
      </c>
      <c r="C894" s="20">
        <v>200</v>
      </c>
      <c r="D894" s="29" t="s">
        <v>127</v>
      </c>
      <c r="E894" s="29" t="s">
        <v>144</v>
      </c>
      <c r="F894" s="21">
        <f>SUM([1]Ведомственная!G429)</f>
        <v>80</v>
      </c>
      <c r="G894" s="21">
        <f>SUM([1]Ведомственная!H429)</f>
        <v>80</v>
      </c>
      <c r="H894" s="80">
        <f t="shared" si="181"/>
        <v>100</v>
      </c>
    </row>
    <row r="895" spans="1:8" s="19" customFormat="1" x14ac:dyDescent="0.25">
      <c r="A895" s="15" t="s">
        <v>870</v>
      </c>
      <c r="B895" s="26" t="s">
        <v>871</v>
      </c>
      <c r="C895" s="26"/>
      <c r="D895" s="26"/>
      <c r="E895" s="26"/>
      <c r="F895" s="27">
        <f>SUM(F896+F900+F925+F898+F928+F938+F945+F903+F907+F910+F912+F915+F917+F919)+F936+F930+F935+F941+F943</f>
        <v>70089.2</v>
      </c>
      <c r="G895" s="27">
        <f>SUM(G896+G900+G925+G898+G928+G938+G945+G903+G907+G910+G912+G915+G917+G919)+G936+G930+G935+G941+G943</f>
        <v>64621</v>
      </c>
      <c r="H895" s="80">
        <f t="shared" si="181"/>
        <v>92.198227401653895</v>
      </c>
    </row>
    <row r="896" spans="1:8" ht="63" x14ac:dyDescent="0.25">
      <c r="A896" s="12" t="s">
        <v>872</v>
      </c>
      <c r="B896" s="20" t="s">
        <v>873</v>
      </c>
      <c r="C896" s="20"/>
      <c r="D896" s="29"/>
      <c r="E896" s="29"/>
      <c r="F896" s="21">
        <f>SUM(F897)</f>
        <v>5734.4999999999982</v>
      </c>
      <c r="G896" s="21">
        <f>SUM(G897)</f>
        <v>0</v>
      </c>
      <c r="H896" s="80">
        <f t="shared" si="181"/>
        <v>0</v>
      </c>
    </row>
    <row r="897" spans="1:8" x14ac:dyDescent="0.25">
      <c r="A897" s="12" t="s">
        <v>145</v>
      </c>
      <c r="B897" s="20" t="s">
        <v>873</v>
      </c>
      <c r="C897" s="20">
        <v>800</v>
      </c>
      <c r="D897" s="29">
        <v>10</v>
      </c>
      <c r="E897" s="29" t="s">
        <v>148</v>
      </c>
      <c r="F897" s="21">
        <f>SUM([1]Ведомственная!G551)</f>
        <v>5734.4999999999982</v>
      </c>
      <c r="G897" s="21">
        <f>SUM([1]Ведомственная!H551)</f>
        <v>0</v>
      </c>
      <c r="H897" s="80">
        <f t="shared" si="181"/>
        <v>0</v>
      </c>
    </row>
    <row r="898" spans="1:8" x14ac:dyDescent="0.25">
      <c r="A898" s="12" t="s">
        <v>874</v>
      </c>
      <c r="B898" s="29" t="s">
        <v>875</v>
      </c>
      <c r="C898" s="20"/>
      <c r="D898" s="29"/>
      <c r="E898" s="29"/>
      <c r="F898" s="21">
        <f>SUM(F899)</f>
        <v>900</v>
      </c>
      <c r="G898" s="21">
        <f>SUM(G899)</f>
        <v>0</v>
      </c>
      <c r="H898" s="80">
        <f t="shared" si="181"/>
        <v>0</v>
      </c>
    </row>
    <row r="899" spans="1:8" x14ac:dyDescent="0.25">
      <c r="A899" s="12" t="s">
        <v>145</v>
      </c>
      <c r="B899" s="29" t="s">
        <v>875</v>
      </c>
      <c r="C899" s="20">
        <v>800</v>
      </c>
      <c r="D899" s="29" t="s">
        <v>128</v>
      </c>
      <c r="E899" s="29" t="s">
        <v>353</v>
      </c>
      <c r="F899" s="21">
        <f>SUM([1]Ведомственная!G529)</f>
        <v>900</v>
      </c>
      <c r="G899" s="21">
        <f>SUM([1]Ведомственная!H529)</f>
        <v>0</v>
      </c>
      <c r="H899" s="80">
        <f t="shared" si="181"/>
        <v>0</v>
      </c>
    </row>
    <row r="900" spans="1:8" ht="47.25" x14ac:dyDescent="0.25">
      <c r="A900" s="30" t="s">
        <v>303</v>
      </c>
      <c r="B900" s="23" t="s">
        <v>876</v>
      </c>
      <c r="C900" s="23"/>
      <c r="D900" s="23"/>
      <c r="E900" s="23"/>
      <c r="F900" s="14">
        <f t="shared" ref="F900:G901" si="191">SUM(F901)</f>
        <v>500</v>
      </c>
      <c r="G900" s="14">
        <f t="shared" si="191"/>
        <v>0</v>
      </c>
      <c r="H900" s="80">
        <f t="shared" si="181"/>
        <v>0</v>
      </c>
    </row>
    <row r="901" spans="1:8" ht="31.5" x14ac:dyDescent="0.25">
      <c r="A901" s="30" t="s">
        <v>877</v>
      </c>
      <c r="B901" s="23" t="s">
        <v>878</v>
      </c>
      <c r="C901" s="23"/>
      <c r="D901" s="23"/>
      <c r="E901" s="23"/>
      <c r="F901" s="14">
        <f t="shared" si="191"/>
        <v>500</v>
      </c>
      <c r="G901" s="14">
        <f t="shared" si="191"/>
        <v>0</v>
      </c>
      <c r="H901" s="80">
        <f t="shared" si="181"/>
        <v>0</v>
      </c>
    </row>
    <row r="902" spans="1:8" ht="31.5" x14ac:dyDescent="0.25">
      <c r="A902" s="30" t="s">
        <v>131</v>
      </c>
      <c r="B902" s="23" t="s">
        <v>878</v>
      </c>
      <c r="C902" s="23" t="s">
        <v>169</v>
      </c>
      <c r="D902" s="23" t="s">
        <v>119</v>
      </c>
      <c r="E902" s="23" t="s">
        <v>260</v>
      </c>
      <c r="F902" s="14">
        <f>SUM([1]Ведомственная!G180)</f>
        <v>500</v>
      </c>
      <c r="G902" s="14">
        <f>SUM([1]Ведомственная!H180)</f>
        <v>0</v>
      </c>
      <c r="H902" s="80">
        <f t="shared" ref="H902:H954" si="192">SUM(G902/F902*100)</f>
        <v>0</v>
      </c>
    </row>
    <row r="903" spans="1:8" x14ac:dyDescent="0.25">
      <c r="A903" s="12" t="s">
        <v>249</v>
      </c>
      <c r="B903" s="23" t="s">
        <v>879</v>
      </c>
      <c r="C903" s="23"/>
      <c r="D903" s="23"/>
      <c r="E903" s="23"/>
      <c r="F903" s="14">
        <f>SUM(F904+F905)+F906</f>
        <v>15383</v>
      </c>
      <c r="G903" s="14">
        <f>SUM(G904+G905)+G906</f>
        <v>15350.7</v>
      </c>
      <c r="H903" s="80">
        <f t="shared" si="192"/>
        <v>99.790027952935063</v>
      </c>
    </row>
    <row r="904" spans="1:8" ht="63" x14ac:dyDescent="0.25">
      <c r="A904" s="12" t="s">
        <v>143</v>
      </c>
      <c r="B904" s="23" t="s">
        <v>879</v>
      </c>
      <c r="C904" s="23" t="s">
        <v>9</v>
      </c>
      <c r="D904" s="23" t="s">
        <v>128</v>
      </c>
      <c r="E904" s="23" t="s">
        <v>119</v>
      </c>
      <c r="F904" s="14">
        <f>SUM([1]Ведомственная!G15)</f>
        <v>15373</v>
      </c>
      <c r="G904" s="14">
        <f>SUM([1]Ведомственная!H15)</f>
        <v>15342.1</v>
      </c>
      <c r="H904" s="80">
        <f t="shared" si="192"/>
        <v>99.798998243673978</v>
      </c>
    </row>
    <row r="905" spans="1:8" x14ac:dyDescent="0.25">
      <c r="A905" s="12" t="s">
        <v>880</v>
      </c>
      <c r="B905" s="23" t="s">
        <v>879</v>
      </c>
      <c r="C905" s="23" t="s">
        <v>169</v>
      </c>
      <c r="D905" s="23" t="s">
        <v>128</v>
      </c>
      <c r="E905" s="23" t="s">
        <v>119</v>
      </c>
      <c r="F905" s="21">
        <f>SUM([1]Ведомственная!G16)</f>
        <v>10</v>
      </c>
      <c r="G905" s="21">
        <f>SUM([1]Ведомственная!H16)</f>
        <v>8.6</v>
      </c>
      <c r="H905" s="80">
        <f t="shared" si="192"/>
        <v>86</v>
      </c>
    </row>
    <row r="906" spans="1:8" x14ac:dyDescent="0.25">
      <c r="A906" s="12" t="s">
        <v>116</v>
      </c>
      <c r="B906" s="23" t="s">
        <v>879</v>
      </c>
      <c r="C906" s="23" t="s">
        <v>117</v>
      </c>
      <c r="D906" s="23" t="s">
        <v>128</v>
      </c>
      <c r="E906" s="23" t="s">
        <v>119</v>
      </c>
      <c r="F906" s="21">
        <f>SUM([1]Ведомственная!G17)</f>
        <v>0</v>
      </c>
      <c r="G906" s="21">
        <f>SUM([1]Ведомственная!H17)</f>
        <v>0</v>
      </c>
      <c r="H906" s="80"/>
    </row>
    <row r="907" spans="1:8" ht="31.5" x14ac:dyDescent="0.25">
      <c r="A907" s="12" t="s">
        <v>881</v>
      </c>
      <c r="B907" s="23" t="s">
        <v>882</v>
      </c>
      <c r="C907" s="23"/>
      <c r="D907" s="23"/>
      <c r="E907" s="23"/>
      <c r="F907" s="14">
        <f>SUM(F908:F909)</f>
        <v>5000.7</v>
      </c>
      <c r="G907" s="14">
        <f>SUM(G908:G909)</f>
        <v>4996.6000000000004</v>
      </c>
      <c r="H907" s="80">
        <f t="shared" si="192"/>
        <v>99.918011478393026</v>
      </c>
    </row>
    <row r="908" spans="1:8" ht="63" x14ac:dyDescent="0.25">
      <c r="A908" s="12" t="s">
        <v>143</v>
      </c>
      <c r="B908" s="23" t="s">
        <v>882</v>
      </c>
      <c r="C908" s="23" t="s">
        <v>9</v>
      </c>
      <c r="D908" s="23" t="s">
        <v>128</v>
      </c>
      <c r="E908" s="23" t="s">
        <v>148</v>
      </c>
      <c r="F908" s="14">
        <f>SUM([1]Ведомственная!G40)</f>
        <v>4998.8999999999996</v>
      </c>
      <c r="G908" s="14">
        <f>SUM([1]Ведомственная!H40)</f>
        <v>4994.8</v>
      </c>
      <c r="H908" s="80">
        <f t="shared" si="192"/>
        <v>99.917981956030332</v>
      </c>
    </row>
    <row r="909" spans="1:8" ht="31.5" x14ac:dyDescent="0.25">
      <c r="A909" s="12" t="s">
        <v>131</v>
      </c>
      <c r="B909" s="23" t="s">
        <v>882</v>
      </c>
      <c r="C909" s="23" t="s">
        <v>169</v>
      </c>
      <c r="D909" s="23" t="s">
        <v>128</v>
      </c>
      <c r="E909" s="23" t="s">
        <v>148</v>
      </c>
      <c r="F909" s="14">
        <f>SUM([1]Ведомственная!G41)</f>
        <v>1.8</v>
      </c>
      <c r="G909" s="14">
        <f>SUM([1]Ведомственная!H41)</f>
        <v>1.8</v>
      </c>
      <c r="H909" s="80">
        <f t="shared" si="192"/>
        <v>100</v>
      </c>
    </row>
    <row r="910" spans="1:8" x14ac:dyDescent="0.25">
      <c r="A910" s="12" t="s">
        <v>883</v>
      </c>
      <c r="B910" s="23" t="s">
        <v>884</v>
      </c>
      <c r="C910" s="23"/>
      <c r="D910" s="23"/>
      <c r="E910" s="23"/>
      <c r="F910" s="14">
        <f>SUM(F911)</f>
        <v>1645.2</v>
      </c>
      <c r="G910" s="14">
        <f>SUM(G911)</f>
        <v>1645.2</v>
      </c>
      <c r="H910" s="80">
        <f t="shared" si="192"/>
        <v>100</v>
      </c>
    </row>
    <row r="911" spans="1:8" ht="63" x14ac:dyDescent="0.25">
      <c r="A911" s="12" t="s">
        <v>143</v>
      </c>
      <c r="B911" s="23" t="s">
        <v>884</v>
      </c>
      <c r="C911" s="23" t="s">
        <v>9</v>
      </c>
      <c r="D911" s="23" t="s">
        <v>128</v>
      </c>
      <c r="E911" s="23" t="s">
        <v>119</v>
      </c>
      <c r="F911" s="14">
        <f>SUM([1]Ведомственная!G19)</f>
        <v>1645.2</v>
      </c>
      <c r="G911" s="14">
        <f>SUM([1]Ведомственная!H19)</f>
        <v>1645.2</v>
      </c>
      <c r="H911" s="80">
        <f t="shared" si="192"/>
        <v>100</v>
      </c>
    </row>
    <row r="912" spans="1:8" x14ac:dyDescent="0.25">
      <c r="A912" s="12" t="s">
        <v>251</v>
      </c>
      <c r="B912" s="23" t="s">
        <v>885</v>
      </c>
      <c r="C912" s="23"/>
      <c r="D912" s="23"/>
      <c r="E912" s="23"/>
      <c r="F912" s="21">
        <f>SUM(F913:F914)</f>
        <v>592.79999999999995</v>
      </c>
      <c r="G912" s="21">
        <f>SUM(G913:G914)</f>
        <v>566.4</v>
      </c>
      <c r="H912" s="80">
        <f t="shared" si="192"/>
        <v>95.546558704453446</v>
      </c>
    </row>
    <row r="913" spans="1:8" ht="31.5" x14ac:dyDescent="0.25">
      <c r="A913" s="12" t="s">
        <v>131</v>
      </c>
      <c r="B913" s="23" t="s">
        <v>885</v>
      </c>
      <c r="C913" s="23" t="s">
        <v>169</v>
      </c>
      <c r="D913" s="23" t="s">
        <v>128</v>
      </c>
      <c r="E913" s="23" t="s">
        <v>812</v>
      </c>
      <c r="F913" s="21">
        <f>SUM([1]Ведомственная!G22+[1]Ведомственная!G47)</f>
        <v>582</v>
      </c>
      <c r="G913" s="21">
        <f>SUM([1]Ведомственная!H22+[1]Ведомственная!H47)</f>
        <v>555.6</v>
      </c>
      <c r="H913" s="80">
        <f t="shared" si="192"/>
        <v>95.463917525773198</v>
      </c>
    </row>
    <row r="914" spans="1:8" x14ac:dyDescent="0.25">
      <c r="A914" s="12" t="s">
        <v>145</v>
      </c>
      <c r="B914" s="23" t="s">
        <v>885</v>
      </c>
      <c r="C914" s="23" t="s">
        <v>225</v>
      </c>
      <c r="D914" s="23" t="s">
        <v>128</v>
      </c>
      <c r="E914" s="23" t="s">
        <v>812</v>
      </c>
      <c r="F914" s="21">
        <f>SUM([1]Ведомственная!G48+[1]Ведомственная!G23)</f>
        <v>10.8</v>
      </c>
      <c r="G914" s="21">
        <f>SUM([1]Ведомственная!H48+[1]Ведомственная!H23)</f>
        <v>10.8</v>
      </c>
      <c r="H914" s="80">
        <f t="shared" si="192"/>
        <v>100</v>
      </c>
    </row>
    <row r="915" spans="1:8" ht="31.5" x14ac:dyDescent="0.25">
      <c r="A915" s="12" t="s">
        <v>253</v>
      </c>
      <c r="B915" s="23" t="s">
        <v>886</v>
      </c>
      <c r="C915" s="23"/>
      <c r="D915" s="23"/>
      <c r="E915" s="23"/>
      <c r="F915" s="21">
        <f>SUM(F916)</f>
        <v>740.7</v>
      </c>
      <c r="G915" s="21">
        <f>SUM(G916)</f>
        <v>732.9</v>
      </c>
      <c r="H915" s="80">
        <f t="shared" si="192"/>
        <v>98.946942081814498</v>
      </c>
    </row>
    <row r="916" spans="1:8" ht="31.5" x14ac:dyDescent="0.25">
      <c r="A916" s="12" t="s">
        <v>131</v>
      </c>
      <c r="B916" s="23" t="s">
        <v>886</v>
      </c>
      <c r="C916" s="23" t="s">
        <v>169</v>
      </c>
      <c r="D916" s="23" t="s">
        <v>128</v>
      </c>
      <c r="E916" s="23" t="s">
        <v>812</v>
      </c>
      <c r="F916" s="21">
        <f>SUM([1]Ведомственная!G25+[1]Ведомственная!G50)</f>
        <v>740.7</v>
      </c>
      <c r="G916" s="21">
        <f>SUM([1]Ведомственная!H25+[1]Ведомственная!H50)</f>
        <v>732.9</v>
      </c>
      <c r="H916" s="80">
        <f t="shared" si="192"/>
        <v>98.946942081814498</v>
      </c>
    </row>
    <row r="917" spans="1:8" ht="31.5" x14ac:dyDescent="0.25">
      <c r="A917" s="12" t="s">
        <v>887</v>
      </c>
      <c r="B917" s="23" t="s">
        <v>888</v>
      </c>
      <c r="C917" s="23"/>
      <c r="D917" s="23"/>
      <c r="E917" s="23"/>
      <c r="F917" s="14">
        <f>SUM(F918)</f>
        <v>2204.3000000000002</v>
      </c>
      <c r="G917" s="14">
        <f>SUM(G918)</f>
        <v>2206.8000000000002</v>
      </c>
      <c r="H917" s="80">
        <f t="shared" si="192"/>
        <v>100.11341468947057</v>
      </c>
    </row>
    <row r="918" spans="1:8" ht="63" x14ac:dyDescent="0.25">
      <c r="A918" s="12" t="s">
        <v>143</v>
      </c>
      <c r="B918" s="23" t="s">
        <v>888</v>
      </c>
      <c r="C918" s="23" t="s">
        <v>9</v>
      </c>
      <c r="D918" s="23" t="s">
        <v>128</v>
      </c>
      <c r="E918" s="23" t="s">
        <v>148</v>
      </c>
      <c r="F918" s="14">
        <f>SUM([1]Ведомственная!G43)</f>
        <v>2204.3000000000002</v>
      </c>
      <c r="G918" s="14">
        <f>SUM([1]Ведомственная!H43)</f>
        <v>2206.8000000000002</v>
      </c>
      <c r="H918" s="80">
        <f t="shared" si="192"/>
        <v>100.11341468947057</v>
      </c>
    </row>
    <row r="919" spans="1:8" ht="31.5" x14ac:dyDescent="0.25">
      <c r="A919" s="12" t="s">
        <v>228</v>
      </c>
      <c r="B919" s="23" t="s">
        <v>889</v>
      </c>
      <c r="C919" s="23"/>
      <c r="D919" s="23"/>
      <c r="E919" s="23"/>
      <c r="F919" s="14">
        <f>SUM(F920:F924)</f>
        <v>25615</v>
      </c>
      <c r="G919" s="14">
        <f>SUM(G920:G924)</f>
        <v>22018.5</v>
      </c>
      <c r="H919" s="80">
        <f t="shared" si="192"/>
        <v>85.959398789771612</v>
      </c>
    </row>
    <row r="920" spans="1:8" ht="31.5" x14ac:dyDescent="0.25">
      <c r="A920" s="12" t="s">
        <v>131</v>
      </c>
      <c r="B920" s="23" t="s">
        <v>889</v>
      </c>
      <c r="C920" s="23" t="s">
        <v>169</v>
      </c>
      <c r="D920" s="23" t="s">
        <v>128</v>
      </c>
      <c r="E920" s="23" t="s">
        <v>812</v>
      </c>
      <c r="F920" s="14">
        <f>SUM([1]Ведомственная!G52+[1]Ведомственная!G27)+[1]Ведомственная!G146</f>
        <v>6496.5</v>
      </c>
      <c r="G920" s="14">
        <f>SUM([1]Ведомственная!H52+[1]Ведомственная!H27)+[1]Ведомственная!H146</f>
        <v>6555</v>
      </c>
      <c r="H920" s="80">
        <f t="shared" si="192"/>
        <v>100.90048487647194</v>
      </c>
    </row>
    <row r="921" spans="1:8" ht="31.5" x14ac:dyDescent="0.25">
      <c r="A921" s="12" t="s">
        <v>131</v>
      </c>
      <c r="B921" s="23" t="s">
        <v>889</v>
      </c>
      <c r="C921" s="23" t="s">
        <v>169</v>
      </c>
      <c r="D921" s="23" t="s">
        <v>127</v>
      </c>
      <c r="E921" s="23" t="s">
        <v>144</v>
      </c>
      <c r="F921" s="14">
        <f>SUM([1]Ведомственная!G34)</f>
        <v>6</v>
      </c>
      <c r="G921" s="14">
        <f>SUM([1]Ведомственная!H34)</f>
        <v>6</v>
      </c>
      <c r="H921" s="80">
        <f t="shared" si="192"/>
        <v>100</v>
      </c>
    </row>
    <row r="922" spans="1:8" x14ac:dyDescent="0.25">
      <c r="A922" s="12" t="s">
        <v>116</v>
      </c>
      <c r="B922" s="23" t="s">
        <v>889</v>
      </c>
      <c r="C922" s="23" t="s">
        <v>117</v>
      </c>
      <c r="D922" s="23" t="s">
        <v>128</v>
      </c>
      <c r="E922" s="23" t="s">
        <v>812</v>
      </c>
      <c r="F922" s="14">
        <f>SUM([1]Ведомственная!G28)</f>
        <v>634.70000000000005</v>
      </c>
      <c r="G922" s="14">
        <f>SUM([1]Ведомственная!H28)</f>
        <v>637.5</v>
      </c>
      <c r="H922" s="80">
        <f t="shared" si="192"/>
        <v>100.44115330077202</v>
      </c>
    </row>
    <row r="923" spans="1:8" x14ac:dyDescent="0.25">
      <c r="A923" s="12" t="s">
        <v>145</v>
      </c>
      <c r="B923" s="23" t="s">
        <v>889</v>
      </c>
      <c r="C923" s="23" t="s">
        <v>225</v>
      </c>
      <c r="D923" s="23" t="s">
        <v>128</v>
      </c>
      <c r="E923" s="23" t="s">
        <v>127</v>
      </c>
      <c r="F923" s="14">
        <f>SUM([1]Ведомственная!G88)</f>
        <v>4357.1000000000004</v>
      </c>
      <c r="G923" s="14">
        <f>SUM([1]Ведомственная!H88)</f>
        <v>4357.1000000000004</v>
      </c>
      <c r="H923" s="80">
        <f t="shared" si="192"/>
        <v>100</v>
      </c>
    </row>
    <row r="924" spans="1:8" x14ac:dyDescent="0.25">
      <c r="A924" s="12" t="s">
        <v>145</v>
      </c>
      <c r="B924" s="23" t="s">
        <v>889</v>
      </c>
      <c r="C924" s="23" t="s">
        <v>225</v>
      </c>
      <c r="D924" s="23" t="s">
        <v>128</v>
      </c>
      <c r="E924" s="23" t="s">
        <v>812</v>
      </c>
      <c r="F924" s="14">
        <f>SUM([1]Ведомственная!G29+[1]Ведомственная!G53+[1]Ведомственная!G147)</f>
        <v>14120.699999999999</v>
      </c>
      <c r="G924" s="14">
        <f>SUM([1]Ведомственная!H29+[1]Ведомственная!H53+[1]Ведомственная!H147)</f>
        <v>10462.9</v>
      </c>
      <c r="H924" s="80">
        <f t="shared" si="192"/>
        <v>74.096185033319884</v>
      </c>
    </row>
    <row r="925" spans="1:8" ht="47.25" hidden="1" x14ac:dyDescent="0.25">
      <c r="A925" s="12" t="s">
        <v>890</v>
      </c>
      <c r="B925" s="20" t="s">
        <v>891</v>
      </c>
      <c r="C925" s="23"/>
      <c r="D925" s="23"/>
      <c r="E925" s="23"/>
      <c r="F925" s="14">
        <f>SUM(F926)</f>
        <v>0</v>
      </c>
      <c r="G925" s="14">
        <f>SUM(G926)</f>
        <v>0</v>
      </c>
      <c r="H925" s="80" t="e">
        <f t="shared" si="192"/>
        <v>#DIV/0!</v>
      </c>
    </row>
    <row r="926" spans="1:8" ht="31.5" hidden="1" x14ac:dyDescent="0.25">
      <c r="A926" s="12" t="s">
        <v>126</v>
      </c>
      <c r="B926" s="20" t="s">
        <v>891</v>
      </c>
      <c r="C926" s="23" t="s">
        <v>183</v>
      </c>
      <c r="D926" s="23" t="s">
        <v>136</v>
      </c>
      <c r="E926" s="23" t="s">
        <v>220</v>
      </c>
      <c r="F926" s="14"/>
      <c r="G926" s="14"/>
      <c r="H926" s="80" t="e">
        <f t="shared" si="192"/>
        <v>#DIV/0!</v>
      </c>
    </row>
    <row r="927" spans="1:8" ht="31.5" hidden="1" x14ac:dyDescent="0.25">
      <c r="A927" s="12" t="s">
        <v>131</v>
      </c>
      <c r="B927" s="29" t="s">
        <v>892</v>
      </c>
      <c r="C927" s="29" t="s">
        <v>169</v>
      </c>
      <c r="D927" s="29" t="s">
        <v>128</v>
      </c>
      <c r="E927" s="29" t="s">
        <v>136</v>
      </c>
      <c r="F927" s="21"/>
      <c r="G927" s="21"/>
      <c r="H927" s="80" t="e">
        <f t="shared" si="192"/>
        <v>#DIV/0!</v>
      </c>
    </row>
    <row r="928" spans="1:8" ht="47.25" x14ac:dyDescent="0.25">
      <c r="A928" s="12" t="s">
        <v>893</v>
      </c>
      <c r="B928" s="29" t="s">
        <v>894</v>
      </c>
      <c r="C928" s="29"/>
      <c r="D928" s="29"/>
      <c r="E928" s="29"/>
      <c r="F928" s="21">
        <f>SUM(F929)</f>
        <v>24.8</v>
      </c>
      <c r="G928" s="21">
        <f>SUM(G929)</f>
        <v>23.9</v>
      </c>
      <c r="H928" s="80">
        <f t="shared" si="192"/>
        <v>96.370967741935473</v>
      </c>
    </row>
    <row r="929" spans="1:8" x14ac:dyDescent="0.25">
      <c r="A929" s="12" t="s">
        <v>880</v>
      </c>
      <c r="B929" s="29" t="s">
        <v>894</v>
      </c>
      <c r="C929" s="29" t="s">
        <v>169</v>
      </c>
      <c r="D929" s="29" t="s">
        <v>128</v>
      </c>
      <c r="E929" s="29" t="s">
        <v>144</v>
      </c>
      <c r="F929" s="21">
        <f>SUM([1]Ведомственная!G84)</f>
        <v>24.8</v>
      </c>
      <c r="G929" s="21">
        <f>SUM([1]Ведомственная!H84)</f>
        <v>23.9</v>
      </c>
      <c r="H929" s="80">
        <f t="shared" si="192"/>
        <v>96.370967741935473</v>
      </c>
    </row>
    <row r="930" spans="1:8" ht="31.5" x14ac:dyDescent="0.25">
      <c r="A930" s="12" t="s">
        <v>895</v>
      </c>
      <c r="B930" s="29" t="s">
        <v>896</v>
      </c>
      <c r="C930" s="29"/>
      <c r="D930" s="29"/>
      <c r="E930" s="29"/>
      <c r="F930" s="21">
        <f>SUM(F931:F933)</f>
        <v>4781.5</v>
      </c>
      <c r="G930" s="21">
        <f>SUM(G931:G933)</f>
        <v>4781.5</v>
      </c>
      <c r="H930" s="80">
        <f t="shared" si="192"/>
        <v>100</v>
      </c>
    </row>
    <row r="931" spans="1:8" ht="63" x14ac:dyDescent="0.25">
      <c r="A931" s="30" t="s">
        <v>143</v>
      </c>
      <c r="B931" s="29" t="s">
        <v>896</v>
      </c>
      <c r="C931" s="29" t="s">
        <v>9</v>
      </c>
      <c r="D931" s="29" t="s">
        <v>119</v>
      </c>
      <c r="E931" s="29" t="s">
        <v>136</v>
      </c>
      <c r="F931" s="21">
        <f>SUM([1]Ведомственная!G152)</f>
        <v>4232.2</v>
      </c>
      <c r="G931" s="21">
        <f>SUM([1]Ведомственная!H152)</f>
        <v>4232.2</v>
      </c>
      <c r="H931" s="80">
        <f t="shared" si="192"/>
        <v>100</v>
      </c>
    </row>
    <row r="932" spans="1:8" ht="31.5" x14ac:dyDescent="0.25">
      <c r="A932" s="12" t="s">
        <v>131</v>
      </c>
      <c r="B932" s="29" t="s">
        <v>896</v>
      </c>
      <c r="C932" s="29" t="s">
        <v>169</v>
      </c>
      <c r="D932" s="29" t="s">
        <v>119</v>
      </c>
      <c r="E932" s="29" t="s">
        <v>136</v>
      </c>
      <c r="F932" s="21">
        <f>SUM([1]Ведомственная!G153)</f>
        <v>475.7</v>
      </c>
      <c r="G932" s="21">
        <f>SUM([1]Ведомственная!H153)</f>
        <v>475.7</v>
      </c>
      <c r="H932" s="80">
        <f t="shared" si="192"/>
        <v>100</v>
      </c>
    </row>
    <row r="933" spans="1:8" x14ac:dyDescent="0.25">
      <c r="A933" s="12" t="s">
        <v>145</v>
      </c>
      <c r="B933" s="29" t="s">
        <v>896</v>
      </c>
      <c r="C933" s="29" t="s">
        <v>225</v>
      </c>
      <c r="D933" s="29" t="s">
        <v>119</v>
      </c>
      <c r="E933" s="29" t="s">
        <v>136</v>
      </c>
      <c r="F933" s="21">
        <f>SUM([1]Ведомственная!G154)</f>
        <v>73.599999999999994</v>
      </c>
      <c r="G933" s="21">
        <f>SUM([1]Ведомственная!H154)</f>
        <v>73.599999999999994</v>
      </c>
      <c r="H933" s="80">
        <f t="shared" si="192"/>
        <v>100</v>
      </c>
    </row>
    <row r="934" spans="1:8" ht="47.25" x14ac:dyDescent="0.25">
      <c r="A934" s="12" t="s">
        <v>897</v>
      </c>
      <c r="B934" s="29" t="s">
        <v>898</v>
      </c>
      <c r="C934" s="29"/>
      <c r="D934" s="29"/>
      <c r="E934" s="29"/>
      <c r="F934" s="21">
        <f>SUM(F935)</f>
        <v>300</v>
      </c>
      <c r="G934" s="21">
        <f t="shared" ref="G934" si="193">SUM(G935)</f>
        <v>300</v>
      </c>
      <c r="H934" s="80">
        <f t="shared" si="192"/>
        <v>100</v>
      </c>
    </row>
    <row r="935" spans="1:8" ht="63" x14ac:dyDescent="0.25">
      <c r="A935" s="12" t="s">
        <v>143</v>
      </c>
      <c r="B935" s="29" t="s">
        <v>898</v>
      </c>
      <c r="C935" s="29" t="s">
        <v>9</v>
      </c>
      <c r="D935" s="29" t="s">
        <v>119</v>
      </c>
      <c r="E935" s="29" t="s">
        <v>136</v>
      </c>
      <c r="F935" s="21">
        <f>SUM([1]Ведомственная!G156)</f>
        <v>300</v>
      </c>
      <c r="G935" s="21">
        <f>SUM([1]Ведомственная!H156)</f>
        <v>300</v>
      </c>
      <c r="H935" s="80">
        <f t="shared" si="192"/>
        <v>100</v>
      </c>
    </row>
    <row r="936" spans="1:8" ht="221.25" customHeight="1" x14ac:dyDescent="0.25">
      <c r="A936" s="12" t="s">
        <v>899</v>
      </c>
      <c r="B936" s="29" t="s">
        <v>900</v>
      </c>
      <c r="C936" s="20"/>
      <c r="D936" s="29"/>
      <c r="E936" s="29"/>
      <c r="F936" s="21">
        <f>SUM([1]Ведомственная!G75)</f>
        <v>102.8</v>
      </c>
      <c r="G936" s="21">
        <f>SUM([1]Ведомственная!H75)</f>
        <v>102.8</v>
      </c>
      <c r="H936" s="80">
        <f t="shared" si="192"/>
        <v>100</v>
      </c>
    </row>
    <row r="937" spans="1:8" ht="63" x14ac:dyDescent="0.25">
      <c r="A937" s="12" t="s">
        <v>143</v>
      </c>
      <c r="B937" s="29" t="s">
        <v>900</v>
      </c>
      <c r="C937" s="29" t="s">
        <v>9</v>
      </c>
      <c r="D937" s="29" t="s">
        <v>128</v>
      </c>
      <c r="E937" s="29" t="s">
        <v>136</v>
      </c>
      <c r="F937" s="21">
        <f>SUM([1]Ведомственная!G76)</f>
        <v>102.8</v>
      </c>
      <c r="G937" s="21">
        <f>SUM([1]Ведомственная!H76)</f>
        <v>102.8</v>
      </c>
      <c r="H937" s="80">
        <f t="shared" si="192"/>
        <v>100</v>
      </c>
    </row>
    <row r="938" spans="1:8" ht="47.25" x14ac:dyDescent="0.25">
      <c r="A938" s="12" t="s">
        <v>901</v>
      </c>
      <c r="B938" s="29" t="s">
        <v>902</v>
      </c>
      <c r="C938" s="20"/>
      <c r="D938" s="29"/>
      <c r="E938" s="29"/>
      <c r="F938" s="21">
        <f>SUM(F939:F940)</f>
        <v>149.19999999999999</v>
      </c>
      <c r="G938" s="21">
        <f>SUM(G939:G940)</f>
        <v>149.19999999999999</v>
      </c>
      <c r="H938" s="80">
        <f t="shared" si="192"/>
        <v>100</v>
      </c>
    </row>
    <row r="939" spans="1:8" ht="63" x14ac:dyDescent="0.25">
      <c r="A939" s="12" t="s">
        <v>143</v>
      </c>
      <c r="B939" s="29" t="s">
        <v>902</v>
      </c>
      <c r="C939" s="29" t="s">
        <v>9</v>
      </c>
      <c r="D939" s="29" t="s">
        <v>144</v>
      </c>
      <c r="E939" s="29" t="s">
        <v>144</v>
      </c>
      <c r="F939" s="21">
        <f>SUM([1]Ведомственная!G388)</f>
        <v>140.1</v>
      </c>
      <c r="G939" s="21">
        <f>SUM([1]Ведомственная!H388)</f>
        <v>140.1</v>
      </c>
      <c r="H939" s="80">
        <f t="shared" si="192"/>
        <v>100</v>
      </c>
    </row>
    <row r="940" spans="1:8" x14ac:dyDescent="0.25">
      <c r="A940" s="12" t="s">
        <v>880</v>
      </c>
      <c r="B940" s="29" t="s">
        <v>902</v>
      </c>
      <c r="C940" s="29" t="s">
        <v>169</v>
      </c>
      <c r="D940" s="29" t="s">
        <v>144</v>
      </c>
      <c r="E940" s="29" t="s">
        <v>144</v>
      </c>
      <c r="F940" s="21">
        <f>SUM([1]Ведомственная!G389)</f>
        <v>9.1</v>
      </c>
      <c r="G940" s="21">
        <f>SUM([1]Ведомственная!H389)</f>
        <v>9.1</v>
      </c>
      <c r="H940" s="80">
        <f t="shared" si="192"/>
        <v>100</v>
      </c>
    </row>
    <row r="941" spans="1:8" ht="63" x14ac:dyDescent="0.25">
      <c r="A941" s="12" t="s">
        <v>903</v>
      </c>
      <c r="B941" s="20" t="s">
        <v>904</v>
      </c>
      <c r="C941" s="29"/>
      <c r="D941" s="29"/>
      <c r="E941" s="29"/>
      <c r="F941" s="21">
        <f>SUM(F942:F942)</f>
        <v>1590.1</v>
      </c>
      <c r="G941" s="21">
        <f>SUM(G942:G942)</f>
        <v>1590.1</v>
      </c>
      <c r="H941" s="80">
        <f t="shared" si="192"/>
        <v>100</v>
      </c>
    </row>
    <row r="942" spans="1:8" ht="63" x14ac:dyDescent="0.25">
      <c r="A942" s="12" t="s">
        <v>143</v>
      </c>
      <c r="B942" s="20" t="s">
        <v>904</v>
      </c>
      <c r="C942" s="29" t="s">
        <v>9</v>
      </c>
      <c r="D942" s="29" t="s">
        <v>118</v>
      </c>
      <c r="E942" s="29" t="s">
        <v>136</v>
      </c>
      <c r="F942" s="21">
        <f>SUM([1]Ведомственная!G739)</f>
        <v>1590.1</v>
      </c>
      <c r="G942" s="21">
        <f>SUM([1]Ведомственная!H739)</f>
        <v>1590.1</v>
      </c>
      <c r="H942" s="80">
        <f t="shared" si="192"/>
        <v>100</v>
      </c>
    </row>
    <row r="943" spans="1:8" ht="78.75" x14ac:dyDescent="0.25">
      <c r="A943" s="12" t="s">
        <v>905</v>
      </c>
      <c r="B943" s="20" t="s">
        <v>906</v>
      </c>
      <c r="C943" s="29"/>
      <c r="D943" s="29"/>
      <c r="E943" s="29"/>
      <c r="F943" s="21">
        <f>SUM(F944:F944)</f>
        <v>2785.2</v>
      </c>
      <c r="G943" s="21">
        <f>SUM(G944:G944)</f>
        <v>2785.2</v>
      </c>
      <c r="H943" s="80">
        <f t="shared" si="192"/>
        <v>100</v>
      </c>
    </row>
    <row r="944" spans="1:8" ht="63" x14ac:dyDescent="0.25">
      <c r="A944" s="12" t="s">
        <v>143</v>
      </c>
      <c r="B944" s="20" t="s">
        <v>906</v>
      </c>
      <c r="C944" s="29" t="s">
        <v>9</v>
      </c>
      <c r="D944" s="29" t="s">
        <v>118</v>
      </c>
      <c r="E944" s="29" t="s">
        <v>136</v>
      </c>
      <c r="F944" s="21">
        <f>SUM([1]Ведомственная!G741)</f>
        <v>2785.2</v>
      </c>
      <c r="G944" s="21">
        <f>SUM([1]Ведомственная!H741)</f>
        <v>2785.2</v>
      </c>
      <c r="H944" s="80">
        <f t="shared" si="192"/>
        <v>100</v>
      </c>
    </row>
    <row r="945" spans="1:8" ht="31.5" x14ac:dyDescent="0.25">
      <c r="A945" s="30" t="s">
        <v>294</v>
      </c>
      <c r="B945" s="20" t="s">
        <v>907</v>
      </c>
      <c r="C945" s="29"/>
      <c r="D945" s="29"/>
      <c r="E945" s="29"/>
      <c r="F945" s="21">
        <f>SUM(F946)+F950+F947</f>
        <v>2039.4</v>
      </c>
      <c r="G945" s="21">
        <f>SUM(G946)+G950+G947</f>
        <v>7371.2</v>
      </c>
      <c r="H945" s="80">
        <f t="shared" si="192"/>
        <v>361.43963910954199</v>
      </c>
    </row>
    <row r="946" spans="1:8" x14ac:dyDescent="0.25">
      <c r="A946" s="12" t="s">
        <v>145</v>
      </c>
      <c r="B946" s="20" t="s">
        <v>907</v>
      </c>
      <c r="C946" s="29" t="s">
        <v>225</v>
      </c>
      <c r="D946" s="29" t="s">
        <v>136</v>
      </c>
      <c r="E946" s="29" t="s">
        <v>220</v>
      </c>
      <c r="F946" s="21">
        <f>SUM([1]Ведомственная!G272)</f>
        <v>35.700000000000003</v>
      </c>
      <c r="G946" s="21">
        <f>SUM([1]Ведомственная!H272)</f>
        <v>35.700000000000003</v>
      </c>
      <c r="H946" s="80">
        <f t="shared" si="192"/>
        <v>100</v>
      </c>
    </row>
    <row r="947" spans="1:8" ht="63" x14ac:dyDescent="0.25">
      <c r="A947" s="12" t="s">
        <v>903</v>
      </c>
      <c r="B947" s="20" t="s">
        <v>1086</v>
      </c>
      <c r="C947" s="20"/>
      <c r="D947" s="29"/>
      <c r="E947" s="29"/>
      <c r="F947" s="21">
        <f>SUM(F948:F949)</f>
        <v>0</v>
      </c>
      <c r="G947" s="21">
        <f>SUM(G948:G949)</f>
        <v>2110.3000000000002</v>
      </c>
      <c r="H947" s="80"/>
    </row>
    <row r="948" spans="1:8" ht="63" x14ac:dyDescent="0.25">
      <c r="A948" s="12" t="s">
        <v>143</v>
      </c>
      <c r="B948" s="20" t="s">
        <v>1086</v>
      </c>
      <c r="C948" s="20">
        <v>100</v>
      </c>
      <c r="D948" s="29" t="s">
        <v>118</v>
      </c>
      <c r="E948" s="29" t="s">
        <v>213</v>
      </c>
      <c r="F948" s="21">
        <f>SUM([1]Ведомственная!G605)</f>
        <v>0</v>
      </c>
      <c r="G948" s="21">
        <f>SUM([1]Ведомственная!H605)</f>
        <v>150.80000000000001</v>
      </c>
      <c r="H948" s="80"/>
    </row>
    <row r="949" spans="1:8" ht="63" x14ac:dyDescent="0.25">
      <c r="A949" s="12" t="s">
        <v>143</v>
      </c>
      <c r="B949" s="20" t="s">
        <v>1086</v>
      </c>
      <c r="C949" s="20">
        <v>100</v>
      </c>
      <c r="D949" s="29" t="s">
        <v>118</v>
      </c>
      <c r="E949" s="29" t="s">
        <v>136</v>
      </c>
      <c r="F949" s="21"/>
      <c r="G949" s="21">
        <f>SUM([1]Ведомственная!H744)</f>
        <v>1959.5</v>
      </c>
      <c r="H949" s="80"/>
    </row>
    <row r="950" spans="1:8" ht="78.75" x14ac:dyDescent="0.25">
      <c r="A950" s="12" t="s">
        <v>905</v>
      </c>
      <c r="B950" s="20" t="s">
        <v>908</v>
      </c>
      <c r="C950" s="20"/>
      <c r="D950" s="33"/>
      <c r="E950" s="33"/>
      <c r="F950" s="21">
        <f>SUM(F951:F952)</f>
        <v>2003.7</v>
      </c>
      <c r="G950" s="21">
        <f>SUM(G951:G952)</f>
        <v>5225.2</v>
      </c>
      <c r="H950" s="80">
        <f t="shared" si="192"/>
        <v>260.77756151120423</v>
      </c>
    </row>
    <row r="951" spans="1:8" ht="63" x14ac:dyDescent="0.25">
      <c r="A951" s="12" t="s">
        <v>143</v>
      </c>
      <c r="B951" s="20" t="s">
        <v>908</v>
      </c>
      <c r="C951" s="20">
        <v>100</v>
      </c>
      <c r="D951" s="29" t="s">
        <v>118</v>
      </c>
      <c r="E951" s="29" t="s">
        <v>213</v>
      </c>
      <c r="F951" s="21">
        <f>SUM([1]Ведомственная!G607)</f>
        <v>0</v>
      </c>
      <c r="G951" s="21">
        <f>SUM([1]Ведомственная!H607)</f>
        <v>385</v>
      </c>
      <c r="H951" s="80"/>
    </row>
    <row r="952" spans="1:8" ht="63" x14ac:dyDescent="0.25">
      <c r="A952" s="12" t="s">
        <v>143</v>
      </c>
      <c r="B952" s="20" t="s">
        <v>908</v>
      </c>
      <c r="C952" s="20">
        <v>100</v>
      </c>
      <c r="D952" s="29" t="s">
        <v>118</v>
      </c>
      <c r="E952" s="29" t="s">
        <v>136</v>
      </c>
      <c r="F952" s="21">
        <f>SUM([1]Ведомственная!G746)</f>
        <v>2003.7</v>
      </c>
      <c r="G952" s="21">
        <f>SUM([1]Ведомственная!H746)</f>
        <v>4840.2</v>
      </c>
      <c r="H952" s="80">
        <f t="shared" si="192"/>
        <v>241.56310824973798</v>
      </c>
    </row>
    <row r="953" spans="1:8" x14ac:dyDescent="0.25">
      <c r="A953" s="62"/>
      <c r="B953" s="20"/>
      <c r="C953" s="29"/>
      <c r="D953" s="29"/>
      <c r="E953" s="29"/>
      <c r="F953" s="21"/>
      <c r="G953" s="18"/>
      <c r="H953" s="80"/>
    </row>
    <row r="954" spans="1:8" s="19" customFormat="1" ht="14.25" customHeight="1" x14ac:dyDescent="0.25">
      <c r="A954" s="15" t="s">
        <v>909</v>
      </c>
      <c r="B954" s="26"/>
      <c r="C954" s="26"/>
      <c r="D954" s="26"/>
      <c r="E954" s="26"/>
      <c r="F954" s="27">
        <f>SUM(F5+F9+F19+F117+F124+F134+F138+F142+F159+F167+F171+F175+F183+F188+F208+F219+F230+F252+F264+F275+F290+F314+F333+F346+F350+F438+F447+F457+F460+F463+F466+F480+F666+F761+F822+F839+F843+F850+F865+F868+F876+F882+F895)+F891+F886+F337</f>
        <v>5607214.7999999989</v>
      </c>
      <c r="G954" s="27">
        <f>SUM(G5+G9+G19+G117+G124+G134+G138+G142+G159+G167+G171+G175+G183+G188+G208+G219+G230+G252+G264+G275+G290+G314+G333+G346+G350+G438+G447+G457+G460+G463+G466+G480+G666+G761+G822+G839+G843+G850+G865+G868+G876+G882+G895)+G891+G886+G337+G953</f>
        <v>5525415.7000000002</v>
      </c>
      <c r="H954" s="80">
        <f t="shared" si="192"/>
        <v>98.541181265251353</v>
      </c>
    </row>
    <row r="956" spans="1:8" x14ac:dyDescent="0.25">
      <c r="F956" s="63"/>
      <c r="G956" s="63"/>
    </row>
    <row r="957" spans="1:8" x14ac:dyDescent="0.25">
      <c r="F957" s="63"/>
      <c r="G957" s="63"/>
    </row>
  </sheetData>
  <mergeCells count="1">
    <mergeCell ref="A2:G2"/>
  </mergeCells>
  <pageMargins left="0.70866141732283472" right="0.11811023622047245" top="0.55118110236220474" bottom="0" header="0.11811023622047245" footer="0"/>
  <pageSetup paperSize="9" scale="87" fitToHeight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5"/>
  <sheetViews>
    <sheetView topLeftCell="A1352" zoomScaleNormal="100" workbookViewId="0">
      <selection activeCell="L190" sqref="L190"/>
    </sheetView>
  </sheetViews>
  <sheetFormatPr defaultRowHeight="15.75" outlineLevelCol="1" x14ac:dyDescent="0.25"/>
  <cols>
    <col min="1" max="1" width="80.85546875" style="66" customWidth="1"/>
    <col min="2" max="2" width="7.42578125" style="65" customWidth="1"/>
    <col min="3" max="3" width="8.42578125" style="10" customWidth="1"/>
    <col min="4" max="4" width="8.140625" style="10" customWidth="1"/>
    <col min="5" max="5" width="15.5703125" style="10" customWidth="1"/>
    <col min="6" max="6" width="8.140625" style="10" customWidth="1"/>
    <col min="7" max="7" width="20.140625" style="3" customWidth="1" outlineLevel="1"/>
    <col min="8" max="8" width="20.140625" style="3" customWidth="1"/>
    <col min="9" max="9" width="10.7109375" style="10" customWidth="1"/>
    <col min="10" max="11" width="11.7109375" style="7" bestFit="1" customWidth="1"/>
    <col min="12" max="16384" width="9.140625" style="7"/>
  </cols>
  <sheetData>
    <row r="1" spans="1:9" x14ac:dyDescent="0.25">
      <c r="A1" s="64"/>
      <c r="F1" s="8"/>
      <c r="H1" s="8" t="s">
        <v>1826</v>
      </c>
    </row>
    <row r="2" spans="1:9" ht="36.75" customHeight="1" x14ac:dyDescent="0.25">
      <c r="B2" s="67" t="s">
        <v>1085</v>
      </c>
      <c r="C2" s="3"/>
      <c r="D2" s="3"/>
      <c r="E2" s="3"/>
      <c r="F2" s="3"/>
    </row>
    <row r="3" spans="1:9" x14ac:dyDescent="0.25">
      <c r="B3" s="68"/>
    </row>
    <row r="4" spans="1:9" x14ac:dyDescent="0.25">
      <c r="A4" s="318" t="s">
        <v>910</v>
      </c>
      <c r="B4" s="319" t="s">
        <v>911</v>
      </c>
      <c r="C4" s="319"/>
      <c r="D4" s="319"/>
      <c r="E4" s="319"/>
      <c r="F4" s="319"/>
      <c r="G4" s="310" t="s">
        <v>1811</v>
      </c>
      <c r="H4" s="310" t="s">
        <v>1817</v>
      </c>
      <c r="I4" s="308" t="s">
        <v>1814</v>
      </c>
    </row>
    <row r="5" spans="1:9" ht="63" x14ac:dyDescent="0.25">
      <c r="A5" s="318"/>
      <c r="B5" s="23" t="s">
        <v>912</v>
      </c>
      <c r="C5" s="13" t="s">
        <v>913</v>
      </c>
      <c r="D5" s="13" t="s">
        <v>1816</v>
      </c>
      <c r="E5" s="13" t="s">
        <v>914</v>
      </c>
      <c r="F5" s="13" t="s">
        <v>1815</v>
      </c>
      <c r="G5" s="311"/>
      <c r="H5" s="311"/>
      <c r="I5" s="309"/>
    </row>
    <row r="6" spans="1:9" s="19" customFormat="1" x14ac:dyDescent="0.25">
      <c r="A6" s="15" t="s">
        <v>915</v>
      </c>
      <c r="B6" s="26" t="s">
        <v>916</v>
      </c>
      <c r="C6" s="25"/>
      <c r="D6" s="25"/>
      <c r="E6" s="25"/>
      <c r="F6" s="25"/>
      <c r="G6" s="27">
        <f>SUM(G7)+G27</f>
        <v>24316.800000000003</v>
      </c>
      <c r="H6" s="27">
        <f>SUM(H7)+H27</f>
        <v>24115</v>
      </c>
      <c r="I6" s="80">
        <f>SUM(H6/G6*100)</f>
        <v>99.170121068561642</v>
      </c>
    </row>
    <row r="7" spans="1:9" x14ac:dyDescent="0.25">
      <c r="A7" s="12" t="s">
        <v>917</v>
      </c>
      <c r="B7" s="23"/>
      <c r="C7" s="23" t="s">
        <v>128</v>
      </c>
      <c r="D7" s="23"/>
      <c r="E7" s="23"/>
      <c r="F7" s="23"/>
      <c r="G7" s="14">
        <f>SUM(G8+G16)</f>
        <v>24310.800000000003</v>
      </c>
      <c r="H7" s="14">
        <f>SUM(H8+H16)</f>
        <v>24109</v>
      </c>
      <c r="I7" s="80">
        <f t="shared" ref="I7:I70" si="0">SUM(H7/G7*100)</f>
        <v>99.169916251213436</v>
      </c>
    </row>
    <row r="8" spans="1:9" ht="31.5" customHeight="1" x14ac:dyDescent="0.25">
      <c r="A8" s="12" t="s">
        <v>918</v>
      </c>
      <c r="B8" s="23"/>
      <c r="C8" s="23" t="s">
        <v>128</v>
      </c>
      <c r="D8" s="23" t="s">
        <v>119</v>
      </c>
      <c r="E8" s="23"/>
      <c r="F8" s="23"/>
      <c r="G8" s="14">
        <f>SUM(G9)</f>
        <v>17028.2</v>
      </c>
      <c r="H8" s="14">
        <f>SUM(H9)</f>
        <v>16995.900000000001</v>
      </c>
      <c r="I8" s="80">
        <f t="shared" si="0"/>
        <v>99.810314654514272</v>
      </c>
    </row>
    <row r="9" spans="1:9" x14ac:dyDescent="0.25">
      <c r="A9" s="12" t="s">
        <v>870</v>
      </c>
      <c r="B9" s="23"/>
      <c r="C9" s="23" t="s">
        <v>128</v>
      </c>
      <c r="D9" s="23" t="s">
        <v>119</v>
      </c>
      <c r="E9" s="23" t="s">
        <v>871</v>
      </c>
      <c r="F9" s="23"/>
      <c r="G9" s="14">
        <f>SUM(G10)+G14</f>
        <v>17028.2</v>
      </c>
      <c r="H9" s="14">
        <f>SUM(H10)+H14</f>
        <v>16995.900000000001</v>
      </c>
      <c r="I9" s="80">
        <f t="shared" si="0"/>
        <v>99.810314654514272</v>
      </c>
    </row>
    <row r="10" spans="1:9" x14ac:dyDescent="0.25">
      <c r="A10" s="12" t="s">
        <v>249</v>
      </c>
      <c r="B10" s="23"/>
      <c r="C10" s="23" t="s">
        <v>128</v>
      </c>
      <c r="D10" s="23" t="s">
        <v>119</v>
      </c>
      <c r="E10" s="23" t="s">
        <v>879</v>
      </c>
      <c r="F10" s="23"/>
      <c r="G10" s="14">
        <f>SUM(G11+G12)+G13</f>
        <v>15383</v>
      </c>
      <c r="H10" s="14">
        <f>SUM(H11+H12)+H13</f>
        <v>15350.7</v>
      </c>
      <c r="I10" s="80">
        <f t="shared" si="0"/>
        <v>99.790027952935063</v>
      </c>
    </row>
    <row r="11" spans="1:9" ht="47.25" x14ac:dyDescent="0.25">
      <c r="A11" s="30" t="s">
        <v>143</v>
      </c>
      <c r="B11" s="23"/>
      <c r="C11" s="23" t="s">
        <v>128</v>
      </c>
      <c r="D11" s="23" t="s">
        <v>119</v>
      </c>
      <c r="E11" s="23" t="s">
        <v>879</v>
      </c>
      <c r="F11" s="23" t="s">
        <v>9</v>
      </c>
      <c r="G11" s="14">
        <v>15373</v>
      </c>
      <c r="H11" s="14">
        <v>15342.1</v>
      </c>
      <c r="I11" s="80">
        <f t="shared" si="0"/>
        <v>99.798998243673978</v>
      </c>
    </row>
    <row r="12" spans="1:9" ht="31.5" x14ac:dyDescent="0.25">
      <c r="A12" s="12" t="s">
        <v>131</v>
      </c>
      <c r="B12" s="23"/>
      <c r="C12" s="23" t="s">
        <v>128</v>
      </c>
      <c r="D12" s="23" t="s">
        <v>119</v>
      </c>
      <c r="E12" s="23" t="s">
        <v>879</v>
      </c>
      <c r="F12" s="23" t="s">
        <v>169</v>
      </c>
      <c r="G12" s="21">
        <v>10</v>
      </c>
      <c r="H12" s="21">
        <v>8.6</v>
      </c>
      <c r="I12" s="80">
        <f t="shared" si="0"/>
        <v>86</v>
      </c>
    </row>
    <row r="13" spans="1:9" hidden="1" x14ac:dyDescent="0.25">
      <c r="A13" s="12" t="s">
        <v>116</v>
      </c>
      <c r="B13" s="23"/>
      <c r="C13" s="23" t="s">
        <v>128</v>
      </c>
      <c r="D13" s="23" t="s">
        <v>119</v>
      </c>
      <c r="E13" s="23" t="s">
        <v>879</v>
      </c>
      <c r="F13" s="23" t="s">
        <v>117</v>
      </c>
      <c r="G13" s="21"/>
      <c r="H13" s="21"/>
      <c r="I13" s="80" t="e">
        <f t="shared" si="0"/>
        <v>#DIV/0!</v>
      </c>
    </row>
    <row r="14" spans="1:9" x14ac:dyDescent="0.25">
      <c r="A14" s="12" t="s">
        <v>883</v>
      </c>
      <c r="B14" s="23"/>
      <c r="C14" s="23" t="s">
        <v>128</v>
      </c>
      <c r="D14" s="23" t="s">
        <v>119</v>
      </c>
      <c r="E14" s="23" t="s">
        <v>884</v>
      </c>
      <c r="F14" s="23"/>
      <c r="G14" s="14">
        <f>SUM(G15)</f>
        <v>1645.2</v>
      </c>
      <c r="H14" s="14">
        <f>SUM(H15)</f>
        <v>1645.2</v>
      </c>
      <c r="I14" s="80">
        <f t="shared" si="0"/>
        <v>100</v>
      </c>
    </row>
    <row r="15" spans="1:9" ht="47.25" x14ac:dyDescent="0.25">
      <c r="A15" s="30" t="s">
        <v>143</v>
      </c>
      <c r="B15" s="23"/>
      <c r="C15" s="23" t="s">
        <v>128</v>
      </c>
      <c r="D15" s="23" t="s">
        <v>119</v>
      </c>
      <c r="E15" s="23" t="s">
        <v>884</v>
      </c>
      <c r="F15" s="23" t="s">
        <v>9</v>
      </c>
      <c r="G15" s="14">
        <v>1645.2</v>
      </c>
      <c r="H15" s="14">
        <v>1645.2</v>
      </c>
      <c r="I15" s="80">
        <f t="shared" si="0"/>
        <v>100</v>
      </c>
    </row>
    <row r="16" spans="1:9" x14ac:dyDescent="0.25">
      <c r="A16" s="12" t="s">
        <v>919</v>
      </c>
      <c r="B16" s="23"/>
      <c r="C16" s="23" t="s">
        <v>128</v>
      </c>
      <c r="D16" s="23" t="s">
        <v>812</v>
      </c>
      <c r="E16" s="23"/>
      <c r="F16" s="23"/>
      <c r="G16" s="14">
        <f>SUM(G17+G20+G22)</f>
        <v>7282.6</v>
      </c>
      <c r="H16" s="14">
        <f>SUM(H17+H20+H22)</f>
        <v>7113.0999999999995</v>
      </c>
      <c r="I16" s="80">
        <f t="shared" si="0"/>
        <v>97.672534534369575</v>
      </c>
    </row>
    <row r="17" spans="1:9" x14ac:dyDescent="0.25">
      <c r="A17" s="12" t="s">
        <v>251</v>
      </c>
      <c r="B17" s="23"/>
      <c r="C17" s="23" t="s">
        <v>128</v>
      </c>
      <c r="D17" s="23" t="s">
        <v>812</v>
      </c>
      <c r="E17" s="23" t="s">
        <v>885</v>
      </c>
      <c r="F17" s="23"/>
      <c r="G17" s="21">
        <f>SUM(G18:G19)</f>
        <v>451</v>
      </c>
      <c r="H17" s="21">
        <f>SUM(H18:H19)</f>
        <v>431.9</v>
      </c>
      <c r="I17" s="80">
        <f t="shared" si="0"/>
        <v>95.764966740576497</v>
      </c>
    </row>
    <row r="18" spans="1:9" ht="31.5" x14ac:dyDescent="0.25">
      <c r="A18" s="12" t="s">
        <v>131</v>
      </c>
      <c r="B18" s="23"/>
      <c r="C18" s="23" t="s">
        <v>128</v>
      </c>
      <c r="D18" s="23" t="s">
        <v>812</v>
      </c>
      <c r="E18" s="23" t="s">
        <v>885</v>
      </c>
      <c r="F18" s="23" t="s">
        <v>169</v>
      </c>
      <c r="G18" s="21">
        <v>442.1</v>
      </c>
      <c r="H18" s="21">
        <v>423</v>
      </c>
      <c r="I18" s="80">
        <f t="shared" si="0"/>
        <v>95.679710472743722</v>
      </c>
    </row>
    <row r="19" spans="1:9" x14ac:dyDescent="0.25">
      <c r="A19" s="12" t="s">
        <v>145</v>
      </c>
      <c r="B19" s="23"/>
      <c r="C19" s="23" t="s">
        <v>128</v>
      </c>
      <c r="D19" s="23" t="s">
        <v>812</v>
      </c>
      <c r="E19" s="23" t="s">
        <v>885</v>
      </c>
      <c r="F19" s="23" t="s">
        <v>225</v>
      </c>
      <c r="G19" s="21">
        <v>8.9</v>
      </c>
      <c r="H19" s="21">
        <v>8.9</v>
      </c>
      <c r="I19" s="80">
        <f t="shared" si="0"/>
        <v>100</v>
      </c>
    </row>
    <row r="20" spans="1:9" ht="31.5" x14ac:dyDescent="0.25">
      <c r="A20" s="12" t="s">
        <v>253</v>
      </c>
      <c r="B20" s="23"/>
      <c r="C20" s="23" t="s">
        <v>128</v>
      </c>
      <c r="D20" s="23" t="s">
        <v>812</v>
      </c>
      <c r="E20" s="23" t="s">
        <v>886</v>
      </c>
      <c r="F20" s="23"/>
      <c r="G20" s="21">
        <f>SUM(G21)</f>
        <v>550</v>
      </c>
      <c r="H20" s="21">
        <f>SUM(H21)</f>
        <v>550</v>
      </c>
      <c r="I20" s="80">
        <f t="shared" si="0"/>
        <v>100</v>
      </c>
    </row>
    <row r="21" spans="1:9" ht="31.5" x14ac:dyDescent="0.25">
      <c r="A21" s="12" t="s">
        <v>131</v>
      </c>
      <c r="B21" s="23"/>
      <c r="C21" s="23" t="s">
        <v>128</v>
      </c>
      <c r="D21" s="23" t="s">
        <v>812</v>
      </c>
      <c r="E21" s="23" t="s">
        <v>886</v>
      </c>
      <c r="F21" s="23" t="s">
        <v>169</v>
      </c>
      <c r="G21" s="21">
        <v>550</v>
      </c>
      <c r="H21" s="21">
        <v>550</v>
      </c>
      <c r="I21" s="80">
        <f t="shared" si="0"/>
        <v>100</v>
      </c>
    </row>
    <row r="22" spans="1:9" ht="31.5" x14ac:dyDescent="0.25">
      <c r="A22" s="12" t="s">
        <v>228</v>
      </c>
      <c r="B22" s="23"/>
      <c r="C22" s="23" t="s">
        <v>128</v>
      </c>
      <c r="D22" s="23" t="s">
        <v>812</v>
      </c>
      <c r="E22" s="23" t="s">
        <v>889</v>
      </c>
      <c r="F22" s="23"/>
      <c r="G22" s="14">
        <f>SUM(G23:G25)</f>
        <v>6281.6</v>
      </c>
      <c r="H22" s="14">
        <f>SUM(H23:H25)</f>
        <v>6131.2</v>
      </c>
      <c r="I22" s="80">
        <f t="shared" si="0"/>
        <v>97.605705552725411</v>
      </c>
    </row>
    <row r="23" spans="1:9" ht="28.5" customHeight="1" x14ac:dyDescent="0.25">
      <c r="A23" s="12" t="s">
        <v>131</v>
      </c>
      <c r="B23" s="23"/>
      <c r="C23" s="23" t="s">
        <v>128</v>
      </c>
      <c r="D23" s="23" t="s">
        <v>812</v>
      </c>
      <c r="E23" s="23" t="s">
        <v>889</v>
      </c>
      <c r="F23" s="23" t="s">
        <v>169</v>
      </c>
      <c r="G23" s="14">
        <v>5620.6</v>
      </c>
      <c r="H23" s="14">
        <v>5467.4</v>
      </c>
      <c r="I23" s="80">
        <f t="shared" si="0"/>
        <v>97.274312350994535</v>
      </c>
    </row>
    <row r="24" spans="1:9" ht="21" customHeight="1" x14ac:dyDescent="0.25">
      <c r="A24" s="12" t="s">
        <v>116</v>
      </c>
      <c r="B24" s="23"/>
      <c r="C24" s="23" t="s">
        <v>128</v>
      </c>
      <c r="D24" s="23" t="s">
        <v>812</v>
      </c>
      <c r="E24" s="23" t="s">
        <v>889</v>
      </c>
      <c r="F24" s="23" t="s">
        <v>117</v>
      </c>
      <c r="G24" s="14">
        <v>634.70000000000005</v>
      </c>
      <c r="H24" s="14">
        <v>637.5</v>
      </c>
      <c r="I24" s="80">
        <f t="shared" si="0"/>
        <v>100.44115330077202</v>
      </c>
    </row>
    <row r="25" spans="1:9" ht="22.5" customHeight="1" x14ac:dyDescent="0.25">
      <c r="A25" s="12" t="s">
        <v>145</v>
      </c>
      <c r="B25" s="23"/>
      <c r="C25" s="23" t="s">
        <v>128</v>
      </c>
      <c r="D25" s="23" t="s">
        <v>812</v>
      </c>
      <c r="E25" s="23" t="s">
        <v>889</v>
      </c>
      <c r="F25" s="23" t="s">
        <v>225</v>
      </c>
      <c r="G25" s="14">
        <v>26.3</v>
      </c>
      <c r="H25" s="14">
        <v>26.3</v>
      </c>
      <c r="I25" s="80">
        <f t="shared" si="0"/>
        <v>100</v>
      </c>
    </row>
    <row r="26" spans="1:9" ht="22.5" customHeight="1" x14ac:dyDescent="0.25">
      <c r="A26" s="12" t="s">
        <v>920</v>
      </c>
      <c r="B26" s="23"/>
      <c r="C26" s="23" t="s">
        <v>127</v>
      </c>
      <c r="D26" s="23"/>
      <c r="E26" s="23"/>
      <c r="F26" s="23"/>
      <c r="G26" s="14">
        <f>SUM(G27)</f>
        <v>6</v>
      </c>
      <c r="H26" s="14"/>
      <c r="I26" s="80">
        <f t="shared" si="0"/>
        <v>0</v>
      </c>
    </row>
    <row r="27" spans="1:9" x14ac:dyDescent="0.25">
      <c r="A27" s="69" t="s">
        <v>921</v>
      </c>
      <c r="B27" s="70"/>
      <c r="C27" s="60" t="s">
        <v>127</v>
      </c>
      <c r="D27" s="60" t="s">
        <v>144</v>
      </c>
      <c r="E27" s="71"/>
      <c r="F27" s="71"/>
      <c r="G27" s="72">
        <f>SUM(G28)</f>
        <v>6</v>
      </c>
      <c r="H27" s="72">
        <f t="shared" ref="H27:H29" si="1">SUM(H28)</f>
        <v>6</v>
      </c>
      <c r="I27" s="80">
        <f t="shared" si="0"/>
        <v>100</v>
      </c>
    </row>
    <row r="28" spans="1:9" x14ac:dyDescent="0.25">
      <c r="A28" s="58" t="s">
        <v>870</v>
      </c>
      <c r="B28" s="71"/>
      <c r="C28" s="60" t="s">
        <v>127</v>
      </c>
      <c r="D28" s="60" t="s">
        <v>144</v>
      </c>
      <c r="E28" s="71" t="s">
        <v>871</v>
      </c>
      <c r="F28" s="71"/>
      <c r="G28" s="72">
        <f>SUM(G29)</f>
        <v>6</v>
      </c>
      <c r="H28" s="72">
        <f t="shared" si="1"/>
        <v>6</v>
      </c>
      <c r="I28" s="80">
        <f t="shared" si="0"/>
        <v>100</v>
      </c>
    </row>
    <row r="29" spans="1:9" ht="31.5" x14ac:dyDescent="0.25">
      <c r="A29" s="58" t="s">
        <v>228</v>
      </c>
      <c r="B29" s="71"/>
      <c r="C29" s="60" t="s">
        <v>127</v>
      </c>
      <c r="D29" s="60" t="s">
        <v>144</v>
      </c>
      <c r="E29" s="71" t="s">
        <v>889</v>
      </c>
      <c r="F29" s="71"/>
      <c r="G29" s="72">
        <f>SUM(G30)</f>
        <v>6</v>
      </c>
      <c r="H29" s="72">
        <f t="shared" si="1"/>
        <v>6</v>
      </c>
      <c r="I29" s="80">
        <f t="shared" si="0"/>
        <v>100</v>
      </c>
    </row>
    <row r="30" spans="1:9" ht="31.5" x14ac:dyDescent="0.25">
      <c r="A30" s="58" t="s">
        <v>131</v>
      </c>
      <c r="B30" s="71"/>
      <c r="C30" s="60" t="s">
        <v>127</v>
      </c>
      <c r="D30" s="60" t="s">
        <v>144</v>
      </c>
      <c r="E30" s="71" t="s">
        <v>889</v>
      </c>
      <c r="F30" s="71" t="s">
        <v>169</v>
      </c>
      <c r="G30" s="14">
        <v>6</v>
      </c>
      <c r="H30" s="72">
        <v>6</v>
      </c>
      <c r="I30" s="80">
        <f t="shared" si="0"/>
        <v>100</v>
      </c>
    </row>
    <row r="31" spans="1:9" s="19" customFormat="1" x14ac:dyDescent="0.25">
      <c r="A31" s="15" t="s">
        <v>922</v>
      </c>
      <c r="B31" s="26" t="s">
        <v>923</v>
      </c>
      <c r="C31" s="26"/>
      <c r="D31" s="26"/>
      <c r="E31" s="26"/>
      <c r="F31" s="26"/>
      <c r="G31" s="27">
        <f>SUM(G32)</f>
        <v>8030.7</v>
      </c>
      <c r="H31" s="27">
        <f>SUM(H32)</f>
        <v>8008.8</v>
      </c>
      <c r="I31" s="80">
        <f t="shared" si="0"/>
        <v>99.727296499682467</v>
      </c>
    </row>
    <row r="32" spans="1:9" x14ac:dyDescent="0.25">
      <c r="A32" s="12" t="s">
        <v>917</v>
      </c>
      <c r="B32" s="23"/>
      <c r="C32" s="23" t="s">
        <v>128</v>
      </c>
      <c r="D32" s="23"/>
      <c r="E32" s="23"/>
      <c r="F32" s="23"/>
      <c r="G32" s="14">
        <f>SUM(G33)+G40</f>
        <v>8030.7</v>
      </c>
      <c r="H32" s="14">
        <f>SUM(H33)+H40</f>
        <v>8008.8</v>
      </c>
      <c r="I32" s="80">
        <f t="shared" si="0"/>
        <v>99.727296499682467</v>
      </c>
    </row>
    <row r="33" spans="1:9" ht="31.5" x14ac:dyDescent="0.25">
      <c r="A33" s="12" t="s">
        <v>924</v>
      </c>
      <c r="B33" s="23"/>
      <c r="C33" s="23" t="s">
        <v>128</v>
      </c>
      <c r="D33" s="23" t="s">
        <v>148</v>
      </c>
      <c r="E33" s="23"/>
      <c r="F33" s="23"/>
      <c r="G33" s="14">
        <f>SUM(G34)</f>
        <v>7205</v>
      </c>
      <c r="H33" s="14">
        <f>SUM(H34)</f>
        <v>7203.4000000000005</v>
      </c>
      <c r="I33" s="80">
        <f t="shared" si="0"/>
        <v>99.977793199167252</v>
      </c>
    </row>
    <row r="34" spans="1:9" x14ac:dyDescent="0.25">
      <c r="A34" s="12" t="s">
        <v>870</v>
      </c>
      <c r="B34" s="23"/>
      <c r="C34" s="23" t="s">
        <v>128</v>
      </c>
      <c r="D34" s="23" t="s">
        <v>148</v>
      </c>
      <c r="E34" s="23" t="s">
        <v>871</v>
      </c>
      <c r="F34" s="23"/>
      <c r="G34" s="14">
        <f>SUM(G35+G38)</f>
        <v>7205</v>
      </c>
      <c r="H34" s="14">
        <f>SUM(H35+H38)</f>
        <v>7203.4000000000005</v>
      </c>
      <c r="I34" s="80">
        <f t="shared" si="0"/>
        <v>99.977793199167252</v>
      </c>
    </row>
    <row r="35" spans="1:9" ht="31.5" x14ac:dyDescent="0.25">
      <c r="A35" s="12" t="s">
        <v>881</v>
      </c>
      <c r="B35" s="23"/>
      <c r="C35" s="23" t="s">
        <v>128</v>
      </c>
      <c r="D35" s="23" t="s">
        <v>148</v>
      </c>
      <c r="E35" s="23" t="s">
        <v>882</v>
      </c>
      <c r="F35" s="23"/>
      <c r="G35" s="14">
        <f>SUM(G36:G37)</f>
        <v>5000.7</v>
      </c>
      <c r="H35" s="14">
        <f>SUM(H36:H37)</f>
        <v>4996.6000000000004</v>
      </c>
      <c r="I35" s="80">
        <f t="shared" si="0"/>
        <v>99.918011478393026</v>
      </c>
    </row>
    <row r="36" spans="1:9" ht="47.25" x14ac:dyDescent="0.25">
      <c r="A36" s="30" t="s">
        <v>143</v>
      </c>
      <c r="B36" s="23"/>
      <c r="C36" s="23" t="s">
        <v>128</v>
      </c>
      <c r="D36" s="23" t="s">
        <v>148</v>
      </c>
      <c r="E36" s="23" t="s">
        <v>882</v>
      </c>
      <c r="F36" s="23" t="s">
        <v>9</v>
      </c>
      <c r="G36" s="14">
        <v>4998.8999999999996</v>
      </c>
      <c r="H36" s="14">
        <v>4994.8</v>
      </c>
      <c r="I36" s="80">
        <f t="shared" si="0"/>
        <v>99.917981956030332</v>
      </c>
    </row>
    <row r="37" spans="1:9" ht="31.5" x14ac:dyDescent="0.25">
      <c r="A37" s="12" t="s">
        <v>131</v>
      </c>
      <c r="B37" s="23"/>
      <c r="C37" s="23" t="s">
        <v>128</v>
      </c>
      <c r="D37" s="23" t="s">
        <v>148</v>
      </c>
      <c r="E37" s="23" t="s">
        <v>882</v>
      </c>
      <c r="F37" s="23" t="s">
        <v>169</v>
      </c>
      <c r="G37" s="21">
        <v>1.8</v>
      </c>
      <c r="H37" s="21">
        <v>1.8</v>
      </c>
      <c r="I37" s="80">
        <f t="shared" si="0"/>
        <v>100</v>
      </c>
    </row>
    <row r="38" spans="1:9" ht="31.5" x14ac:dyDescent="0.25">
      <c r="A38" s="12" t="s">
        <v>887</v>
      </c>
      <c r="B38" s="23"/>
      <c r="C38" s="23" t="s">
        <v>128</v>
      </c>
      <c r="D38" s="23" t="s">
        <v>148</v>
      </c>
      <c r="E38" s="23" t="s">
        <v>888</v>
      </c>
      <c r="F38" s="23"/>
      <c r="G38" s="14">
        <f>SUM(G39)</f>
        <v>2204.3000000000002</v>
      </c>
      <c r="H38" s="14">
        <f>SUM(H39)</f>
        <v>2206.8000000000002</v>
      </c>
      <c r="I38" s="80">
        <f t="shared" si="0"/>
        <v>100.11341468947057</v>
      </c>
    </row>
    <row r="39" spans="1:9" ht="47.25" x14ac:dyDescent="0.25">
      <c r="A39" s="30" t="s">
        <v>143</v>
      </c>
      <c r="B39" s="23"/>
      <c r="C39" s="23" t="s">
        <v>128</v>
      </c>
      <c r="D39" s="23" t="s">
        <v>148</v>
      </c>
      <c r="E39" s="23" t="s">
        <v>888</v>
      </c>
      <c r="F39" s="23" t="s">
        <v>9</v>
      </c>
      <c r="G39" s="14">
        <v>2204.3000000000002</v>
      </c>
      <c r="H39" s="14">
        <v>2206.8000000000002</v>
      </c>
      <c r="I39" s="80">
        <f t="shared" si="0"/>
        <v>100.11341468947057</v>
      </c>
    </row>
    <row r="40" spans="1:9" x14ac:dyDescent="0.25">
      <c r="A40" s="12" t="s">
        <v>919</v>
      </c>
      <c r="B40" s="23"/>
      <c r="C40" s="23" t="s">
        <v>128</v>
      </c>
      <c r="D40" s="23" t="s">
        <v>812</v>
      </c>
      <c r="E40" s="23"/>
      <c r="F40" s="23"/>
      <c r="G40" s="14">
        <f>SUM(G41)</f>
        <v>825.7</v>
      </c>
      <c r="H40" s="14">
        <f>SUM(H41)</f>
        <v>805.4</v>
      </c>
      <c r="I40" s="80">
        <f t="shared" si="0"/>
        <v>97.541479956400622</v>
      </c>
    </row>
    <row r="41" spans="1:9" x14ac:dyDescent="0.25">
      <c r="A41" s="12" t="s">
        <v>870</v>
      </c>
      <c r="B41" s="23"/>
      <c r="C41" s="23" t="s">
        <v>128</v>
      </c>
      <c r="D41" s="23" t="s">
        <v>812</v>
      </c>
      <c r="E41" s="23" t="s">
        <v>871</v>
      </c>
      <c r="F41" s="23"/>
      <c r="G41" s="14">
        <f>SUM(G42+G45+G47)</f>
        <v>825.7</v>
      </c>
      <c r="H41" s="14">
        <f>SUM(H42+H45+H47)</f>
        <v>805.4</v>
      </c>
      <c r="I41" s="80">
        <f t="shared" si="0"/>
        <v>97.541479956400622</v>
      </c>
    </row>
    <row r="42" spans="1:9" x14ac:dyDescent="0.25">
      <c r="A42" s="12" t="s">
        <v>251</v>
      </c>
      <c r="B42" s="23"/>
      <c r="C42" s="23" t="s">
        <v>128</v>
      </c>
      <c r="D42" s="23" t="s">
        <v>812</v>
      </c>
      <c r="E42" s="23" t="s">
        <v>885</v>
      </c>
      <c r="F42" s="23"/>
      <c r="G42" s="21">
        <f>SUM(G43:G44)</f>
        <v>141.80000000000001</v>
      </c>
      <c r="H42" s="21">
        <f>SUM(H43:H44)</f>
        <v>134.5</v>
      </c>
      <c r="I42" s="80">
        <f t="shared" si="0"/>
        <v>94.851904090267979</v>
      </c>
    </row>
    <row r="43" spans="1:9" ht="31.5" x14ac:dyDescent="0.25">
      <c r="A43" s="12" t="s">
        <v>131</v>
      </c>
      <c r="B43" s="23"/>
      <c r="C43" s="23" t="s">
        <v>128</v>
      </c>
      <c r="D43" s="23" t="s">
        <v>812</v>
      </c>
      <c r="E43" s="23" t="s">
        <v>885</v>
      </c>
      <c r="F43" s="23" t="s">
        <v>169</v>
      </c>
      <c r="G43" s="21">
        <v>139.9</v>
      </c>
      <c r="H43" s="21">
        <v>132.6</v>
      </c>
      <c r="I43" s="80">
        <f t="shared" si="0"/>
        <v>94.781987133666902</v>
      </c>
    </row>
    <row r="44" spans="1:9" x14ac:dyDescent="0.25">
      <c r="A44" s="12" t="s">
        <v>145</v>
      </c>
      <c r="B44" s="23"/>
      <c r="C44" s="23" t="s">
        <v>128</v>
      </c>
      <c r="D44" s="23" t="s">
        <v>812</v>
      </c>
      <c r="E44" s="23" t="s">
        <v>885</v>
      </c>
      <c r="F44" s="23" t="s">
        <v>225</v>
      </c>
      <c r="G44" s="21">
        <v>1.9</v>
      </c>
      <c r="H44" s="21">
        <v>1.9</v>
      </c>
      <c r="I44" s="80">
        <f t="shared" si="0"/>
        <v>100</v>
      </c>
    </row>
    <row r="45" spans="1:9" ht="31.5" x14ac:dyDescent="0.25">
      <c r="A45" s="12" t="s">
        <v>253</v>
      </c>
      <c r="B45" s="23"/>
      <c r="C45" s="23" t="s">
        <v>128</v>
      </c>
      <c r="D45" s="23" t="s">
        <v>812</v>
      </c>
      <c r="E45" s="23" t="s">
        <v>886</v>
      </c>
      <c r="F45" s="23"/>
      <c r="G45" s="21">
        <f>SUM(G46)</f>
        <v>190.7</v>
      </c>
      <c r="H45" s="21">
        <f>SUM(H46)</f>
        <v>182.9</v>
      </c>
      <c r="I45" s="80">
        <f t="shared" si="0"/>
        <v>95.909805977975878</v>
      </c>
    </row>
    <row r="46" spans="1:9" ht="31.5" x14ac:dyDescent="0.25">
      <c r="A46" s="12" t="s">
        <v>131</v>
      </c>
      <c r="B46" s="23"/>
      <c r="C46" s="23" t="s">
        <v>128</v>
      </c>
      <c r="D46" s="23" t="s">
        <v>812</v>
      </c>
      <c r="E46" s="23" t="s">
        <v>886</v>
      </c>
      <c r="F46" s="23" t="s">
        <v>169</v>
      </c>
      <c r="G46" s="14">
        <v>190.7</v>
      </c>
      <c r="H46" s="14">
        <v>182.9</v>
      </c>
      <c r="I46" s="80">
        <f t="shared" si="0"/>
        <v>95.909805977975878</v>
      </c>
    </row>
    <row r="47" spans="1:9" ht="31.5" x14ac:dyDescent="0.25">
      <c r="A47" s="12" t="s">
        <v>228</v>
      </c>
      <c r="B47" s="23"/>
      <c r="C47" s="23" t="s">
        <v>128</v>
      </c>
      <c r="D47" s="23" t="s">
        <v>812</v>
      </c>
      <c r="E47" s="23" t="s">
        <v>889</v>
      </c>
      <c r="F47" s="23"/>
      <c r="G47" s="14">
        <f>SUM(G48:G49)</f>
        <v>493.2</v>
      </c>
      <c r="H47" s="14">
        <f>SUM(H48:H49)</f>
        <v>488</v>
      </c>
      <c r="I47" s="80">
        <f t="shared" si="0"/>
        <v>98.945660989456613</v>
      </c>
    </row>
    <row r="48" spans="1:9" ht="31.5" x14ac:dyDescent="0.25">
      <c r="A48" s="12" t="s">
        <v>131</v>
      </c>
      <c r="B48" s="23"/>
      <c r="C48" s="23" t="s">
        <v>128</v>
      </c>
      <c r="D48" s="23" t="s">
        <v>812</v>
      </c>
      <c r="E48" s="23" t="s">
        <v>889</v>
      </c>
      <c r="F48" s="23" t="s">
        <v>169</v>
      </c>
      <c r="G48" s="14">
        <v>469.2</v>
      </c>
      <c r="H48" s="14">
        <v>464</v>
      </c>
      <c r="I48" s="80">
        <f t="shared" si="0"/>
        <v>98.891730605285602</v>
      </c>
    </row>
    <row r="49" spans="1:11" x14ac:dyDescent="0.25">
      <c r="A49" s="12" t="s">
        <v>145</v>
      </c>
      <c r="B49" s="23"/>
      <c r="C49" s="23" t="s">
        <v>128</v>
      </c>
      <c r="D49" s="23" t="s">
        <v>812</v>
      </c>
      <c r="E49" s="23" t="s">
        <v>889</v>
      </c>
      <c r="F49" s="23" t="s">
        <v>225</v>
      </c>
      <c r="G49" s="14">
        <v>24</v>
      </c>
      <c r="H49" s="14">
        <v>24</v>
      </c>
      <c r="I49" s="80">
        <f t="shared" si="0"/>
        <v>100</v>
      </c>
    </row>
    <row r="50" spans="1:11" s="19" customFormat="1" x14ac:dyDescent="0.25">
      <c r="A50" s="15" t="s">
        <v>10</v>
      </c>
      <c r="B50" s="25">
        <v>283</v>
      </c>
      <c r="C50" s="16"/>
      <c r="D50" s="16"/>
      <c r="E50" s="16"/>
      <c r="F50" s="16"/>
      <c r="G50" s="73">
        <f>SUM(G51+G144+G179+G386+G437)+G269+G481+G432+G406</f>
        <v>1239158</v>
      </c>
      <c r="H50" s="73">
        <f>SUM(H51+H144+H179+H386+H437)+H269+H481+H432+H406</f>
        <v>1194154.8999999999</v>
      </c>
      <c r="I50" s="80">
        <f t="shared" si="0"/>
        <v>96.368251667664651</v>
      </c>
    </row>
    <row r="51" spans="1:11" x14ac:dyDescent="0.25">
      <c r="A51" s="12" t="s">
        <v>917</v>
      </c>
      <c r="B51" s="13"/>
      <c r="C51" s="29" t="s">
        <v>128</v>
      </c>
      <c r="D51" s="29"/>
      <c r="E51" s="29"/>
      <c r="F51" s="20"/>
      <c r="G51" s="21">
        <f>SUM(G52+G56)+G77+G85+G81</f>
        <v>242075.2</v>
      </c>
      <c r="H51" s="21">
        <f>SUM(H52+H56)+H77+H85+H81</f>
        <v>233227.9</v>
      </c>
      <c r="I51" s="80">
        <f t="shared" si="0"/>
        <v>96.34522660726914</v>
      </c>
      <c r="J51" s="74"/>
      <c r="K51" s="74"/>
    </row>
    <row r="52" spans="1:11" ht="31.5" x14ac:dyDescent="0.25">
      <c r="A52" s="12" t="s">
        <v>925</v>
      </c>
      <c r="B52" s="13"/>
      <c r="C52" s="29" t="s">
        <v>128</v>
      </c>
      <c r="D52" s="29" t="s">
        <v>213</v>
      </c>
      <c r="E52" s="29"/>
      <c r="F52" s="20"/>
      <c r="G52" s="21">
        <f t="shared" ref="G52:H54" si="2">SUM(G53)</f>
        <v>2401.8000000000002</v>
      </c>
      <c r="H52" s="21">
        <f t="shared" si="2"/>
        <v>2401.8000000000002</v>
      </c>
      <c r="I52" s="80">
        <f t="shared" si="0"/>
        <v>100</v>
      </c>
    </row>
    <row r="53" spans="1:11" ht="31.5" x14ac:dyDescent="0.25">
      <c r="A53" s="12" t="s">
        <v>245</v>
      </c>
      <c r="B53" s="13"/>
      <c r="C53" s="29" t="s">
        <v>128</v>
      </c>
      <c r="D53" s="29" t="s">
        <v>213</v>
      </c>
      <c r="E53" s="20" t="s">
        <v>246</v>
      </c>
      <c r="F53" s="20"/>
      <c r="G53" s="21">
        <f t="shared" si="2"/>
        <v>2401.8000000000002</v>
      </c>
      <c r="H53" s="21">
        <f t="shared" si="2"/>
        <v>2401.8000000000002</v>
      </c>
      <c r="I53" s="80">
        <f t="shared" si="0"/>
        <v>100</v>
      </c>
    </row>
    <row r="54" spans="1:11" x14ac:dyDescent="0.25">
      <c r="A54" s="12" t="s">
        <v>247</v>
      </c>
      <c r="B54" s="13"/>
      <c r="C54" s="29" t="s">
        <v>128</v>
      </c>
      <c r="D54" s="29" t="s">
        <v>213</v>
      </c>
      <c r="E54" s="29" t="s">
        <v>248</v>
      </c>
      <c r="F54" s="29"/>
      <c r="G54" s="21">
        <f t="shared" si="2"/>
        <v>2401.8000000000002</v>
      </c>
      <c r="H54" s="21">
        <f t="shared" si="2"/>
        <v>2401.8000000000002</v>
      </c>
      <c r="I54" s="80">
        <f t="shared" si="0"/>
        <v>100</v>
      </c>
    </row>
    <row r="55" spans="1:11" ht="47.25" x14ac:dyDescent="0.25">
      <c r="A55" s="30" t="s">
        <v>143</v>
      </c>
      <c r="B55" s="13"/>
      <c r="C55" s="29" t="s">
        <v>128</v>
      </c>
      <c r="D55" s="29" t="s">
        <v>213</v>
      </c>
      <c r="E55" s="29" t="s">
        <v>248</v>
      </c>
      <c r="F55" s="29" t="s">
        <v>9</v>
      </c>
      <c r="G55" s="21">
        <v>2401.8000000000002</v>
      </c>
      <c r="H55" s="21">
        <v>2401.8000000000002</v>
      </c>
      <c r="I55" s="80">
        <f t="shared" si="0"/>
        <v>100</v>
      </c>
    </row>
    <row r="56" spans="1:11" ht="31.5" x14ac:dyDescent="0.25">
      <c r="A56" s="12" t="s">
        <v>926</v>
      </c>
      <c r="B56" s="13"/>
      <c r="C56" s="29" t="s">
        <v>128</v>
      </c>
      <c r="D56" s="29" t="s">
        <v>136</v>
      </c>
      <c r="E56" s="20"/>
      <c r="F56" s="20"/>
      <c r="G56" s="21">
        <f>SUM(G61)+G57+G70+G66</f>
        <v>121051.4</v>
      </c>
      <c r="H56" s="21">
        <f>SUM(H61)+H57+H70+H66</f>
        <v>120969</v>
      </c>
      <c r="I56" s="80">
        <f t="shared" si="0"/>
        <v>99.931929742241735</v>
      </c>
    </row>
    <row r="57" spans="1:11" ht="31.5" x14ac:dyDescent="0.25">
      <c r="A57" s="12" t="s">
        <v>238</v>
      </c>
      <c r="B57" s="20"/>
      <c r="C57" s="29" t="s">
        <v>128</v>
      </c>
      <c r="D57" s="29" t="s">
        <v>136</v>
      </c>
      <c r="E57" s="29" t="s">
        <v>239</v>
      </c>
      <c r="F57" s="20"/>
      <c r="G57" s="21">
        <f>SUM(G58)</f>
        <v>391.4</v>
      </c>
      <c r="H57" s="21">
        <f>SUM(H58)</f>
        <v>391.4</v>
      </c>
      <c r="I57" s="80">
        <f t="shared" si="0"/>
        <v>100</v>
      </c>
    </row>
    <row r="58" spans="1:11" x14ac:dyDescent="0.25">
      <c r="A58" s="12" t="s">
        <v>927</v>
      </c>
      <c r="B58" s="20"/>
      <c r="C58" s="29" t="s">
        <v>128</v>
      </c>
      <c r="D58" s="29" t="s">
        <v>136</v>
      </c>
      <c r="E58" s="20" t="s">
        <v>241</v>
      </c>
      <c r="F58" s="20"/>
      <c r="G58" s="21">
        <f>SUM(G59:G60)</f>
        <v>391.4</v>
      </c>
      <c r="H58" s="21">
        <f>SUM(H59:H60)</f>
        <v>391.4</v>
      </c>
      <c r="I58" s="80">
        <f t="shared" si="0"/>
        <v>100</v>
      </c>
    </row>
    <row r="59" spans="1:11" ht="47.25" x14ac:dyDescent="0.25">
      <c r="A59" s="30" t="s">
        <v>143</v>
      </c>
      <c r="B59" s="20"/>
      <c r="C59" s="29" t="s">
        <v>128</v>
      </c>
      <c r="D59" s="29" t="s">
        <v>136</v>
      </c>
      <c r="E59" s="20" t="s">
        <v>241</v>
      </c>
      <c r="F59" s="20">
        <v>100</v>
      </c>
      <c r="G59" s="21">
        <v>370.7</v>
      </c>
      <c r="H59" s="21">
        <v>370.7</v>
      </c>
      <c r="I59" s="80">
        <f t="shared" si="0"/>
        <v>100</v>
      </c>
    </row>
    <row r="60" spans="1:11" ht="31.5" x14ac:dyDescent="0.25">
      <c r="A60" s="12" t="s">
        <v>131</v>
      </c>
      <c r="B60" s="20"/>
      <c r="C60" s="29" t="s">
        <v>128</v>
      </c>
      <c r="D60" s="29" t="s">
        <v>136</v>
      </c>
      <c r="E60" s="20" t="s">
        <v>241</v>
      </c>
      <c r="F60" s="29" t="s">
        <v>169</v>
      </c>
      <c r="G60" s="21">
        <v>20.7</v>
      </c>
      <c r="H60" s="21">
        <v>20.7</v>
      </c>
      <c r="I60" s="80">
        <f t="shared" si="0"/>
        <v>100</v>
      </c>
    </row>
    <row r="61" spans="1:11" ht="31.5" x14ac:dyDescent="0.25">
      <c r="A61" s="12" t="s">
        <v>245</v>
      </c>
      <c r="B61" s="13"/>
      <c r="C61" s="29" t="s">
        <v>128</v>
      </c>
      <c r="D61" s="29" t="s">
        <v>136</v>
      </c>
      <c r="E61" s="20" t="s">
        <v>246</v>
      </c>
      <c r="F61" s="20"/>
      <c r="G61" s="21">
        <f>SUM(G62)</f>
        <v>119051.4</v>
      </c>
      <c r="H61" s="21">
        <f>SUM(H62)</f>
        <v>118969</v>
      </c>
      <c r="I61" s="80">
        <f t="shared" si="0"/>
        <v>99.930786198230351</v>
      </c>
    </row>
    <row r="62" spans="1:11" x14ac:dyDescent="0.25">
      <c r="A62" s="12" t="s">
        <v>249</v>
      </c>
      <c r="B62" s="13"/>
      <c r="C62" s="29" t="s">
        <v>128</v>
      </c>
      <c r="D62" s="29" t="s">
        <v>136</v>
      </c>
      <c r="E62" s="29" t="s">
        <v>250</v>
      </c>
      <c r="F62" s="29"/>
      <c r="G62" s="21">
        <f>SUM(G63:G65)</f>
        <v>119051.4</v>
      </c>
      <c r="H62" s="21">
        <f>SUM(H63:H65)</f>
        <v>118969</v>
      </c>
      <c r="I62" s="80">
        <f t="shared" si="0"/>
        <v>99.930786198230351</v>
      </c>
    </row>
    <row r="63" spans="1:11" ht="47.25" x14ac:dyDescent="0.25">
      <c r="A63" s="30" t="s">
        <v>143</v>
      </c>
      <c r="B63" s="13"/>
      <c r="C63" s="29" t="s">
        <v>128</v>
      </c>
      <c r="D63" s="29" t="s">
        <v>136</v>
      </c>
      <c r="E63" s="29" t="s">
        <v>250</v>
      </c>
      <c r="F63" s="29" t="s">
        <v>9</v>
      </c>
      <c r="G63" s="21">
        <v>119044.9</v>
      </c>
      <c r="H63" s="21">
        <v>118963</v>
      </c>
      <c r="I63" s="80">
        <f t="shared" si="0"/>
        <v>99.931202428663482</v>
      </c>
    </row>
    <row r="64" spans="1:11" ht="29.25" customHeight="1" x14ac:dyDescent="0.25">
      <c r="A64" s="12" t="s">
        <v>131</v>
      </c>
      <c r="B64" s="13"/>
      <c r="C64" s="29" t="s">
        <v>128</v>
      </c>
      <c r="D64" s="29" t="s">
        <v>136</v>
      </c>
      <c r="E64" s="29" t="s">
        <v>250</v>
      </c>
      <c r="F64" s="29" t="s">
        <v>169</v>
      </c>
      <c r="G64" s="21">
        <v>6.5</v>
      </c>
      <c r="H64" s="21">
        <v>6</v>
      </c>
      <c r="I64" s="80">
        <f t="shared" si="0"/>
        <v>92.307692307692307</v>
      </c>
    </row>
    <row r="65" spans="1:9" hidden="1" x14ac:dyDescent="0.25">
      <c r="A65" s="12" t="s">
        <v>116</v>
      </c>
      <c r="B65" s="13"/>
      <c r="C65" s="29" t="s">
        <v>128</v>
      </c>
      <c r="D65" s="29" t="s">
        <v>136</v>
      </c>
      <c r="E65" s="29" t="s">
        <v>250</v>
      </c>
      <c r="F65" s="29" t="s">
        <v>117</v>
      </c>
      <c r="G65" s="21">
        <v>0</v>
      </c>
      <c r="H65" s="21">
        <v>0</v>
      </c>
      <c r="I65" s="80" t="e">
        <f t="shared" si="0"/>
        <v>#DIV/0!</v>
      </c>
    </row>
    <row r="66" spans="1:9" ht="31.5" x14ac:dyDescent="0.25">
      <c r="A66" s="12" t="s">
        <v>928</v>
      </c>
      <c r="B66" s="13"/>
      <c r="C66" s="29" t="s">
        <v>128</v>
      </c>
      <c r="D66" s="29" t="s">
        <v>136</v>
      </c>
      <c r="E66" s="29" t="s">
        <v>828</v>
      </c>
      <c r="F66" s="29"/>
      <c r="G66" s="21">
        <f>SUM(G67)</f>
        <v>1505.8</v>
      </c>
      <c r="H66" s="21">
        <f>SUM(H67)</f>
        <v>1505.8</v>
      </c>
      <c r="I66" s="80">
        <f t="shared" si="0"/>
        <v>100</v>
      </c>
    </row>
    <row r="67" spans="1:9" ht="31.5" x14ac:dyDescent="0.25">
      <c r="A67" s="12" t="s">
        <v>829</v>
      </c>
      <c r="B67" s="13"/>
      <c r="C67" s="29" t="s">
        <v>128</v>
      </c>
      <c r="D67" s="29" t="s">
        <v>136</v>
      </c>
      <c r="E67" s="29" t="s">
        <v>830</v>
      </c>
      <c r="F67" s="29"/>
      <c r="G67" s="21">
        <f>SUM(G68:G69)</f>
        <v>1505.8</v>
      </c>
      <c r="H67" s="21">
        <f>SUM(H68:H69)</f>
        <v>1505.8</v>
      </c>
      <c r="I67" s="80">
        <f t="shared" si="0"/>
        <v>100</v>
      </c>
    </row>
    <row r="68" spans="1:9" ht="47.25" x14ac:dyDescent="0.25">
      <c r="A68" s="30" t="s">
        <v>143</v>
      </c>
      <c r="B68" s="13"/>
      <c r="C68" s="29" t="s">
        <v>128</v>
      </c>
      <c r="D68" s="29" t="s">
        <v>136</v>
      </c>
      <c r="E68" s="29" t="s">
        <v>830</v>
      </c>
      <c r="F68" s="20">
        <v>100</v>
      </c>
      <c r="G68" s="21">
        <v>1505.8</v>
      </c>
      <c r="H68" s="21">
        <v>1505.8</v>
      </c>
      <c r="I68" s="80">
        <f t="shared" si="0"/>
        <v>100</v>
      </c>
    </row>
    <row r="69" spans="1:9" ht="31.5" hidden="1" x14ac:dyDescent="0.25">
      <c r="A69" s="12" t="s">
        <v>131</v>
      </c>
      <c r="B69" s="13"/>
      <c r="C69" s="29" t="s">
        <v>128</v>
      </c>
      <c r="D69" s="29" t="s">
        <v>136</v>
      </c>
      <c r="E69" s="29" t="s">
        <v>830</v>
      </c>
      <c r="F69" s="29" t="s">
        <v>169</v>
      </c>
      <c r="G69" s="21"/>
      <c r="H69" s="21"/>
      <c r="I69" s="80" t="e">
        <f t="shared" si="0"/>
        <v>#DIV/0!</v>
      </c>
    </row>
    <row r="70" spans="1:9" x14ac:dyDescent="0.25">
      <c r="A70" s="12" t="s">
        <v>870</v>
      </c>
      <c r="B70" s="13"/>
      <c r="C70" s="29" t="s">
        <v>128</v>
      </c>
      <c r="D70" s="29" t="s">
        <v>136</v>
      </c>
      <c r="E70" s="29" t="s">
        <v>871</v>
      </c>
      <c r="F70" s="29"/>
      <c r="G70" s="21">
        <f>SUM(G71)</f>
        <v>102.8</v>
      </c>
      <c r="H70" s="21">
        <f>SUM(H71)</f>
        <v>102.8</v>
      </c>
      <c r="I70" s="80">
        <f t="shared" si="0"/>
        <v>100</v>
      </c>
    </row>
    <row r="71" spans="1:9" ht="189.75" customHeight="1" x14ac:dyDescent="0.25">
      <c r="A71" s="12" t="s">
        <v>899</v>
      </c>
      <c r="B71" s="13"/>
      <c r="C71" s="29" t="s">
        <v>128</v>
      </c>
      <c r="D71" s="29" t="s">
        <v>136</v>
      </c>
      <c r="E71" s="29" t="s">
        <v>900</v>
      </c>
      <c r="F71" s="20"/>
      <c r="G71" s="21">
        <f>SUM(G72:G73)</f>
        <v>102.8</v>
      </c>
      <c r="H71" s="21">
        <f>SUM(H72:H73)</f>
        <v>102.8</v>
      </c>
      <c r="I71" s="80">
        <f t="shared" ref="I71:I134" si="3">SUM(H71/G71*100)</f>
        <v>100</v>
      </c>
    </row>
    <row r="72" spans="1:9" ht="47.25" x14ac:dyDescent="0.25">
      <c r="A72" s="30" t="s">
        <v>143</v>
      </c>
      <c r="B72" s="13"/>
      <c r="C72" s="29" t="s">
        <v>128</v>
      </c>
      <c r="D72" s="29" t="s">
        <v>136</v>
      </c>
      <c r="E72" s="29" t="s">
        <v>900</v>
      </c>
      <c r="F72" s="29" t="s">
        <v>9</v>
      </c>
      <c r="G72" s="21">
        <v>102.8</v>
      </c>
      <c r="H72" s="21">
        <v>102.8</v>
      </c>
      <c r="I72" s="80">
        <f t="shared" si="3"/>
        <v>100</v>
      </c>
    </row>
    <row r="73" spans="1:9" ht="27.75" hidden="1" customHeight="1" x14ac:dyDescent="0.25">
      <c r="A73" s="12" t="s">
        <v>131</v>
      </c>
      <c r="B73" s="13"/>
      <c r="C73" s="29" t="s">
        <v>128</v>
      </c>
      <c r="D73" s="29" t="s">
        <v>136</v>
      </c>
      <c r="E73" s="29" t="s">
        <v>892</v>
      </c>
      <c r="F73" s="29" t="s">
        <v>169</v>
      </c>
      <c r="G73" s="21"/>
      <c r="H73" s="21"/>
      <c r="I73" s="80" t="e">
        <f t="shared" si="3"/>
        <v>#DIV/0!</v>
      </c>
    </row>
    <row r="74" spans="1:9" ht="47.25" hidden="1" x14ac:dyDescent="0.25">
      <c r="A74" s="12" t="s">
        <v>901</v>
      </c>
      <c r="B74" s="29"/>
      <c r="C74" s="29" t="s">
        <v>128</v>
      </c>
      <c r="D74" s="29" t="s">
        <v>136</v>
      </c>
      <c r="E74" s="29" t="s">
        <v>929</v>
      </c>
      <c r="F74" s="20"/>
      <c r="G74" s="21">
        <f>SUM(G75:G76)</f>
        <v>0</v>
      </c>
      <c r="H74" s="21">
        <f>SUM(H75:H76)</f>
        <v>0</v>
      </c>
      <c r="I74" s="80" t="e">
        <f t="shared" si="3"/>
        <v>#DIV/0!</v>
      </c>
    </row>
    <row r="75" spans="1:9" ht="47.25" hidden="1" x14ac:dyDescent="0.25">
      <c r="A75" s="30" t="s">
        <v>143</v>
      </c>
      <c r="B75" s="29"/>
      <c r="C75" s="29" t="s">
        <v>128</v>
      </c>
      <c r="D75" s="29" t="s">
        <v>136</v>
      </c>
      <c r="E75" s="29" t="s">
        <v>929</v>
      </c>
      <c r="F75" s="29" t="s">
        <v>9</v>
      </c>
      <c r="G75" s="21"/>
      <c r="H75" s="21"/>
      <c r="I75" s="80" t="e">
        <f t="shared" si="3"/>
        <v>#DIV/0!</v>
      </c>
    </row>
    <row r="76" spans="1:9" ht="31.5" hidden="1" x14ac:dyDescent="0.25">
      <c r="A76" s="12" t="s">
        <v>131</v>
      </c>
      <c r="B76" s="29"/>
      <c r="C76" s="29" t="s">
        <v>128</v>
      </c>
      <c r="D76" s="29" t="s">
        <v>136</v>
      </c>
      <c r="E76" s="29" t="s">
        <v>929</v>
      </c>
      <c r="F76" s="29" t="s">
        <v>169</v>
      </c>
      <c r="G76" s="21"/>
      <c r="H76" s="21"/>
      <c r="I76" s="80" t="e">
        <f t="shared" si="3"/>
        <v>#DIV/0!</v>
      </c>
    </row>
    <row r="77" spans="1:9" x14ac:dyDescent="0.25">
      <c r="A77" s="12" t="s">
        <v>930</v>
      </c>
      <c r="B77" s="13"/>
      <c r="C77" s="29" t="s">
        <v>128</v>
      </c>
      <c r="D77" s="29" t="s">
        <v>144</v>
      </c>
      <c r="E77" s="29"/>
      <c r="F77" s="29"/>
      <c r="G77" s="21">
        <f t="shared" ref="G77:H79" si="4">SUM(G78)</f>
        <v>24.8</v>
      </c>
      <c r="H77" s="21">
        <f t="shared" si="4"/>
        <v>23.9</v>
      </c>
      <c r="I77" s="80">
        <f t="shared" si="3"/>
        <v>96.370967741935473</v>
      </c>
    </row>
    <row r="78" spans="1:9" x14ac:dyDescent="0.25">
      <c r="A78" s="12" t="s">
        <v>931</v>
      </c>
      <c r="B78" s="13"/>
      <c r="C78" s="29" t="s">
        <v>128</v>
      </c>
      <c r="D78" s="29" t="s">
        <v>144</v>
      </c>
      <c r="E78" s="29" t="s">
        <v>871</v>
      </c>
      <c r="F78" s="29"/>
      <c r="G78" s="21">
        <f t="shared" si="4"/>
        <v>24.8</v>
      </c>
      <c r="H78" s="21">
        <f t="shared" si="4"/>
        <v>23.9</v>
      </c>
      <c r="I78" s="80">
        <f t="shared" si="3"/>
        <v>96.370967741935473</v>
      </c>
    </row>
    <row r="79" spans="1:9" ht="47.25" x14ac:dyDescent="0.25">
      <c r="A79" s="12" t="s">
        <v>893</v>
      </c>
      <c r="B79" s="13"/>
      <c r="C79" s="29" t="s">
        <v>128</v>
      </c>
      <c r="D79" s="29" t="s">
        <v>144</v>
      </c>
      <c r="E79" s="29" t="s">
        <v>894</v>
      </c>
      <c r="F79" s="29"/>
      <c r="G79" s="21">
        <f t="shared" si="4"/>
        <v>24.8</v>
      </c>
      <c r="H79" s="21">
        <f t="shared" si="4"/>
        <v>23.9</v>
      </c>
      <c r="I79" s="80">
        <f t="shared" si="3"/>
        <v>96.370967741935473</v>
      </c>
    </row>
    <row r="80" spans="1:9" ht="31.5" x14ac:dyDescent="0.25">
      <c r="A80" s="12" t="s">
        <v>131</v>
      </c>
      <c r="B80" s="13"/>
      <c r="C80" s="29" t="s">
        <v>128</v>
      </c>
      <c r="D80" s="29" t="s">
        <v>144</v>
      </c>
      <c r="E80" s="29" t="s">
        <v>894</v>
      </c>
      <c r="F80" s="29" t="s">
        <v>169</v>
      </c>
      <c r="G80" s="21">
        <v>24.8</v>
      </c>
      <c r="H80" s="21">
        <v>23.9</v>
      </c>
      <c r="I80" s="80">
        <f t="shared" si="3"/>
        <v>96.370967741935473</v>
      </c>
    </row>
    <row r="81" spans="1:9" x14ac:dyDescent="0.25">
      <c r="A81" s="12" t="s">
        <v>932</v>
      </c>
      <c r="B81" s="13"/>
      <c r="C81" s="29" t="s">
        <v>128</v>
      </c>
      <c r="D81" s="29" t="s">
        <v>127</v>
      </c>
      <c r="E81" s="29"/>
      <c r="F81" s="29"/>
      <c r="G81" s="21">
        <f t="shared" ref="G81:H83" si="5">SUM(G82)</f>
        <v>4357.1000000000004</v>
      </c>
      <c r="H81" s="21">
        <f t="shared" si="5"/>
        <v>4357.1000000000004</v>
      </c>
      <c r="I81" s="80">
        <f t="shared" si="3"/>
        <v>100</v>
      </c>
    </row>
    <row r="82" spans="1:9" x14ac:dyDescent="0.25">
      <c r="A82" s="12" t="s">
        <v>870</v>
      </c>
      <c r="B82" s="13"/>
      <c r="C82" s="29" t="s">
        <v>128</v>
      </c>
      <c r="D82" s="29" t="s">
        <v>127</v>
      </c>
      <c r="E82" s="29" t="s">
        <v>871</v>
      </c>
      <c r="F82" s="29"/>
      <c r="G82" s="21">
        <f t="shared" si="5"/>
        <v>4357.1000000000004</v>
      </c>
      <c r="H82" s="21">
        <f t="shared" si="5"/>
        <v>4357.1000000000004</v>
      </c>
      <c r="I82" s="80">
        <f t="shared" si="3"/>
        <v>100</v>
      </c>
    </row>
    <row r="83" spans="1:9" ht="31.5" x14ac:dyDescent="0.25">
      <c r="A83" s="12" t="s">
        <v>228</v>
      </c>
      <c r="B83" s="13"/>
      <c r="C83" s="29" t="s">
        <v>128</v>
      </c>
      <c r="D83" s="29" t="s">
        <v>127</v>
      </c>
      <c r="E83" s="29" t="s">
        <v>889</v>
      </c>
      <c r="F83" s="29"/>
      <c r="G83" s="21">
        <f t="shared" si="5"/>
        <v>4357.1000000000004</v>
      </c>
      <c r="H83" s="21">
        <f t="shared" si="5"/>
        <v>4357.1000000000004</v>
      </c>
      <c r="I83" s="80">
        <f t="shared" si="3"/>
        <v>100</v>
      </c>
    </row>
    <row r="84" spans="1:9" x14ac:dyDescent="0.25">
      <c r="A84" s="12" t="s">
        <v>145</v>
      </c>
      <c r="B84" s="13"/>
      <c r="C84" s="29" t="s">
        <v>128</v>
      </c>
      <c r="D84" s="29" t="s">
        <v>127</v>
      </c>
      <c r="E84" s="29" t="s">
        <v>889</v>
      </c>
      <c r="F84" s="29" t="s">
        <v>225</v>
      </c>
      <c r="G84" s="21">
        <v>4357.1000000000004</v>
      </c>
      <c r="H84" s="21">
        <v>4357.1000000000004</v>
      </c>
      <c r="I84" s="80">
        <f t="shared" si="3"/>
        <v>100</v>
      </c>
    </row>
    <row r="85" spans="1:9" x14ac:dyDescent="0.25">
      <c r="A85" s="12" t="s">
        <v>919</v>
      </c>
      <c r="B85" s="13"/>
      <c r="C85" s="29" t="s">
        <v>128</v>
      </c>
      <c r="D85" s="29" t="s">
        <v>812</v>
      </c>
      <c r="E85" s="29"/>
      <c r="F85" s="20"/>
      <c r="G85" s="21">
        <f>SUM(G86+G89+G99+G122+G126+G129+G140)+G137+G108</f>
        <v>114240.1</v>
      </c>
      <c r="H85" s="21">
        <f>SUM(H86+H89+H99+H122+H126+H129+H140)+H137+H108</f>
        <v>105476.1</v>
      </c>
      <c r="I85" s="80">
        <f t="shared" si="3"/>
        <v>92.328438087851822</v>
      </c>
    </row>
    <row r="86" spans="1:9" ht="31.5" x14ac:dyDescent="0.25">
      <c r="A86" s="12" t="s">
        <v>242</v>
      </c>
      <c r="B86" s="13"/>
      <c r="C86" s="29" t="s">
        <v>128</v>
      </c>
      <c r="D86" s="29" t="s">
        <v>812</v>
      </c>
      <c r="E86" s="29" t="s">
        <v>243</v>
      </c>
      <c r="F86" s="20"/>
      <c r="G86" s="21">
        <f t="shared" ref="G86:H87" si="6">SUM(G87)</f>
        <v>137.19999999999999</v>
      </c>
      <c r="H86" s="21">
        <f t="shared" si="6"/>
        <v>137.19999999999999</v>
      </c>
      <c r="I86" s="80">
        <f t="shared" si="3"/>
        <v>100</v>
      </c>
    </row>
    <row r="87" spans="1:9" ht="25.5" customHeight="1" x14ac:dyDescent="0.25">
      <c r="A87" s="12" t="s">
        <v>228</v>
      </c>
      <c r="B87" s="13"/>
      <c r="C87" s="29" t="s">
        <v>128</v>
      </c>
      <c r="D87" s="29" t="s">
        <v>812</v>
      </c>
      <c r="E87" s="20" t="s">
        <v>244</v>
      </c>
      <c r="F87" s="20"/>
      <c r="G87" s="21">
        <f t="shared" si="6"/>
        <v>137.19999999999999</v>
      </c>
      <c r="H87" s="21">
        <f t="shared" si="6"/>
        <v>137.19999999999999</v>
      </c>
      <c r="I87" s="80">
        <f t="shared" si="3"/>
        <v>100</v>
      </c>
    </row>
    <row r="88" spans="1:9" ht="30.75" customHeight="1" x14ac:dyDescent="0.25">
      <c r="A88" s="12" t="s">
        <v>131</v>
      </c>
      <c r="B88" s="13"/>
      <c r="C88" s="29" t="s">
        <v>128</v>
      </c>
      <c r="D88" s="29" t="s">
        <v>812</v>
      </c>
      <c r="E88" s="20" t="s">
        <v>244</v>
      </c>
      <c r="F88" s="20">
        <v>200</v>
      </c>
      <c r="G88" s="21">
        <v>137.19999999999999</v>
      </c>
      <c r="H88" s="21">
        <v>137.19999999999999</v>
      </c>
      <c r="I88" s="80">
        <f t="shared" si="3"/>
        <v>100</v>
      </c>
    </row>
    <row r="89" spans="1:9" ht="31.5" x14ac:dyDescent="0.25">
      <c r="A89" s="12" t="s">
        <v>245</v>
      </c>
      <c r="B89" s="13"/>
      <c r="C89" s="29" t="s">
        <v>128</v>
      </c>
      <c r="D89" s="29" t="s">
        <v>812</v>
      </c>
      <c r="E89" s="20" t="s">
        <v>246</v>
      </c>
      <c r="F89" s="20"/>
      <c r="G89" s="21">
        <f>SUM(G90+G93+G95)</f>
        <v>26628.2</v>
      </c>
      <c r="H89" s="21">
        <f>SUM(H90+H93+H95)</f>
        <v>24661.699999999997</v>
      </c>
      <c r="I89" s="80">
        <f t="shared" si="3"/>
        <v>92.614972097250273</v>
      </c>
    </row>
    <row r="90" spans="1:9" x14ac:dyDescent="0.25">
      <c r="A90" s="12" t="s">
        <v>251</v>
      </c>
      <c r="B90" s="13"/>
      <c r="C90" s="29" t="s">
        <v>128</v>
      </c>
      <c r="D90" s="29" t="s">
        <v>812</v>
      </c>
      <c r="E90" s="20" t="s">
        <v>252</v>
      </c>
      <c r="F90" s="20"/>
      <c r="G90" s="21">
        <f>SUM(G91:G92)</f>
        <v>3800.1</v>
      </c>
      <c r="H90" s="21">
        <f>SUM(H91:H92)</f>
        <v>2782.4</v>
      </c>
      <c r="I90" s="80">
        <f t="shared" si="3"/>
        <v>73.219125812478623</v>
      </c>
    </row>
    <row r="91" spans="1:9" ht="31.5" x14ac:dyDescent="0.25">
      <c r="A91" s="12" t="s">
        <v>131</v>
      </c>
      <c r="B91" s="13"/>
      <c r="C91" s="29" t="s">
        <v>128</v>
      </c>
      <c r="D91" s="29" t="s">
        <v>812</v>
      </c>
      <c r="E91" s="20" t="s">
        <v>252</v>
      </c>
      <c r="F91" s="20">
        <v>200</v>
      </c>
      <c r="G91" s="21">
        <v>3718</v>
      </c>
      <c r="H91" s="21">
        <v>2700.3</v>
      </c>
      <c r="I91" s="80">
        <f t="shared" si="3"/>
        <v>72.627756858526098</v>
      </c>
    </row>
    <row r="92" spans="1:9" x14ac:dyDescent="0.25">
      <c r="A92" s="12" t="s">
        <v>145</v>
      </c>
      <c r="B92" s="13"/>
      <c r="C92" s="29" t="s">
        <v>128</v>
      </c>
      <c r="D92" s="29" t="s">
        <v>812</v>
      </c>
      <c r="E92" s="20" t="s">
        <v>252</v>
      </c>
      <c r="F92" s="20">
        <v>800</v>
      </c>
      <c r="G92" s="21">
        <v>82.1</v>
      </c>
      <c r="H92" s="21">
        <v>82.1</v>
      </c>
      <c r="I92" s="80">
        <f t="shared" si="3"/>
        <v>100</v>
      </c>
    </row>
    <row r="93" spans="1:9" ht="31.5" x14ac:dyDescent="0.25">
      <c r="A93" s="12" t="s">
        <v>253</v>
      </c>
      <c r="B93" s="13"/>
      <c r="C93" s="29" t="s">
        <v>128</v>
      </c>
      <c r="D93" s="29" t="s">
        <v>812</v>
      </c>
      <c r="E93" s="20" t="s">
        <v>254</v>
      </c>
      <c r="F93" s="20"/>
      <c r="G93" s="21">
        <f>SUM(G94)</f>
        <v>11458.1</v>
      </c>
      <c r="H93" s="21">
        <f>SUM(H94)</f>
        <v>10767.1</v>
      </c>
      <c r="I93" s="80">
        <f t="shared" si="3"/>
        <v>93.969331739119056</v>
      </c>
    </row>
    <row r="94" spans="1:9" ht="31.5" x14ac:dyDescent="0.25">
      <c r="A94" s="12" t="s">
        <v>131</v>
      </c>
      <c r="B94" s="13"/>
      <c r="C94" s="29" t="s">
        <v>128</v>
      </c>
      <c r="D94" s="29" t="s">
        <v>812</v>
      </c>
      <c r="E94" s="20" t="s">
        <v>254</v>
      </c>
      <c r="F94" s="20">
        <v>200</v>
      </c>
      <c r="G94" s="21">
        <v>11458.1</v>
      </c>
      <c r="H94" s="21">
        <v>10767.1</v>
      </c>
      <c r="I94" s="80">
        <f t="shared" si="3"/>
        <v>93.969331739119056</v>
      </c>
    </row>
    <row r="95" spans="1:9" ht="31.5" x14ac:dyDescent="0.25">
      <c r="A95" s="12" t="s">
        <v>228</v>
      </c>
      <c r="B95" s="13"/>
      <c r="C95" s="29" t="s">
        <v>128</v>
      </c>
      <c r="D95" s="29" t="s">
        <v>812</v>
      </c>
      <c r="E95" s="20" t="s">
        <v>255</v>
      </c>
      <c r="F95" s="20"/>
      <c r="G95" s="21">
        <f>SUM(G96:G98)</f>
        <v>11370</v>
      </c>
      <c r="H95" s="21">
        <f>SUM(H96:H98)</f>
        <v>11112.199999999999</v>
      </c>
      <c r="I95" s="80">
        <f t="shared" si="3"/>
        <v>97.732629727352673</v>
      </c>
    </row>
    <row r="96" spans="1:9" ht="33" customHeight="1" x14ac:dyDescent="0.25">
      <c r="A96" s="12" t="s">
        <v>131</v>
      </c>
      <c r="B96" s="13"/>
      <c r="C96" s="29" t="s">
        <v>128</v>
      </c>
      <c r="D96" s="29" t="s">
        <v>812</v>
      </c>
      <c r="E96" s="20" t="s">
        <v>255</v>
      </c>
      <c r="F96" s="20">
        <v>200</v>
      </c>
      <c r="G96" s="21">
        <v>8678.6</v>
      </c>
      <c r="H96" s="21">
        <v>8430.7999999999993</v>
      </c>
      <c r="I96" s="80">
        <f t="shared" si="3"/>
        <v>97.144700758186801</v>
      </c>
    </row>
    <row r="97" spans="1:9" x14ac:dyDescent="0.25">
      <c r="A97" s="12" t="s">
        <v>116</v>
      </c>
      <c r="B97" s="13"/>
      <c r="C97" s="29" t="s">
        <v>128</v>
      </c>
      <c r="D97" s="29" t="s">
        <v>812</v>
      </c>
      <c r="E97" s="20" t="s">
        <v>255</v>
      </c>
      <c r="F97" s="20">
        <v>300</v>
      </c>
      <c r="G97" s="21">
        <v>650.4</v>
      </c>
      <c r="H97" s="21">
        <v>640.4</v>
      </c>
      <c r="I97" s="80">
        <f t="shared" si="3"/>
        <v>98.46248462484624</v>
      </c>
    </row>
    <row r="98" spans="1:9" x14ac:dyDescent="0.25">
      <c r="A98" s="12" t="s">
        <v>145</v>
      </c>
      <c r="B98" s="13"/>
      <c r="C98" s="29" t="s">
        <v>128</v>
      </c>
      <c r="D98" s="29" t="s">
        <v>812</v>
      </c>
      <c r="E98" s="20" t="s">
        <v>255</v>
      </c>
      <c r="F98" s="20">
        <v>800</v>
      </c>
      <c r="G98" s="21">
        <v>2041</v>
      </c>
      <c r="H98" s="21">
        <v>2041</v>
      </c>
      <c r="I98" s="80">
        <f t="shared" si="3"/>
        <v>100</v>
      </c>
    </row>
    <row r="99" spans="1:9" ht="31.5" x14ac:dyDescent="0.25">
      <c r="A99" s="12" t="s">
        <v>933</v>
      </c>
      <c r="B99" s="13"/>
      <c r="C99" s="29" t="s">
        <v>128</v>
      </c>
      <c r="D99" s="29" t="s">
        <v>812</v>
      </c>
      <c r="E99" s="20" t="s">
        <v>379</v>
      </c>
      <c r="F99" s="20"/>
      <c r="G99" s="21">
        <f>SUM(G100)+G104</f>
        <v>22649</v>
      </c>
      <c r="H99" s="21">
        <f>SUM(H100)+H104</f>
        <v>20116</v>
      </c>
      <c r="I99" s="80">
        <f t="shared" si="3"/>
        <v>88.816283279614993</v>
      </c>
    </row>
    <row r="100" spans="1:9" ht="47.25" x14ac:dyDescent="0.25">
      <c r="A100" s="12" t="s">
        <v>380</v>
      </c>
      <c r="B100" s="13"/>
      <c r="C100" s="29" t="s">
        <v>128</v>
      </c>
      <c r="D100" s="29" t="s">
        <v>812</v>
      </c>
      <c r="E100" s="20" t="s">
        <v>381</v>
      </c>
      <c r="F100" s="20"/>
      <c r="G100" s="21">
        <f>SUM(G101)</f>
        <v>22564.3</v>
      </c>
      <c r="H100" s="21">
        <f>SUM(H101)</f>
        <v>20031.3</v>
      </c>
      <c r="I100" s="80">
        <f t="shared" si="3"/>
        <v>88.774302770305297</v>
      </c>
    </row>
    <row r="101" spans="1:9" ht="31.5" x14ac:dyDescent="0.25">
      <c r="A101" s="12" t="s">
        <v>934</v>
      </c>
      <c r="B101" s="13"/>
      <c r="C101" s="29" t="s">
        <v>128</v>
      </c>
      <c r="D101" s="29" t="s">
        <v>812</v>
      </c>
      <c r="E101" s="20" t="s">
        <v>387</v>
      </c>
      <c r="F101" s="20"/>
      <c r="G101" s="21">
        <f>SUM(G102:G103)</f>
        <v>22564.3</v>
      </c>
      <c r="H101" s="21">
        <f>SUM(H102:H103)</f>
        <v>20031.3</v>
      </c>
      <c r="I101" s="80">
        <f t="shared" si="3"/>
        <v>88.774302770305297</v>
      </c>
    </row>
    <row r="102" spans="1:9" ht="31.5" x14ac:dyDescent="0.25">
      <c r="A102" s="12" t="s">
        <v>131</v>
      </c>
      <c r="B102" s="13"/>
      <c r="C102" s="29" t="s">
        <v>128</v>
      </c>
      <c r="D102" s="29" t="s">
        <v>812</v>
      </c>
      <c r="E102" s="20" t="s">
        <v>387</v>
      </c>
      <c r="F102" s="20">
        <v>200</v>
      </c>
      <c r="G102" s="21">
        <v>22544.3</v>
      </c>
      <c r="H102" s="21">
        <v>20031.3</v>
      </c>
      <c r="I102" s="80">
        <f t="shared" si="3"/>
        <v>88.853058200964313</v>
      </c>
    </row>
    <row r="103" spans="1:9" x14ac:dyDescent="0.25">
      <c r="A103" s="12" t="s">
        <v>145</v>
      </c>
      <c r="B103" s="13"/>
      <c r="C103" s="29" t="s">
        <v>128</v>
      </c>
      <c r="D103" s="29" t="s">
        <v>812</v>
      </c>
      <c r="E103" s="20" t="s">
        <v>387</v>
      </c>
      <c r="F103" s="20">
        <v>800</v>
      </c>
      <c r="G103" s="21">
        <v>20</v>
      </c>
      <c r="H103" s="21">
        <v>0</v>
      </c>
      <c r="I103" s="80">
        <f t="shared" si="3"/>
        <v>0</v>
      </c>
    </row>
    <row r="104" spans="1:9" ht="31.5" x14ac:dyDescent="0.25">
      <c r="A104" s="12" t="s">
        <v>392</v>
      </c>
      <c r="B104" s="13"/>
      <c r="C104" s="29" t="s">
        <v>128</v>
      </c>
      <c r="D104" s="29" t="s">
        <v>812</v>
      </c>
      <c r="E104" s="20" t="s">
        <v>393</v>
      </c>
      <c r="F104" s="20"/>
      <c r="G104" s="21">
        <f>SUM(G105)</f>
        <v>84.7</v>
      </c>
      <c r="H104" s="21">
        <f>SUM(H105)</f>
        <v>84.7</v>
      </c>
      <c r="I104" s="80">
        <f t="shared" si="3"/>
        <v>100</v>
      </c>
    </row>
    <row r="105" spans="1:9" ht="45" customHeight="1" x14ac:dyDescent="0.25">
      <c r="A105" s="12" t="s">
        <v>934</v>
      </c>
      <c r="B105" s="13"/>
      <c r="C105" s="29" t="s">
        <v>128</v>
      </c>
      <c r="D105" s="29" t="s">
        <v>812</v>
      </c>
      <c r="E105" s="20" t="s">
        <v>394</v>
      </c>
      <c r="F105" s="20"/>
      <c r="G105" s="21">
        <f>SUM(G106:G107)</f>
        <v>84.7</v>
      </c>
      <c r="H105" s="21">
        <f>SUM(H106:H107)</f>
        <v>84.7</v>
      </c>
      <c r="I105" s="80">
        <f t="shared" si="3"/>
        <v>100</v>
      </c>
    </row>
    <row r="106" spans="1:9" ht="28.5" customHeight="1" x14ac:dyDescent="0.25">
      <c r="A106" s="12" t="s">
        <v>131</v>
      </c>
      <c r="B106" s="13"/>
      <c r="C106" s="29" t="s">
        <v>128</v>
      </c>
      <c r="D106" s="29" t="s">
        <v>812</v>
      </c>
      <c r="E106" s="20" t="s">
        <v>394</v>
      </c>
      <c r="F106" s="20">
        <v>200</v>
      </c>
      <c r="G106" s="21">
        <v>84.7</v>
      </c>
      <c r="H106" s="21">
        <v>84.7</v>
      </c>
      <c r="I106" s="80">
        <f t="shared" si="3"/>
        <v>100</v>
      </c>
    </row>
    <row r="107" spans="1:9" x14ac:dyDescent="0.25">
      <c r="A107" s="12" t="s">
        <v>145</v>
      </c>
      <c r="B107" s="13"/>
      <c r="C107" s="29" t="s">
        <v>128</v>
      </c>
      <c r="D107" s="29" t="s">
        <v>812</v>
      </c>
      <c r="E107" s="20" t="s">
        <v>394</v>
      </c>
      <c r="F107" s="20">
        <v>800</v>
      </c>
      <c r="G107" s="21">
        <v>0</v>
      </c>
      <c r="H107" s="21"/>
      <c r="I107" s="80"/>
    </row>
    <row r="108" spans="1:9" ht="63" x14ac:dyDescent="0.25">
      <c r="A108" s="12" t="s">
        <v>807</v>
      </c>
      <c r="B108" s="13"/>
      <c r="C108" s="29" t="s">
        <v>128</v>
      </c>
      <c r="D108" s="29" t="s">
        <v>812</v>
      </c>
      <c r="E108" s="20" t="s">
        <v>808</v>
      </c>
      <c r="F108" s="20"/>
      <c r="G108" s="21">
        <f>SUM(G109)+G115+G112</f>
        <v>34158.200000000004</v>
      </c>
      <c r="H108" s="21">
        <f t="shared" ref="H108" si="7">SUM(H109)+H115+H112</f>
        <v>33387.200000000004</v>
      </c>
      <c r="I108" s="80">
        <f t="shared" si="3"/>
        <v>97.742855302679885</v>
      </c>
    </row>
    <row r="109" spans="1:9" ht="14.25" customHeight="1" x14ac:dyDescent="0.25">
      <c r="A109" s="12" t="s">
        <v>441</v>
      </c>
      <c r="B109" s="13"/>
      <c r="C109" s="29" t="s">
        <v>128</v>
      </c>
      <c r="D109" s="29" t="s">
        <v>812</v>
      </c>
      <c r="E109" s="20" t="s">
        <v>809</v>
      </c>
      <c r="F109" s="20"/>
      <c r="G109" s="21">
        <f>G110</f>
        <v>31473.9</v>
      </c>
      <c r="H109" s="21">
        <f>H110</f>
        <v>31473.9</v>
      </c>
      <c r="I109" s="80">
        <f t="shared" si="3"/>
        <v>100</v>
      </c>
    </row>
    <row r="110" spans="1:9" ht="31.5" x14ac:dyDescent="0.25">
      <c r="A110" s="12" t="s">
        <v>810</v>
      </c>
      <c r="B110" s="13"/>
      <c r="C110" s="29" t="s">
        <v>128</v>
      </c>
      <c r="D110" s="29" t="s">
        <v>812</v>
      </c>
      <c r="E110" s="20" t="s">
        <v>811</v>
      </c>
      <c r="F110" s="20"/>
      <c r="G110" s="21">
        <f>SUM(G111)</f>
        <v>31473.9</v>
      </c>
      <c r="H110" s="21">
        <f>SUM(H111)</f>
        <v>31473.9</v>
      </c>
      <c r="I110" s="80">
        <f t="shared" si="3"/>
        <v>100</v>
      </c>
    </row>
    <row r="111" spans="1:9" ht="35.25" customHeight="1" x14ac:dyDescent="0.25">
      <c r="A111" s="12" t="s">
        <v>126</v>
      </c>
      <c r="B111" s="13"/>
      <c r="C111" s="29" t="s">
        <v>128</v>
      </c>
      <c r="D111" s="29" t="s">
        <v>812</v>
      </c>
      <c r="E111" s="20" t="s">
        <v>811</v>
      </c>
      <c r="F111" s="20">
        <v>600</v>
      </c>
      <c r="G111" s="21">
        <v>31473.9</v>
      </c>
      <c r="H111" s="21">
        <v>31473.9</v>
      </c>
      <c r="I111" s="80">
        <f t="shared" si="3"/>
        <v>100</v>
      </c>
    </row>
    <row r="112" spans="1:9" ht="35.25" customHeight="1" x14ac:dyDescent="0.25">
      <c r="A112" s="12" t="s">
        <v>430</v>
      </c>
      <c r="B112" s="13"/>
      <c r="C112" s="29" t="s">
        <v>128</v>
      </c>
      <c r="D112" s="29" t="s">
        <v>812</v>
      </c>
      <c r="E112" s="20" t="s">
        <v>813</v>
      </c>
      <c r="F112" s="20"/>
      <c r="G112" s="21">
        <f>SUM(G113)</f>
        <v>69.3</v>
      </c>
      <c r="H112" s="21">
        <f t="shared" ref="H112" si="8">SUM(H113)</f>
        <v>69.3</v>
      </c>
      <c r="I112" s="80">
        <f t="shared" si="3"/>
        <v>100</v>
      </c>
    </row>
    <row r="113" spans="1:9" ht="35.25" customHeight="1" x14ac:dyDescent="0.25">
      <c r="A113" s="12" t="s">
        <v>810</v>
      </c>
      <c r="B113" s="13"/>
      <c r="C113" s="29" t="s">
        <v>128</v>
      </c>
      <c r="D113" s="29" t="s">
        <v>812</v>
      </c>
      <c r="E113" s="20" t="s">
        <v>814</v>
      </c>
      <c r="F113" s="20"/>
      <c r="G113" s="21">
        <f>SUM(G114)</f>
        <v>69.3</v>
      </c>
      <c r="H113" s="21">
        <f>SUM(H114)</f>
        <v>69.3</v>
      </c>
      <c r="I113" s="80">
        <f t="shared" si="3"/>
        <v>100</v>
      </c>
    </row>
    <row r="114" spans="1:9" ht="35.25" customHeight="1" x14ac:dyDescent="0.25">
      <c r="A114" s="12" t="s">
        <v>126</v>
      </c>
      <c r="B114" s="13"/>
      <c r="C114" s="29" t="s">
        <v>128</v>
      </c>
      <c r="D114" s="29" t="s">
        <v>812</v>
      </c>
      <c r="E114" s="20" t="s">
        <v>814</v>
      </c>
      <c r="F114" s="20">
        <v>600</v>
      </c>
      <c r="G114" s="21">
        <v>69.3</v>
      </c>
      <c r="H114" s="21">
        <v>69.3</v>
      </c>
      <c r="I114" s="80">
        <f t="shared" si="3"/>
        <v>100</v>
      </c>
    </row>
    <row r="115" spans="1:9" ht="35.25" customHeight="1" x14ac:dyDescent="0.25">
      <c r="A115" s="12" t="s">
        <v>472</v>
      </c>
      <c r="B115" s="13"/>
      <c r="C115" s="29" t="s">
        <v>128</v>
      </c>
      <c r="D115" s="29" t="s">
        <v>812</v>
      </c>
      <c r="E115" s="20" t="s">
        <v>815</v>
      </c>
      <c r="F115" s="20"/>
      <c r="G115" s="21">
        <f>SUM(G116)+G120+G118</f>
        <v>2615</v>
      </c>
      <c r="H115" s="21">
        <f t="shared" ref="H115" si="9">SUM(H116)+H120+H118</f>
        <v>1844</v>
      </c>
      <c r="I115" s="80">
        <f t="shared" si="3"/>
        <v>70.51625239005736</v>
      </c>
    </row>
    <row r="116" spans="1:9" ht="35.25" customHeight="1" x14ac:dyDescent="0.25">
      <c r="A116" s="12" t="s">
        <v>816</v>
      </c>
      <c r="B116" s="13"/>
      <c r="C116" s="29" t="s">
        <v>128</v>
      </c>
      <c r="D116" s="29" t="s">
        <v>812</v>
      </c>
      <c r="E116" s="20" t="s">
        <v>817</v>
      </c>
      <c r="F116" s="20"/>
      <c r="G116" s="21">
        <f>SUM(G117)</f>
        <v>2200</v>
      </c>
      <c r="H116" s="21">
        <f t="shared" ref="H116" si="10">SUM(H117)</f>
        <v>1484.1</v>
      </c>
      <c r="I116" s="80">
        <f t="shared" si="3"/>
        <v>67.459090909090904</v>
      </c>
    </row>
    <row r="117" spans="1:9" ht="35.25" customHeight="1" x14ac:dyDescent="0.25">
      <c r="A117" s="12" t="s">
        <v>126</v>
      </c>
      <c r="B117" s="13"/>
      <c r="C117" s="29" t="s">
        <v>128</v>
      </c>
      <c r="D117" s="29" t="s">
        <v>812</v>
      </c>
      <c r="E117" s="20" t="s">
        <v>817</v>
      </c>
      <c r="F117" s="20">
        <v>600</v>
      </c>
      <c r="G117" s="21">
        <v>2200</v>
      </c>
      <c r="H117" s="21">
        <v>1484.1</v>
      </c>
      <c r="I117" s="80">
        <f t="shared" si="3"/>
        <v>67.459090909090904</v>
      </c>
    </row>
    <row r="118" spans="1:9" ht="35.25" customHeight="1" x14ac:dyDescent="0.25">
      <c r="A118" s="12" t="s">
        <v>810</v>
      </c>
      <c r="B118" s="13"/>
      <c r="C118" s="29" t="s">
        <v>128</v>
      </c>
      <c r="D118" s="29" t="s">
        <v>812</v>
      </c>
      <c r="E118" s="20" t="s">
        <v>818</v>
      </c>
      <c r="F118" s="20"/>
      <c r="G118" s="21">
        <f>SUM(G119)</f>
        <v>195</v>
      </c>
      <c r="H118" s="21">
        <f t="shared" ref="H118" si="11">SUM(H119)</f>
        <v>195</v>
      </c>
      <c r="I118" s="80">
        <f t="shared" si="3"/>
        <v>100</v>
      </c>
    </row>
    <row r="119" spans="1:9" ht="35.25" customHeight="1" x14ac:dyDescent="0.25">
      <c r="A119" s="12" t="s">
        <v>126</v>
      </c>
      <c r="B119" s="13"/>
      <c r="C119" s="29" t="s">
        <v>128</v>
      </c>
      <c r="D119" s="29" t="s">
        <v>812</v>
      </c>
      <c r="E119" s="20" t="s">
        <v>818</v>
      </c>
      <c r="F119" s="20">
        <v>600</v>
      </c>
      <c r="G119" s="21">
        <v>195</v>
      </c>
      <c r="H119" s="21">
        <v>195</v>
      </c>
      <c r="I119" s="80">
        <f t="shared" si="3"/>
        <v>100</v>
      </c>
    </row>
    <row r="120" spans="1:9" ht="35.25" customHeight="1" x14ac:dyDescent="0.25">
      <c r="A120" s="12" t="s">
        <v>819</v>
      </c>
      <c r="B120" s="13"/>
      <c r="C120" s="29" t="s">
        <v>128</v>
      </c>
      <c r="D120" s="29" t="s">
        <v>812</v>
      </c>
      <c r="E120" s="20" t="s">
        <v>820</v>
      </c>
      <c r="F120" s="20"/>
      <c r="G120" s="21">
        <f t="shared" ref="G120:H120" si="12">SUM(G121)</f>
        <v>220</v>
      </c>
      <c r="H120" s="21">
        <f t="shared" si="12"/>
        <v>164.9</v>
      </c>
      <c r="I120" s="80">
        <f t="shared" si="3"/>
        <v>74.954545454545467</v>
      </c>
    </row>
    <row r="121" spans="1:9" ht="35.25" customHeight="1" x14ac:dyDescent="0.25">
      <c r="A121" s="12" t="s">
        <v>126</v>
      </c>
      <c r="B121" s="13"/>
      <c r="C121" s="29" t="s">
        <v>128</v>
      </c>
      <c r="D121" s="29" t="s">
        <v>812</v>
      </c>
      <c r="E121" s="20" t="s">
        <v>820</v>
      </c>
      <c r="F121" s="20">
        <v>600</v>
      </c>
      <c r="G121" s="21">
        <v>220</v>
      </c>
      <c r="H121" s="21">
        <v>164.9</v>
      </c>
      <c r="I121" s="80">
        <f t="shared" si="3"/>
        <v>74.954545454545467</v>
      </c>
    </row>
    <row r="122" spans="1:9" ht="39.75" customHeight="1" x14ac:dyDescent="0.25">
      <c r="A122" s="12" t="s">
        <v>827</v>
      </c>
      <c r="B122" s="13"/>
      <c r="C122" s="29" t="s">
        <v>128</v>
      </c>
      <c r="D122" s="29" t="s">
        <v>812</v>
      </c>
      <c r="E122" s="20" t="s">
        <v>828</v>
      </c>
      <c r="F122" s="20"/>
      <c r="G122" s="21">
        <f>SUM(G123)</f>
        <v>980.7</v>
      </c>
      <c r="H122" s="21">
        <f>SUM(H123)</f>
        <v>980.7</v>
      </c>
      <c r="I122" s="80">
        <f t="shared" si="3"/>
        <v>100</v>
      </c>
    </row>
    <row r="123" spans="1:9" ht="42.75" customHeight="1" x14ac:dyDescent="0.25">
      <c r="A123" s="12" t="s">
        <v>228</v>
      </c>
      <c r="B123" s="13"/>
      <c r="C123" s="29" t="s">
        <v>128</v>
      </c>
      <c r="D123" s="29" t="s">
        <v>812</v>
      </c>
      <c r="E123" s="20" t="s">
        <v>831</v>
      </c>
      <c r="F123" s="20"/>
      <c r="G123" s="21">
        <f>SUM(G124:G125)</f>
        <v>980.7</v>
      </c>
      <c r="H123" s="21">
        <f>SUM(H124:H125)</f>
        <v>980.7</v>
      </c>
      <c r="I123" s="80">
        <f t="shared" si="3"/>
        <v>100</v>
      </c>
    </row>
    <row r="124" spans="1:9" ht="31.5" x14ac:dyDescent="0.25">
      <c r="A124" s="12" t="s">
        <v>131</v>
      </c>
      <c r="B124" s="13"/>
      <c r="C124" s="29" t="s">
        <v>128</v>
      </c>
      <c r="D124" s="29" t="s">
        <v>812</v>
      </c>
      <c r="E124" s="20" t="s">
        <v>831</v>
      </c>
      <c r="F124" s="20">
        <v>200</v>
      </c>
      <c r="G124" s="21">
        <v>830.7</v>
      </c>
      <c r="H124" s="21">
        <v>830.7</v>
      </c>
      <c r="I124" s="80">
        <f t="shared" si="3"/>
        <v>100</v>
      </c>
    </row>
    <row r="125" spans="1:9" x14ac:dyDescent="0.25">
      <c r="A125" s="12" t="s">
        <v>116</v>
      </c>
      <c r="B125" s="13"/>
      <c r="C125" s="29" t="s">
        <v>128</v>
      </c>
      <c r="D125" s="29" t="s">
        <v>812</v>
      </c>
      <c r="E125" s="20" t="s">
        <v>831</v>
      </c>
      <c r="F125" s="20">
        <v>300</v>
      </c>
      <c r="G125" s="21">
        <v>150</v>
      </c>
      <c r="H125" s="21">
        <v>150</v>
      </c>
      <c r="I125" s="80">
        <f t="shared" si="3"/>
        <v>100</v>
      </c>
    </row>
    <row r="126" spans="1:9" x14ac:dyDescent="0.25">
      <c r="A126" s="12" t="s">
        <v>841</v>
      </c>
      <c r="B126" s="13"/>
      <c r="C126" s="29" t="s">
        <v>128</v>
      </c>
      <c r="D126" s="29" t="s">
        <v>812</v>
      </c>
      <c r="E126" s="20" t="s">
        <v>842</v>
      </c>
      <c r="F126" s="20"/>
      <c r="G126" s="21">
        <f t="shared" ref="G126:H127" si="13">SUM(G127)</f>
        <v>584.79999999999995</v>
      </c>
      <c r="H126" s="21">
        <f t="shared" si="13"/>
        <v>584.79999999999995</v>
      </c>
      <c r="I126" s="80">
        <f t="shared" si="3"/>
        <v>100</v>
      </c>
    </row>
    <row r="127" spans="1:9" x14ac:dyDescent="0.25">
      <c r="A127" s="30" t="s">
        <v>216</v>
      </c>
      <c r="B127" s="13"/>
      <c r="C127" s="29" t="s">
        <v>128</v>
      </c>
      <c r="D127" s="29" t="s">
        <v>812</v>
      </c>
      <c r="E127" s="20" t="s">
        <v>843</v>
      </c>
      <c r="F127" s="20"/>
      <c r="G127" s="21">
        <f t="shared" si="13"/>
        <v>584.79999999999995</v>
      </c>
      <c r="H127" s="21">
        <f t="shared" si="13"/>
        <v>584.79999999999995</v>
      </c>
      <c r="I127" s="80">
        <f t="shared" si="3"/>
        <v>100</v>
      </c>
    </row>
    <row r="128" spans="1:9" ht="31.5" x14ac:dyDescent="0.25">
      <c r="A128" s="12" t="s">
        <v>131</v>
      </c>
      <c r="B128" s="13"/>
      <c r="C128" s="29" t="s">
        <v>128</v>
      </c>
      <c r="D128" s="29" t="s">
        <v>812</v>
      </c>
      <c r="E128" s="20" t="s">
        <v>842</v>
      </c>
      <c r="F128" s="20">
        <v>200</v>
      </c>
      <c r="G128" s="21">
        <v>584.79999999999995</v>
      </c>
      <c r="H128" s="21">
        <v>584.79999999999995</v>
      </c>
      <c r="I128" s="80">
        <f t="shared" si="3"/>
        <v>100</v>
      </c>
    </row>
    <row r="129" spans="1:9" ht="31.5" x14ac:dyDescent="0.25">
      <c r="A129" s="12" t="s">
        <v>935</v>
      </c>
      <c r="B129" s="13"/>
      <c r="C129" s="29" t="s">
        <v>128</v>
      </c>
      <c r="D129" s="29" t="s">
        <v>812</v>
      </c>
      <c r="E129" s="20" t="s">
        <v>845</v>
      </c>
      <c r="F129" s="20"/>
      <c r="G129" s="21">
        <f>SUM(G130)+G132</f>
        <v>4978.3999999999996</v>
      </c>
      <c r="H129" s="21">
        <f>SUM(H130)+H132</f>
        <v>4978.3999999999996</v>
      </c>
      <c r="I129" s="80">
        <f t="shared" si="3"/>
        <v>100</v>
      </c>
    </row>
    <row r="130" spans="1:9" ht="31.5" x14ac:dyDescent="0.25">
      <c r="A130" s="12" t="s">
        <v>846</v>
      </c>
      <c r="B130" s="13"/>
      <c r="C130" s="29" t="s">
        <v>128</v>
      </c>
      <c r="D130" s="29" t="s">
        <v>812</v>
      </c>
      <c r="E130" s="20" t="s">
        <v>847</v>
      </c>
      <c r="F130" s="20"/>
      <c r="G130" s="21">
        <f>SUM(G131)</f>
        <v>234.7</v>
      </c>
      <c r="H130" s="21">
        <f>SUM(H131)</f>
        <v>234.7</v>
      </c>
      <c r="I130" s="80">
        <f t="shared" si="3"/>
        <v>100</v>
      </c>
    </row>
    <row r="131" spans="1:9" ht="31.5" x14ac:dyDescent="0.25">
      <c r="A131" s="12" t="s">
        <v>126</v>
      </c>
      <c r="B131" s="13"/>
      <c r="C131" s="29" t="s">
        <v>128</v>
      </c>
      <c r="D131" s="29" t="s">
        <v>812</v>
      </c>
      <c r="E131" s="20" t="s">
        <v>847</v>
      </c>
      <c r="F131" s="20">
        <v>600</v>
      </c>
      <c r="G131" s="21">
        <v>234.7</v>
      </c>
      <c r="H131" s="21">
        <v>234.7</v>
      </c>
      <c r="I131" s="80">
        <f t="shared" si="3"/>
        <v>100</v>
      </c>
    </row>
    <row r="132" spans="1:9" ht="47.25" x14ac:dyDescent="0.25">
      <c r="A132" s="12" t="s">
        <v>441</v>
      </c>
      <c r="B132" s="13"/>
      <c r="C132" s="29" t="s">
        <v>128</v>
      </c>
      <c r="D132" s="29" t="s">
        <v>812</v>
      </c>
      <c r="E132" s="20" t="s">
        <v>848</v>
      </c>
      <c r="F132" s="20"/>
      <c r="G132" s="21">
        <f>SUM(G133)</f>
        <v>4743.7</v>
      </c>
      <c r="H132" s="21">
        <f>SUM(H133)</f>
        <v>4743.7</v>
      </c>
      <c r="I132" s="80">
        <f t="shared" si="3"/>
        <v>100</v>
      </c>
    </row>
    <row r="133" spans="1:9" ht="31.5" x14ac:dyDescent="0.25">
      <c r="A133" s="12" t="s">
        <v>126</v>
      </c>
      <c r="B133" s="13"/>
      <c r="C133" s="29" t="s">
        <v>128</v>
      </c>
      <c r="D133" s="29" t="s">
        <v>812</v>
      </c>
      <c r="E133" s="20" t="s">
        <v>848</v>
      </c>
      <c r="F133" s="20">
        <v>600</v>
      </c>
      <c r="G133" s="21">
        <f>4706+37.7</f>
        <v>4743.7</v>
      </c>
      <c r="H133" s="21">
        <v>4743.7</v>
      </c>
      <c r="I133" s="80">
        <f t="shared" si="3"/>
        <v>100</v>
      </c>
    </row>
    <row r="134" spans="1:9" hidden="1" x14ac:dyDescent="0.25">
      <c r="A134" s="12" t="s">
        <v>428</v>
      </c>
      <c r="B134" s="13"/>
      <c r="C134" s="29" t="s">
        <v>128</v>
      </c>
      <c r="D134" s="29" t="s">
        <v>812</v>
      </c>
      <c r="E134" s="20" t="s">
        <v>849</v>
      </c>
      <c r="F134" s="20"/>
      <c r="G134" s="21">
        <f t="shared" ref="G134:H135" si="14">SUM(G135)</f>
        <v>0</v>
      </c>
      <c r="H134" s="21">
        <f t="shared" si="14"/>
        <v>0</v>
      </c>
      <c r="I134" s="80" t="e">
        <f t="shared" si="3"/>
        <v>#DIV/0!</v>
      </c>
    </row>
    <row r="135" spans="1:9" hidden="1" x14ac:dyDescent="0.25">
      <c r="A135" s="12" t="s">
        <v>488</v>
      </c>
      <c r="B135" s="13"/>
      <c r="C135" s="29" t="s">
        <v>128</v>
      </c>
      <c r="D135" s="29" t="s">
        <v>812</v>
      </c>
      <c r="E135" s="20" t="s">
        <v>850</v>
      </c>
      <c r="F135" s="20"/>
      <c r="G135" s="21">
        <f t="shared" si="14"/>
        <v>0</v>
      </c>
      <c r="H135" s="21">
        <f t="shared" si="14"/>
        <v>0</v>
      </c>
      <c r="I135" s="80" t="e">
        <f t="shared" ref="I135:I198" si="15">SUM(H135/G135*100)</f>
        <v>#DIV/0!</v>
      </c>
    </row>
    <row r="136" spans="1:9" ht="31.5" hidden="1" x14ac:dyDescent="0.25">
      <c r="A136" s="12" t="s">
        <v>126</v>
      </c>
      <c r="B136" s="13"/>
      <c r="C136" s="29" t="s">
        <v>128</v>
      </c>
      <c r="D136" s="29" t="s">
        <v>812</v>
      </c>
      <c r="E136" s="20" t="s">
        <v>850</v>
      </c>
      <c r="F136" s="20">
        <v>600</v>
      </c>
      <c r="G136" s="21"/>
      <c r="H136" s="21"/>
      <c r="I136" s="80" t="e">
        <f t="shared" si="15"/>
        <v>#DIV/0!</v>
      </c>
    </row>
    <row r="137" spans="1:9" ht="31.5" x14ac:dyDescent="0.25">
      <c r="A137" s="30" t="s">
        <v>867</v>
      </c>
      <c r="B137" s="13"/>
      <c r="C137" s="29" t="s">
        <v>128</v>
      </c>
      <c r="D137" s="29" t="s">
        <v>812</v>
      </c>
      <c r="E137" s="20" t="s">
        <v>868</v>
      </c>
      <c r="F137" s="20"/>
      <c r="G137" s="21">
        <f t="shared" ref="G137:H138" si="16">SUM(G138)</f>
        <v>9646.5</v>
      </c>
      <c r="H137" s="21">
        <f t="shared" si="16"/>
        <v>9593.9</v>
      </c>
      <c r="I137" s="80">
        <f t="shared" si="15"/>
        <v>99.454724511480848</v>
      </c>
    </row>
    <row r="138" spans="1:9" ht="31.5" x14ac:dyDescent="0.25">
      <c r="A138" s="12" t="s">
        <v>228</v>
      </c>
      <c r="B138" s="13"/>
      <c r="C138" s="29" t="s">
        <v>128</v>
      </c>
      <c r="D138" s="29" t="s">
        <v>812</v>
      </c>
      <c r="E138" s="20" t="s">
        <v>869</v>
      </c>
      <c r="F138" s="20"/>
      <c r="G138" s="21">
        <f t="shared" si="16"/>
        <v>9646.5</v>
      </c>
      <c r="H138" s="21">
        <f t="shared" si="16"/>
        <v>9593.9</v>
      </c>
      <c r="I138" s="80">
        <f t="shared" si="15"/>
        <v>99.454724511480848</v>
      </c>
    </row>
    <row r="139" spans="1:9" ht="31.5" x14ac:dyDescent="0.25">
      <c r="A139" s="30" t="s">
        <v>131</v>
      </c>
      <c r="B139" s="13"/>
      <c r="C139" s="29" t="s">
        <v>128</v>
      </c>
      <c r="D139" s="29" t="s">
        <v>812</v>
      </c>
      <c r="E139" s="20" t="s">
        <v>869</v>
      </c>
      <c r="F139" s="20">
        <v>200</v>
      </c>
      <c r="G139" s="21">
        <v>9646.5</v>
      </c>
      <c r="H139" s="21">
        <v>9593.9</v>
      </c>
      <c r="I139" s="80">
        <f t="shared" si="15"/>
        <v>99.454724511480848</v>
      </c>
    </row>
    <row r="140" spans="1:9" x14ac:dyDescent="0.25">
      <c r="A140" s="12" t="s">
        <v>870</v>
      </c>
      <c r="B140" s="13"/>
      <c r="C140" s="29" t="s">
        <v>128</v>
      </c>
      <c r="D140" s="29" t="s">
        <v>812</v>
      </c>
      <c r="E140" s="20" t="s">
        <v>871</v>
      </c>
      <c r="F140" s="20"/>
      <c r="G140" s="21">
        <f t="shared" ref="G140:H140" si="17">G141</f>
        <v>14477.1</v>
      </c>
      <c r="H140" s="21">
        <f t="shared" si="17"/>
        <v>11036.2</v>
      </c>
      <c r="I140" s="80">
        <f t="shared" si="15"/>
        <v>76.232118310987701</v>
      </c>
    </row>
    <row r="141" spans="1:9" ht="31.5" x14ac:dyDescent="0.25">
      <c r="A141" s="12" t="s">
        <v>228</v>
      </c>
      <c r="B141" s="13"/>
      <c r="C141" s="29" t="s">
        <v>128</v>
      </c>
      <c r="D141" s="29" t="s">
        <v>812</v>
      </c>
      <c r="E141" s="20" t="s">
        <v>889</v>
      </c>
      <c r="F141" s="20"/>
      <c r="G141" s="21">
        <f>G143+G142</f>
        <v>14477.1</v>
      </c>
      <c r="H141" s="21">
        <f>H143+H142</f>
        <v>11036.2</v>
      </c>
      <c r="I141" s="80">
        <f t="shared" si="15"/>
        <v>76.232118310987701</v>
      </c>
    </row>
    <row r="142" spans="1:9" ht="31.5" x14ac:dyDescent="0.25">
      <c r="A142" s="30" t="s">
        <v>131</v>
      </c>
      <c r="B142" s="13"/>
      <c r="C142" s="29" t="s">
        <v>128</v>
      </c>
      <c r="D142" s="29" t="s">
        <v>812</v>
      </c>
      <c r="E142" s="20" t="s">
        <v>889</v>
      </c>
      <c r="F142" s="20">
        <v>200</v>
      </c>
      <c r="G142" s="21">
        <f>330.2+76.5</f>
        <v>406.7</v>
      </c>
      <c r="H142" s="21">
        <v>623.6</v>
      </c>
      <c r="I142" s="80">
        <f t="shared" si="15"/>
        <v>153.3316941234325</v>
      </c>
    </row>
    <row r="143" spans="1:9" x14ac:dyDescent="0.25">
      <c r="A143" s="12" t="s">
        <v>145</v>
      </c>
      <c r="B143" s="13"/>
      <c r="C143" s="29" t="s">
        <v>128</v>
      </c>
      <c r="D143" s="29" t="s">
        <v>812</v>
      </c>
      <c r="E143" s="20" t="s">
        <v>889</v>
      </c>
      <c r="F143" s="20">
        <v>800</v>
      </c>
      <c r="G143" s="21">
        <f>14063.3+7.1</f>
        <v>14070.4</v>
      </c>
      <c r="H143" s="21">
        <v>10412.6</v>
      </c>
      <c r="I143" s="80">
        <f t="shared" si="15"/>
        <v>74.003581987718903</v>
      </c>
    </row>
    <row r="144" spans="1:9" x14ac:dyDescent="0.25">
      <c r="A144" s="12" t="s">
        <v>936</v>
      </c>
      <c r="B144" s="13"/>
      <c r="C144" s="29" t="s">
        <v>119</v>
      </c>
      <c r="D144" s="29"/>
      <c r="E144" s="29"/>
      <c r="F144" s="29"/>
      <c r="G144" s="21">
        <f>SUM(G145)+G153</f>
        <v>31757.599999999999</v>
      </c>
      <c r="H144" s="21">
        <f>SUM(H145)+H153</f>
        <v>30395.8</v>
      </c>
      <c r="I144" s="80">
        <f t="shared" si="15"/>
        <v>95.711892586341534</v>
      </c>
    </row>
    <row r="145" spans="1:9" x14ac:dyDescent="0.25">
      <c r="A145" s="39" t="s">
        <v>937</v>
      </c>
      <c r="B145" s="20"/>
      <c r="C145" s="29" t="s">
        <v>119</v>
      </c>
      <c r="D145" s="29" t="s">
        <v>136</v>
      </c>
      <c r="E145" s="29"/>
      <c r="F145" s="29"/>
      <c r="G145" s="21">
        <f t="shared" ref="G145:H145" si="18">SUM(G146)</f>
        <v>5081.5</v>
      </c>
      <c r="H145" s="21">
        <f t="shared" si="18"/>
        <v>5081.5</v>
      </c>
      <c r="I145" s="80">
        <f t="shared" si="15"/>
        <v>100</v>
      </c>
    </row>
    <row r="146" spans="1:9" x14ac:dyDescent="0.25">
      <c r="A146" s="12" t="s">
        <v>870</v>
      </c>
      <c r="B146" s="13"/>
      <c r="C146" s="29" t="s">
        <v>119</v>
      </c>
      <c r="D146" s="29" t="s">
        <v>136</v>
      </c>
      <c r="E146" s="20" t="s">
        <v>871</v>
      </c>
      <c r="F146" s="29"/>
      <c r="G146" s="21">
        <f>SUM(G147)+G151</f>
        <v>5081.5</v>
      </c>
      <c r="H146" s="21">
        <f t="shared" ref="H146" si="19">SUM(H147)+H151</f>
        <v>5081.5</v>
      </c>
      <c r="I146" s="80">
        <f t="shared" si="15"/>
        <v>100</v>
      </c>
    </row>
    <row r="147" spans="1:9" ht="31.5" x14ac:dyDescent="0.25">
      <c r="A147" s="12" t="s">
        <v>895</v>
      </c>
      <c r="B147" s="13"/>
      <c r="C147" s="29" t="s">
        <v>119</v>
      </c>
      <c r="D147" s="29" t="s">
        <v>136</v>
      </c>
      <c r="E147" s="29" t="s">
        <v>896</v>
      </c>
      <c r="F147" s="29"/>
      <c r="G147" s="21">
        <f>SUM(G148:G150)</f>
        <v>4781.5</v>
      </c>
      <c r="H147" s="21">
        <f>SUM(H148:H150)</f>
        <v>4781.5</v>
      </c>
      <c r="I147" s="80">
        <f t="shared" si="15"/>
        <v>100</v>
      </c>
    </row>
    <row r="148" spans="1:9" ht="47.25" x14ac:dyDescent="0.25">
      <c r="A148" s="30" t="s">
        <v>143</v>
      </c>
      <c r="B148" s="13"/>
      <c r="C148" s="29" t="s">
        <v>119</v>
      </c>
      <c r="D148" s="29" t="s">
        <v>136</v>
      </c>
      <c r="E148" s="29" t="s">
        <v>896</v>
      </c>
      <c r="F148" s="29" t="s">
        <v>9</v>
      </c>
      <c r="G148" s="21">
        <v>4232.2</v>
      </c>
      <c r="H148" s="21">
        <v>4232.2</v>
      </c>
      <c r="I148" s="80">
        <f t="shared" si="15"/>
        <v>100</v>
      </c>
    </row>
    <row r="149" spans="1:9" ht="31.5" x14ac:dyDescent="0.25">
      <c r="A149" s="12" t="s">
        <v>131</v>
      </c>
      <c r="B149" s="13"/>
      <c r="C149" s="29" t="s">
        <v>119</v>
      </c>
      <c r="D149" s="29" t="s">
        <v>136</v>
      </c>
      <c r="E149" s="29" t="s">
        <v>896</v>
      </c>
      <c r="F149" s="29" t="s">
        <v>169</v>
      </c>
      <c r="G149" s="21">
        <v>475.7</v>
      </c>
      <c r="H149" s="21">
        <v>475.7</v>
      </c>
      <c r="I149" s="80">
        <f t="shared" si="15"/>
        <v>100</v>
      </c>
    </row>
    <row r="150" spans="1:9" x14ac:dyDescent="0.25">
      <c r="A150" s="12" t="s">
        <v>145</v>
      </c>
      <c r="B150" s="13"/>
      <c r="C150" s="29" t="s">
        <v>119</v>
      </c>
      <c r="D150" s="29" t="s">
        <v>136</v>
      </c>
      <c r="E150" s="29" t="s">
        <v>896</v>
      </c>
      <c r="F150" s="29" t="s">
        <v>225</v>
      </c>
      <c r="G150" s="21">
        <v>73.599999999999994</v>
      </c>
      <c r="H150" s="21">
        <v>73.599999999999994</v>
      </c>
      <c r="I150" s="80">
        <f t="shared" si="15"/>
        <v>100</v>
      </c>
    </row>
    <row r="151" spans="1:9" ht="47.25" x14ac:dyDescent="0.25">
      <c r="A151" s="12" t="s">
        <v>897</v>
      </c>
      <c r="B151" s="13"/>
      <c r="C151" s="29" t="s">
        <v>119</v>
      </c>
      <c r="D151" s="29" t="s">
        <v>136</v>
      </c>
      <c r="E151" s="29" t="s">
        <v>898</v>
      </c>
      <c r="F151" s="29"/>
      <c r="G151" s="21">
        <f>SUM(G152)</f>
        <v>300</v>
      </c>
      <c r="H151" s="21">
        <f>SUM(H152)</f>
        <v>300</v>
      </c>
      <c r="I151" s="80">
        <f t="shared" si="15"/>
        <v>100</v>
      </c>
    </row>
    <row r="152" spans="1:9" ht="47.25" x14ac:dyDescent="0.25">
      <c r="A152" s="12" t="s">
        <v>143</v>
      </c>
      <c r="B152" s="13"/>
      <c r="C152" s="29" t="s">
        <v>119</v>
      </c>
      <c r="D152" s="29" t="s">
        <v>136</v>
      </c>
      <c r="E152" s="29" t="s">
        <v>898</v>
      </c>
      <c r="F152" s="29">
        <v>100</v>
      </c>
      <c r="G152" s="21">
        <v>300</v>
      </c>
      <c r="H152" s="21">
        <v>300</v>
      </c>
      <c r="I152" s="80">
        <f t="shared" si="15"/>
        <v>100</v>
      </c>
    </row>
    <row r="153" spans="1:9" ht="31.5" x14ac:dyDescent="0.25">
      <c r="A153" s="30" t="s">
        <v>938</v>
      </c>
      <c r="B153" s="23"/>
      <c r="C153" s="23" t="s">
        <v>119</v>
      </c>
      <c r="D153" s="23" t="s">
        <v>260</v>
      </c>
      <c r="E153" s="23"/>
      <c r="F153" s="23"/>
      <c r="G153" s="14">
        <f>SUM(G154+G173)</f>
        <v>26676.1</v>
      </c>
      <c r="H153" s="14">
        <f>SUM(H154+H173)</f>
        <v>25314.3</v>
      </c>
      <c r="I153" s="80">
        <f t="shared" si="15"/>
        <v>94.895055873984575</v>
      </c>
    </row>
    <row r="154" spans="1:9" ht="31.5" x14ac:dyDescent="0.25">
      <c r="A154" s="30" t="s">
        <v>285</v>
      </c>
      <c r="B154" s="23"/>
      <c r="C154" s="23" t="s">
        <v>119</v>
      </c>
      <c r="D154" s="23" t="s">
        <v>260</v>
      </c>
      <c r="E154" s="23" t="s">
        <v>286</v>
      </c>
      <c r="F154" s="23"/>
      <c r="G154" s="14">
        <f>SUM(G155,G165,G169)</f>
        <v>26176.1</v>
      </c>
      <c r="H154" s="14">
        <f>SUM(H155,H165,H169)</f>
        <v>25314.3</v>
      </c>
      <c r="I154" s="80">
        <f t="shared" si="15"/>
        <v>96.70768372675839</v>
      </c>
    </row>
    <row r="155" spans="1:9" ht="31.5" x14ac:dyDescent="0.25">
      <c r="A155" s="30" t="s">
        <v>287</v>
      </c>
      <c r="B155" s="23"/>
      <c r="C155" s="23" t="s">
        <v>119</v>
      </c>
      <c r="D155" s="23" t="s">
        <v>260</v>
      </c>
      <c r="E155" s="23" t="s">
        <v>288</v>
      </c>
      <c r="F155" s="23"/>
      <c r="G155" s="14">
        <f>SUM(G156,G161)</f>
        <v>21171.899999999998</v>
      </c>
      <c r="H155" s="14">
        <f>SUM(H156,H161)</f>
        <v>21064.999999999996</v>
      </c>
      <c r="I155" s="80">
        <f t="shared" si="15"/>
        <v>99.495085467057748</v>
      </c>
    </row>
    <row r="156" spans="1:9" x14ac:dyDescent="0.25">
      <c r="A156" s="30" t="s">
        <v>216</v>
      </c>
      <c r="B156" s="23"/>
      <c r="C156" s="23" t="s">
        <v>119</v>
      </c>
      <c r="D156" s="23" t="s">
        <v>260</v>
      </c>
      <c r="E156" s="23" t="s">
        <v>289</v>
      </c>
      <c r="F156" s="23"/>
      <c r="G156" s="14">
        <f>SUM(G157)+G159</f>
        <v>1172.2</v>
      </c>
      <c r="H156" s="14">
        <f>SUM(H157)+H159</f>
        <v>1172.2</v>
      </c>
      <c r="I156" s="80">
        <f t="shared" si="15"/>
        <v>100</v>
      </c>
    </row>
    <row r="157" spans="1:9" ht="31.5" x14ac:dyDescent="0.25">
      <c r="A157" s="30" t="s">
        <v>290</v>
      </c>
      <c r="B157" s="23"/>
      <c r="C157" s="23" t="s">
        <v>119</v>
      </c>
      <c r="D157" s="23" t="s">
        <v>260</v>
      </c>
      <c r="E157" s="23" t="s">
        <v>291</v>
      </c>
      <c r="F157" s="23"/>
      <c r="G157" s="14">
        <f>SUM(G158)</f>
        <v>1167</v>
      </c>
      <c r="H157" s="14">
        <f>SUM(H158)</f>
        <v>1167</v>
      </c>
      <c r="I157" s="80">
        <f t="shared" si="15"/>
        <v>100</v>
      </c>
    </row>
    <row r="158" spans="1:9" ht="31.5" x14ac:dyDescent="0.25">
      <c r="A158" s="30" t="s">
        <v>131</v>
      </c>
      <c r="B158" s="23"/>
      <c r="C158" s="23" t="s">
        <v>119</v>
      </c>
      <c r="D158" s="23" t="s">
        <v>260</v>
      </c>
      <c r="E158" s="23" t="s">
        <v>291</v>
      </c>
      <c r="F158" s="23" t="s">
        <v>169</v>
      </c>
      <c r="G158" s="14">
        <v>1167</v>
      </c>
      <c r="H158" s="14">
        <v>1167</v>
      </c>
      <c r="I158" s="80">
        <f t="shared" si="15"/>
        <v>100</v>
      </c>
    </row>
    <row r="159" spans="1:9" ht="31.5" x14ac:dyDescent="0.25">
      <c r="A159" s="30" t="s">
        <v>292</v>
      </c>
      <c r="B159" s="23"/>
      <c r="C159" s="23" t="s">
        <v>119</v>
      </c>
      <c r="D159" s="23" t="s">
        <v>260</v>
      </c>
      <c r="E159" s="23" t="s">
        <v>293</v>
      </c>
      <c r="F159" s="23"/>
      <c r="G159" s="14">
        <f>SUM(G160)</f>
        <v>5.2</v>
      </c>
      <c r="H159" s="14">
        <f>SUM(H160)</f>
        <v>5.2</v>
      </c>
      <c r="I159" s="80">
        <f t="shared" si="15"/>
        <v>100</v>
      </c>
    </row>
    <row r="160" spans="1:9" ht="31.5" x14ac:dyDescent="0.25">
      <c r="A160" s="30" t="s">
        <v>131</v>
      </c>
      <c r="B160" s="23"/>
      <c r="C160" s="23" t="s">
        <v>119</v>
      </c>
      <c r="D160" s="23" t="s">
        <v>260</v>
      </c>
      <c r="E160" s="23" t="s">
        <v>293</v>
      </c>
      <c r="F160" s="23" t="s">
        <v>169</v>
      </c>
      <c r="G160" s="14">
        <v>5.2</v>
      </c>
      <c r="H160" s="14">
        <v>5.2</v>
      </c>
      <c r="I160" s="80">
        <f t="shared" si="15"/>
        <v>100</v>
      </c>
    </row>
    <row r="161" spans="1:9" ht="31.5" x14ac:dyDescent="0.25">
      <c r="A161" s="30" t="s">
        <v>294</v>
      </c>
      <c r="B161" s="23"/>
      <c r="C161" s="23" t="s">
        <v>119</v>
      </c>
      <c r="D161" s="23" t="s">
        <v>260</v>
      </c>
      <c r="E161" s="23" t="s">
        <v>295</v>
      </c>
      <c r="F161" s="23"/>
      <c r="G161" s="14">
        <f>SUM(G162:G164)</f>
        <v>19999.699999999997</v>
      </c>
      <c r="H161" s="14">
        <f>SUM(H162:H164)</f>
        <v>19892.799999999996</v>
      </c>
      <c r="I161" s="80">
        <f t="shared" si="15"/>
        <v>99.465491982379731</v>
      </c>
    </row>
    <row r="162" spans="1:9" ht="47.25" x14ac:dyDescent="0.25">
      <c r="A162" s="30" t="s">
        <v>143</v>
      </c>
      <c r="B162" s="23"/>
      <c r="C162" s="23" t="s">
        <v>119</v>
      </c>
      <c r="D162" s="23" t="s">
        <v>260</v>
      </c>
      <c r="E162" s="23" t="s">
        <v>295</v>
      </c>
      <c r="F162" s="23" t="s">
        <v>9</v>
      </c>
      <c r="G162" s="14">
        <v>16589.099999999999</v>
      </c>
      <c r="H162" s="14">
        <v>16589.099999999999</v>
      </c>
      <c r="I162" s="80">
        <f t="shared" si="15"/>
        <v>100</v>
      </c>
    </row>
    <row r="163" spans="1:9" ht="31.5" x14ac:dyDescent="0.25">
      <c r="A163" s="30" t="s">
        <v>131</v>
      </c>
      <c r="B163" s="23"/>
      <c r="C163" s="23" t="s">
        <v>119</v>
      </c>
      <c r="D163" s="23" t="s">
        <v>260</v>
      </c>
      <c r="E163" s="23" t="s">
        <v>295</v>
      </c>
      <c r="F163" s="23" t="s">
        <v>169</v>
      </c>
      <c r="G163" s="14">
        <v>3345.5</v>
      </c>
      <c r="H163" s="14">
        <v>3238.6</v>
      </c>
      <c r="I163" s="80">
        <f t="shared" si="15"/>
        <v>96.804662980122544</v>
      </c>
    </row>
    <row r="164" spans="1:9" x14ac:dyDescent="0.25">
      <c r="A164" s="30" t="s">
        <v>145</v>
      </c>
      <c r="B164" s="23"/>
      <c r="C164" s="23" t="s">
        <v>119</v>
      </c>
      <c r="D164" s="23" t="s">
        <v>260</v>
      </c>
      <c r="E164" s="23" t="s">
        <v>295</v>
      </c>
      <c r="F164" s="23" t="s">
        <v>225</v>
      </c>
      <c r="G164" s="14">
        <v>65.099999999999994</v>
      </c>
      <c r="H164" s="14">
        <v>65.099999999999994</v>
      </c>
      <c r="I164" s="80">
        <f t="shared" si="15"/>
        <v>100</v>
      </c>
    </row>
    <row r="165" spans="1:9" ht="47.25" x14ac:dyDescent="0.25">
      <c r="A165" s="30" t="s">
        <v>296</v>
      </c>
      <c r="B165" s="23"/>
      <c r="C165" s="23" t="s">
        <v>119</v>
      </c>
      <c r="D165" s="23" t="s">
        <v>260</v>
      </c>
      <c r="E165" s="23" t="s">
        <v>297</v>
      </c>
      <c r="F165" s="23"/>
      <c r="G165" s="14">
        <f t="shared" ref="G165:H167" si="20">SUM(G166)</f>
        <v>4591.8</v>
      </c>
      <c r="H165" s="14">
        <f t="shared" si="20"/>
        <v>3837.9</v>
      </c>
      <c r="I165" s="80">
        <f t="shared" si="15"/>
        <v>83.581601986149224</v>
      </c>
    </row>
    <row r="166" spans="1:9" x14ac:dyDescent="0.25">
      <c r="A166" s="30" t="s">
        <v>216</v>
      </c>
      <c r="B166" s="23"/>
      <c r="C166" s="23" t="s">
        <v>119</v>
      </c>
      <c r="D166" s="23" t="s">
        <v>260</v>
      </c>
      <c r="E166" s="23" t="s">
        <v>298</v>
      </c>
      <c r="F166" s="23"/>
      <c r="G166" s="14">
        <f t="shared" si="20"/>
        <v>4591.8</v>
      </c>
      <c r="H166" s="14">
        <f t="shared" si="20"/>
        <v>3837.9</v>
      </c>
      <c r="I166" s="80">
        <f t="shared" si="15"/>
        <v>83.581601986149224</v>
      </c>
    </row>
    <row r="167" spans="1:9" ht="31.5" x14ac:dyDescent="0.25">
      <c r="A167" s="30" t="s">
        <v>292</v>
      </c>
      <c r="B167" s="23"/>
      <c r="C167" s="23" t="s">
        <v>119</v>
      </c>
      <c r="D167" s="23" t="s">
        <v>260</v>
      </c>
      <c r="E167" s="23" t="s">
        <v>299</v>
      </c>
      <c r="F167" s="23"/>
      <c r="G167" s="14">
        <f t="shared" si="20"/>
        <v>4591.8</v>
      </c>
      <c r="H167" s="14">
        <f t="shared" si="20"/>
        <v>3837.9</v>
      </c>
      <c r="I167" s="80">
        <f t="shared" si="15"/>
        <v>83.581601986149224</v>
      </c>
    </row>
    <row r="168" spans="1:9" ht="31.5" x14ac:dyDescent="0.25">
      <c r="A168" s="30" t="s">
        <v>131</v>
      </c>
      <c r="B168" s="23"/>
      <c r="C168" s="23" t="s">
        <v>119</v>
      </c>
      <c r="D168" s="23" t="s">
        <v>260</v>
      </c>
      <c r="E168" s="23" t="s">
        <v>299</v>
      </c>
      <c r="F168" s="23" t="s">
        <v>169</v>
      </c>
      <c r="G168" s="14">
        <v>4591.8</v>
      </c>
      <c r="H168" s="14">
        <v>3837.9</v>
      </c>
      <c r="I168" s="80">
        <f t="shared" si="15"/>
        <v>83.581601986149224</v>
      </c>
    </row>
    <row r="169" spans="1:9" ht="31.5" x14ac:dyDescent="0.25">
      <c r="A169" s="30" t="s">
        <v>300</v>
      </c>
      <c r="B169" s="23"/>
      <c r="C169" s="23" t="s">
        <v>119</v>
      </c>
      <c r="D169" s="23" t="s">
        <v>260</v>
      </c>
      <c r="E169" s="23" t="s">
        <v>301</v>
      </c>
      <c r="F169" s="23"/>
      <c r="G169" s="14">
        <f t="shared" ref="G169:H171" si="21">SUM(G170)</f>
        <v>412.4</v>
      </c>
      <c r="H169" s="14">
        <f t="shared" si="21"/>
        <v>411.4</v>
      </c>
      <c r="I169" s="80">
        <f t="shared" si="15"/>
        <v>99.757516973811832</v>
      </c>
    </row>
    <row r="170" spans="1:9" x14ac:dyDescent="0.25">
      <c r="A170" s="30" t="s">
        <v>216</v>
      </c>
      <c r="B170" s="23"/>
      <c r="C170" s="23" t="s">
        <v>119</v>
      </c>
      <c r="D170" s="23" t="s">
        <v>260</v>
      </c>
      <c r="E170" s="23" t="s">
        <v>302</v>
      </c>
      <c r="F170" s="23"/>
      <c r="G170" s="14">
        <f t="shared" si="21"/>
        <v>412.4</v>
      </c>
      <c r="H170" s="14">
        <f t="shared" si="21"/>
        <v>411.4</v>
      </c>
      <c r="I170" s="80">
        <f t="shared" si="15"/>
        <v>99.757516973811832</v>
      </c>
    </row>
    <row r="171" spans="1:9" ht="47.25" x14ac:dyDescent="0.25">
      <c r="A171" s="30" t="s">
        <v>303</v>
      </c>
      <c r="B171" s="23"/>
      <c r="C171" s="23" t="s">
        <v>119</v>
      </c>
      <c r="D171" s="23" t="s">
        <v>260</v>
      </c>
      <c r="E171" s="23" t="s">
        <v>304</v>
      </c>
      <c r="F171" s="23"/>
      <c r="G171" s="14">
        <f t="shared" si="21"/>
        <v>412.4</v>
      </c>
      <c r="H171" s="14">
        <f t="shared" si="21"/>
        <v>411.4</v>
      </c>
      <c r="I171" s="80">
        <f t="shared" si="15"/>
        <v>99.757516973811832</v>
      </c>
    </row>
    <row r="172" spans="1:9" ht="31.5" x14ac:dyDescent="0.25">
      <c r="A172" s="30" t="s">
        <v>131</v>
      </c>
      <c r="B172" s="23"/>
      <c r="C172" s="23" t="s">
        <v>119</v>
      </c>
      <c r="D172" s="23" t="s">
        <v>260</v>
      </c>
      <c r="E172" s="23" t="s">
        <v>304</v>
      </c>
      <c r="F172" s="23" t="s">
        <v>169</v>
      </c>
      <c r="G172" s="14">
        <v>412.4</v>
      </c>
      <c r="H172" s="14">
        <v>411.4</v>
      </c>
      <c r="I172" s="80">
        <f t="shared" si="15"/>
        <v>99.757516973811832</v>
      </c>
    </row>
    <row r="173" spans="1:9" x14ac:dyDescent="0.25">
      <c r="A173" s="30" t="s">
        <v>870</v>
      </c>
      <c r="B173" s="23"/>
      <c r="C173" s="23" t="s">
        <v>119</v>
      </c>
      <c r="D173" s="23" t="s">
        <v>260</v>
      </c>
      <c r="E173" s="23" t="s">
        <v>871</v>
      </c>
      <c r="F173" s="23"/>
      <c r="G173" s="14">
        <f>SUM(G174)</f>
        <v>500</v>
      </c>
      <c r="H173" s="14">
        <f>SUM(H174)</f>
        <v>0</v>
      </c>
      <c r="I173" s="80">
        <f t="shared" si="15"/>
        <v>0</v>
      </c>
    </row>
    <row r="174" spans="1:9" ht="47.25" x14ac:dyDescent="0.25">
      <c r="A174" s="30" t="s">
        <v>303</v>
      </c>
      <c r="B174" s="23"/>
      <c r="C174" s="23" t="s">
        <v>119</v>
      </c>
      <c r="D174" s="23" t="s">
        <v>260</v>
      </c>
      <c r="E174" s="23" t="s">
        <v>876</v>
      </c>
      <c r="F174" s="23"/>
      <c r="G174" s="14">
        <f>SUM(G176+G178)</f>
        <v>500</v>
      </c>
      <c r="H174" s="14">
        <f>SUM(H176+H178)</f>
        <v>0</v>
      </c>
      <c r="I174" s="80">
        <f t="shared" si="15"/>
        <v>0</v>
      </c>
    </row>
    <row r="175" spans="1:9" ht="31.5" x14ac:dyDescent="0.25">
      <c r="A175" s="30" t="s">
        <v>877</v>
      </c>
      <c r="B175" s="23"/>
      <c r="C175" s="23" t="s">
        <v>119</v>
      </c>
      <c r="D175" s="23" t="s">
        <v>260</v>
      </c>
      <c r="E175" s="23" t="s">
        <v>878</v>
      </c>
      <c r="F175" s="23"/>
      <c r="G175" s="14">
        <f>SUM(G176)</f>
        <v>500</v>
      </c>
      <c r="H175" s="14">
        <f>SUM(H176)</f>
        <v>0</v>
      </c>
      <c r="I175" s="80">
        <f t="shared" si="15"/>
        <v>0</v>
      </c>
    </row>
    <row r="176" spans="1:9" ht="29.25" customHeight="1" x14ac:dyDescent="0.25">
      <c r="A176" s="30" t="s">
        <v>131</v>
      </c>
      <c r="B176" s="23"/>
      <c r="C176" s="23" t="s">
        <v>119</v>
      </c>
      <c r="D176" s="23" t="s">
        <v>260</v>
      </c>
      <c r="E176" s="23" t="s">
        <v>878</v>
      </c>
      <c r="F176" s="23" t="s">
        <v>169</v>
      </c>
      <c r="G176" s="14">
        <v>500</v>
      </c>
      <c r="H176" s="14">
        <v>0</v>
      </c>
      <c r="I176" s="80">
        <f t="shared" si="15"/>
        <v>0</v>
      </c>
    </row>
    <row r="177" spans="1:9" ht="31.5" hidden="1" x14ac:dyDescent="0.25">
      <c r="A177" s="12" t="s">
        <v>228</v>
      </c>
      <c r="B177" s="13"/>
      <c r="C177" s="23" t="s">
        <v>119</v>
      </c>
      <c r="D177" s="23" t="s">
        <v>260</v>
      </c>
      <c r="E177" s="20" t="s">
        <v>907</v>
      </c>
      <c r="F177" s="20"/>
      <c r="G177" s="21">
        <f>G178</f>
        <v>0</v>
      </c>
      <c r="H177" s="21">
        <f>H178</f>
        <v>0</v>
      </c>
      <c r="I177" s="80" t="e">
        <f t="shared" si="15"/>
        <v>#DIV/0!</v>
      </c>
    </row>
    <row r="178" spans="1:9" hidden="1" x14ac:dyDescent="0.25">
      <c r="A178" s="12" t="s">
        <v>145</v>
      </c>
      <c r="B178" s="13"/>
      <c r="C178" s="23" t="s">
        <v>119</v>
      </c>
      <c r="D178" s="23" t="s">
        <v>260</v>
      </c>
      <c r="E178" s="20" t="s">
        <v>907</v>
      </c>
      <c r="F178" s="20">
        <v>800</v>
      </c>
      <c r="G178" s="21"/>
      <c r="H178" s="21"/>
      <c r="I178" s="80" t="e">
        <f t="shared" si="15"/>
        <v>#DIV/0!</v>
      </c>
    </row>
    <row r="179" spans="1:9" x14ac:dyDescent="0.25">
      <c r="A179" s="12" t="s">
        <v>939</v>
      </c>
      <c r="B179" s="13"/>
      <c r="C179" s="29" t="s">
        <v>136</v>
      </c>
      <c r="D179" s="20"/>
      <c r="E179" s="20"/>
      <c r="F179" s="20"/>
      <c r="G179" s="21">
        <f>SUM(G220)+G180+G197</f>
        <v>482308.80000000005</v>
      </c>
      <c r="H179" s="21">
        <f>SUM(H220)+H180+H197</f>
        <v>476128</v>
      </c>
      <c r="I179" s="80">
        <f t="shared" si="15"/>
        <v>98.718497361026778</v>
      </c>
    </row>
    <row r="180" spans="1:9" x14ac:dyDescent="0.25">
      <c r="A180" s="30" t="s">
        <v>940</v>
      </c>
      <c r="B180" s="23"/>
      <c r="C180" s="23" t="s">
        <v>136</v>
      </c>
      <c r="D180" s="23" t="s">
        <v>230</v>
      </c>
      <c r="E180" s="23"/>
      <c r="F180" s="23"/>
      <c r="G180" s="14">
        <f>SUM(G181)+G189</f>
        <v>175465.60000000001</v>
      </c>
      <c r="H180" s="14">
        <f t="shared" ref="H180" si="22">SUM(H181)+H189</f>
        <v>173985.4</v>
      </c>
      <c r="I180" s="80">
        <f t="shared" si="15"/>
        <v>99.156415844473216</v>
      </c>
    </row>
    <row r="181" spans="1:9" ht="31.5" x14ac:dyDescent="0.25">
      <c r="A181" s="32" t="s">
        <v>272</v>
      </c>
      <c r="B181" s="23"/>
      <c r="C181" s="23" t="s">
        <v>136</v>
      </c>
      <c r="D181" s="23" t="s">
        <v>230</v>
      </c>
      <c r="E181" s="23" t="s">
        <v>273</v>
      </c>
      <c r="F181" s="23"/>
      <c r="G181" s="14">
        <f>SUM(G184)+G182</f>
        <v>141865.60000000001</v>
      </c>
      <c r="H181" s="14">
        <f>SUM(H184)+H182</f>
        <v>140425.4</v>
      </c>
      <c r="I181" s="80">
        <f t="shared" si="15"/>
        <v>98.984813795592444</v>
      </c>
    </row>
    <row r="182" spans="1:9" x14ac:dyDescent="0.25">
      <c r="A182" s="32" t="s">
        <v>216</v>
      </c>
      <c r="B182" s="23"/>
      <c r="C182" s="23" t="s">
        <v>136</v>
      </c>
      <c r="D182" s="23" t="s">
        <v>230</v>
      </c>
      <c r="E182" s="35" t="s">
        <v>274</v>
      </c>
      <c r="F182" s="23"/>
      <c r="G182" s="14">
        <f>SUM(G183)</f>
        <v>1440</v>
      </c>
      <c r="H182" s="14">
        <f>SUM(H183)</f>
        <v>0</v>
      </c>
      <c r="I182" s="80">
        <f t="shared" si="15"/>
        <v>0</v>
      </c>
    </row>
    <row r="183" spans="1:9" ht="31.5" x14ac:dyDescent="0.25">
      <c r="A183" s="32" t="s">
        <v>131</v>
      </c>
      <c r="B183" s="23"/>
      <c r="C183" s="23" t="s">
        <v>136</v>
      </c>
      <c r="D183" s="23" t="s">
        <v>230</v>
      </c>
      <c r="E183" s="35" t="s">
        <v>274</v>
      </c>
      <c r="F183" s="23" t="s">
        <v>169</v>
      </c>
      <c r="G183" s="14">
        <v>1440</v>
      </c>
      <c r="H183" s="14">
        <v>0</v>
      </c>
      <c r="I183" s="80">
        <f t="shared" si="15"/>
        <v>0</v>
      </c>
    </row>
    <row r="184" spans="1:9" ht="47.25" x14ac:dyDescent="0.25">
      <c r="A184" s="30" t="s">
        <v>221</v>
      </c>
      <c r="B184" s="23"/>
      <c r="C184" s="23" t="s">
        <v>136</v>
      </c>
      <c r="D184" s="23" t="s">
        <v>230</v>
      </c>
      <c r="E184" s="23" t="s">
        <v>275</v>
      </c>
      <c r="F184" s="23"/>
      <c r="G184" s="14">
        <f>SUM(G185+G187)</f>
        <v>140425.60000000001</v>
      </c>
      <c r="H184" s="14">
        <f>SUM(H185+H187)</f>
        <v>140425.4</v>
      </c>
      <c r="I184" s="80">
        <f t="shared" si="15"/>
        <v>99.999857575826624</v>
      </c>
    </row>
    <row r="185" spans="1:9" x14ac:dyDescent="0.25">
      <c r="A185" s="30" t="s">
        <v>276</v>
      </c>
      <c r="B185" s="23"/>
      <c r="C185" s="23" t="s">
        <v>136</v>
      </c>
      <c r="D185" s="23" t="s">
        <v>230</v>
      </c>
      <c r="E185" s="23" t="s">
        <v>277</v>
      </c>
      <c r="F185" s="23"/>
      <c r="G185" s="14">
        <f>SUM(G186)</f>
        <v>63860.6</v>
      </c>
      <c r="H185" s="14">
        <f>SUM(H186)</f>
        <v>63860.5</v>
      </c>
      <c r="I185" s="80">
        <f t="shared" si="15"/>
        <v>99.999843408925074</v>
      </c>
    </row>
    <row r="186" spans="1:9" x14ac:dyDescent="0.25">
      <c r="A186" s="30" t="s">
        <v>145</v>
      </c>
      <c r="B186" s="23"/>
      <c r="C186" s="23" t="s">
        <v>136</v>
      </c>
      <c r="D186" s="23" t="s">
        <v>230</v>
      </c>
      <c r="E186" s="23" t="s">
        <v>277</v>
      </c>
      <c r="F186" s="23" t="s">
        <v>225</v>
      </c>
      <c r="G186" s="14">
        <v>63860.6</v>
      </c>
      <c r="H186" s="14">
        <v>63860.5</v>
      </c>
      <c r="I186" s="80">
        <f t="shared" si="15"/>
        <v>99.999843408925074</v>
      </c>
    </row>
    <row r="187" spans="1:9" ht="18.75" customHeight="1" x14ac:dyDescent="0.25">
      <c r="A187" s="30" t="s">
        <v>278</v>
      </c>
      <c r="B187" s="23"/>
      <c r="C187" s="23" t="s">
        <v>136</v>
      </c>
      <c r="D187" s="23" t="s">
        <v>230</v>
      </c>
      <c r="E187" s="23" t="s">
        <v>279</v>
      </c>
      <c r="F187" s="23"/>
      <c r="G187" s="14">
        <f>SUM(G188)</f>
        <v>76565</v>
      </c>
      <c r="H187" s="14">
        <f>SUM(H188)</f>
        <v>76564.899999999994</v>
      </c>
      <c r="I187" s="80">
        <f t="shared" si="15"/>
        <v>99.999869392019846</v>
      </c>
    </row>
    <row r="188" spans="1:9" ht="21" customHeight="1" x14ac:dyDescent="0.25">
      <c r="A188" s="30" t="s">
        <v>145</v>
      </c>
      <c r="B188" s="23"/>
      <c r="C188" s="23" t="s">
        <v>136</v>
      </c>
      <c r="D188" s="23" t="s">
        <v>230</v>
      </c>
      <c r="E188" s="23" t="s">
        <v>279</v>
      </c>
      <c r="F188" s="23" t="s">
        <v>225</v>
      </c>
      <c r="G188" s="14">
        <v>76565</v>
      </c>
      <c r="H188" s="14">
        <v>76564.899999999994</v>
      </c>
      <c r="I188" s="80">
        <f t="shared" si="15"/>
        <v>99.999869392019846</v>
      </c>
    </row>
    <row r="189" spans="1:9" ht="30" customHeight="1" x14ac:dyDescent="0.25">
      <c r="A189" s="12" t="s">
        <v>933</v>
      </c>
      <c r="B189" s="23"/>
      <c r="C189" s="23" t="s">
        <v>136</v>
      </c>
      <c r="D189" s="23" t="s">
        <v>230</v>
      </c>
      <c r="E189" s="20" t="s">
        <v>379</v>
      </c>
      <c r="F189" s="20"/>
      <c r="G189" s="14">
        <f>SUM(G190)</f>
        <v>33600</v>
      </c>
      <c r="H189" s="14">
        <f t="shared" ref="H189" si="23">SUM(H190)</f>
        <v>33560</v>
      </c>
      <c r="I189" s="80">
        <f t="shared" si="15"/>
        <v>99.88095238095238</v>
      </c>
    </row>
    <row r="190" spans="1:9" ht="54" customHeight="1" x14ac:dyDescent="0.25">
      <c r="A190" s="12" t="s">
        <v>380</v>
      </c>
      <c r="B190" s="23"/>
      <c r="C190" s="23" t="s">
        <v>136</v>
      </c>
      <c r="D190" s="23" t="s">
        <v>230</v>
      </c>
      <c r="E190" s="20" t="s">
        <v>381</v>
      </c>
      <c r="F190" s="20"/>
      <c r="G190" s="14">
        <f>SUM(G193)+G191+G195</f>
        <v>33600</v>
      </c>
      <c r="H190" s="14">
        <f t="shared" ref="H190" si="24">SUM(H193)+H191+H195</f>
        <v>33560</v>
      </c>
      <c r="I190" s="80">
        <f t="shared" si="15"/>
        <v>99.88095238095238</v>
      </c>
    </row>
    <row r="191" spans="1:9" ht="31.5" x14ac:dyDescent="0.25">
      <c r="A191" s="12" t="s">
        <v>384</v>
      </c>
      <c r="B191" s="23"/>
      <c r="C191" s="23" t="s">
        <v>136</v>
      </c>
      <c r="D191" s="23" t="s">
        <v>230</v>
      </c>
      <c r="E191" s="20" t="s">
        <v>385</v>
      </c>
      <c r="F191" s="20"/>
      <c r="G191" s="14">
        <f>SUM(G192)</f>
        <v>15284.7</v>
      </c>
      <c r="H191" s="14">
        <f t="shared" ref="H191" si="25">SUM(H192)</f>
        <v>15284.7</v>
      </c>
      <c r="I191" s="80">
        <f t="shared" si="15"/>
        <v>100</v>
      </c>
    </row>
    <row r="192" spans="1:9" ht="31.5" x14ac:dyDescent="0.25">
      <c r="A192" s="12" t="s">
        <v>131</v>
      </c>
      <c r="B192" s="23"/>
      <c r="C192" s="23" t="s">
        <v>136</v>
      </c>
      <c r="D192" s="23" t="s">
        <v>230</v>
      </c>
      <c r="E192" s="20" t="s">
        <v>385</v>
      </c>
      <c r="F192" s="20">
        <v>200</v>
      </c>
      <c r="G192" s="14">
        <v>15284.7</v>
      </c>
      <c r="H192" s="14">
        <v>15284.7</v>
      </c>
      <c r="I192" s="80">
        <f t="shared" si="15"/>
        <v>100</v>
      </c>
    </row>
    <row r="193" spans="1:9" ht="41.25" customHeight="1" x14ac:dyDescent="0.25">
      <c r="A193" s="12" t="s">
        <v>934</v>
      </c>
      <c r="B193" s="23"/>
      <c r="C193" s="23" t="s">
        <v>136</v>
      </c>
      <c r="D193" s="23" t="s">
        <v>230</v>
      </c>
      <c r="E193" s="20" t="s">
        <v>387</v>
      </c>
      <c r="F193" s="20"/>
      <c r="G193" s="14">
        <f>SUM(G194)</f>
        <v>18300</v>
      </c>
      <c r="H193" s="14">
        <f t="shared" ref="H193" si="26">SUM(H194)</f>
        <v>18260</v>
      </c>
      <c r="I193" s="80">
        <f t="shared" si="15"/>
        <v>99.78142076502732</v>
      </c>
    </row>
    <row r="194" spans="1:9" ht="31.5" customHeight="1" x14ac:dyDescent="0.25">
      <c r="A194" s="12" t="s">
        <v>131</v>
      </c>
      <c r="B194" s="23"/>
      <c r="C194" s="23" t="s">
        <v>136</v>
      </c>
      <c r="D194" s="23" t="s">
        <v>230</v>
      </c>
      <c r="E194" s="20" t="s">
        <v>387</v>
      </c>
      <c r="F194" s="20">
        <v>200</v>
      </c>
      <c r="G194" s="14">
        <f>15300+3000</f>
        <v>18300</v>
      </c>
      <c r="H194" s="14">
        <v>18260</v>
      </c>
      <c r="I194" s="80">
        <f t="shared" si="15"/>
        <v>99.78142076502732</v>
      </c>
    </row>
    <row r="195" spans="1:9" ht="31.5" customHeight="1" x14ac:dyDescent="0.25">
      <c r="A195" s="12" t="s">
        <v>390</v>
      </c>
      <c r="B195" s="23"/>
      <c r="C195" s="23" t="s">
        <v>136</v>
      </c>
      <c r="D195" s="23" t="s">
        <v>230</v>
      </c>
      <c r="E195" s="20" t="s">
        <v>391</v>
      </c>
      <c r="F195" s="20"/>
      <c r="G195" s="14">
        <f>SUM(G196)</f>
        <v>15.3</v>
      </c>
      <c r="H195" s="14">
        <f>SUM(H196)</f>
        <v>15.3</v>
      </c>
      <c r="I195" s="80">
        <f t="shared" si="15"/>
        <v>100</v>
      </c>
    </row>
    <row r="196" spans="1:9" ht="31.5" customHeight="1" x14ac:dyDescent="0.25">
      <c r="A196" s="12" t="s">
        <v>131</v>
      </c>
      <c r="B196" s="23"/>
      <c r="C196" s="23" t="s">
        <v>136</v>
      </c>
      <c r="D196" s="23" t="s">
        <v>230</v>
      </c>
      <c r="E196" s="20" t="s">
        <v>391</v>
      </c>
      <c r="F196" s="20">
        <v>200</v>
      </c>
      <c r="G196" s="14">
        <v>15.3</v>
      </c>
      <c r="H196" s="14">
        <v>15.3</v>
      </c>
      <c r="I196" s="80">
        <f t="shared" si="15"/>
        <v>100</v>
      </c>
    </row>
    <row r="197" spans="1:9" ht="17.25" customHeight="1" x14ac:dyDescent="0.25">
      <c r="A197" s="30" t="s">
        <v>941</v>
      </c>
      <c r="B197" s="23"/>
      <c r="C197" s="23" t="s">
        <v>136</v>
      </c>
      <c r="D197" s="23" t="s">
        <v>260</v>
      </c>
      <c r="E197" s="23"/>
      <c r="F197" s="23"/>
      <c r="G197" s="14">
        <f>SUM(G201+G209)+G198+G206</f>
        <v>276291</v>
      </c>
      <c r="H197" s="14">
        <f>SUM(H201+H209)+H198+H206</f>
        <v>274210.90000000002</v>
      </c>
      <c r="I197" s="80">
        <f t="shared" si="15"/>
        <v>99.247134361958956</v>
      </c>
    </row>
    <row r="198" spans="1:9" ht="30.75" customHeight="1" x14ac:dyDescent="0.25">
      <c r="A198" s="75" t="s">
        <v>257</v>
      </c>
      <c r="B198" s="23"/>
      <c r="C198" s="23" t="s">
        <v>136</v>
      </c>
      <c r="D198" s="23" t="s">
        <v>260</v>
      </c>
      <c r="E198" s="23" t="s">
        <v>258</v>
      </c>
      <c r="F198" s="23"/>
      <c r="G198" s="14">
        <f>SUM(G199)</f>
        <v>10089.200000000001</v>
      </c>
      <c r="H198" s="14">
        <f>SUM(H199)</f>
        <v>10089.200000000001</v>
      </c>
      <c r="I198" s="80">
        <f t="shared" si="15"/>
        <v>100</v>
      </c>
    </row>
    <row r="199" spans="1:9" ht="17.25" customHeight="1" x14ac:dyDescent="0.25">
      <c r="A199" s="30" t="s">
        <v>216</v>
      </c>
      <c r="B199" s="23"/>
      <c r="C199" s="23" t="s">
        <v>136</v>
      </c>
      <c r="D199" s="23" t="s">
        <v>260</v>
      </c>
      <c r="E199" s="23" t="s">
        <v>259</v>
      </c>
      <c r="F199" s="23"/>
      <c r="G199" s="14">
        <f>SUM(G200)</f>
        <v>10089.200000000001</v>
      </c>
      <c r="H199" s="14">
        <f>SUM(H200)</f>
        <v>10089.200000000001</v>
      </c>
      <c r="I199" s="80">
        <f t="shared" ref="I199:I262" si="27">SUM(H199/G199*100)</f>
        <v>100</v>
      </c>
    </row>
    <row r="200" spans="1:9" ht="30" customHeight="1" x14ac:dyDescent="0.25">
      <c r="A200" s="30" t="s">
        <v>131</v>
      </c>
      <c r="B200" s="23"/>
      <c r="C200" s="23" t="s">
        <v>136</v>
      </c>
      <c r="D200" s="23" t="s">
        <v>260</v>
      </c>
      <c r="E200" s="23" t="s">
        <v>259</v>
      </c>
      <c r="F200" s="23" t="s">
        <v>169</v>
      </c>
      <c r="G200" s="14">
        <v>10089.200000000001</v>
      </c>
      <c r="H200" s="14">
        <v>10089.200000000001</v>
      </c>
      <c r="I200" s="80">
        <f t="shared" si="27"/>
        <v>100</v>
      </c>
    </row>
    <row r="201" spans="1:9" ht="31.5" x14ac:dyDescent="0.25">
      <c r="A201" s="32" t="s">
        <v>280</v>
      </c>
      <c r="B201" s="23"/>
      <c r="C201" s="23" t="s">
        <v>136</v>
      </c>
      <c r="D201" s="23" t="s">
        <v>260</v>
      </c>
      <c r="E201" s="23" t="s">
        <v>281</v>
      </c>
      <c r="F201" s="23"/>
      <c r="G201" s="14">
        <f>SUM(G202)+G204</f>
        <v>31933.8</v>
      </c>
      <c r="H201" s="14">
        <f t="shared" ref="H201" si="28">SUM(H202)+H204</f>
        <v>31265.200000000001</v>
      </c>
      <c r="I201" s="80">
        <f t="shared" si="27"/>
        <v>97.906293644978049</v>
      </c>
    </row>
    <row r="202" spans="1:9" ht="20.25" customHeight="1" x14ac:dyDescent="0.25">
      <c r="A202" s="32" t="s">
        <v>216</v>
      </c>
      <c r="B202" s="23"/>
      <c r="C202" s="23" t="s">
        <v>136</v>
      </c>
      <c r="D202" s="23" t="s">
        <v>260</v>
      </c>
      <c r="E202" s="23" t="s">
        <v>282</v>
      </c>
      <c r="F202" s="23"/>
      <c r="G202" s="14">
        <f>SUM(G203)</f>
        <v>9178.7999999999993</v>
      </c>
      <c r="H202" s="14">
        <f>SUM(H203)</f>
        <v>8510.2000000000007</v>
      </c>
      <c r="I202" s="80">
        <f t="shared" si="27"/>
        <v>92.715823419183351</v>
      </c>
    </row>
    <row r="203" spans="1:9" ht="30" customHeight="1" x14ac:dyDescent="0.25">
      <c r="A203" s="32" t="s">
        <v>131</v>
      </c>
      <c r="B203" s="23"/>
      <c r="C203" s="23" t="s">
        <v>136</v>
      </c>
      <c r="D203" s="23" t="s">
        <v>260</v>
      </c>
      <c r="E203" s="23" t="s">
        <v>282</v>
      </c>
      <c r="F203" s="23" t="s">
        <v>169</v>
      </c>
      <c r="G203" s="14">
        <v>9178.7999999999993</v>
      </c>
      <c r="H203" s="14">
        <v>8510.2000000000007</v>
      </c>
      <c r="I203" s="80">
        <f t="shared" si="27"/>
        <v>92.715823419183351</v>
      </c>
    </row>
    <row r="204" spans="1:9" ht="30" customHeight="1" x14ac:dyDescent="0.25">
      <c r="A204" s="32" t="s">
        <v>283</v>
      </c>
      <c r="B204" s="23"/>
      <c r="C204" s="23" t="s">
        <v>136</v>
      </c>
      <c r="D204" s="23" t="s">
        <v>260</v>
      </c>
      <c r="E204" s="35" t="s">
        <v>284</v>
      </c>
      <c r="F204" s="23"/>
      <c r="G204" s="14">
        <f>SUM(G205)</f>
        <v>22755</v>
      </c>
      <c r="H204" s="14">
        <f>SUM(H205)</f>
        <v>22755</v>
      </c>
      <c r="I204" s="80">
        <f t="shared" si="27"/>
        <v>100</v>
      </c>
    </row>
    <row r="205" spans="1:9" ht="30" customHeight="1" x14ac:dyDescent="0.25">
      <c r="A205" s="32" t="s">
        <v>131</v>
      </c>
      <c r="B205" s="23"/>
      <c r="C205" s="23" t="s">
        <v>136</v>
      </c>
      <c r="D205" s="23" t="s">
        <v>260</v>
      </c>
      <c r="E205" s="35" t="s">
        <v>284</v>
      </c>
      <c r="F205" s="23" t="s">
        <v>169</v>
      </c>
      <c r="G205" s="14">
        <f>22955-200</f>
        <v>22755</v>
      </c>
      <c r="H205" s="14">
        <v>22755</v>
      </c>
      <c r="I205" s="80">
        <f t="shared" si="27"/>
        <v>100</v>
      </c>
    </row>
    <row r="206" spans="1:9" ht="30" customHeight="1" x14ac:dyDescent="0.25">
      <c r="A206" s="32" t="s">
        <v>305</v>
      </c>
      <c r="B206" s="23"/>
      <c r="C206" s="23" t="s">
        <v>136</v>
      </c>
      <c r="D206" s="23" t="s">
        <v>260</v>
      </c>
      <c r="E206" s="35" t="s">
        <v>306</v>
      </c>
      <c r="F206" s="23"/>
      <c r="G206" s="14">
        <f>SUM(G207)</f>
        <v>14210.3</v>
      </c>
      <c r="H206" s="14">
        <f>SUM(H207)</f>
        <v>14210.3</v>
      </c>
      <c r="I206" s="80">
        <f t="shared" si="27"/>
        <v>100</v>
      </c>
    </row>
    <row r="207" spans="1:9" ht="30" customHeight="1" x14ac:dyDescent="0.25">
      <c r="A207" s="32" t="s">
        <v>216</v>
      </c>
      <c r="B207" s="23"/>
      <c r="C207" s="23" t="s">
        <v>136</v>
      </c>
      <c r="D207" s="23" t="s">
        <v>260</v>
      </c>
      <c r="E207" s="35" t="s">
        <v>307</v>
      </c>
      <c r="F207" s="23"/>
      <c r="G207" s="14">
        <f>SUM(G208)</f>
        <v>14210.3</v>
      </c>
      <c r="H207" s="14">
        <f>SUM(H208)</f>
        <v>14210.3</v>
      </c>
      <c r="I207" s="80">
        <f t="shared" si="27"/>
        <v>100</v>
      </c>
    </row>
    <row r="208" spans="1:9" ht="30" customHeight="1" x14ac:dyDescent="0.25">
      <c r="A208" s="32" t="s">
        <v>131</v>
      </c>
      <c r="B208" s="23"/>
      <c r="C208" s="23" t="s">
        <v>136</v>
      </c>
      <c r="D208" s="23" t="s">
        <v>260</v>
      </c>
      <c r="E208" s="35" t="s">
        <v>307</v>
      </c>
      <c r="F208" s="23" t="s">
        <v>169</v>
      </c>
      <c r="G208" s="14">
        <v>14210.3</v>
      </c>
      <c r="H208" s="14">
        <v>14210.3</v>
      </c>
      <c r="I208" s="80">
        <f t="shared" si="27"/>
        <v>100</v>
      </c>
    </row>
    <row r="209" spans="1:9" ht="31.5" x14ac:dyDescent="0.25">
      <c r="A209" s="32" t="s">
        <v>316</v>
      </c>
      <c r="B209" s="23"/>
      <c r="C209" s="23" t="s">
        <v>136</v>
      </c>
      <c r="D209" s="23" t="s">
        <v>260</v>
      </c>
      <c r="E209" s="23" t="s">
        <v>317</v>
      </c>
      <c r="F209" s="23"/>
      <c r="G209" s="14">
        <f>SUM(G210)+G214</f>
        <v>220057.69999999998</v>
      </c>
      <c r="H209" s="14">
        <f>SUM(H210)+H214</f>
        <v>218646.19999999998</v>
      </c>
      <c r="I209" s="80">
        <f t="shared" si="27"/>
        <v>99.358577318585077</v>
      </c>
    </row>
    <row r="210" spans="1:9" x14ac:dyDescent="0.25">
      <c r="A210" s="32" t="s">
        <v>216</v>
      </c>
      <c r="B210" s="23"/>
      <c r="C210" s="23" t="s">
        <v>136</v>
      </c>
      <c r="D210" s="23" t="s">
        <v>260</v>
      </c>
      <c r="E210" s="23" t="s">
        <v>318</v>
      </c>
      <c r="F210" s="23"/>
      <c r="G210" s="14">
        <f>SUM(G211)+G212</f>
        <v>212694.59999999998</v>
      </c>
      <c r="H210" s="14">
        <f t="shared" ref="H210" si="29">SUM(H211)+H212</f>
        <v>212694.3</v>
      </c>
      <c r="I210" s="80">
        <f t="shared" si="27"/>
        <v>99.999858952695561</v>
      </c>
    </row>
    <row r="211" spans="1:9" ht="31.5" x14ac:dyDescent="0.25">
      <c r="A211" s="32" t="s">
        <v>131</v>
      </c>
      <c r="B211" s="23"/>
      <c r="C211" s="23" t="s">
        <v>136</v>
      </c>
      <c r="D211" s="23" t="s">
        <v>260</v>
      </c>
      <c r="E211" s="23" t="s">
        <v>318</v>
      </c>
      <c r="F211" s="23" t="s">
        <v>169</v>
      </c>
      <c r="G211" s="14">
        <v>94194.9</v>
      </c>
      <c r="H211" s="14">
        <v>94194.9</v>
      </c>
      <c r="I211" s="80">
        <f t="shared" si="27"/>
        <v>100</v>
      </c>
    </row>
    <row r="212" spans="1:9" ht="31.5" x14ac:dyDescent="0.25">
      <c r="A212" s="32" t="s">
        <v>283</v>
      </c>
      <c r="B212" s="23"/>
      <c r="C212" s="23" t="s">
        <v>136</v>
      </c>
      <c r="D212" s="23" t="s">
        <v>260</v>
      </c>
      <c r="E212" s="35" t="s">
        <v>319</v>
      </c>
      <c r="F212" s="23"/>
      <c r="G212" s="14">
        <f>SUM(G213)</f>
        <v>118499.7</v>
      </c>
      <c r="H212" s="14">
        <f>SUM(H213)</f>
        <v>118499.4</v>
      </c>
      <c r="I212" s="80">
        <f t="shared" si="27"/>
        <v>99.99974683480211</v>
      </c>
    </row>
    <row r="213" spans="1:9" ht="31.5" x14ac:dyDescent="0.25">
      <c r="A213" s="32" t="s">
        <v>131</v>
      </c>
      <c r="B213" s="23"/>
      <c r="C213" s="23" t="s">
        <v>136</v>
      </c>
      <c r="D213" s="23" t="s">
        <v>260</v>
      </c>
      <c r="E213" s="35" t="s">
        <v>319</v>
      </c>
      <c r="F213" s="23" t="s">
        <v>169</v>
      </c>
      <c r="G213" s="14">
        <f>121570.3-3070.6</f>
        <v>118499.7</v>
      </c>
      <c r="H213" s="14">
        <v>118499.4</v>
      </c>
      <c r="I213" s="80">
        <f t="shared" si="27"/>
        <v>99.99974683480211</v>
      </c>
    </row>
    <row r="214" spans="1:9" ht="31.5" x14ac:dyDescent="0.25">
      <c r="A214" s="30" t="s">
        <v>320</v>
      </c>
      <c r="B214" s="23"/>
      <c r="C214" s="23" t="s">
        <v>136</v>
      </c>
      <c r="D214" s="23" t="s">
        <v>260</v>
      </c>
      <c r="E214" s="23" t="s">
        <v>321</v>
      </c>
      <c r="F214" s="23"/>
      <c r="G214" s="14">
        <f>SUM(G215)+G216+G218</f>
        <v>7363.1</v>
      </c>
      <c r="H214" s="14">
        <f>SUM(H215)+H216</f>
        <v>5951.9</v>
      </c>
      <c r="I214" s="80">
        <f t="shared" si="27"/>
        <v>80.834159525199979</v>
      </c>
    </row>
    <row r="215" spans="1:9" ht="31.5" x14ac:dyDescent="0.25">
      <c r="A215" s="30" t="s">
        <v>322</v>
      </c>
      <c r="B215" s="23"/>
      <c r="C215" s="23" t="s">
        <v>136</v>
      </c>
      <c r="D215" s="23" t="s">
        <v>260</v>
      </c>
      <c r="E215" s="23" t="s">
        <v>321</v>
      </c>
      <c r="F215" s="23" t="s">
        <v>323</v>
      </c>
      <c r="G215" s="14">
        <v>7363.1</v>
      </c>
      <c r="H215" s="14">
        <v>5951.9</v>
      </c>
      <c r="I215" s="80">
        <f t="shared" si="27"/>
        <v>80.834159525199979</v>
      </c>
    </row>
    <row r="216" spans="1:9" ht="31.5" hidden="1" x14ac:dyDescent="0.25">
      <c r="A216" s="32" t="s">
        <v>324</v>
      </c>
      <c r="B216" s="23"/>
      <c r="C216" s="23" t="s">
        <v>136</v>
      </c>
      <c r="D216" s="23" t="s">
        <v>260</v>
      </c>
      <c r="E216" s="35" t="s">
        <v>325</v>
      </c>
      <c r="F216" s="23"/>
      <c r="G216" s="14">
        <f>SUM(G217)</f>
        <v>0</v>
      </c>
      <c r="H216" s="14">
        <f>SUM(H217)</f>
        <v>0</v>
      </c>
      <c r="I216" s="80" t="e">
        <f t="shared" si="27"/>
        <v>#DIV/0!</v>
      </c>
    </row>
    <row r="217" spans="1:9" ht="31.5" hidden="1" x14ac:dyDescent="0.25">
      <c r="A217" s="32" t="s">
        <v>322</v>
      </c>
      <c r="B217" s="23"/>
      <c r="C217" s="23" t="s">
        <v>136</v>
      </c>
      <c r="D217" s="23" t="s">
        <v>260</v>
      </c>
      <c r="E217" s="35" t="s">
        <v>325</v>
      </c>
      <c r="F217" s="23" t="s">
        <v>323</v>
      </c>
      <c r="G217" s="14"/>
      <c r="H217" s="14"/>
      <c r="I217" s="80" t="e">
        <f t="shared" si="27"/>
        <v>#DIV/0!</v>
      </c>
    </row>
    <row r="218" spans="1:9" ht="31.5" hidden="1" x14ac:dyDescent="0.25">
      <c r="A218" s="32" t="s">
        <v>326</v>
      </c>
      <c r="B218" s="23"/>
      <c r="C218" s="23" t="s">
        <v>136</v>
      </c>
      <c r="D218" s="23" t="s">
        <v>260</v>
      </c>
      <c r="E218" s="35" t="s">
        <v>327</v>
      </c>
      <c r="F218" s="23"/>
      <c r="G218" s="14">
        <f>SUM(G219)</f>
        <v>0</v>
      </c>
      <c r="H218" s="14"/>
      <c r="I218" s="80" t="e">
        <f t="shared" si="27"/>
        <v>#DIV/0!</v>
      </c>
    </row>
    <row r="219" spans="1:9" ht="31.5" hidden="1" x14ac:dyDescent="0.25">
      <c r="A219" s="32" t="s">
        <v>322</v>
      </c>
      <c r="B219" s="23"/>
      <c r="C219" s="23" t="s">
        <v>136</v>
      </c>
      <c r="D219" s="23" t="s">
        <v>260</v>
      </c>
      <c r="E219" s="35" t="s">
        <v>327</v>
      </c>
      <c r="F219" s="23" t="s">
        <v>323</v>
      </c>
      <c r="G219" s="14"/>
      <c r="H219" s="14"/>
      <c r="I219" s="80" t="e">
        <f t="shared" si="27"/>
        <v>#DIV/0!</v>
      </c>
    </row>
    <row r="220" spans="1:9" ht="22.5" customHeight="1" x14ac:dyDescent="0.25">
      <c r="A220" s="12" t="s">
        <v>942</v>
      </c>
      <c r="B220" s="13"/>
      <c r="C220" s="29" t="s">
        <v>136</v>
      </c>
      <c r="D220" s="29" t="s">
        <v>220</v>
      </c>
      <c r="E220" s="20"/>
      <c r="F220" s="20"/>
      <c r="G220" s="21">
        <f>SUM(G221+G228+G237+G243+G254+G266)+G261</f>
        <v>30552.2</v>
      </c>
      <c r="H220" s="21">
        <f>SUM(H221+H228+H237+H243+H254+H266)+H261</f>
        <v>27931.7</v>
      </c>
      <c r="I220" s="80">
        <f t="shared" si="27"/>
        <v>91.422876257683569</v>
      </c>
    </row>
    <row r="221" spans="1:9" ht="47.25" x14ac:dyDescent="0.25">
      <c r="A221" s="12" t="s">
        <v>214</v>
      </c>
      <c r="B221" s="13"/>
      <c r="C221" s="29" t="s">
        <v>136</v>
      </c>
      <c r="D221" s="29" t="s">
        <v>220</v>
      </c>
      <c r="E221" s="20" t="s">
        <v>215</v>
      </c>
      <c r="F221" s="20"/>
      <c r="G221" s="21">
        <f>SUM(G225)+G222</f>
        <v>823.1</v>
      </c>
      <c r="H221" s="21">
        <f t="shared" ref="H221" si="30">SUM(H225)+H222</f>
        <v>823.1</v>
      </c>
      <c r="I221" s="80">
        <f t="shared" si="27"/>
        <v>100</v>
      </c>
    </row>
    <row r="222" spans="1:9" x14ac:dyDescent="0.25">
      <c r="A222" s="30" t="s">
        <v>216</v>
      </c>
      <c r="B222" s="13"/>
      <c r="C222" s="29" t="s">
        <v>136</v>
      </c>
      <c r="D222" s="29" t="s">
        <v>220</v>
      </c>
      <c r="E222" s="20" t="s">
        <v>217</v>
      </c>
      <c r="F222" s="20"/>
      <c r="G222" s="21">
        <f t="shared" ref="G222:H223" si="31">SUM(G223)</f>
        <v>823.1</v>
      </c>
      <c r="H222" s="21">
        <f t="shared" si="31"/>
        <v>823.1</v>
      </c>
      <c r="I222" s="80">
        <f t="shared" si="27"/>
        <v>100</v>
      </c>
    </row>
    <row r="223" spans="1:9" ht="31.5" x14ac:dyDescent="0.25">
      <c r="A223" s="12" t="s">
        <v>223</v>
      </c>
      <c r="B223" s="13"/>
      <c r="C223" s="29" t="s">
        <v>136</v>
      </c>
      <c r="D223" s="29" t="s">
        <v>220</v>
      </c>
      <c r="E223" s="20" t="s">
        <v>219</v>
      </c>
      <c r="F223" s="20"/>
      <c r="G223" s="21">
        <f t="shared" si="31"/>
        <v>823.1</v>
      </c>
      <c r="H223" s="21">
        <f t="shared" si="31"/>
        <v>823.1</v>
      </c>
      <c r="I223" s="80">
        <f t="shared" si="27"/>
        <v>100</v>
      </c>
    </row>
    <row r="224" spans="1:9" ht="31.5" x14ac:dyDescent="0.25">
      <c r="A224" s="32" t="s">
        <v>131</v>
      </c>
      <c r="B224" s="13"/>
      <c r="C224" s="29" t="s">
        <v>136</v>
      </c>
      <c r="D224" s="29" t="s">
        <v>220</v>
      </c>
      <c r="E224" s="20" t="s">
        <v>219</v>
      </c>
      <c r="F224" s="20">
        <v>200</v>
      </c>
      <c r="G224" s="21">
        <v>823.1</v>
      </c>
      <c r="H224" s="21">
        <v>823.1</v>
      </c>
      <c r="I224" s="80">
        <f t="shared" si="27"/>
        <v>100</v>
      </c>
    </row>
    <row r="225" spans="1:9" ht="47.25" hidden="1" x14ac:dyDescent="0.25">
      <c r="A225" s="12" t="s">
        <v>221</v>
      </c>
      <c r="B225" s="13"/>
      <c r="C225" s="29" t="s">
        <v>136</v>
      </c>
      <c r="D225" s="29" t="s">
        <v>220</v>
      </c>
      <c r="E225" s="29" t="s">
        <v>943</v>
      </c>
      <c r="F225" s="20"/>
      <c r="G225" s="21">
        <f t="shared" ref="G225:H226" si="32">SUM(G226)</f>
        <v>0</v>
      </c>
      <c r="H225" s="21">
        <f t="shared" si="32"/>
        <v>0</v>
      </c>
      <c r="I225" s="80" t="e">
        <f t="shared" si="27"/>
        <v>#DIV/0!</v>
      </c>
    </row>
    <row r="226" spans="1:9" ht="31.5" hidden="1" x14ac:dyDescent="0.25">
      <c r="A226" s="12" t="s">
        <v>223</v>
      </c>
      <c r="B226" s="13"/>
      <c r="C226" s="29" t="s">
        <v>136</v>
      </c>
      <c r="D226" s="29" t="s">
        <v>220</v>
      </c>
      <c r="E226" s="29" t="s">
        <v>224</v>
      </c>
      <c r="F226" s="29"/>
      <c r="G226" s="21">
        <f t="shared" si="32"/>
        <v>0</v>
      </c>
      <c r="H226" s="21">
        <f t="shared" si="32"/>
        <v>0</v>
      </c>
      <c r="I226" s="80" t="e">
        <f t="shared" si="27"/>
        <v>#DIV/0!</v>
      </c>
    </row>
    <row r="227" spans="1:9" hidden="1" x14ac:dyDescent="0.25">
      <c r="A227" s="12" t="s">
        <v>145</v>
      </c>
      <c r="B227" s="13"/>
      <c r="C227" s="29" t="s">
        <v>136</v>
      </c>
      <c r="D227" s="29" t="s">
        <v>220</v>
      </c>
      <c r="E227" s="29" t="s">
        <v>224</v>
      </c>
      <c r="F227" s="29" t="s">
        <v>225</v>
      </c>
      <c r="G227" s="21">
        <v>0</v>
      </c>
      <c r="H227" s="21"/>
      <c r="I227" s="80" t="e">
        <f t="shared" si="27"/>
        <v>#DIV/0!</v>
      </c>
    </row>
    <row r="228" spans="1:9" ht="31.5" x14ac:dyDescent="0.25">
      <c r="A228" s="12" t="s">
        <v>944</v>
      </c>
      <c r="B228" s="13"/>
      <c r="C228" s="29" t="s">
        <v>136</v>
      </c>
      <c r="D228" s="29" t="s">
        <v>220</v>
      </c>
      <c r="E228" s="29" t="s">
        <v>227</v>
      </c>
      <c r="F228" s="20"/>
      <c r="G228" s="21">
        <f>SUM(G229)+G231</f>
        <v>4330</v>
      </c>
      <c r="H228" s="21">
        <f>SUM(H229)+H231</f>
        <v>4330</v>
      </c>
      <c r="I228" s="80">
        <f t="shared" si="27"/>
        <v>100</v>
      </c>
    </row>
    <row r="229" spans="1:9" ht="31.5" hidden="1" x14ac:dyDescent="0.25">
      <c r="A229" s="12" t="s">
        <v>228</v>
      </c>
      <c r="B229" s="13"/>
      <c r="C229" s="29" t="s">
        <v>136</v>
      </c>
      <c r="D229" s="29" t="s">
        <v>220</v>
      </c>
      <c r="E229" s="29" t="s">
        <v>229</v>
      </c>
      <c r="F229" s="20"/>
      <c r="G229" s="21">
        <f>SUM(G230)</f>
        <v>0</v>
      </c>
      <c r="H229" s="21">
        <f>SUM(H230)</f>
        <v>0</v>
      </c>
      <c r="I229" s="80" t="e">
        <f t="shared" si="27"/>
        <v>#DIV/0!</v>
      </c>
    </row>
    <row r="230" spans="1:9" ht="31.5" hidden="1" x14ac:dyDescent="0.25">
      <c r="A230" s="32" t="s">
        <v>131</v>
      </c>
      <c r="B230" s="13"/>
      <c r="C230" s="29" t="s">
        <v>136</v>
      </c>
      <c r="D230" s="29" t="s">
        <v>220</v>
      </c>
      <c r="E230" s="29" t="s">
        <v>229</v>
      </c>
      <c r="F230" s="20">
        <v>200</v>
      </c>
      <c r="G230" s="21"/>
      <c r="H230" s="21"/>
      <c r="I230" s="80" t="e">
        <f t="shared" si="27"/>
        <v>#DIV/0!</v>
      </c>
    </row>
    <row r="231" spans="1:9" ht="31.5" x14ac:dyDescent="0.25">
      <c r="A231" s="12" t="s">
        <v>231</v>
      </c>
      <c r="B231" s="13"/>
      <c r="C231" s="29" t="s">
        <v>136</v>
      </c>
      <c r="D231" s="29" t="s">
        <v>220</v>
      </c>
      <c r="E231" s="29" t="s">
        <v>232</v>
      </c>
      <c r="F231" s="20"/>
      <c r="G231" s="21">
        <f>SUM(G232)+G234</f>
        <v>4330</v>
      </c>
      <c r="H231" s="21">
        <f>SUM(H232)+H234</f>
        <v>4330</v>
      </c>
      <c r="I231" s="80">
        <f t="shared" si="27"/>
        <v>100</v>
      </c>
    </row>
    <row r="232" spans="1:9" ht="31.5" x14ac:dyDescent="0.25">
      <c r="A232" s="12" t="s">
        <v>233</v>
      </c>
      <c r="B232" s="13"/>
      <c r="C232" s="29" t="s">
        <v>136</v>
      </c>
      <c r="D232" s="29" t="s">
        <v>220</v>
      </c>
      <c r="E232" s="29" t="s">
        <v>234</v>
      </c>
      <c r="F232" s="29"/>
      <c r="G232" s="21">
        <f>SUM(G233)</f>
        <v>4330</v>
      </c>
      <c r="H232" s="21">
        <f>SUM(H233)</f>
        <v>4330</v>
      </c>
      <c r="I232" s="80">
        <f t="shared" si="27"/>
        <v>100</v>
      </c>
    </row>
    <row r="233" spans="1:9" ht="31.5" x14ac:dyDescent="0.25">
      <c r="A233" s="12" t="s">
        <v>126</v>
      </c>
      <c r="B233" s="13"/>
      <c r="C233" s="29" t="s">
        <v>136</v>
      </c>
      <c r="D233" s="29" t="s">
        <v>220</v>
      </c>
      <c r="E233" s="29" t="s">
        <v>234</v>
      </c>
      <c r="F233" s="29" t="s">
        <v>183</v>
      </c>
      <c r="G233" s="21">
        <f>4080+250</f>
        <v>4330</v>
      </c>
      <c r="H233" s="21">
        <v>4330</v>
      </c>
      <c r="I233" s="80">
        <f t="shared" si="27"/>
        <v>100</v>
      </c>
    </row>
    <row r="234" spans="1:9" hidden="1" x14ac:dyDescent="0.25">
      <c r="A234" s="12" t="s">
        <v>235</v>
      </c>
      <c r="B234" s="13"/>
      <c r="C234" s="29" t="s">
        <v>136</v>
      </c>
      <c r="D234" s="29" t="s">
        <v>220</v>
      </c>
      <c r="E234" s="29" t="s">
        <v>236</v>
      </c>
      <c r="F234" s="29"/>
      <c r="G234" s="21">
        <f>G236</f>
        <v>0</v>
      </c>
      <c r="H234" s="21">
        <f>H236</f>
        <v>0</v>
      </c>
      <c r="I234" s="80" t="e">
        <f t="shared" si="27"/>
        <v>#DIV/0!</v>
      </c>
    </row>
    <row r="235" spans="1:9" hidden="1" x14ac:dyDescent="0.25">
      <c r="A235" s="30" t="s">
        <v>216</v>
      </c>
      <c r="B235" s="13"/>
      <c r="C235" s="29" t="s">
        <v>136</v>
      </c>
      <c r="D235" s="29" t="s">
        <v>220</v>
      </c>
      <c r="E235" s="29" t="s">
        <v>237</v>
      </c>
      <c r="F235" s="29"/>
      <c r="G235" s="21">
        <f>SUM(G236)</f>
        <v>0</v>
      </c>
      <c r="H235" s="21">
        <f>SUM(H236)</f>
        <v>0</v>
      </c>
      <c r="I235" s="80" t="e">
        <f t="shared" si="27"/>
        <v>#DIV/0!</v>
      </c>
    </row>
    <row r="236" spans="1:9" ht="31.5" hidden="1" x14ac:dyDescent="0.25">
      <c r="A236" s="30" t="s">
        <v>131</v>
      </c>
      <c r="B236" s="13"/>
      <c r="C236" s="29" t="s">
        <v>136</v>
      </c>
      <c r="D236" s="29" t="s">
        <v>220</v>
      </c>
      <c r="E236" s="29" t="s">
        <v>237</v>
      </c>
      <c r="F236" s="29" t="s">
        <v>169</v>
      </c>
      <c r="G236" s="21"/>
      <c r="H236" s="21"/>
      <c r="I236" s="80" t="e">
        <f t="shared" si="27"/>
        <v>#DIV/0!</v>
      </c>
    </row>
    <row r="237" spans="1:9" ht="31.5" x14ac:dyDescent="0.25">
      <c r="A237" s="30" t="s">
        <v>945</v>
      </c>
      <c r="B237" s="23"/>
      <c r="C237" s="23" t="s">
        <v>136</v>
      </c>
      <c r="D237" s="23" t="s">
        <v>220</v>
      </c>
      <c r="E237" s="23" t="s">
        <v>351</v>
      </c>
      <c r="F237" s="23"/>
      <c r="G237" s="14">
        <f t="shared" ref="G237:H238" si="33">SUM(G238)</f>
        <v>6595.1999999999989</v>
      </c>
      <c r="H237" s="14">
        <f t="shared" si="33"/>
        <v>6550.4</v>
      </c>
      <c r="I237" s="80">
        <f t="shared" si="27"/>
        <v>99.320718098010687</v>
      </c>
    </row>
    <row r="238" spans="1:9" ht="31.5" x14ac:dyDescent="0.25">
      <c r="A238" s="30" t="s">
        <v>354</v>
      </c>
      <c r="B238" s="23"/>
      <c r="C238" s="23" t="s">
        <v>136</v>
      </c>
      <c r="D238" s="23" t="s">
        <v>220</v>
      </c>
      <c r="E238" s="23" t="s">
        <v>355</v>
      </c>
      <c r="F238" s="23"/>
      <c r="G238" s="14">
        <f t="shared" si="33"/>
        <v>6595.1999999999989</v>
      </c>
      <c r="H238" s="14">
        <f t="shared" si="33"/>
        <v>6550.4</v>
      </c>
      <c r="I238" s="80">
        <f t="shared" si="27"/>
        <v>99.320718098010687</v>
      </c>
    </row>
    <row r="239" spans="1:9" ht="31.5" x14ac:dyDescent="0.25">
      <c r="A239" s="30" t="s">
        <v>294</v>
      </c>
      <c r="B239" s="23"/>
      <c r="C239" s="23" t="s">
        <v>136</v>
      </c>
      <c r="D239" s="23" t="s">
        <v>220</v>
      </c>
      <c r="E239" s="23" t="s">
        <v>356</v>
      </c>
      <c r="F239" s="23"/>
      <c r="G239" s="14">
        <f>SUM(G240:G242)</f>
        <v>6595.1999999999989</v>
      </c>
      <c r="H239" s="14">
        <f>SUM(H240:H242)</f>
        <v>6550.4</v>
      </c>
      <c r="I239" s="80">
        <f t="shared" si="27"/>
        <v>99.320718098010687</v>
      </c>
    </row>
    <row r="240" spans="1:9" ht="47.25" x14ac:dyDescent="0.25">
      <c r="A240" s="30" t="s">
        <v>143</v>
      </c>
      <c r="B240" s="23"/>
      <c r="C240" s="23" t="s">
        <v>136</v>
      </c>
      <c r="D240" s="23" t="s">
        <v>220</v>
      </c>
      <c r="E240" s="23" t="s">
        <v>356</v>
      </c>
      <c r="F240" s="23" t="s">
        <v>9</v>
      </c>
      <c r="G240" s="14">
        <v>5593.9</v>
      </c>
      <c r="H240" s="14">
        <v>5593.9</v>
      </c>
      <c r="I240" s="80">
        <f t="shared" si="27"/>
        <v>100</v>
      </c>
    </row>
    <row r="241" spans="1:9" ht="31.5" x14ac:dyDescent="0.25">
      <c r="A241" s="30" t="s">
        <v>131</v>
      </c>
      <c r="B241" s="23"/>
      <c r="C241" s="23" t="s">
        <v>136</v>
      </c>
      <c r="D241" s="23" t="s">
        <v>220</v>
      </c>
      <c r="E241" s="23" t="s">
        <v>356</v>
      </c>
      <c r="F241" s="23" t="s">
        <v>169</v>
      </c>
      <c r="G241" s="14">
        <v>985.4</v>
      </c>
      <c r="H241" s="14">
        <v>940.6</v>
      </c>
      <c r="I241" s="80">
        <f t="shared" si="27"/>
        <v>95.453622894256142</v>
      </c>
    </row>
    <row r="242" spans="1:9" x14ac:dyDescent="0.25">
      <c r="A242" s="30" t="s">
        <v>145</v>
      </c>
      <c r="B242" s="23"/>
      <c r="C242" s="23" t="s">
        <v>136</v>
      </c>
      <c r="D242" s="23" t="s">
        <v>220</v>
      </c>
      <c r="E242" s="23" t="s">
        <v>356</v>
      </c>
      <c r="F242" s="23" t="s">
        <v>225</v>
      </c>
      <c r="G242" s="14">
        <v>15.9</v>
      </c>
      <c r="H242" s="14">
        <v>15.9</v>
      </c>
      <c r="I242" s="80">
        <f t="shared" si="27"/>
        <v>100</v>
      </c>
    </row>
    <row r="243" spans="1:9" ht="47.25" x14ac:dyDescent="0.25">
      <c r="A243" s="56" t="s">
        <v>357</v>
      </c>
      <c r="B243" s="13"/>
      <c r="C243" s="29" t="s">
        <v>136</v>
      </c>
      <c r="D243" s="29" t="s">
        <v>220</v>
      </c>
      <c r="E243" s="20" t="s">
        <v>358</v>
      </c>
      <c r="F243" s="29"/>
      <c r="G243" s="21">
        <f>SUM(G248)+G244+G246</f>
        <v>17438.2</v>
      </c>
      <c r="H243" s="21">
        <f t="shared" ref="H243" si="34">SUM(H248)+H244+H246</f>
        <v>14862.5</v>
      </c>
      <c r="I243" s="80">
        <f t="shared" si="27"/>
        <v>85.229553508963079</v>
      </c>
    </row>
    <row r="244" spans="1:9" x14ac:dyDescent="0.25">
      <c r="A244" s="56" t="s">
        <v>359</v>
      </c>
      <c r="B244" s="13"/>
      <c r="C244" s="29" t="s">
        <v>136</v>
      </c>
      <c r="D244" s="29" t="s">
        <v>220</v>
      </c>
      <c r="E244" s="20" t="s">
        <v>360</v>
      </c>
      <c r="F244" s="29"/>
      <c r="G244" s="21">
        <f>SUM(G245)</f>
        <v>1770</v>
      </c>
      <c r="H244" s="21">
        <f t="shared" ref="H244" si="35">SUM(H245)</f>
        <v>0</v>
      </c>
      <c r="I244" s="80">
        <f t="shared" si="27"/>
        <v>0</v>
      </c>
    </row>
    <row r="245" spans="1:9" ht="31.5" x14ac:dyDescent="0.25">
      <c r="A245" s="56" t="s">
        <v>131</v>
      </c>
      <c r="B245" s="13"/>
      <c r="C245" s="29" t="s">
        <v>136</v>
      </c>
      <c r="D245" s="29" t="s">
        <v>220</v>
      </c>
      <c r="E245" s="20" t="s">
        <v>360</v>
      </c>
      <c r="F245" s="29" t="s">
        <v>169</v>
      </c>
      <c r="G245" s="21">
        <v>1770</v>
      </c>
      <c r="H245" s="21">
        <v>0</v>
      </c>
      <c r="I245" s="80">
        <f t="shared" si="27"/>
        <v>0</v>
      </c>
    </row>
    <row r="246" spans="1:9" ht="31.5" x14ac:dyDescent="0.25">
      <c r="A246" s="56" t="s">
        <v>361</v>
      </c>
      <c r="B246" s="13"/>
      <c r="C246" s="29" t="s">
        <v>136</v>
      </c>
      <c r="D246" s="29" t="s">
        <v>220</v>
      </c>
      <c r="E246" s="20" t="s">
        <v>362</v>
      </c>
      <c r="F246" s="29"/>
      <c r="G246" s="21">
        <f>SUM(G247)</f>
        <v>2.2999999999999998</v>
      </c>
      <c r="H246" s="21">
        <f t="shared" ref="H246" si="36">SUM(H247)</f>
        <v>0</v>
      </c>
      <c r="I246" s="80">
        <f t="shared" si="27"/>
        <v>0</v>
      </c>
    </row>
    <row r="247" spans="1:9" ht="31.5" x14ac:dyDescent="0.25">
      <c r="A247" s="56" t="s">
        <v>131</v>
      </c>
      <c r="B247" s="13"/>
      <c r="C247" s="29" t="s">
        <v>136</v>
      </c>
      <c r="D247" s="29" t="s">
        <v>220</v>
      </c>
      <c r="E247" s="20" t="s">
        <v>362</v>
      </c>
      <c r="F247" s="29" t="s">
        <v>169</v>
      </c>
      <c r="G247" s="21">
        <v>2.2999999999999998</v>
      </c>
      <c r="H247" s="21">
        <v>0</v>
      </c>
      <c r="I247" s="80">
        <f t="shared" si="27"/>
        <v>0</v>
      </c>
    </row>
    <row r="248" spans="1:9" x14ac:dyDescent="0.25">
      <c r="A248" s="30" t="s">
        <v>216</v>
      </c>
      <c r="B248" s="13"/>
      <c r="C248" s="29" t="s">
        <v>136</v>
      </c>
      <c r="D248" s="29" t="s">
        <v>220</v>
      </c>
      <c r="E248" s="20" t="s">
        <v>363</v>
      </c>
      <c r="F248" s="29"/>
      <c r="G248" s="21">
        <f>SUM(G249+G250+G252)</f>
        <v>15665.9</v>
      </c>
      <c r="H248" s="21">
        <f>SUM(H249+H250+H252)</f>
        <v>14862.5</v>
      </c>
      <c r="I248" s="80">
        <f t="shared" si="27"/>
        <v>94.871663932490307</v>
      </c>
    </row>
    <row r="249" spans="1:9" ht="31.5" x14ac:dyDescent="0.25">
      <c r="A249" s="30" t="s">
        <v>131</v>
      </c>
      <c r="B249" s="13"/>
      <c r="C249" s="29" t="s">
        <v>136</v>
      </c>
      <c r="D249" s="29" t="s">
        <v>220</v>
      </c>
      <c r="E249" s="20" t="s">
        <v>363</v>
      </c>
      <c r="F249" s="29" t="s">
        <v>169</v>
      </c>
      <c r="G249" s="21">
        <v>14758.4</v>
      </c>
      <c r="H249" s="21">
        <v>14727.6</v>
      </c>
      <c r="I249" s="80">
        <f t="shared" si="27"/>
        <v>99.791305290546404</v>
      </c>
    </row>
    <row r="250" spans="1:9" ht="31.5" x14ac:dyDescent="0.25">
      <c r="A250" s="12" t="s">
        <v>364</v>
      </c>
      <c r="B250" s="13"/>
      <c r="C250" s="29" t="s">
        <v>136</v>
      </c>
      <c r="D250" s="29" t="s">
        <v>220</v>
      </c>
      <c r="E250" s="20" t="s">
        <v>365</v>
      </c>
      <c r="F250" s="20"/>
      <c r="G250" s="21">
        <f>SUM(G251)</f>
        <v>870.1</v>
      </c>
      <c r="H250" s="21">
        <f>SUM(H251)</f>
        <v>129.30000000000001</v>
      </c>
      <c r="I250" s="80">
        <f t="shared" si="27"/>
        <v>14.860360878059995</v>
      </c>
    </row>
    <row r="251" spans="1:9" ht="31.5" x14ac:dyDescent="0.25">
      <c r="A251" s="12" t="s">
        <v>131</v>
      </c>
      <c r="B251" s="13"/>
      <c r="C251" s="29" t="s">
        <v>136</v>
      </c>
      <c r="D251" s="29" t="s">
        <v>220</v>
      </c>
      <c r="E251" s="20" t="s">
        <v>365</v>
      </c>
      <c r="F251" s="20">
        <v>200</v>
      </c>
      <c r="G251" s="21">
        <v>870.1</v>
      </c>
      <c r="H251" s="21">
        <v>129.30000000000001</v>
      </c>
      <c r="I251" s="80">
        <f t="shared" si="27"/>
        <v>14.860360878059995</v>
      </c>
    </row>
    <row r="252" spans="1:9" ht="31.5" x14ac:dyDescent="0.25">
      <c r="A252" s="12" t="s">
        <v>366</v>
      </c>
      <c r="B252" s="13"/>
      <c r="C252" s="29" t="s">
        <v>136</v>
      </c>
      <c r="D252" s="29" t="s">
        <v>220</v>
      </c>
      <c r="E252" s="20" t="s">
        <v>367</v>
      </c>
      <c r="F252" s="20"/>
      <c r="G252" s="21">
        <f>SUM(G253)</f>
        <v>37.4</v>
      </c>
      <c r="H252" s="21">
        <f>SUM(H253)</f>
        <v>5.6</v>
      </c>
      <c r="I252" s="80">
        <f t="shared" si="27"/>
        <v>14.973262032085561</v>
      </c>
    </row>
    <row r="253" spans="1:9" ht="31.5" x14ac:dyDescent="0.25">
      <c r="A253" s="12" t="s">
        <v>131</v>
      </c>
      <c r="B253" s="13"/>
      <c r="C253" s="29" t="s">
        <v>136</v>
      </c>
      <c r="D253" s="29" t="s">
        <v>220</v>
      </c>
      <c r="E253" s="20" t="s">
        <v>367</v>
      </c>
      <c r="F253" s="20">
        <v>200</v>
      </c>
      <c r="G253" s="21">
        <v>37.4</v>
      </c>
      <c r="H253" s="21">
        <v>5.6</v>
      </c>
      <c r="I253" s="80">
        <f t="shared" si="27"/>
        <v>14.973262032085561</v>
      </c>
    </row>
    <row r="254" spans="1:9" ht="31.5" hidden="1" x14ac:dyDescent="0.25">
      <c r="A254" s="12" t="s">
        <v>933</v>
      </c>
      <c r="B254" s="13"/>
      <c r="C254" s="29" t="s">
        <v>136</v>
      </c>
      <c r="D254" s="29" t="s">
        <v>220</v>
      </c>
      <c r="E254" s="20" t="s">
        <v>379</v>
      </c>
      <c r="F254" s="20"/>
      <c r="G254" s="21">
        <f t="shared" ref="G254:H256" si="37">SUM(G255)</f>
        <v>0</v>
      </c>
      <c r="H254" s="21">
        <f t="shared" si="37"/>
        <v>0</v>
      </c>
      <c r="I254" s="80" t="e">
        <f t="shared" si="27"/>
        <v>#DIV/0!</v>
      </c>
    </row>
    <row r="255" spans="1:9" ht="47.25" hidden="1" x14ac:dyDescent="0.25">
      <c r="A255" s="12" t="s">
        <v>380</v>
      </c>
      <c r="B255" s="13"/>
      <c r="C255" s="29" t="s">
        <v>136</v>
      </c>
      <c r="D255" s="29" t="s">
        <v>220</v>
      </c>
      <c r="E255" s="20" t="s">
        <v>381</v>
      </c>
      <c r="F255" s="20"/>
      <c r="G255" s="21">
        <f t="shared" si="37"/>
        <v>0</v>
      </c>
      <c r="H255" s="21">
        <f t="shared" si="37"/>
        <v>0</v>
      </c>
      <c r="I255" s="80" t="e">
        <f t="shared" si="27"/>
        <v>#DIV/0!</v>
      </c>
    </row>
    <row r="256" spans="1:9" ht="31.5" hidden="1" x14ac:dyDescent="0.25">
      <c r="A256" s="12" t="s">
        <v>934</v>
      </c>
      <c r="B256" s="13"/>
      <c r="C256" s="29" t="s">
        <v>136</v>
      </c>
      <c r="D256" s="29" t="s">
        <v>220</v>
      </c>
      <c r="E256" s="20" t="s">
        <v>387</v>
      </c>
      <c r="F256" s="20"/>
      <c r="G256" s="21">
        <f t="shared" si="37"/>
        <v>0</v>
      </c>
      <c r="H256" s="21">
        <f t="shared" si="37"/>
        <v>0</v>
      </c>
      <c r="I256" s="80" t="e">
        <f t="shared" si="27"/>
        <v>#DIV/0!</v>
      </c>
    </row>
    <row r="257" spans="1:9" ht="31.5" hidden="1" x14ac:dyDescent="0.25">
      <c r="A257" s="12" t="s">
        <v>131</v>
      </c>
      <c r="B257" s="13"/>
      <c r="C257" s="29" t="s">
        <v>136</v>
      </c>
      <c r="D257" s="29" t="s">
        <v>220</v>
      </c>
      <c r="E257" s="20" t="s">
        <v>387</v>
      </c>
      <c r="F257" s="20">
        <v>200</v>
      </c>
      <c r="G257" s="21">
        <v>0</v>
      </c>
      <c r="H257" s="21"/>
      <c r="I257" s="80" t="e">
        <f t="shared" si="27"/>
        <v>#DIV/0!</v>
      </c>
    </row>
    <row r="258" spans="1:9" ht="31.5" hidden="1" x14ac:dyDescent="0.25">
      <c r="A258" s="12" t="s">
        <v>231</v>
      </c>
      <c r="B258" s="13"/>
      <c r="C258" s="29" t="s">
        <v>136</v>
      </c>
      <c r="D258" s="29" t="s">
        <v>220</v>
      </c>
      <c r="E258" s="20" t="s">
        <v>946</v>
      </c>
      <c r="F258" s="29"/>
      <c r="G258" s="21">
        <f t="shared" ref="G258:H259" si="38">SUM(G259)</f>
        <v>0</v>
      </c>
      <c r="H258" s="21">
        <f t="shared" si="38"/>
        <v>0</v>
      </c>
      <c r="I258" s="80" t="e">
        <f t="shared" si="27"/>
        <v>#DIV/0!</v>
      </c>
    </row>
    <row r="259" spans="1:9" ht="31.5" hidden="1" x14ac:dyDescent="0.25">
      <c r="A259" s="12" t="s">
        <v>947</v>
      </c>
      <c r="B259" s="13"/>
      <c r="C259" s="29" t="s">
        <v>136</v>
      </c>
      <c r="D259" s="29" t="s">
        <v>220</v>
      </c>
      <c r="E259" s="20" t="s">
        <v>948</v>
      </c>
      <c r="F259" s="29"/>
      <c r="G259" s="21">
        <f t="shared" si="38"/>
        <v>0</v>
      </c>
      <c r="H259" s="21">
        <f t="shared" si="38"/>
        <v>0</v>
      </c>
      <c r="I259" s="80" t="e">
        <f t="shared" si="27"/>
        <v>#DIV/0!</v>
      </c>
    </row>
    <row r="260" spans="1:9" ht="31.5" hidden="1" x14ac:dyDescent="0.25">
      <c r="A260" s="12" t="s">
        <v>126</v>
      </c>
      <c r="B260" s="13"/>
      <c r="C260" s="29" t="s">
        <v>136</v>
      </c>
      <c r="D260" s="29" t="s">
        <v>220</v>
      </c>
      <c r="E260" s="20" t="s">
        <v>948</v>
      </c>
      <c r="F260" s="29" t="s">
        <v>183</v>
      </c>
      <c r="G260" s="21">
        <v>0</v>
      </c>
      <c r="H260" s="21">
        <v>0</v>
      </c>
      <c r="I260" s="80" t="e">
        <f t="shared" si="27"/>
        <v>#DIV/0!</v>
      </c>
    </row>
    <row r="261" spans="1:9" ht="47.25" x14ac:dyDescent="0.25">
      <c r="A261" s="12" t="s">
        <v>861</v>
      </c>
      <c r="B261" s="13"/>
      <c r="C261" s="29" t="s">
        <v>136</v>
      </c>
      <c r="D261" s="29" t="s">
        <v>220</v>
      </c>
      <c r="E261" s="20" t="s">
        <v>862</v>
      </c>
      <c r="F261" s="29"/>
      <c r="G261" s="21">
        <f>SUM(G264)+G262</f>
        <v>1330</v>
      </c>
      <c r="H261" s="21">
        <f t="shared" ref="H261" si="39">SUM(H264)+H262</f>
        <v>1330</v>
      </c>
      <c r="I261" s="80">
        <f t="shared" si="27"/>
        <v>100</v>
      </c>
    </row>
    <row r="262" spans="1:9" ht="44.25" customHeight="1" x14ac:dyDescent="0.25">
      <c r="A262" s="12" t="s">
        <v>863</v>
      </c>
      <c r="B262" s="13"/>
      <c r="C262" s="29" t="s">
        <v>136</v>
      </c>
      <c r="D262" s="29" t="s">
        <v>220</v>
      </c>
      <c r="E262" s="20" t="s">
        <v>864</v>
      </c>
      <c r="F262" s="29"/>
      <c r="G262" s="21">
        <f>SUM(G263)</f>
        <v>1130</v>
      </c>
      <c r="H262" s="21">
        <f>SUM(H263)</f>
        <v>1130</v>
      </c>
      <c r="I262" s="80">
        <f t="shared" si="27"/>
        <v>100</v>
      </c>
    </row>
    <row r="263" spans="1:9" ht="31.5" x14ac:dyDescent="0.25">
      <c r="A263" s="32" t="s">
        <v>126</v>
      </c>
      <c r="B263" s="13"/>
      <c r="C263" s="29" t="s">
        <v>136</v>
      </c>
      <c r="D263" s="29" t="s">
        <v>220</v>
      </c>
      <c r="E263" s="20" t="s">
        <v>864</v>
      </c>
      <c r="F263" s="29" t="s">
        <v>183</v>
      </c>
      <c r="G263" s="21">
        <v>1130</v>
      </c>
      <c r="H263" s="21">
        <v>1130</v>
      </c>
      <c r="I263" s="80">
        <f t="shared" ref="I263:I326" si="40">SUM(H263/G263*100)</f>
        <v>100</v>
      </c>
    </row>
    <row r="264" spans="1:9" ht="36.75" customHeight="1" x14ac:dyDescent="0.25">
      <c r="A264" s="12" t="s">
        <v>865</v>
      </c>
      <c r="B264" s="13"/>
      <c r="C264" s="29" t="s">
        <v>136</v>
      </c>
      <c r="D264" s="29" t="s">
        <v>220</v>
      </c>
      <c r="E264" s="20" t="s">
        <v>866</v>
      </c>
      <c r="F264" s="29"/>
      <c r="G264" s="21">
        <f t="shared" ref="G264:H264" si="41">SUM(G265)</f>
        <v>200</v>
      </c>
      <c r="H264" s="21">
        <f t="shared" si="41"/>
        <v>200</v>
      </c>
      <c r="I264" s="80">
        <f t="shared" si="40"/>
        <v>100</v>
      </c>
    </row>
    <row r="265" spans="1:9" ht="31.5" x14ac:dyDescent="0.25">
      <c r="A265" s="32" t="s">
        <v>126</v>
      </c>
      <c r="B265" s="13"/>
      <c r="C265" s="29" t="s">
        <v>136</v>
      </c>
      <c r="D265" s="29" t="s">
        <v>220</v>
      </c>
      <c r="E265" s="20" t="s">
        <v>866</v>
      </c>
      <c r="F265" s="29" t="s">
        <v>183</v>
      </c>
      <c r="G265" s="21">
        <v>200</v>
      </c>
      <c r="H265" s="21">
        <v>200</v>
      </c>
      <c r="I265" s="80">
        <f t="shared" si="40"/>
        <v>100</v>
      </c>
    </row>
    <row r="266" spans="1:9" x14ac:dyDescent="0.25">
      <c r="A266" s="30" t="s">
        <v>870</v>
      </c>
      <c r="B266" s="13"/>
      <c r="C266" s="29" t="s">
        <v>136</v>
      </c>
      <c r="D266" s="29" t="s">
        <v>220</v>
      </c>
      <c r="E266" s="20" t="s">
        <v>871</v>
      </c>
      <c r="F266" s="29"/>
      <c r="G266" s="21">
        <f t="shared" ref="G266:H267" si="42">SUM(G267)</f>
        <v>35.700000000000003</v>
      </c>
      <c r="H266" s="21">
        <f t="shared" si="42"/>
        <v>35.700000000000003</v>
      </c>
      <c r="I266" s="80">
        <f t="shared" si="40"/>
        <v>100</v>
      </c>
    </row>
    <row r="267" spans="1:9" ht="31.5" x14ac:dyDescent="0.25">
      <c r="A267" s="30" t="s">
        <v>294</v>
      </c>
      <c r="B267" s="13"/>
      <c r="C267" s="29" t="s">
        <v>136</v>
      </c>
      <c r="D267" s="29" t="s">
        <v>220</v>
      </c>
      <c r="E267" s="20" t="s">
        <v>907</v>
      </c>
      <c r="F267" s="29"/>
      <c r="G267" s="21">
        <f t="shared" si="42"/>
        <v>35.700000000000003</v>
      </c>
      <c r="H267" s="21">
        <f t="shared" si="42"/>
        <v>35.700000000000003</v>
      </c>
      <c r="I267" s="80">
        <f t="shared" si="40"/>
        <v>100</v>
      </c>
    </row>
    <row r="268" spans="1:9" x14ac:dyDescent="0.25">
      <c r="A268" s="12" t="s">
        <v>145</v>
      </c>
      <c r="B268" s="13"/>
      <c r="C268" s="29" t="s">
        <v>136</v>
      </c>
      <c r="D268" s="29" t="s">
        <v>220</v>
      </c>
      <c r="E268" s="20" t="s">
        <v>907</v>
      </c>
      <c r="F268" s="29" t="s">
        <v>225</v>
      </c>
      <c r="G268" s="21">
        <v>35.700000000000003</v>
      </c>
      <c r="H268" s="21">
        <v>35.700000000000003</v>
      </c>
      <c r="I268" s="80">
        <f t="shared" si="40"/>
        <v>100</v>
      </c>
    </row>
    <row r="269" spans="1:9" x14ac:dyDescent="0.25">
      <c r="A269" s="12" t="s">
        <v>949</v>
      </c>
      <c r="B269" s="13"/>
      <c r="C269" s="29" t="s">
        <v>144</v>
      </c>
      <c r="D269" s="29"/>
      <c r="E269" s="20"/>
      <c r="F269" s="29"/>
      <c r="G269" s="21">
        <f>SUM(G270+G280+G310+G365)</f>
        <v>401751.6</v>
      </c>
      <c r="H269" s="21">
        <f>SUM(H270+H280+H310+H365)</f>
        <v>374441.69999999995</v>
      </c>
      <c r="I269" s="80">
        <f t="shared" si="40"/>
        <v>93.202292162619884</v>
      </c>
    </row>
    <row r="270" spans="1:9" x14ac:dyDescent="0.25">
      <c r="A270" s="12" t="s">
        <v>950</v>
      </c>
      <c r="B270" s="13"/>
      <c r="C270" s="29" t="s">
        <v>144</v>
      </c>
      <c r="D270" s="29" t="s">
        <v>128</v>
      </c>
      <c r="E270" s="20"/>
      <c r="F270" s="29"/>
      <c r="G270" s="21">
        <f>SUM(G271)</f>
        <v>82676.600000000006</v>
      </c>
      <c r="H270" s="21">
        <f>SUM(H271)</f>
        <v>72690.5</v>
      </c>
      <c r="I270" s="80">
        <f t="shared" si="40"/>
        <v>87.921491691724128</v>
      </c>
    </row>
    <row r="271" spans="1:9" ht="31.5" x14ac:dyDescent="0.25">
      <c r="A271" s="12" t="s">
        <v>395</v>
      </c>
      <c r="B271" s="13"/>
      <c r="C271" s="29" t="s">
        <v>144</v>
      </c>
      <c r="D271" s="29" t="s">
        <v>128</v>
      </c>
      <c r="E271" s="20" t="s">
        <v>396</v>
      </c>
      <c r="F271" s="29"/>
      <c r="G271" s="21">
        <f>SUM(G272)</f>
        <v>82676.600000000006</v>
      </c>
      <c r="H271" s="21">
        <f t="shared" ref="H271:H272" si="43">SUM(H272)</f>
        <v>72690.5</v>
      </c>
      <c r="I271" s="80">
        <f t="shared" si="40"/>
        <v>87.921491691724128</v>
      </c>
    </row>
    <row r="272" spans="1:9" ht="31.5" x14ac:dyDescent="0.25">
      <c r="A272" s="12" t="s">
        <v>397</v>
      </c>
      <c r="B272" s="13"/>
      <c r="C272" s="29" t="s">
        <v>951</v>
      </c>
      <c r="D272" s="29" t="s">
        <v>128</v>
      </c>
      <c r="E272" s="20" t="s">
        <v>398</v>
      </c>
      <c r="F272" s="29"/>
      <c r="G272" s="21">
        <f>SUM(G273)</f>
        <v>82676.600000000006</v>
      </c>
      <c r="H272" s="21">
        <f t="shared" si="43"/>
        <v>72690.5</v>
      </c>
      <c r="I272" s="80">
        <f t="shared" si="40"/>
        <v>87.921491691724128</v>
      </c>
    </row>
    <row r="273" spans="1:9" ht="31.5" x14ac:dyDescent="0.25">
      <c r="A273" s="12" t="s">
        <v>399</v>
      </c>
      <c r="B273" s="13"/>
      <c r="C273" s="29" t="s">
        <v>951</v>
      </c>
      <c r="D273" s="29" t="s">
        <v>128</v>
      </c>
      <c r="E273" s="20" t="s">
        <v>400</v>
      </c>
      <c r="F273" s="29"/>
      <c r="G273" s="21">
        <f>SUM(G276)+G278+G274</f>
        <v>82676.600000000006</v>
      </c>
      <c r="H273" s="21">
        <f t="shared" ref="H273" si="44">SUM(H276)+H278+H274</f>
        <v>72690.5</v>
      </c>
      <c r="I273" s="80">
        <f t="shared" si="40"/>
        <v>87.921491691724128</v>
      </c>
    </row>
    <row r="274" spans="1:9" ht="47.25" x14ac:dyDescent="0.25">
      <c r="A274" s="12" t="s">
        <v>401</v>
      </c>
      <c r="B274" s="13"/>
      <c r="C274" s="29" t="s">
        <v>951</v>
      </c>
      <c r="D274" s="29" t="s">
        <v>128</v>
      </c>
      <c r="E274" s="20" t="s">
        <v>402</v>
      </c>
      <c r="F274" s="29"/>
      <c r="G274" s="21">
        <f>SUM(G275)</f>
        <v>65486.5</v>
      </c>
      <c r="H274" s="21">
        <f t="shared" ref="H274" si="45">SUM(H275)</f>
        <v>55516.800000000003</v>
      </c>
      <c r="I274" s="80">
        <f t="shared" si="40"/>
        <v>84.775946187382132</v>
      </c>
    </row>
    <row r="275" spans="1:9" ht="31.5" x14ac:dyDescent="0.25">
      <c r="A275" s="30" t="s">
        <v>322</v>
      </c>
      <c r="B275" s="13"/>
      <c r="C275" s="29" t="s">
        <v>951</v>
      </c>
      <c r="D275" s="29" t="s">
        <v>128</v>
      </c>
      <c r="E275" s="20" t="s">
        <v>402</v>
      </c>
      <c r="F275" s="29" t="s">
        <v>323</v>
      </c>
      <c r="G275" s="21">
        <v>65486.5</v>
      </c>
      <c r="H275" s="21">
        <v>55516.800000000003</v>
      </c>
      <c r="I275" s="80">
        <f t="shared" si="40"/>
        <v>84.775946187382132</v>
      </c>
    </row>
    <row r="276" spans="1:9" ht="37.5" customHeight="1" x14ac:dyDescent="0.25">
      <c r="A276" s="12" t="s">
        <v>403</v>
      </c>
      <c r="B276" s="13"/>
      <c r="C276" s="29" t="s">
        <v>951</v>
      </c>
      <c r="D276" s="29" t="s">
        <v>128</v>
      </c>
      <c r="E276" s="20" t="s">
        <v>404</v>
      </c>
      <c r="F276" s="29"/>
      <c r="G276" s="21">
        <f t="shared" ref="G276:H276" si="46">SUM(G277)</f>
        <v>16371.600000000006</v>
      </c>
      <c r="H276" s="21">
        <f t="shared" si="46"/>
        <v>16371.6</v>
      </c>
      <c r="I276" s="80">
        <f t="shared" si="40"/>
        <v>99.999999999999972</v>
      </c>
    </row>
    <row r="277" spans="1:9" ht="31.5" x14ac:dyDescent="0.25">
      <c r="A277" s="30" t="s">
        <v>322</v>
      </c>
      <c r="B277" s="13"/>
      <c r="C277" s="29" t="s">
        <v>951</v>
      </c>
      <c r="D277" s="29" t="s">
        <v>128</v>
      </c>
      <c r="E277" s="20" t="s">
        <v>404</v>
      </c>
      <c r="F277" s="29" t="s">
        <v>323</v>
      </c>
      <c r="G277" s="21">
        <f>81858.1-65486.5</f>
        <v>16371.600000000006</v>
      </c>
      <c r="H277" s="21">
        <v>16371.6</v>
      </c>
      <c r="I277" s="80">
        <f t="shared" si="40"/>
        <v>99.999999999999972</v>
      </c>
    </row>
    <row r="278" spans="1:9" ht="31.5" x14ac:dyDescent="0.25">
      <c r="A278" s="12" t="s">
        <v>405</v>
      </c>
      <c r="B278" s="13"/>
      <c r="C278" s="29" t="s">
        <v>951</v>
      </c>
      <c r="D278" s="29" t="s">
        <v>128</v>
      </c>
      <c r="E278" s="20" t="s">
        <v>406</v>
      </c>
      <c r="F278" s="29"/>
      <c r="G278" s="21">
        <f>SUM(G279)</f>
        <v>818.5</v>
      </c>
      <c r="H278" s="21">
        <f>SUM(H279)</f>
        <v>802.1</v>
      </c>
      <c r="I278" s="80">
        <f t="shared" si="40"/>
        <v>97.996334758704947</v>
      </c>
    </row>
    <row r="279" spans="1:9" ht="31.5" x14ac:dyDescent="0.25">
      <c r="A279" s="30" t="s">
        <v>322</v>
      </c>
      <c r="B279" s="13"/>
      <c r="C279" s="29" t="s">
        <v>951</v>
      </c>
      <c r="D279" s="29" t="s">
        <v>128</v>
      </c>
      <c r="E279" s="20" t="s">
        <v>406</v>
      </c>
      <c r="F279" s="29" t="s">
        <v>323</v>
      </c>
      <c r="G279" s="21">
        <v>818.5</v>
      </c>
      <c r="H279" s="21">
        <v>802.1</v>
      </c>
      <c r="I279" s="80">
        <f t="shared" si="40"/>
        <v>97.996334758704947</v>
      </c>
    </row>
    <row r="280" spans="1:9" x14ac:dyDescent="0.25">
      <c r="A280" s="30" t="s">
        <v>952</v>
      </c>
      <c r="B280" s="23"/>
      <c r="C280" s="23" t="s">
        <v>144</v>
      </c>
      <c r="D280" s="23" t="s">
        <v>213</v>
      </c>
      <c r="E280" s="23"/>
      <c r="F280" s="23"/>
      <c r="G280" s="14">
        <f>SUM(G281+G285+G288+G296+G304+G307)</f>
        <v>76660</v>
      </c>
      <c r="H280" s="14">
        <f>SUM(H281+H285+H288+H296+H304+H307)</f>
        <v>62454</v>
      </c>
      <c r="I280" s="80">
        <f t="shared" si="40"/>
        <v>81.468823375945732</v>
      </c>
    </row>
    <row r="281" spans="1:9" ht="31.5" x14ac:dyDescent="0.25">
      <c r="A281" s="30" t="s">
        <v>265</v>
      </c>
      <c r="B281" s="23"/>
      <c r="C281" s="23" t="s">
        <v>144</v>
      </c>
      <c r="D281" s="23" t="s">
        <v>213</v>
      </c>
      <c r="E281" s="23" t="s">
        <v>266</v>
      </c>
      <c r="F281" s="23"/>
      <c r="G281" s="14">
        <f t="shared" ref="G281:H282" si="47">SUM(G282)</f>
        <v>26022.400000000001</v>
      </c>
      <c r="H281" s="14">
        <f t="shared" si="47"/>
        <v>12862</v>
      </c>
      <c r="I281" s="80">
        <f t="shared" si="40"/>
        <v>49.426647811116574</v>
      </c>
    </row>
    <row r="282" spans="1:9" x14ac:dyDescent="0.25">
      <c r="A282" s="30" t="s">
        <v>216</v>
      </c>
      <c r="B282" s="23"/>
      <c r="C282" s="23" t="s">
        <v>144</v>
      </c>
      <c r="D282" s="23" t="s">
        <v>213</v>
      </c>
      <c r="E282" s="23" t="s">
        <v>267</v>
      </c>
      <c r="F282" s="23"/>
      <c r="G282" s="14">
        <f t="shared" si="47"/>
        <v>26022.400000000001</v>
      </c>
      <c r="H282" s="14">
        <f t="shared" si="47"/>
        <v>12862</v>
      </c>
      <c r="I282" s="80">
        <f t="shared" si="40"/>
        <v>49.426647811116574</v>
      </c>
    </row>
    <row r="283" spans="1:9" ht="27.75" customHeight="1" x14ac:dyDescent="0.25">
      <c r="A283" s="30" t="s">
        <v>131</v>
      </c>
      <c r="B283" s="23"/>
      <c r="C283" s="23" t="s">
        <v>144</v>
      </c>
      <c r="D283" s="23" t="s">
        <v>213</v>
      </c>
      <c r="E283" s="23" t="s">
        <v>267</v>
      </c>
      <c r="F283" s="23" t="s">
        <v>169</v>
      </c>
      <c r="G283" s="14">
        <v>26022.400000000001</v>
      </c>
      <c r="H283" s="14">
        <v>12862</v>
      </c>
      <c r="I283" s="80">
        <f t="shared" si="40"/>
        <v>49.426647811116574</v>
      </c>
    </row>
    <row r="284" spans="1:9" hidden="1" x14ac:dyDescent="0.25">
      <c r="A284" s="30" t="s">
        <v>145</v>
      </c>
      <c r="B284" s="23"/>
      <c r="C284" s="23" t="s">
        <v>144</v>
      </c>
      <c r="D284" s="23" t="s">
        <v>213</v>
      </c>
      <c r="E284" s="23" t="s">
        <v>268</v>
      </c>
      <c r="F284" s="23" t="s">
        <v>225</v>
      </c>
      <c r="G284" s="14"/>
      <c r="H284" s="14"/>
      <c r="I284" s="80" t="e">
        <f t="shared" si="40"/>
        <v>#DIV/0!</v>
      </c>
    </row>
    <row r="285" spans="1:9" ht="31.5" x14ac:dyDescent="0.25">
      <c r="A285" s="30" t="s">
        <v>269</v>
      </c>
      <c r="B285" s="23"/>
      <c r="C285" s="23" t="s">
        <v>144</v>
      </c>
      <c r="D285" s="23" t="s">
        <v>213</v>
      </c>
      <c r="E285" s="23" t="s">
        <v>270</v>
      </c>
      <c r="F285" s="23"/>
      <c r="G285" s="14">
        <f t="shared" ref="G285:H286" si="48">SUM(G286)</f>
        <v>1462.5</v>
      </c>
      <c r="H285" s="14">
        <f t="shared" si="48"/>
        <v>1462.5</v>
      </c>
      <c r="I285" s="80">
        <f t="shared" si="40"/>
        <v>100</v>
      </c>
    </row>
    <row r="286" spans="1:9" x14ac:dyDescent="0.25">
      <c r="A286" s="30" t="s">
        <v>216</v>
      </c>
      <c r="B286" s="23"/>
      <c r="C286" s="23" t="s">
        <v>144</v>
      </c>
      <c r="D286" s="23" t="s">
        <v>213</v>
      </c>
      <c r="E286" s="23" t="s">
        <v>271</v>
      </c>
      <c r="F286" s="23"/>
      <c r="G286" s="14">
        <f t="shared" si="48"/>
        <v>1462.5</v>
      </c>
      <c r="H286" s="14">
        <f t="shared" si="48"/>
        <v>1462.5</v>
      </c>
      <c r="I286" s="80">
        <f t="shared" si="40"/>
        <v>100</v>
      </c>
    </row>
    <row r="287" spans="1:9" ht="31.5" x14ac:dyDescent="0.25">
      <c r="A287" s="30" t="s">
        <v>131</v>
      </c>
      <c r="B287" s="23"/>
      <c r="C287" s="23" t="s">
        <v>144</v>
      </c>
      <c r="D287" s="23" t="s">
        <v>213</v>
      </c>
      <c r="E287" s="23" t="s">
        <v>271</v>
      </c>
      <c r="F287" s="23" t="s">
        <v>169</v>
      </c>
      <c r="G287" s="14">
        <v>1462.5</v>
      </c>
      <c r="H287" s="14">
        <v>1462.5</v>
      </c>
      <c r="I287" s="80">
        <f t="shared" si="40"/>
        <v>100</v>
      </c>
    </row>
    <row r="288" spans="1:9" ht="31.5" x14ac:dyDescent="0.25">
      <c r="A288" s="30" t="s">
        <v>328</v>
      </c>
      <c r="B288" s="23"/>
      <c r="C288" s="23" t="s">
        <v>144</v>
      </c>
      <c r="D288" s="23" t="s">
        <v>213</v>
      </c>
      <c r="E288" s="23" t="s">
        <v>329</v>
      </c>
      <c r="F288" s="23"/>
      <c r="G288" s="14">
        <f>SUM(G289)</f>
        <v>61.9</v>
      </c>
      <c r="H288" s="14">
        <f>SUM(H289)</f>
        <v>24</v>
      </c>
      <c r="I288" s="80">
        <f t="shared" si="40"/>
        <v>38.772213247172857</v>
      </c>
    </row>
    <row r="289" spans="1:9" x14ac:dyDescent="0.25">
      <c r="A289" s="30" t="s">
        <v>333</v>
      </c>
      <c r="B289" s="23"/>
      <c r="C289" s="23" t="s">
        <v>144</v>
      </c>
      <c r="D289" s="23" t="s">
        <v>213</v>
      </c>
      <c r="E289" s="23" t="s">
        <v>334</v>
      </c>
      <c r="F289" s="23"/>
      <c r="G289" s="14">
        <f>SUM(G294)+G290</f>
        <v>61.9</v>
      </c>
      <c r="H289" s="14">
        <f>SUM(H294)+H290</f>
        <v>24</v>
      </c>
      <c r="I289" s="80">
        <f t="shared" si="40"/>
        <v>38.772213247172857</v>
      </c>
    </row>
    <row r="290" spans="1:9" x14ac:dyDescent="0.25">
      <c r="A290" s="30" t="s">
        <v>216</v>
      </c>
      <c r="B290" s="23"/>
      <c r="C290" s="23" t="s">
        <v>144</v>
      </c>
      <c r="D290" s="23" t="s">
        <v>213</v>
      </c>
      <c r="E290" s="23" t="s">
        <v>335</v>
      </c>
      <c r="F290" s="23"/>
      <c r="G290" s="14">
        <f>SUM(G292)+G291</f>
        <v>37.9</v>
      </c>
      <c r="H290" s="14">
        <f t="shared" ref="H290" si="49">SUM(H292)+H291</f>
        <v>0</v>
      </c>
      <c r="I290" s="80">
        <f t="shared" si="40"/>
        <v>0</v>
      </c>
    </row>
    <row r="291" spans="1:9" ht="31.5" x14ac:dyDescent="0.25">
      <c r="A291" s="30" t="s">
        <v>131</v>
      </c>
      <c r="B291" s="23"/>
      <c r="C291" s="23" t="s">
        <v>144</v>
      </c>
      <c r="D291" s="23" t="s">
        <v>213</v>
      </c>
      <c r="E291" s="23" t="s">
        <v>335</v>
      </c>
      <c r="F291" s="23" t="s">
        <v>169</v>
      </c>
      <c r="G291" s="14">
        <v>0.3</v>
      </c>
      <c r="H291" s="14">
        <v>0</v>
      </c>
      <c r="I291" s="80">
        <f t="shared" si="40"/>
        <v>0</v>
      </c>
    </row>
    <row r="292" spans="1:9" ht="63" x14ac:dyDescent="0.25">
      <c r="A292" s="30" t="s">
        <v>336</v>
      </c>
      <c r="B292" s="23"/>
      <c r="C292" s="23" t="s">
        <v>144</v>
      </c>
      <c r="D292" s="23" t="s">
        <v>213</v>
      </c>
      <c r="E292" s="23" t="s">
        <v>953</v>
      </c>
      <c r="F292" s="23"/>
      <c r="G292" s="14">
        <f>SUM(G293)</f>
        <v>37.6</v>
      </c>
      <c r="H292" s="14">
        <f>SUM(H293)</f>
        <v>0</v>
      </c>
      <c r="I292" s="80">
        <f t="shared" si="40"/>
        <v>0</v>
      </c>
    </row>
    <row r="293" spans="1:9" ht="31.5" x14ac:dyDescent="0.25">
      <c r="A293" s="30" t="s">
        <v>131</v>
      </c>
      <c r="B293" s="23"/>
      <c r="C293" s="23" t="s">
        <v>144</v>
      </c>
      <c r="D293" s="23" t="s">
        <v>213</v>
      </c>
      <c r="E293" s="23" t="s">
        <v>953</v>
      </c>
      <c r="F293" s="23" t="s">
        <v>169</v>
      </c>
      <c r="G293" s="14">
        <v>37.6</v>
      </c>
      <c r="H293" s="14">
        <v>0</v>
      </c>
      <c r="I293" s="80">
        <f t="shared" si="40"/>
        <v>0</v>
      </c>
    </row>
    <row r="294" spans="1:9" ht="31.5" x14ac:dyDescent="0.25">
      <c r="A294" s="30" t="s">
        <v>320</v>
      </c>
      <c r="B294" s="23"/>
      <c r="C294" s="23" t="s">
        <v>144</v>
      </c>
      <c r="D294" s="23" t="s">
        <v>213</v>
      </c>
      <c r="E294" s="23" t="s">
        <v>339</v>
      </c>
      <c r="F294" s="23"/>
      <c r="G294" s="14">
        <f>SUM(G295)</f>
        <v>24</v>
      </c>
      <c r="H294" s="14">
        <f>SUM(H295)</f>
        <v>24</v>
      </c>
      <c r="I294" s="80">
        <f t="shared" si="40"/>
        <v>100</v>
      </c>
    </row>
    <row r="295" spans="1:9" ht="31.5" x14ac:dyDescent="0.25">
      <c r="A295" s="30" t="s">
        <v>322</v>
      </c>
      <c r="B295" s="23"/>
      <c r="C295" s="23" t="s">
        <v>144</v>
      </c>
      <c r="D295" s="23" t="s">
        <v>213</v>
      </c>
      <c r="E295" s="23" t="s">
        <v>339</v>
      </c>
      <c r="F295" s="23" t="s">
        <v>323</v>
      </c>
      <c r="G295" s="14">
        <v>24</v>
      </c>
      <c r="H295" s="14">
        <v>24</v>
      </c>
      <c r="I295" s="80">
        <f t="shared" si="40"/>
        <v>100</v>
      </c>
    </row>
    <row r="296" spans="1:9" ht="31.5" customHeight="1" x14ac:dyDescent="0.25">
      <c r="A296" s="12" t="s">
        <v>933</v>
      </c>
      <c r="B296" s="23"/>
      <c r="C296" s="23" t="s">
        <v>144</v>
      </c>
      <c r="D296" s="23" t="s">
        <v>213</v>
      </c>
      <c r="E296" s="23" t="s">
        <v>379</v>
      </c>
      <c r="F296" s="23"/>
      <c r="G296" s="14">
        <f>SUM(G297)+G301</f>
        <v>42307.5</v>
      </c>
      <c r="H296" s="14">
        <f t="shared" ref="H296" si="50">SUM(H297)+H301</f>
        <v>41299.800000000003</v>
      </c>
      <c r="I296" s="80">
        <f t="shared" si="40"/>
        <v>97.618152809785514</v>
      </c>
    </row>
    <row r="297" spans="1:9" ht="47.25" x14ac:dyDescent="0.25">
      <c r="A297" s="12" t="s">
        <v>380</v>
      </c>
      <c r="B297" s="23"/>
      <c r="C297" s="23" t="s">
        <v>144</v>
      </c>
      <c r="D297" s="23" t="s">
        <v>213</v>
      </c>
      <c r="E297" s="23" t="s">
        <v>381</v>
      </c>
      <c r="F297" s="23"/>
      <c r="G297" s="14">
        <f t="shared" ref="G297:H297" si="51">SUM(G298)</f>
        <v>2307.5</v>
      </c>
      <c r="H297" s="14">
        <f t="shared" si="51"/>
        <v>1299.8</v>
      </c>
      <c r="I297" s="80">
        <f t="shared" si="40"/>
        <v>56.329360780065009</v>
      </c>
    </row>
    <row r="298" spans="1:9" ht="31.5" x14ac:dyDescent="0.25">
      <c r="A298" s="12" t="s">
        <v>934</v>
      </c>
      <c r="B298" s="23"/>
      <c r="C298" s="23" t="s">
        <v>144</v>
      </c>
      <c r="D298" s="23" t="s">
        <v>213</v>
      </c>
      <c r="E298" s="23" t="s">
        <v>387</v>
      </c>
      <c r="F298" s="23"/>
      <c r="G298" s="14">
        <f>SUM(G299:G300)</f>
        <v>2307.5</v>
      </c>
      <c r="H298" s="14">
        <f>SUM(H299:H300)</f>
        <v>1299.8</v>
      </c>
      <c r="I298" s="80">
        <f t="shared" si="40"/>
        <v>56.329360780065009</v>
      </c>
    </row>
    <row r="299" spans="1:9" ht="31.5" hidden="1" x14ac:dyDescent="0.25">
      <c r="A299" s="30" t="s">
        <v>131</v>
      </c>
      <c r="B299" s="23"/>
      <c r="C299" s="23" t="s">
        <v>144</v>
      </c>
      <c r="D299" s="23" t="s">
        <v>213</v>
      </c>
      <c r="E299" s="23" t="s">
        <v>387</v>
      </c>
      <c r="F299" s="23" t="s">
        <v>169</v>
      </c>
      <c r="G299" s="14"/>
      <c r="H299" s="14"/>
      <c r="I299" s="80" t="e">
        <f t="shared" si="40"/>
        <v>#DIV/0!</v>
      </c>
    </row>
    <row r="300" spans="1:9" ht="31.5" x14ac:dyDescent="0.25">
      <c r="A300" s="30" t="s">
        <v>131</v>
      </c>
      <c r="B300" s="23"/>
      <c r="C300" s="23" t="s">
        <v>144</v>
      </c>
      <c r="D300" s="23" t="s">
        <v>213</v>
      </c>
      <c r="E300" s="23" t="s">
        <v>387</v>
      </c>
      <c r="F300" s="23" t="s">
        <v>169</v>
      </c>
      <c r="G300" s="14">
        <v>2307.5</v>
      </c>
      <c r="H300" s="14">
        <v>1299.8</v>
      </c>
      <c r="I300" s="80">
        <f t="shared" si="40"/>
        <v>56.329360780065009</v>
      </c>
    </row>
    <row r="301" spans="1:9" ht="31.5" x14ac:dyDescent="0.25">
      <c r="A301" s="30" t="s">
        <v>392</v>
      </c>
      <c r="B301" s="23"/>
      <c r="C301" s="23" t="s">
        <v>144</v>
      </c>
      <c r="D301" s="23" t="s">
        <v>213</v>
      </c>
      <c r="E301" s="23" t="s">
        <v>393</v>
      </c>
      <c r="F301" s="23"/>
      <c r="G301" s="14">
        <f>SUM(G302)</f>
        <v>40000</v>
      </c>
      <c r="H301" s="14">
        <f t="shared" ref="H301" si="52">SUM(H302)</f>
        <v>40000</v>
      </c>
      <c r="I301" s="80">
        <f t="shared" si="40"/>
        <v>100</v>
      </c>
    </row>
    <row r="302" spans="1:9" ht="31.5" x14ac:dyDescent="0.25">
      <c r="A302" s="30" t="s">
        <v>934</v>
      </c>
      <c r="B302" s="23"/>
      <c r="C302" s="23" t="s">
        <v>144</v>
      </c>
      <c r="D302" s="23" t="s">
        <v>213</v>
      </c>
      <c r="E302" s="23" t="s">
        <v>954</v>
      </c>
      <c r="F302" s="23"/>
      <c r="G302" s="14">
        <f>SUM(G303)</f>
        <v>40000</v>
      </c>
      <c r="H302" s="14">
        <f>SUM(H303)</f>
        <v>40000</v>
      </c>
      <c r="I302" s="80">
        <f t="shared" si="40"/>
        <v>100</v>
      </c>
    </row>
    <row r="303" spans="1:9" x14ac:dyDescent="0.25">
      <c r="A303" s="30" t="s">
        <v>145</v>
      </c>
      <c r="B303" s="23"/>
      <c r="C303" s="23" t="s">
        <v>144</v>
      </c>
      <c r="D303" s="23" t="s">
        <v>213</v>
      </c>
      <c r="E303" s="23" t="s">
        <v>954</v>
      </c>
      <c r="F303" s="23" t="s">
        <v>225</v>
      </c>
      <c r="G303" s="14">
        <v>40000</v>
      </c>
      <c r="H303" s="14">
        <v>40000</v>
      </c>
      <c r="I303" s="80">
        <f t="shared" si="40"/>
        <v>100</v>
      </c>
    </row>
    <row r="304" spans="1:9" ht="31.5" x14ac:dyDescent="0.25">
      <c r="A304" s="32" t="s">
        <v>531</v>
      </c>
      <c r="B304" s="23"/>
      <c r="C304" s="23" t="s">
        <v>144</v>
      </c>
      <c r="D304" s="23" t="s">
        <v>213</v>
      </c>
      <c r="E304" s="35" t="s">
        <v>532</v>
      </c>
      <c r="F304" s="35"/>
      <c r="G304" s="14">
        <f t="shared" ref="G304:H305" si="53">SUM(G305)</f>
        <v>3074.7</v>
      </c>
      <c r="H304" s="14">
        <f t="shared" si="53"/>
        <v>3074.7</v>
      </c>
      <c r="I304" s="80">
        <f t="shared" si="40"/>
        <v>100</v>
      </c>
    </row>
    <row r="305" spans="1:9" x14ac:dyDescent="0.25">
      <c r="A305" s="32" t="s">
        <v>216</v>
      </c>
      <c r="B305" s="23"/>
      <c r="C305" s="23" t="s">
        <v>144</v>
      </c>
      <c r="D305" s="23" t="s">
        <v>213</v>
      </c>
      <c r="E305" s="35" t="s">
        <v>533</v>
      </c>
      <c r="F305" s="35"/>
      <c r="G305" s="14">
        <f t="shared" si="53"/>
        <v>3074.7</v>
      </c>
      <c r="H305" s="14">
        <f t="shared" si="53"/>
        <v>3074.7</v>
      </c>
      <c r="I305" s="80">
        <f t="shared" si="40"/>
        <v>100</v>
      </c>
    </row>
    <row r="306" spans="1:9" ht="31.5" x14ac:dyDescent="0.25">
      <c r="A306" s="32" t="s">
        <v>131</v>
      </c>
      <c r="B306" s="23"/>
      <c r="C306" s="23" t="s">
        <v>144</v>
      </c>
      <c r="D306" s="23" t="s">
        <v>213</v>
      </c>
      <c r="E306" s="35" t="s">
        <v>533</v>
      </c>
      <c r="F306" s="35" t="s">
        <v>169</v>
      </c>
      <c r="G306" s="14">
        <v>3074.7</v>
      </c>
      <c r="H306" s="14">
        <v>3074.7</v>
      </c>
      <c r="I306" s="80">
        <f t="shared" si="40"/>
        <v>100</v>
      </c>
    </row>
    <row r="307" spans="1:9" ht="31.5" x14ac:dyDescent="0.25">
      <c r="A307" s="32" t="s">
        <v>534</v>
      </c>
      <c r="B307" s="23"/>
      <c r="C307" s="23" t="s">
        <v>144</v>
      </c>
      <c r="D307" s="23" t="s">
        <v>213</v>
      </c>
      <c r="E307" s="35" t="s">
        <v>535</v>
      </c>
      <c r="F307" s="35"/>
      <c r="G307" s="14">
        <f t="shared" ref="G307:H308" si="54">SUM(G308)</f>
        <v>3731</v>
      </c>
      <c r="H307" s="14">
        <f t="shared" si="54"/>
        <v>3731</v>
      </c>
      <c r="I307" s="80">
        <f t="shared" si="40"/>
        <v>100</v>
      </c>
    </row>
    <row r="308" spans="1:9" x14ac:dyDescent="0.25">
      <c r="A308" s="32" t="s">
        <v>216</v>
      </c>
      <c r="B308" s="23"/>
      <c r="C308" s="23" t="s">
        <v>144</v>
      </c>
      <c r="D308" s="23" t="s">
        <v>213</v>
      </c>
      <c r="E308" s="35" t="s">
        <v>536</v>
      </c>
      <c r="F308" s="35"/>
      <c r="G308" s="14">
        <f t="shared" si="54"/>
        <v>3731</v>
      </c>
      <c r="H308" s="14">
        <f t="shared" si="54"/>
        <v>3731</v>
      </c>
      <c r="I308" s="80">
        <f t="shared" si="40"/>
        <v>100</v>
      </c>
    </row>
    <row r="309" spans="1:9" ht="31.5" x14ac:dyDescent="0.25">
      <c r="A309" s="32" t="s">
        <v>131</v>
      </c>
      <c r="B309" s="23"/>
      <c r="C309" s="23" t="s">
        <v>144</v>
      </c>
      <c r="D309" s="23" t="s">
        <v>213</v>
      </c>
      <c r="E309" s="35" t="s">
        <v>536</v>
      </c>
      <c r="F309" s="35" t="s">
        <v>169</v>
      </c>
      <c r="G309" s="14">
        <v>3731</v>
      </c>
      <c r="H309" s="14">
        <v>3731</v>
      </c>
      <c r="I309" s="80">
        <f t="shared" si="40"/>
        <v>100</v>
      </c>
    </row>
    <row r="310" spans="1:9" x14ac:dyDescent="0.25">
      <c r="A310" s="30" t="s">
        <v>955</v>
      </c>
      <c r="B310" s="23"/>
      <c r="C310" s="23" t="s">
        <v>144</v>
      </c>
      <c r="D310" s="23" t="s">
        <v>119</v>
      </c>
      <c r="E310" s="23"/>
      <c r="F310" s="23"/>
      <c r="G310" s="14">
        <f>SUM(G316+G324+G326+G336+G343+G352+G362)</f>
        <v>200056.90000000002</v>
      </c>
      <c r="H310" s="14">
        <f>SUM(H316+H324+H326+H336+H343+H352+H362)</f>
        <v>197001.60000000001</v>
      </c>
      <c r="I310" s="80">
        <f t="shared" si="40"/>
        <v>98.472784492811783</v>
      </c>
    </row>
    <row r="311" spans="1:9" ht="47.25" hidden="1" x14ac:dyDescent="0.25">
      <c r="A311" s="32" t="s">
        <v>956</v>
      </c>
      <c r="B311" s="23"/>
      <c r="C311" s="23" t="s">
        <v>144</v>
      </c>
      <c r="D311" s="23" t="s">
        <v>119</v>
      </c>
      <c r="E311" s="23" t="s">
        <v>957</v>
      </c>
      <c r="F311" s="23"/>
      <c r="G311" s="14">
        <f t="shared" ref="G311:H314" si="55">SUM(G312)</f>
        <v>0</v>
      </c>
      <c r="H311" s="14">
        <f t="shared" si="55"/>
        <v>0</v>
      </c>
      <c r="I311" s="80" t="e">
        <f t="shared" si="40"/>
        <v>#DIV/0!</v>
      </c>
    </row>
    <row r="312" spans="1:9" hidden="1" x14ac:dyDescent="0.25">
      <c r="A312" s="30" t="s">
        <v>958</v>
      </c>
      <c r="B312" s="23"/>
      <c r="C312" s="23" t="s">
        <v>144</v>
      </c>
      <c r="D312" s="23" t="s">
        <v>119</v>
      </c>
      <c r="E312" s="23" t="s">
        <v>959</v>
      </c>
      <c r="F312" s="23"/>
      <c r="G312" s="14">
        <f t="shared" si="55"/>
        <v>0</v>
      </c>
      <c r="H312" s="14">
        <f t="shared" si="55"/>
        <v>0</v>
      </c>
      <c r="I312" s="80" t="e">
        <f t="shared" si="40"/>
        <v>#DIV/0!</v>
      </c>
    </row>
    <row r="313" spans="1:9" ht="47.25" hidden="1" x14ac:dyDescent="0.25">
      <c r="A313" s="12" t="s">
        <v>122</v>
      </c>
      <c r="B313" s="23"/>
      <c r="C313" s="23" t="s">
        <v>144</v>
      </c>
      <c r="D313" s="23" t="s">
        <v>119</v>
      </c>
      <c r="E313" s="23" t="s">
        <v>960</v>
      </c>
      <c r="F313" s="23"/>
      <c r="G313" s="14">
        <f t="shared" si="55"/>
        <v>0</v>
      </c>
      <c r="H313" s="14">
        <f t="shared" si="55"/>
        <v>0</v>
      </c>
      <c r="I313" s="80" t="e">
        <f t="shared" si="40"/>
        <v>#DIV/0!</v>
      </c>
    </row>
    <row r="314" spans="1:9" ht="31.5" hidden="1" x14ac:dyDescent="0.25">
      <c r="A314" s="30" t="s">
        <v>961</v>
      </c>
      <c r="B314" s="23"/>
      <c r="C314" s="23" t="s">
        <v>144</v>
      </c>
      <c r="D314" s="23" t="s">
        <v>119</v>
      </c>
      <c r="E314" s="23" t="s">
        <v>962</v>
      </c>
      <c r="F314" s="23"/>
      <c r="G314" s="14">
        <f t="shared" si="55"/>
        <v>0</v>
      </c>
      <c r="H314" s="14">
        <f t="shared" si="55"/>
        <v>0</v>
      </c>
      <c r="I314" s="80" t="e">
        <f t="shared" si="40"/>
        <v>#DIV/0!</v>
      </c>
    </row>
    <row r="315" spans="1:9" ht="31.5" hidden="1" x14ac:dyDescent="0.25">
      <c r="A315" s="30" t="s">
        <v>131</v>
      </c>
      <c r="B315" s="23"/>
      <c r="C315" s="23" t="s">
        <v>144</v>
      </c>
      <c r="D315" s="23" t="s">
        <v>119</v>
      </c>
      <c r="E315" s="23" t="s">
        <v>962</v>
      </c>
      <c r="F315" s="23" t="s">
        <v>169</v>
      </c>
      <c r="G315" s="14"/>
      <c r="H315" s="14"/>
      <c r="I315" s="80" t="e">
        <f t="shared" si="40"/>
        <v>#DIV/0!</v>
      </c>
    </row>
    <row r="316" spans="1:9" ht="31.5" x14ac:dyDescent="0.25">
      <c r="A316" s="75" t="s">
        <v>257</v>
      </c>
      <c r="B316" s="28"/>
      <c r="C316" s="23" t="s">
        <v>144</v>
      </c>
      <c r="D316" s="23" t="s">
        <v>119</v>
      </c>
      <c r="E316" s="23" t="s">
        <v>258</v>
      </c>
      <c r="F316" s="23"/>
      <c r="G316" s="14">
        <f>SUM(G317)</f>
        <v>19739.100000000002</v>
      </c>
      <c r="H316" s="14">
        <f>SUM(H317)</f>
        <v>19373.8</v>
      </c>
      <c r="I316" s="80">
        <f t="shared" si="40"/>
        <v>98.14935838006798</v>
      </c>
    </row>
    <row r="317" spans="1:9" x14ac:dyDescent="0.25">
      <c r="A317" s="30" t="s">
        <v>216</v>
      </c>
      <c r="B317" s="23"/>
      <c r="C317" s="23" t="s">
        <v>144</v>
      </c>
      <c r="D317" s="23" t="s">
        <v>119</v>
      </c>
      <c r="E317" s="23" t="s">
        <v>259</v>
      </c>
      <c r="F317" s="23"/>
      <c r="G317" s="14">
        <f>SUM(G318)+G319+G321</f>
        <v>19739.100000000002</v>
      </c>
      <c r="H317" s="14">
        <f>SUM(H318)+H319+H321</f>
        <v>19373.8</v>
      </c>
      <c r="I317" s="80">
        <f t="shared" si="40"/>
        <v>98.14935838006798</v>
      </c>
    </row>
    <row r="318" spans="1:9" ht="31.5" x14ac:dyDescent="0.25">
      <c r="A318" s="30" t="s">
        <v>131</v>
      </c>
      <c r="B318" s="23"/>
      <c r="C318" s="23" t="s">
        <v>144</v>
      </c>
      <c r="D318" s="23" t="s">
        <v>119</v>
      </c>
      <c r="E318" s="23" t="s">
        <v>259</v>
      </c>
      <c r="F318" s="23" t="s">
        <v>169</v>
      </c>
      <c r="G318" s="14">
        <v>18935.400000000001</v>
      </c>
      <c r="H318" s="14">
        <v>18595.3</v>
      </c>
      <c r="I318" s="80">
        <f t="shared" si="40"/>
        <v>98.203893237005815</v>
      </c>
    </row>
    <row r="319" spans="1:9" ht="35.25" customHeight="1" x14ac:dyDescent="0.25">
      <c r="A319" s="32" t="s">
        <v>261</v>
      </c>
      <c r="B319" s="23"/>
      <c r="C319" s="23" t="s">
        <v>144</v>
      </c>
      <c r="D319" s="23" t="s">
        <v>119</v>
      </c>
      <c r="E319" s="35" t="s">
        <v>262</v>
      </c>
      <c r="F319" s="23"/>
      <c r="G319" s="14">
        <f>SUM(G320)</f>
        <v>401.2</v>
      </c>
      <c r="H319" s="14">
        <f>SUM(H320)</f>
        <v>401.2</v>
      </c>
      <c r="I319" s="80">
        <f t="shared" si="40"/>
        <v>100</v>
      </c>
    </row>
    <row r="320" spans="1:9" ht="31.5" x14ac:dyDescent="0.25">
      <c r="A320" s="30" t="s">
        <v>131</v>
      </c>
      <c r="B320" s="23"/>
      <c r="C320" s="23" t="s">
        <v>144</v>
      </c>
      <c r="D320" s="23" t="s">
        <v>119</v>
      </c>
      <c r="E320" s="35" t="s">
        <v>262</v>
      </c>
      <c r="F320" s="23" t="s">
        <v>169</v>
      </c>
      <c r="G320" s="14">
        <v>401.2</v>
      </c>
      <c r="H320" s="14">
        <v>401.2</v>
      </c>
      <c r="I320" s="80">
        <f t="shared" si="40"/>
        <v>100</v>
      </c>
    </row>
    <row r="321" spans="1:9" x14ac:dyDescent="0.25">
      <c r="A321" s="32" t="s">
        <v>263</v>
      </c>
      <c r="B321" s="23"/>
      <c r="C321" s="23" t="s">
        <v>144</v>
      </c>
      <c r="D321" s="23" t="s">
        <v>119</v>
      </c>
      <c r="E321" s="35" t="s">
        <v>264</v>
      </c>
      <c r="F321" s="23"/>
      <c r="G321" s="14">
        <f>SUM(G322)</f>
        <v>402.5</v>
      </c>
      <c r="H321" s="14">
        <f>SUM(H322)</f>
        <v>377.3</v>
      </c>
      <c r="I321" s="80">
        <f t="shared" si="40"/>
        <v>93.739130434782609</v>
      </c>
    </row>
    <row r="322" spans="1:9" ht="31.5" x14ac:dyDescent="0.25">
      <c r="A322" s="30" t="s">
        <v>131</v>
      </c>
      <c r="B322" s="23"/>
      <c r="C322" s="23" t="s">
        <v>144</v>
      </c>
      <c r="D322" s="23" t="s">
        <v>119</v>
      </c>
      <c r="E322" s="35" t="s">
        <v>264</v>
      </c>
      <c r="F322" s="23" t="s">
        <v>169</v>
      </c>
      <c r="G322" s="14">
        <v>402.5</v>
      </c>
      <c r="H322" s="14">
        <v>377.3</v>
      </c>
      <c r="I322" s="80">
        <f t="shared" si="40"/>
        <v>93.739130434782609</v>
      </c>
    </row>
    <row r="323" spans="1:9" ht="31.5" x14ac:dyDescent="0.25">
      <c r="A323" s="30" t="s">
        <v>269</v>
      </c>
      <c r="B323" s="23"/>
      <c r="C323" s="23" t="s">
        <v>144</v>
      </c>
      <c r="D323" s="23" t="s">
        <v>119</v>
      </c>
      <c r="E323" s="23" t="s">
        <v>270</v>
      </c>
      <c r="F323" s="23"/>
      <c r="G323" s="14">
        <f t="shared" ref="G323:H324" si="56">SUM(G324)</f>
        <v>1480.8</v>
      </c>
      <c r="H323" s="14">
        <f t="shared" si="56"/>
        <v>1480.8</v>
      </c>
      <c r="I323" s="80">
        <f t="shared" si="40"/>
        <v>100</v>
      </c>
    </row>
    <row r="324" spans="1:9" x14ac:dyDescent="0.25">
      <c r="A324" s="30" t="s">
        <v>216</v>
      </c>
      <c r="B324" s="23"/>
      <c r="C324" s="23" t="s">
        <v>144</v>
      </c>
      <c r="D324" s="23" t="s">
        <v>119</v>
      </c>
      <c r="E324" s="23" t="s">
        <v>271</v>
      </c>
      <c r="F324" s="23"/>
      <c r="G324" s="14">
        <f t="shared" si="56"/>
        <v>1480.8</v>
      </c>
      <c r="H324" s="14">
        <f t="shared" si="56"/>
        <v>1480.8</v>
      </c>
      <c r="I324" s="80">
        <f t="shared" si="40"/>
        <v>100</v>
      </c>
    </row>
    <row r="325" spans="1:9" ht="27" customHeight="1" x14ac:dyDescent="0.25">
      <c r="A325" s="30" t="s">
        <v>131</v>
      </c>
      <c r="B325" s="23"/>
      <c r="C325" s="23" t="s">
        <v>144</v>
      </c>
      <c r="D325" s="23" t="s">
        <v>119</v>
      </c>
      <c r="E325" s="23" t="s">
        <v>271</v>
      </c>
      <c r="F325" s="23" t="s">
        <v>169</v>
      </c>
      <c r="G325" s="14">
        <v>1480.8</v>
      </c>
      <c r="H325" s="14">
        <v>1480.8</v>
      </c>
      <c r="I325" s="80">
        <f t="shared" si="40"/>
        <v>100</v>
      </c>
    </row>
    <row r="326" spans="1:9" ht="31.5" x14ac:dyDescent="0.25">
      <c r="A326" s="30" t="s">
        <v>305</v>
      </c>
      <c r="B326" s="23"/>
      <c r="C326" s="23" t="s">
        <v>144</v>
      </c>
      <c r="D326" s="23" t="s">
        <v>119</v>
      </c>
      <c r="E326" s="23" t="s">
        <v>306</v>
      </c>
      <c r="F326" s="23"/>
      <c r="G326" s="14">
        <f>SUM(G331)+G327</f>
        <v>93180.6</v>
      </c>
      <c r="H326" s="14">
        <f t="shared" ref="H326" si="57">SUM(H331)+H327</f>
        <v>93178.700000000012</v>
      </c>
      <c r="I326" s="80">
        <f t="shared" si="40"/>
        <v>99.997960948952908</v>
      </c>
    </row>
    <row r="327" spans="1:9" x14ac:dyDescent="0.25">
      <c r="A327" s="30" t="s">
        <v>216</v>
      </c>
      <c r="B327" s="23"/>
      <c r="C327" s="23" t="s">
        <v>144</v>
      </c>
      <c r="D327" s="23" t="s">
        <v>119</v>
      </c>
      <c r="E327" s="23" t="s">
        <v>307</v>
      </c>
      <c r="F327" s="23"/>
      <c r="G327" s="14">
        <f>SUM(G328+G329)</f>
        <v>36063.800000000003</v>
      </c>
      <c r="H327" s="14">
        <f t="shared" ref="H327" si="58">SUM(H328+H329)</f>
        <v>36063.800000000003</v>
      </c>
      <c r="I327" s="80">
        <f t="shared" ref="I327:I390" si="59">SUM(H327/G327*100)</f>
        <v>100</v>
      </c>
    </row>
    <row r="328" spans="1:9" ht="31.5" x14ac:dyDescent="0.25">
      <c r="A328" s="30" t="s">
        <v>131</v>
      </c>
      <c r="B328" s="23"/>
      <c r="C328" s="23" t="s">
        <v>144</v>
      </c>
      <c r="D328" s="23" t="s">
        <v>119</v>
      </c>
      <c r="E328" s="23" t="s">
        <v>307</v>
      </c>
      <c r="F328" s="23" t="s">
        <v>169</v>
      </c>
      <c r="G328" s="14">
        <v>36063.800000000003</v>
      </c>
      <c r="H328" s="14">
        <v>36063.800000000003</v>
      </c>
      <c r="I328" s="80">
        <f t="shared" si="59"/>
        <v>100</v>
      </c>
    </row>
    <row r="329" spans="1:9" hidden="1" x14ac:dyDescent="0.25">
      <c r="A329" s="30" t="s">
        <v>308</v>
      </c>
      <c r="B329" s="23"/>
      <c r="C329" s="23" t="s">
        <v>144</v>
      </c>
      <c r="D329" s="23" t="s">
        <v>119</v>
      </c>
      <c r="E329" s="23" t="s">
        <v>309</v>
      </c>
      <c r="F329" s="23"/>
      <c r="G329" s="14"/>
      <c r="H329" s="14">
        <f>SUM(H330)</f>
        <v>0</v>
      </c>
      <c r="I329" s="80" t="e">
        <f t="shared" si="59"/>
        <v>#DIV/0!</v>
      </c>
    </row>
    <row r="330" spans="1:9" ht="31.5" hidden="1" x14ac:dyDescent="0.25">
      <c r="A330" s="30" t="s">
        <v>131</v>
      </c>
      <c r="B330" s="23"/>
      <c r="C330" s="23" t="s">
        <v>144</v>
      </c>
      <c r="D330" s="23" t="s">
        <v>119</v>
      </c>
      <c r="E330" s="23" t="s">
        <v>309</v>
      </c>
      <c r="F330" s="23" t="s">
        <v>169</v>
      </c>
      <c r="G330" s="14"/>
      <c r="H330" s="14"/>
      <c r="I330" s="80" t="e">
        <f t="shared" si="59"/>
        <v>#DIV/0!</v>
      </c>
    </row>
    <row r="331" spans="1:9" x14ac:dyDescent="0.25">
      <c r="A331" s="32" t="s">
        <v>310</v>
      </c>
      <c r="B331" s="23"/>
      <c r="C331" s="23" t="s">
        <v>144</v>
      </c>
      <c r="D331" s="23" t="s">
        <v>119</v>
      </c>
      <c r="E331" s="23" t="s">
        <v>311</v>
      </c>
      <c r="F331" s="23"/>
      <c r="G331" s="14">
        <f>SUM(G333)+G334</f>
        <v>57116.799999999996</v>
      </c>
      <c r="H331" s="14">
        <f>SUM(H333)+H334</f>
        <v>57114.9</v>
      </c>
      <c r="I331" s="80">
        <f t="shared" si="59"/>
        <v>99.99667348310831</v>
      </c>
    </row>
    <row r="332" spans="1:9" x14ac:dyDescent="0.25">
      <c r="A332" s="30" t="s">
        <v>312</v>
      </c>
      <c r="B332" s="23"/>
      <c r="C332" s="23" t="s">
        <v>144</v>
      </c>
      <c r="D332" s="23" t="s">
        <v>119</v>
      </c>
      <c r="E332" s="23" t="s">
        <v>313</v>
      </c>
      <c r="F332" s="23"/>
      <c r="G332" s="14">
        <f>SUM(G333)</f>
        <v>57116.799999999996</v>
      </c>
      <c r="H332" s="14">
        <f>SUM(H333)</f>
        <v>57114.9</v>
      </c>
      <c r="I332" s="80">
        <f t="shared" si="59"/>
        <v>99.99667348310831</v>
      </c>
    </row>
    <row r="333" spans="1:9" ht="31.5" x14ac:dyDescent="0.25">
      <c r="A333" s="30" t="s">
        <v>131</v>
      </c>
      <c r="B333" s="23"/>
      <c r="C333" s="23" t="s">
        <v>144</v>
      </c>
      <c r="D333" s="23" t="s">
        <v>119</v>
      </c>
      <c r="E333" s="23" t="s">
        <v>313</v>
      </c>
      <c r="F333" s="23" t="s">
        <v>169</v>
      </c>
      <c r="G333" s="14">
        <f>56545.6+571.2</f>
        <v>57116.799999999996</v>
      </c>
      <c r="H333" s="14">
        <v>57114.9</v>
      </c>
      <c r="I333" s="80">
        <f t="shared" si="59"/>
        <v>99.99667348310831</v>
      </c>
    </row>
    <row r="334" spans="1:9" ht="31.5" hidden="1" x14ac:dyDescent="0.25">
      <c r="A334" s="30" t="s">
        <v>314</v>
      </c>
      <c r="B334" s="23"/>
      <c r="C334" s="23" t="s">
        <v>144</v>
      </c>
      <c r="D334" s="23" t="s">
        <v>119</v>
      </c>
      <c r="E334" s="23" t="s">
        <v>315</v>
      </c>
      <c r="F334" s="23"/>
      <c r="G334" s="14">
        <f>SUM(G335)</f>
        <v>0</v>
      </c>
      <c r="H334" s="14">
        <f>SUM(H335)</f>
        <v>0</v>
      </c>
      <c r="I334" s="80" t="e">
        <f t="shared" si="59"/>
        <v>#DIV/0!</v>
      </c>
    </row>
    <row r="335" spans="1:9" ht="31.5" hidden="1" x14ac:dyDescent="0.25">
      <c r="A335" s="30" t="s">
        <v>131</v>
      </c>
      <c r="B335" s="23"/>
      <c r="C335" s="23" t="s">
        <v>144</v>
      </c>
      <c r="D335" s="23" t="s">
        <v>119</v>
      </c>
      <c r="E335" s="23" t="s">
        <v>315</v>
      </c>
      <c r="F335" s="23" t="s">
        <v>169</v>
      </c>
      <c r="G335" s="14"/>
      <c r="H335" s="14"/>
      <c r="I335" s="80" t="e">
        <f t="shared" si="59"/>
        <v>#DIV/0!</v>
      </c>
    </row>
    <row r="336" spans="1:9" ht="31.5" x14ac:dyDescent="0.25">
      <c r="A336" s="12" t="s">
        <v>933</v>
      </c>
      <c r="B336" s="23"/>
      <c r="C336" s="23" t="s">
        <v>144</v>
      </c>
      <c r="D336" s="23" t="s">
        <v>119</v>
      </c>
      <c r="E336" s="20" t="s">
        <v>379</v>
      </c>
      <c r="F336" s="23"/>
      <c r="G336" s="14">
        <f t="shared" ref="G336:H336" si="60">SUM(G337)</f>
        <v>2702</v>
      </c>
      <c r="H336" s="14">
        <f t="shared" si="60"/>
        <v>2648.2</v>
      </c>
      <c r="I336" s="80">
        <f t="shared" si="59"/>
        <v>98.008882309400434</v>
      </c>
    </row>
    <row r="337" spans="1:9" ht="47.25" x14ac:dyDescent="0.25">
      <c r="A337" s="12" t="s">
        <v>380</v>
      </c>
      <c r="B337" s="23"/>
      <c r="C337" s="23" t="s">
        <v>144</v>
      </c>
      <c r="D337" s="23" t="s">
        <v>119</v>
      </c>
      <c r="E337" s="20" t="s">
        <v>381</v>
      </c>
      <c r="F337" s="23"/>
      <c r="G337" s="14">
        <f>SUM(G338)+G341</f>
        <v>2702</v>
      </c>
      <c r="H337" s="14">
        <f t="shared" ref="H337" si="61">SUM(H338)+H341</f>
        <v>2648.2</v>
      </c>
      <c r="I337" s="80">
        <f t="shared" si="59"/>
        <v>98.008882309400434</v>
      </c>
    </row>
    <row r="338" spans="1:9" ht="31.5" x14ac:dyDescent="0.25">
      <c r="A338" s="12" t="s">
        <v>934</v>
      </c>
      <c r="B338" s="23"/>
      <c r="C338" s="23" t="s">
        <v>144</v>
      </c>
      <c r="D338" s="23" t="s">
        <v>119</v>
      </c>
      <c r="E338" s="20" t="s">
        <v>387</v>
      </c>
      <c r="F338" s="23"/>
      <c r="G338" s="14">
        <f>SUM(G339:G340)</f>
        <v>1902</v>
      </c>
      <c r="H338" s="14">
        <f>SUM(H339:H340)</f>
        <v>1848.2</v>
      </c>
      <c r="I338" s="80">
        <f t="shared" si="59"/>
        <v>97.171398527865406</v>
      </c>
    </row>
    <row r="339" spans="1:9" ht="31.5" x14ac:dyDescent="0.25">
      <c r="A339" s="12" t="s">
        <v>131</v>
      </c>
      <c r="B339" s="23"/>
      <c r="C339" s="23" t="s">
        <v>144</v>
      </c>
      <c r="D339" s="23" t="s">
        <v>119</v>
      </c>
      <c r="E339" s="20" t="s">
        <v>387</v>
      </c>
      <c r="F339" s="23" t="s">
        <v>169</v>
      </c>
      <c r="G339" s="14">
        <v>1902</v>
      </c>
      <c r="H339" s="14">
        <v>1848.2</v>
      </c>
      <c r="I339" s="80">
        <f t="shared" si="59"/>
        <v>97.171398527865406</v>
      </c>
    </row>
    <row r="340" spans="1:9" ht="31.5" hidden="1" x14ac:dyDescent="0.25">
      <c r="A340" s="30" t="s">
        <v>322</v>
      </c>
      <c r="B340" s="23"/>
      <c r="C340" s="23" t="s">
        <v>144</v>
      </c>
      <c r="D340" s="23" t="s">
        <v>119</v>
      </c>
      <c r="E340" s="20" t="s">
        <v>387</v>
      </c>
      <c r="F340" s="23" t="s">
        <v>323</v>
      </c>
      <c r="G340" s="14"/>
      <c r="H340" s="14"/>
      <c r="I340" s="80" t="e">
        <f t="shared" si="59"/>
        <v>#DIV/0!</v>
      </c>
    </row>
    <row r="341" spans="1:9" ht="47.25" x14ac:dyDescent="0.25">
      <c r="A341" s="30" t="s">
        <v>388</v>
      </c>
      <c r="B341" s="23"/>
      <c r="C341" s="23" t="s">
        <v>144</v>
      </c>
      <c r="D341" s="23" t="s">
        <v>119</v>
      </c>
      <c r="E341" s="20" t="s">
        <v>389</v>
      </c>
      <c r="F341" s="23"/>
      <c r="G341" s="14">
        <f>SUM(G342)</f>
        <v>800</v>
      </c>
      <c r="H341" s="14">
        <f>SUM(H342)</f>
        <v>800</v>
      </c>
      <c r="I341" s="80">
        <f t="shared" si="59"/>
        <v>100</v>
      </c>
    </row>
    <row r="342" spans="1:9" ht="31.5" x14ac:dyDescent="0.25">
      <c r="A342" s="12" t="s">
        <v>131</v>
      </c>
      <c r="B342" s="23"/>
      <c r="C342" s="23" t="s">
        <v>144</v>
      </c>
      <c r="D342" s="23" t="s">
        <v>119</v>
      </c>
      <c r="E342" s="20" t="s">
        <v>389</v>
      </c>
      <c r="F342" s="23" t="s">
        <v>169</v>
      </c>
      <c r="G342" s="14">
        <v>800</v>
      </c>
      <c r="H342" s="14">
        <v>800</v>
      </c>
      <c r="I342" s="80">
        <f t="shared" si="59"/>
        <v>100</v>
      </c>
    </row>
    <row r="343" spans="1:9" x14ac:dyDescent="0.25">
      <c r="A343" s="32" t="s">
        <v>512</v>
      </c>
      <c r="B343" s="23"/>
      <c r="C343" s="23" t="s">
        <v>144</v>
      </c>
      <c r="D343" s="23" t="s">
        <v>119</v>
      </c>
      <c r="E343" s="35" t="s">
        <v>513</v>
      </c>
      <c r="F343" s="35"/>
      <c r="G343" s="14">
        <f>SUM(G344)+G346+G348+G350</f>
        <v>5343.1</v>
      </c>
      <c r="H343" s="14">
        <f t="shared" ref="H343" si="62">SUM(H344)+H346+H348+H350</f>
        <v>5343.0000000000009</v>
      </c>
      <c r="I343" s="80">
        <f t="shared" si="59"/>
        <v>99.998128427317496</v>
      </c>
    </row>
    <row r="344" spans="1:9" x14ac:dyDescent="0.25">
      <c r="A344" s="32" t="s">
        <v>216</v>
      </c>
      <c r="B344" s="23"/>
      <c r="C344" s="23" t="s">
        <v>144</v>
      </c>
      <c r="D344" s="23" t="s">
        <v>119</v>
      </c>
      <c r="E344" s="35" t="s">
        <v>514</v>
      </c>
      <c r="F344" s="35"/>
      <c r="G344" s="14">
        <f>SUM(G345)</f>
        <v>1071.5</v>
      </c>
      <c r="H344" s="14">
        <f>SUM(H345)</f>
        <v>1071.4000000000001</v>
      </c>
      <c r="I344" s="80">
        <f t="shared" si="59"/>
        <v>99.990667288847419</v>
      </c>
    </row>
    <row r="345" spans="1:9" ht="31.5" x14ac:dyDescent="0.25">
      <c r="A345" s="32" t="s">
        <v>131</v>
      </c>
      <c r="B345" s="23"/>
      <c r="C345" s="23" t="s">
        <v>144</v>
      </c>
      <c r="D345" s="23" t="s">
        <v>119</v>
      </c>
      <c r="E345" s="35" t="s">
        <v>514</v>
      </c>
      <c r="F345" s="35" t="s">
        <v>169</v>
      </c>
      <c r="G345" s="14">
        <v>1071.5</v>
      </c>
      <c r="H345" s="14">
        <v>1071.4000000000001</v>
      </c>
      <c r="I345" s="80">
        <f t="shared" si="59"/>
        <v>99.990667288847419</v>
      </c>
    </row>
    <row r="346" spans="1:9" ht="47.25" x14ac:dyDescent="0.25">
      <c r="A346" s="32" t="s">
        <v>441</v>
      </c>
      <c r="B346" s="23"/>
      <c r="C346" s="23" t="s">
        <v>144</v>
      </c>
      <c r="D346" s="23" t="s">
        <v>119</v>
      </c>
      <c r="E346" s="35" t="s">
        <v>515</v>
      </c>
      <c r="F346" s="35"/>
      <c r="G346" s="14">
        <f>SUM(G347)</f>
        <v>4153.8</v>
      </c>
      <c r="H346" s="14">
        <f>SUM(H347)</f>
        <v>4153.8</v>
      </c>
      <c r="I346" s="80">
        <f t="shared" si="59"/>
        <v>100</v>
      </c>
    </row>
    <row r="347" spans="1:9" ht="31.5" x14ac:dyDescent="0.25">
      <c r="A347" s="32" t="s">
        <v>126</v>
      </c>
      <c r="B347" s="23"/>
      <c r="C347" s="23" t="s">
        <v>144</v>
      </c>
      <c r="D347" s="23" t="s">
        <v>119</v>
      </c>
      <c r="E347" s="35" t="s">
        <v>515</v>
      </c>
      <c r="F347" s="35" t="s">
        <v>183</v>
      </c>
      <c r="G347" s="14">
        <f>4141.1+12.7</f>
        <v>4153.8</v>
      </c>
      <c r="H347" s="14">
        <v>4153.8</v>
      </c>
      <c r="I347" s="80">
        <f t="shared" si="59"/>
        <v>100</v>
      </c>
    </row>
    <row r="348" spans="1:9" ht="31.5" x14ac:dyDescent="0.25">
      <c r="A348" s="32" t="s">
        <v>472</v>
      </c>
      <c r="B348" s="23"/>
      <c r="C348" s="23" t="s">
        <v>144</v>
      </c>
      <c r="D348" s="23" t="s">
        <v>119</v>
      </c>
      <c r="E348" s="35" t="s">
        <v>516</v>
      </c>
      <c r="F348" s="35"/>
      <c r="G348" s="14">
        <f>SUM(G349)</f>
        <v>84.1</v>
      </c>
      <c r="H348" s="14">
        <f>SUM(H349)</f>
        <v>84.1</v>
      </c>
      <c r="I348" s="80">
        <f t="shared" si="59"/>
        <v>100</v>
      </c>
    </row>
    <row r="349" spans="1:9" ht="31.5" x14ac:dyDescent="0.25">
      <c r="A349" s="32" t="s">
        <v>126</v>
      </c>
      <c r="B349" s="23"/>
      <c r="C349" s="23" t="s">
        <v>144</v>
      </c>
      <c r="D349" s="23" t="s">
        <v>119</v>
      </c>
      <c r="E349" s="35" t="s">
        <v>516</v>
      </c>
      <c r="F349" s="35" t="s">
        <v>183</v>
      </c>
      <c r="G349" s="14">
        <v>84.1</v>
      </c>
      <c r="H349" s="14">
        <v>84.1</v>
      </c>
      <c r="I349" s="80">
        <f t="shared" si="59"/>
        <v>100</v>
      </c>
    </row>
    <row r="350" spans="1:9" x14ac:dyDescent="0.25">
      <c r="A350" s="12" t="s">
        <v>517</v>
      </c>
      <c r="B350" s="23"/>
      <c r="C350" s="23" t="s">
        <v>144</v>
      </c>
      <c r="D350" s="23" t="s">
        <v>119</v>
      </c>
      <c r="E350" s="35" t="s">
        <v>518</v>
      </c>
      <c r="F350" s="35"/>
      <c r="G350" s="14">
        <f>SUM(G351)</f>
        <v>33.700000000000003</v>
      </c>
      <c r="H350" s="14">
        <f>SUM(H351)</f>
        <v>33.700000000000003</v>
      </c>
      <c r="I350" s="80">
        <f t="shared" si="59"/>
        <v>100</v>
      </c>
    </row>
    <row r="351" spans="1:9" ht="31.5" x14ac:dyDescent="0.25">
      <c r="A351" s="32" t="s">
        <v>126</v>
      </c>
      <c r="B351" s="23"/>
      <c r="C351" s="23" t="s">
        <v>144</v>
      </c>
      <c r="D351" s="23" t="s">
        <v>119</v>
      </c>
      <c r="E351" s="35" t="s">
        <v>518</v>
      </c>
      <c r="F351" s="35" t="s">
        <v>183</v>
      </c>
      <c r="G351" s="14">
        <v>33.700000000000003</v>
      </c>
      <c r="H351" s="14">
        <v>33.700000000000003</v>
      </c>
      <c r="I351" s="80">
        <f t="shared" si="59"/>
        <v>100</v>
      </c>
    </row>
    <row r="352" spans="1:9" x14ac:dyDescent="0.25">
      <c r="A352" s="32" t="s">
        <v>519</v>
      </c>
      <c r="B352" s="23"/>
      <c r="C352" s="23" t="s">
        <v>144</v>
      </c>
      <c r="D352" s="23" t="s">
        <v>119</v>
      </c>
      <c r="E352" s="35" t="s">
        <v>520</v>
      </c>
      <c r="F352" s="35"/>
      <c r="G352" s="14">
        <f>SUM(G353)+G355+G357+G359</f>
        <v>30687.599999999999</v>
      </c>
      <c r="H352" s="14">
        <f t="shared" ref="H352" si="63">SUM(H353)+H355+H357+H359</f>
        <v>28722.6</v>
      </c>
      <c r="I352" s="80">
        <f t="shared" si="59"/>
        <v>93.59676221014351</v>
      </c>
    </row>
    <row r="353" spans="1:9" x14ac:dyDescent="0.25">
      <c r="A353" s="32" t="s">
        <v>216</v>
      </c>
      <c r="B353" s="23"/>
      <c r="C353" s="23" t="s">
        <v>144</v>
      </c>
      <c r="D353" s="23" t="s">
        <v>119</v>
      </c>
      <c r="E353" s="35" t="s">
        <v>521</v>
      </c>
      <c r="F353" s="35"/>
      <c r="G353" s="14">
        <f>SUM(G354)</f>
        <v>7046.4</v>
      </c>
      <c r="H353" s="14">
        <f>SUM(H354)</f>
        <v>5438.4</v>
      </c>
      <c r="I353" s="80">
        <f t="shared" si="59"/>
        <v>77.179836512261573</v>
      </c>
    </row>
    <row r="354" spans="1:9" ht="31.5" x14ac:dyDescent="0.25">
      <c r="A354" s="32" t="s">
        <v>131</v>
      </c>
      <c r="B354" s="23"/>
      <c r="C354" s="23" t="s">
        <v>144</v>
      </c>
      <c r="D354" s="23" t="s">
        <v>119</v>
      </c>
      <c r="E354" s="35" t="s">
        <v>521</v>
      </c>
      <c r="F354" s="35" t="s">
        <v>169</v>
      </c>
      <c r="G354" s="14">
        <v>7046.4</v>
      </c>
      <c r="H354" s="14">
        <v>5438.4</v>
      </c>
      <c r="I354" s="80">
        <f t="shared" si="59"/>
        <v>77.179836512261573</v>
      </c>
    </row>
    <row r="355" spans="1:9" ht="47.25" x14ac:dyDescent="0.25">
      <c r="A355" s="32" t="s">
        <v>441</v>
      </c>
      <c r="B355" s="23"/>
      <c r="C355" s="23" t="s">
        <v>144</v>
      </c>
      <c r="D355" s="23" t="s">
        <v>119</v>
      </c>
      <c r="E355" s="35" t="s">
        <v>522</v>
      </c>
      <c r="F355" s="35"/>
      <c r="G355" s="14">
        <f>SUM(G356)</f>
        <v>20001.599999999999</v>
      </c>
      <c r="H355" s="14">
        <f>SUM(H356)</f>
        <v>20001.599999999999</v>
      </c>
      <c r="I355" s="80">
        <f t="shared" si="59"/>
        <v>100</v>
      </c>
    </row>
    <row r="356" spans="1:9" ht="31.5" x14ac:dyDescent="0.25">
      <c r="A356" s="32" t="s">
        <v>126</v>
      </c>
      <c r="B356" s="23"/>
      <c r="C356" s="23" t="s">
        <v>144</v>
      </c>
      <c r="D356" s="23" t="s">
        <v>119</v>
      </c>
      <c r="E356" s="35" t="s">
        <v>522</v>
      </c>
      <c r="F356" s="35" t="s">
        <v>183</v>
      </c>
      <c r="G356" s="14">
        <v>20001.599999999999</v>
      </c>
      <c r="H356" s="14">
        <v>20001.599999999999</v>
      </c>
      <c r="I356" s="80">
        <f t="shared" si="59"/>
        <v>100</v>
      </c>
    </row>
    <row r="357" spans="1:9" ht="31.5" x14ac:dyDescent="0.25">
      <c r="A357" s="32" t="s">
        <v>472</v>
      </c>
      <c r="B357" s="23"/>
      <c r="C357" s="23" t="s">
        <v>144</v>
      </c>
      <c r="D357" s="23" t="s">
        <v>119</v>
      </c>
      <c r="E357" s="35" t="s">
        <v>523</v>
      </c>
      <c r="F357" s="35"/>
      <c r="G357" s="14">
        <f>SUM(G358)</f>
        <v>88</v>
      </c>
      <c r="H357" s="14">
        <f t="shared" ref="H357" si="64">SUM(H358)</f>
        <v>88</v>
      </c>
      <c r="I357" s="80">
        <f t="shared" si="59"/>
        <v>100</v>
      </c>
    </row>
    <row r="358" spans="1:9" ht="31.5" x14ac:dyDescent="0.25">
      <c r="A358" s="32" t="s">
        <v>126</v>
      </c>
      <c r="B358" s="23"/>
      <c r="C358" s="23" t="s">
        <v>144</v>
      </c>
      <c r="D358" s="23" t="s">
        <v>119</v>
      </c>
      <c r="E358" s="35" t="s">
        <v>523</v>
      </c>
      <c r="F358" s="35" t="s">
        <v>183</v>
      </c>
      <c r="G358" s="14">
        <v>88</v>
      </c>
      <c r="H358" s="14">
        <v>88</v>
      </c>
      <c r="I358" s="80">
        <f t="shared" si="59"/>
        <v>100</v>
      </c>
    </row>
    <row r="359" spans="1:9" ht="31.5" x14ac:dyDescent="0.25">
      <c r="A359" s="32" t="s">
        <v>524</v>
      </c>
      <c r="B359" s="23"/>
      <c r="C359" s="23" t="s">
        <v>144</v>
      </c>
      <c r="D359" s="23" t="s">
        <v>119</v>
      </c>
      <c r="E359" s="35" t="s">
        <v>525</v>
      </c>
      <c r="F359" s="35"/>
      <c r="G359" s="14">
        <f>SUM(G360)</f>
        <v>3551.6</v>
      </c>
      <c r="H359" s="14">
        <f t="shared" ref="H359" si="65">SUM(H360)</f>
        <v>3194.6</v>
      </c>
      <c r="I359" s="80">
        <f t="shared" si="59"/>
        <v>89.948192364004953</v>
      </c>
    </row>
    <row r="360" spans="1:9" ht="31.5" x14ac:dyDescent="0.25">
      <c r="A360" s="32" t="s">
        <v>526</v>
      </c>
      <c r="B360" s="23"/>
      <c r="C360" s="23" t="s">
        <v>144</v>
      </c>
      <c r="D360" s="23" t="s">
        <v>119</v>
      </c>
      <c r="E360" s="35" t="s">
        <v>527</v>
      </c>
      <c r="F360" s="35"/>
      <c r="G360" s="14">
        <f>SUM(G361)</f>
        <v>3551.6</v>
      </c>
      <c r="H360" s="14">
        <f>SUM(H361)</f>
        <v>3194.6</v>
      </c>
      <c r="I360" s="80">
        <f t="shared" si="59"/>
        <v>89.948192364004953</v>
      </c>
    </row>
    <row r="361" spans="1:9" ht="31.5" x14ac:dyDescent="0.25">
      <c r="A361" s="32" t="s">
        <v>131</v>
      </c>
      <c r="B361" s="23"/>
      <c r="C361" s="23" t="s">
        <v>144</v>
      </c>
      <c r="D361" s="23" t="s">
        <v>119</v>
      </c>
      <c r="E361" s="35" t="s">
        <v>527</v>
      </c>
      <c r="F361" s="35" t="s">
        <v>169</v>
      </c>
      <c r="G361" s="14">
        <v>3551.6</v>
      </c>
      <c r="H361" s="14">
        <v>3194.6</v>
      </c>
      <c r="I361" s="80">
        <f t="shared" si="59"/>
        <v>89.948192364004953</v>
      </c>
    </row>
    <row r="362" spans="1:9" x14ac:dyDescent="0.25">
      <c r="A362" s="32" t="s">
        <v>528</v>
      </c>
      <c r="B362" s="23"/>
      <c r="C362" s="23" t="s">
        <v>144</v>
      </c>
      <c r="D362" s="23" t="s">
        <v>119</v>
      </c>
      <c r="E362" s="35" t="s">
        <v>529</v>
      </c>
      <c r="F362" s="35"/>
      <c r="G362" s="14">
        <f t="shared" ref="G362:H363" si="66">SUM(G363)</f>
        <v>46923.7</v>
      </c>
      <c r="H362" s="14">
        <f t="shared" si="66"/>
        <v>46254.5</v>
      </c>
      <c r="I362" s="80">
        <f t="shared" si="59"/>
        <v>98.573855002908985</v>
      </c>
    </row>
    <row r="363" spans="1:9" x14ac:dyDescent="0.25">
      <c r="A363" s="32" t="s">
        <v>216</v>
      </c>
      <c r="B363" s="23"/>
      <c r="C363" s="23" t="s">
        <v>144</v>
      </c>
      <c r="D363" s="23" t="s">
        <v>119</v>
      </c>
      <c r="E363" s="35" t="s">
        <v>530</v>
      </c>
      <c r="F363" s="35"/>
      <c r="G363" s="14">
        <f t="shared" si="66"/>
        <v>46923.7</v>
      </c>
      <c r="H363" s="14">
        <f t="shared" si="66"/>
        <v>46254.5</v>
      </c>
      <c r="I363" s="80">
        <f t="shared" si="59"/>
        <v>98.573855002908985</v>
      </c>
    </row>
    <row r="364" spans="1:9" ht="31.5" x14ac:dyDescent="0.25">
      <c r="A364" s="32" t="s">
        <v>131</v>
      </c>
      <c r="B364" s="23"/>
      <c r="C364" s="23" t="s">
        <v>144</v>
      </c>
      <c r="D364" s="23" t="s">
        <v>119</v>
      </c>
      <c r="E364" s="35" t="s">
        <v>530</v>
      </c>
      <c r="F364" s="35" t="s">
        <v>169</v>
      </c>
      <c r="G364" s="14">
        <v>46923.7</v>
      </c>
      <c r="H364" s="14">
        <v>46254.5</v>
      </c>
      <c r="I364" s="80">
        <f t="shared" si="59"/>
        <v>98.573855002908985</v>
      </c>
    </row>
    <row r="365" spans="1:9" ht="18.75" customHeight="1" x14ac:dyDescent="0.25">
      <c r="A365" s="30" t="s">
        <v>963</v>
      </c>
      <c r="B365" s="23"/>
      <c r="C365" s="29" t="s">
        <v>144</v>
      </c>
      <c r="D365" s="29" t="s">
        <v>144</v>
      </c>
      <c r="E365" s="29"/>
      <c r="F365" s="29"/>
      <c r="G365" s="21">
        <f>SUM(G375)+G378+G366+G383</f>
        <v>42358.1</v>
      </c>
      <c r="H365" s="21">
        <f>SUM(H375)+H378+H366+H383</f>
        <v>42295.6</v>
      </c>
      <c r="I365" s="80">
        <f t="shared" si="59"/>
        <v>99.852448528144549</v>
      </c>
    </row>
    <row r="366" spans="1:9" ht="31.5" x14ac:dyDescent="0.25">
      <c r="A366" s="30" t="s">
        <v>328</v>
      </c>
      <c r="B366" s="23"/>
      <c r="C366" s="29" t="s">
        <v>144</v>
      </c>
      <c r="D366" s="29" t="s">
        <v>144</v>
      </c>
      <c r="E366" s="23" t="s">
        <v>329</v>
      </c>
      <c r="F366" s="23"/>
      <c r="G366" s="14">
        <f>SUM(G367)+G370</f>
        <v>42195.1</v>
      </c>
      <c r="H366" s="14">
        <f>SUM(H367)+H370</f>
        <v>42132.6</v>
      </c>
      <c r="I366" s="80">
        <f t="shared" si="59"/>
        <v>99.851878535659353</v>
      </c>
    </row>
    <row r="367" spans="1:9" ht="31.5" hidden="1" x14ac:dyDescent="0.25">
      <c r="A367" s="30" t="s">
        <v>330</v>
      </c>
      <c r="B367" s="23"/>
      <c r="C367" s="29" t="s">
        <v>144</v>
      </c>
      <c r="D367" s="29" t="s">
        <v>144</v>
      </c>
      <c r="E367" s="23" t="s">
        <v>331</v>
      </c>
      <c r="F367" s="23"/>
      <c r="G367" s="14">
        <f t="shared" ref="G367:H368" si="67">SUM(G368)</f>
        <v>0</v>
      </c>
      <c r="H367" s="14">
        <f t="shared" si="67"/>
        <v>0</v>
      </c>
      <c r="I367" s="80" t="e">
        <f t="shared" si="59"/>
        <v>#DIV/0!</v>
      </c>
    </row>
    <row r="368" spans="1:9" ht="31.5" hidden="1" x14ac:dyDescent="0.25">
      <c r="A368" s="30" t="s">
        <v>320</v>
      </c>
      <c r="B368" s="23"/>
      <c r="C368" s="29" t="s">
        <v>144</v>
      </c>
      <c r="D368" s="29" t="s">
        <v>144</v>
      </c>
      <c r="E368" s="23" t="s">
        <v>332</v>
      </c>
      <c r="F368" s="23"/>
      <c r="G368" s="14">
        <f t="shared" si="67"/>
        <v>0</v>
      </c>
      <c r="H368" s="14">
        <f t="shared" si="67"/>
        <v>0</v>
      </c>
      <c r="I368" s="80" t="e">
        <f t="shared" si="59"/>
        <v>#DIV/0!</v>
      </c>
    </row>
    <row r="369" spans="1:9" ht="31.5" hidden="1" x14ac:dyDescent="0.25">
      <c r="A369" s="30" t="s">
        <v>322</v>
      </c>
      <c r="B369" s="23"/>
      <c r="C369" s="29" t="s">
        <v>144</v>
      </c>
      <c r="D369" s="29" t="s">
        <v>144</v>
      </c>
      <c r="E369" s="23" t="s">
        <v>332</v>
      </c>
      <c r="F369" s="23" t="s">
        <v>323</v>
      </c>
      <c r="G369" s="14"/>
      <c r="H369" s="14"/>
      <c r="I369" s="80" t="e">
        <f t="shared" si="59"/>
        <v>#DIV/0!</v>
      </c>
    </row>
    <row r="370" spans="1:9" x14ac:dyDescent="0.25">
      <c r="A370" s="30" t="s">
        <v>333</v>
      </c>
      <c r="B370" s="23"/>
      <c r="C370" s="29" t="s">
        <v>144</v>
      </c>
      <c r="D370" s="29" t="s">
        <v>144</v>
      </c>
      <c r="E370" s="23" t="s">
        <v>334</v>
      </c>
      <c r="F370" s="23"/>
      <c r="G370" s="14">
        <f>SUM(G371)</f>
        <v>42195.1</v>
      </c>
      <c r="H370" s="14">
        <f>SUM(H371)</f>
        <v>42132.6</v>
      </c>
      <c r="I370" s="80">
        <f t="shared" si="59"/>
        <v>99.851878535659353</v>
      </c>
    </row>
    <row r="371" spans="1:9" ht="31.5" x14ac:dyDescent="0.25">
      <c r="A371" s="30" t="s">
        <v>320</v>
      </c>
      <c r="B371" s="23"/>
      <c r="C371" s="29" t="s">
        <v>144</v>
      </c>
      <c r="D371" s="29" t="s">
        <v>144</v>
      </c>
      <c r="E371" s="23" t="s">
        <v>339</v>
      </c>
      <c r="F371" s="23"/>
      <c r="G371" s="14">
        <f>SUM(G372)+G373</f>
        <v>42195.1</v>
      </c>
      <c r="H371" s="14">
        <f t="shared" ref="H371" si="68">SUM(H372)+H373</f>
        <v>42132.6</v>
      </c>
      <c r="I371" s="80">
        <f t="shared" si="59"/>
        <v>99.851878535659353</v>
      </c>
    </row>
    <row r="372" spans="1:9" ht="31.5" x14ac:dyDescent="0.25">
      <c r="A372" s="30" t="s">
        <v>322</v>
      </c>
      <c r="B372" s="23"/>
      <c r="C372" s="29" t="s">
        <v>144</v>
      </c>
      <c r="D372" s="29" t="s">
        <v>144</v>
      </c>
      <c r="E372" s="23" t="s">
        <v>339</v>
      </c>
      <c r="F372" s="23" t="s">
        <v>323</v>
      </c>
      <c r="G372" s="14">
        <v>243.4</v>
      </c>
      <c r="H372" s="14">
        <v>243.4</v>
      </c>
      <c r="I372" s="80">
        <f t="shared" si="59"/>
        <v>100</v>
      </c>
    </row>
    <row r="373" spans="1:9" x14ac:dyDescent="0.25">
      <c r="A373" s="30" t="s">
        <v>340</v>
      </c>
      <c r="B373" s="23"/>
      <c r="C373" s="29" t="s">
        <v>144</v>
      </c>
      <c r="D373" s="29" t="s">
        <v>144</v>
      </c>
      <c r="E373" s="23" t="s">
        <v>964</v>
      </c>
      <c r="F373" s="23"/>
      <c r="G373" s="14">
        <f>SUM(G374)</f>
        <v>41951.7</v>
      </c>
      <c r="H373" s="14">
        <f>SUM(H374)</f>
        <v>41889.199999999997</v>
      </c>
      <c r="I373" s="80">
        <f t="shared" si="59"/>
        <v>99.851019148210924</v>
      </c>
    </row>
    <row r="374" spans="1:9" ht="31.5" x14ac:dyDescent="0.25">
      <c r="A374" s="30" t="s">
        <v>322</v>
      </c>
      <c r="B374" s="23"/>
      <c r="C374" s="29" t="s">
        <v>144</v>
      </c>
      <c r="D374" s="29" t="s">
        <v>144</v>
      </c>
      <c r="E374" s="23" t="s">
        <v>964</v>
      </c>
      <c r="F374" s="23" t="s">
        <v>323</v>
      </c>
      <c r="G374" s="14">
        <f>43051.7-1100</f>
        <v>41951.7</v>
      </c>
      <c r="H374" s="14">
        <v>41889.199999999997</v>
      </c>
      <c r="I374" s="80">
        <f t="shared" si="59"/>
        <v>99.851019148210924</v>
      </c>
    </row>
    <row r="375" spans="1:9" ht="31.5" x14ac:dyDescent="0.25">
      <c r="A375" s="30" t="s">
        <v>350</v>
      </c>
      <c r="B375" s="23"/>
      <c r="C375" s="29" t="s">
        <v>144</v>
      </c>
      <c r="D375" s="29" t="s">
        <v>144</v>
      </c>
      <c r="E375" s="29" t="s">
        <v>351</v>
      </c>
      <c r="F375" s="29"/>
      <c r="G375" s="21">
        <f t="shared" ref="G375:H376" si="69">SUM(G376)</f>
        <v>13.8</v>
      </c>
      <c r="H375" s="21">
        <f t="shared" si="69"/>
        <v>13.8</v>
      </c>
      <c r="I375" s="80">
        <f t="shared" si="59"/>
        <v>100</v>
      </c>
    </row>
    <row r="376" spans="1:9" ht="31.5" x14ac:dyDescent="0.25">
      <c r="A376" s="30" t="s">
        <v>320</v>
      </c>
      <c r="B376" s="23"/>
      <c r="C376" s="29" t="s">
        <v>144</v>
      </c>
      <c r="D376" s="29" t="s">
        <v>144</v>
      </c>
      <c r="E376" s="29" t="s">
        <v>352</v>
      </c>
      <c r="F376" s="29"/>
      <c r="G376" s="21">
        <f t="shared" si="69"/>
        <v>13.8</v>
      </c>
      <c r="H376" s="21">
        <f t="shared" si="69"/>
        <v>13.8</v>
      </c>
      <c r="I376" s="80">
        <f t="shared" si="59"/>
        <v>100</v>
      </c>
    </row>
    <row r="377" spans="1:9" ht="27.75" customHeight="1" x14ac:dyDescent="0.25">
      <c r="A377" s="30" t="s">
        <v>322</v>
      </c>
      <c r="B377" s="23"/>
      <c r="C377" s="29" t="s">
        <v>144</v>
      </c>
      <c r="D377" s="29" t="s">
        <v>144</v>
      </c>
      <c r="E377" s="29" t="s">
        <v>352</v>
      </c>
      <c r="F377" s="29" t="s">
        <v>323</v>
      </c>
      <c r="G377" s="21">
        <v>13.8</v>
      </c>
      <c r="H377" s="21">
        <v>13.8</v>
      </c>
      <c r="I377" s="80">
        <f t="shared" si="59"/>
        <v>100</v>
      </c>
    </row>
    <row r="378" spans="1:9" ht="31.5" hidden="1" x14ac:dyDescent="0.25">
      <c r="A378" s="30" t="s">
        <v>965</v>
      </c>
      <c r="B378" s="23"/>
      <c r="C378" s="29" t="s">
        <v>144</v>
      </c>
      <c r="D378" s="29" t="s">
        <v>144</v>
      </c>
      <c r="E378" s="29" t="s">
        <v>396</v>
      </c>
      <c r="F378" s="29"/>
      <c r="G378" s="21">
        <f t="shared" ref="G378:H380" si="70">SUM(G379)</f>
        <v>0</v>
      </c>
      <c r="H378" s="21">
        <f t="shared" si="70"/>
        <v>0</v>
      </c>
      <c r="I378" s="80" t="e">
        <f t="shared" si="59"/>
        <v>#DIV/0!</v>
      </c>
    </row>
    <row r="379" spans="1:9" ht="31.5" hidden="1" x14ac:dyDescent="0.25">
      <c r="A379" s="30" t="s">
        <v>966</v>
      </c>
      <c r="B379" s="23"/>
      <c r="C379" s="29" t="s">
        <v>144</v>
      </c>
      <c r="D379" s="29" t="s">
        <v>144</v>
      </c>
      <c r="E379" s="29" t="s">
        <v>398</v>
      </c>
      <c r="F379" s="29"/>
      <c r="G379" s="21">
        <f t="shared" si="70"/>
        <v>0</v>
      </c>
      <c r="H379" s="21">
        <f t="shared" si="70"/>
        <v>0</v>
      </c>
      <c r="I379" s="80" t="e">
        <f t="shared" si="59"/>
        <v>#DIV/0!</v>
      </c>
    </row>
    <row r="380" spans="1:9" hidden="1" x14ac:dyDescent="0.25">
      <c r="A380" s="32" t="s">
        <v>216</v>
      </c>
      <c r="B380" s="23"/>
      <c r="C380" s="29" t="s">
        <v>144</v>
      </c>
      <c r="D380" s="29" t="s">
        <v>144</v>
      </c>
      <c r="E380" s="29" t="s">
        <v>410</v>
      </c>
      <c r="F380" s="29"/>
      <c r="G380" s="21">
        <f t="shared" si="70"/>
        <v>0</v>
      </c>
      <c r="H380" s="21">
        <f t="shared" si="70"/>
        <v>0</v>
      </c>
      <c r="I380" s="80" t="e">
        <f t="shared" si="59"/>
        <v>#DIV/0!</v>
      </c>
    </row>
    <row r="381" spans="1:9" ht="31.5" hidden="1" x14ac:dyDescent="0.25">
      <c r="A381" s="30" t="s">
        <v>131</v>
      </c>
      <c r="B381" s="23"/>
      <c r="C381" s="29" t="s">
        <v>144</v>
      </c>
      <c r="D381" s="29" t="s">
        <v>144</v>
      </c>
      <c r="E381" s="29" t="s">
        <v>410</v>
      </c>
      <c r="F381" s="29" t="s">
        <v>169</v>
      </c>
      <c r="G381" s="21"/>
      <c r="H381" s="21"/>
      <c r="I381" s="80" t="e">
        <f t="shared" si="59"/>
        <v>#DIV/0!</v>
      </c>
    </row>
    <row r="382" spans="1:9" x14ac:dyDescent="0.25">
      <c r="A382" s="30" t="s">
        <v>870</v>
      </c>
      <c r="B382" s="23"/>
      <c r="C382" s="29" t="s">
        <v>144</v>
      </c>
      <c r="D382" s="29" t="s">
        <v>144</v>
      </c>
      <c r="E382" s="29" t="s">
        <v>871</v>
      </c>
      <c r="F382" s="29"/>
      <c r="G382" s="21">
        <f>SUM(G383)</f>
        <v>149.19999999999999</v>
      </c>
      <c r="H382" s="21">
        <f>SUM(H383)</f>
        <v>149.19999999999999</v>
      </c>
      <c r="I382" s="80">
        <f t="shared" si="59"/>
        <v>100</v>
      </c>
    </row>
    <row r="383" spans="1:9" ht="47.25" x14ac:dyDescent="0.25">
      <c r="A383" s="12" t="s">
        <v>901</v>
      </c>
      <c r="B383" s="29"/>
      <c r="C383" s="29" t="s">
        <v>144</v>
      </c>
      <c r="D383" s="29" t="s">
        <v>144</v>
      </c>
      <c r="E383" s="29" t="s">
        <v>902</v>
      </c>
      <c r="F383" s="20"/>
      <c r="G383" s="21">
        <f>SUM(G384:G385)</f>
        <v>149.19999999999999</v>
      </c>
      <c r="H383" s="21">
        <f>SUM(H384:H385)</f>
        <v>149.19999999999999</v>
      </c>
      <c r="I383" s="80">
        <f t="shared" si="59"/>
        <v>100</v>
      </c>
    </row>
    <row r="384" spans="1:9" ht="47.25" x14ac:dyDescent="0.25">
      <c r="A384" s="30" t="s">
        <v>143</v>
      </c>
      <c r="B384" s="29"/>
      <c r="C384" s="29" t="s">
        <v>144</v>
      </c>
      <c r="D384" s="29" t="s">
        <v>144</v>
      </c>
      <c r="E384" s="29" t="s">
        <v>902</v>
      </c>
      <c r="F384" s="29" t="s">
        <v>9</v>
      </c>
      <c r="G384" s="21">
        <v>140.1</v>
      </c>
      <c r="H384" s="21">
        <v>140.1</v>
      </c>
      <c r="I384" s="80">
        <f t="shared" si="59"/>
        <v>100</v>
      </c>
    </row>
    <row r="385" spans="1:9" ht="30.75" customHeight="1" x14ac:dyDescent="0.25">
      <c r="A385" s="12" t="s">
        <v>131</v>
      </c>
      <c r="B385" s="29"/>
      <c r="C385" s="29" t="s">
        <v>144</v>
      </c>
      <c r="D385" s="29" t="s">
        <v>144</v>
      </c>
      <c r="E385" s="29" t="s">
        <v>967</v>
      </c>
      <c r="F385" s="29" t="s">
        <v>169</v>
      </c>
      <c r="G385" s="21">
        <v>9.1</v>
      </c>
      <c r="H385" s="21">
        <v>9.1</v>
      </c>
      <c r="I385" s="80">
        <f t="shared" si="59"/>
        <v>100</v>
      </c>
    </row>
    <row r="386" spans="1:9" x14ac:dyDescent="0.25">
      <c r="A386" s="12" t="s">
        <v>968</v>
      </c>
      <c r="B386" s="13"/>
      <c r="C386" s="29" t="s">
        <v>148</v>
      </c>
      <c r="D386" s="20"/>
      <c r="E386" s="20"/>
      <c r="F386" s="20"/>
      <c r="G386" s="21">
        <f>SUM(G387+G393)</f>
        <v>10589.699999999999</v>
      </c>
      <c r="H386" s="21">
        <f>SUM(H387+H393)</f>
        <v>10564.599999999999</v>
      </c>
      <c r="I386" s="80">
        <f t="shared" si="59"/>
        <v>99.762977232593926</v>
      </c>
    </row>
    <row r="387" spans="1:9" x14ac:dyDescent="0.25">
      <c r="A387" s="12" t="s">
        <v>969</v>
      </c>
      <c r="B387" s="13"/>
      <c r="C387" s="29" t="s">
        <v>148</v>
      </c>
      <c r="D387" s="29" t="s">
        <v>119</v>
      </c>
      <c r="E387" s="20"/>
      <c r="F387" s="20"/>
      <c r="G387" s="21">
        <f t="shared" ref="G387:H388" si="71">SUM(G388)</f>
        <v>7319.2999999999993</v>
      </c>
      <c r="H387" s="21">
        <f t="shared" si="71"/>
        <v>7295.7999999999993</v>
      </c>
      <c r="I387" s="80">
        <f t="shared" si="59"/>
        <v>99.678931045318535</v>
      </c>
    </row>
    <row r="388" spans="1:9" x14ac:dyDescent="0.25">
      <c r="A388" s="12" t="s">
        <v>368</v>
      </c>
      <c r="B388" s="13"/>
      <c r="C388" s="29" t="s">
        <v>148</v>
      </c>
      <c r="D388" s="29" t="s">
        <v>119</v>
      </c>
      <c r="E388" s="20" t="s">
        <v>369</v>
      </c>
      <c r="F388" s="20"/>
      <c r="G388" s="21">
        <f t="shared" si="71"/>
        <v>7319.2999999999993</v>
      </c>
      <c r="H388" s="21">
        <f t="shared" si="71"/>
        <v>7295.7999999999993</v>
      </c>
      <c r="I388" s="80">
        <f t="shared" si="59"/>
        <v>99.678931045318535</v>
      </c>
    </row>
    <row r="389" spans="1:9" ht="31.5" x14ac:dyDescent="0.25">
      <c r="A389" s="12" t="s">
        <v>294</v>
      </c>
      <c r="B389" s="13"/>
      <c r="C389" s="29" t="s">
        <v>148</v>
      </c>
      <c r="D389" s="29" t="s">
        <v>119</v>
      </c>
      <c r="E389" s="20" t="s">
        <v>373</v>
      </c>
      <c r="F389" s="20"/>
      <c r="G389" s="21">
        <f>SUM(G390:G392)</f>
        <v>7319.2999999999993</v>
      </c>
      <c r="H389" s="21">
        <f>SUM(H390:H392)</f>
        <v>7295.7999999999993</v>
      </c>
      <c r="I389" s="80">
        <f t="shared" si="59"/>
        <v>99.678931045318535</v>
      </c>
    </row>
    <row r="390" spans="1:9" ht="47.25" x14ac:dyDescent="0.25">
      <c r="A390" s="30" t="s">
        <v>143</v>
      </c>
      <c r="B390" s="13"/>
      <c r="C390" s="29" t="s">
        <v>148</v>
      </c>
      <c r="D390" s="29" t="s">
        <v>119</v>
      </c>
      <c r="E390" s="20" t="s">
        <v>373</v>
      </c>
      <c r="F390" s="29" t="s">
        <v>9</v>
      </c>
      <c r="G390" s="21">
        <f>5911.5-2.3+44.3</f>
        <v>5953.5</v>
      </c>
      <c r="H390" s="21">
        <v>5953.5</v>
      </c>
      <c r="I390" s="80">
        <f t="shared" si="59"/>
        <v>100</v>
      </c>
    </row>
    <row r="391" spans="1:9" ht="31.5" x14ac:dyDescent="0.25">
      <c r="A391" s="12" t="s">
        <v>131</v>
      </c>
      <c r="B391" s="13"/>
      <c r="C391" s="29" t="s">
        <v>148</v>
      </c>
      <c r="D391" s="29" t="s">
        <v>119</v>
      </c>
      <c r="E391" s="20" t="s">
        <v>373</v>
      </c>
      <c r="F391" s="29" t="s">
        <v>169</v>
      </c>
      <c r="G391" s="21">
        <v>1268.9000000000001</v>
      </c>
      <c r="H391" s="21">
        <v>1245.4000000000001</v>
      </c>
      <c r="I391" s="80">
        <f t="shared" ref="I391:I454" si="72">SUM(H391/G391*100)</f>
        <v>98.148002206635667</v>
      </c>
    </row>
    <row r="392" spans="1:9" x14ac:dyDescent="0.25">
      <c r="A392" s="12" t="s">
        <v>145</v>
      </c>
      <c r="B392" s="13"/>
      <c r="C392" s="29" t="s">
        <v>148</v>
      </c>
      <c r="D392" s="29" t="s">
        <v>119</v>
      </c>
      <c r="E392" s="20" t="s">
        <v>373</v>
      </c>
      <c r="F392" s="29" t="s">
        <v>225</v>
      </c>
      <c r="G392" s="21">
        <v>96.9</v>
      </c>
      <c r="H392" s="21">
        <v>96.9</v>
      </c>
      <c r="I392" s="80">
        <f t="shared" si="72"/>
        <v>100</v>
      </c>
    </row>
    <row r="393" spans="1:9" x14ac:dyDescent="0.25">
      <c r="A393" s="12" t="s">
        <v>970</v>
      </c>
      <c r="B393" s="13"/>
      <c r="C393" s="29" t="s">
        <v>148</v>
      </c>
      <c r="D393" s="29" t="s">
        <v>144</v>
      </c>
      <c r="E393" s="20"/>
      <c r="F393" s="20"/>
      <c r="G393" s="21">
        <f>SUM(G394)</f>
        <v>3270.4</v>
      </c>
      <c r="H393" s="21">
        <f>SUM(H394)</f>
        <v>3268.8</v>
      </c>
      <c r="I393" s="80">
        <f t="shared" si="72"/>
        <v>99.951076320939336</v>
      </c>
    </row>
    <row r="394" spans="1:9" x14ac:dyDescent="0.25">
      <c r="A394" s="12" t="s">
        <v>368</v>
      </c>
      <c r="B394" s="13"/>
      <c r="C394" s="29" t="s">
        <v>148</v>
      </c>
      <c r="D394" s="29" t="s">
        <v>144</v>
      </c>
      <c r="E394" s="20" t="s">
        <v>369</v>
      </c>
      <c r="F394" s="20"/>
      <c r="G394" s="21">
        <f>SUM(G395)+G404+G401</f>
        <v>3270.4</v>
      </c>
      <c r="H394" s="21">
        <f>SUM(H395)+H404+H401</f>
        <v>3268.8</v>
      </c>
      <c r="I394" s="80">
        <f t="shared" si="72"/>
        <v>99.951076320939336</v>
      </c>
    </row>
    <row r="395" spans="1:9" x14ac:dyDescent="0.25">
      <c r="A395" s="12" t="s">
        <v>216</v>
      </c>
      <c r="B395" s="13"/>
      <c r="C395" s="29" t="s">
        <v>148</v>
      </c>
      <c r="D395" s="29" t="s">
        <v>144</v>
      </c>
      <c r="E395" s="20" t="s">
        <v>370</v>
      </c>
      <c r="F395" s="20"/>
      <c r="G395" s="21">
        <f>SUM(G396)+G398</f>
        <v>3270.4</v>
      </c>
      <c r="H395" s="21">
        <f>SUM(H396)+H398</f>
        <v>3268.8</v>
      </c>
      <c r="I395" s="80">
        <f t="shared" si="72"/>
        <v>99.951076320939336</v>
      </c>
    </row>
    <row r="396" spans="1:9" ht="47.25" hidden="1" x14ac:dyDescent="0.25">
      <c r="A396" s="12" t="s">
        <v>303</v>
      </c>
      <c r="B396" s="13"/>
      <c r="C396" s="29" t="s">
        <v>148</v>
      </c>
      <c r="D396" s="29" t="s">
        <v>144</v>
      </c>
      <c r="E396" s="20" t="s">
        <v>371</v>
      </c>
      <c r="F396" s="20"/>
      <c r="G396" s="21">
        <f>SUM(G397)</f>
        <v>0</v>
      </c>
      <c r="H396" s="21">
        <f>SUM(H397)</f>
        <v>0</v>
      </c>
      <c r="I396" s="80" t="e">
        <f t="shared" si="72"/>
        <v>#DIV/0!</v>
      </c>
    </row>
    <row r="397" spans="1:9" hidden="1" x14ac:dyDescent="0.25">
      <c r="A397" s="12" t="s">
        <v>880</v>
      </c>
      <c r="B397" s="13"/>
      <c r="C397" s="29" t="s">
        <v>148</v>
      </c>
      <c r="D397" s="29" t="s">
        <v>144</v>
      </c>
      <c r="E397" s="20" t="s">
        <v>371</v>
      </c>
      <c r="F397" s="29" t="s">
        <v>169</v>
      </c>
      <c r="G397" s="21"/>
      <c r="H397" s="21"/>
      <c r="I397" s="80" t="e">
        <f t="shared" si="72"/>
        <v>#DIV/0!</v>
      </c>
    </row>
    <row r="398" spans="1:9" ht="47.25" x14ac:dyDescent="0.25">
      <c r="A398" s="12" t="s">
        <v>303</v>
      </c>
      <c r="B398" s="13"/>
      <c r="C398" s="29" t="s">
        <v>148</v>
      </c>
      <c r="D398" s="29" t="s">
        <v>144</v>
      </c>
      <c r="E398" s="20" t="s">
        <v>371</v>
      </c>
      <c r="F398" s="20"/>
      <c r="G398" s="21">
        <f>SUM(G399:G400)</f>
        <v>3270.4</v>
      </c>
      <c r="H398" s="21">
        <f>SUM(H399:H400)</f>
        <v>3268.8</v>
      </c>
      <c r="I398" s="80">
        <f t="shared" si="72"/>
        <v>99.951076320939336</v>
      </c>
    </row>
    <row r="399" spans="1:9" ht="47.25" hidden="1" x14ac:dyDescent="0.25">
      <c r="A399" s="30" t="s">
        <v>143</v>
      </c>
      <c r="B399" s="13"/>
      <c r="C399" s="29" t="s">
        <v>148</v>
      </c>
      <c r="D399" s="29" t="s">
        <v>144</v>
      </c>
      <c r="E399" s="20" t="s">
        <v>371</v>
      </c>
      <c r="F399" s="20">
        <v>100</v>
      </c>
      <c r="G399" s="21"/>
      <c r="H399" s="21"/>
      <c r="I399" s="80" t="e">
        <f t="shared" si="72"/>
        <v>#DIV/0!</v>
      </c>
    </row>
    <row r="400" spans="1:9" ht="31.5" x14ac:dyDescent="0.25">
      <c r="A400" s="12" t="s">
        <v>131</v>
      </c>
      <c r="B400" s="13"/>
      <c r="C400" s="29" t="s">
        <v>148</v>
      </c>
      <c r="D400" s="29" t="s">
        <v>144</v>
      </c>
      <c r="E400" s="20" t="s">
        <v>371</v>
      </c>
      <c r="F400" s="29" t="s">
        <v>169</v>
      </c>
      <c r="G400" s="21">
        <v>3270.4</v>
      </c>
      <c r="H400" s="21">
        <v>3268.8</v>
      </c>
      <c r="I400" s="80">
        <f t="shared" si="72"/>
        <v>99.951076320939336</v>
      </c>
    </row>
    <row r="401" spans="1:9" hidden="1" x14ac:dyDescent="0.25">
      <c r="A401" s="12" t="s">
        <v>374</v>
      </c>
      <c r="B401" s="13"/>
      <c r="C401" s="29" t="s">
        <v>148</v>
      </c>
      <c r="D401" s="29" t="s">
        <v>144</v>
      </c>
      <c r="E401" s="20" t="s">
        <v>375</v>
      </c>
      <c r="F401" s="29"/>
      <c r="G401" s="21">
        <f>SUM(G402)</f>
        <v>0</v>
      </c>
      <c r="H401" s="21">
        <f t="shared" ref="H401" si="73">SUM(H402)</f>
        <v>0</v>
      </c>
      <c r="I401" s="80" t="e">
        <f t="shared" si="72"/>
        <v>#DIV/0!</v>
      </c>
    </row>
    <row r="402" spans="1:9" ht="47.25" hidden="1" x14ac:dyDescent="0.25">
      <c r="A402" s="12" t="s">
        <v>971</v>
      </c>
      <c r="B402" s="13"/>
      <c r="C402" s="29" t="s">
        <v>148</v>
      </c>
      <c r="D402" s="29" t="s">
        <v>144</v>
      </c>
      <c r="E402" s="20" t="s">
        <v>377</v>
      </c>
      <c r="F402" s="29"/>
      <c r="G402" s="21">
        <f>SUM(G403)</f>
        <v>0</v>
      </c>
      <c r="H402" s="21">
        <f>SUM(H403)</f>
        <v>0</v>
      </c>
      <c r="I402" s="80" t="e">
        <f t="shared" si="72"/>
        <v>#DIV/0!</v>
      </c>
    </row>
    <row r="403" spans="1:9" ht="31.5" hidden="1" x14ac:dyDescent="0.25">
      <c r="A403" s="12" t="s">
        <v>131</v>
      </c>
      <c r="B403" s="13"/>
      <c r="C403" s="29" t="s">
        <v>148</v>
      </c>
      <c r="D403" s="29" t="s">
        <v>144</v>
      </c>
      <c r="E403" s="20" t="s">
        <v>377</v>
      </c>
      <c r="F403" s="29" t="s">
        <v>169</v>
      </c>
      <c r="G403" s="21"/>
      <c r="H403" s="21"/>
      <c r="I403" s="80" t="e">
        <f t="shared" si="72"/>
        <v>#DIV/0!</v>
      </c>
    </row>
    <row r="404" spans="1:9" ht="31.5" hidden="1" x14ac:dyDescent="0.25">
      <c r="A404" s="30" t="s">
        <v>320</v>
      </c>
      <c r="B404" s="13"/>
      <c r="C404" s="29" t="s">
        <v>148</v>
      </c>
      <c r="D404" s="29" t="s">
        <v>144</v>
      </c>
      <c r="E404" s="20" t="s">
        <v>372</v>
      </c>
      <c r="F404" s="29"/>
      <c r="G404" s="21">
        <f>SUM(G405)</f>
        <v>0</v>
      </c>
      <c r="H404" s="21">
        <f>SUM(H405)</f>
        <v>0</v>
      </c>
      <c r="I404" s="80" t="e">
        <f t="shared" si="72"/>
        <v>#DIV/0!</v>
      </c>
    </row>
    <row r="405" spans="1:9" ht="31.5" hidden="1" x14ac:dyDescent="0.25">
      <c r="A405" s="30" t="s">
        <v>322</v>
      </c>
      <c r="B405" s="13"/>
      <c r="C405" s="29" t="s">
        <v>148</v>
      </c>
      <c r="D405" s="29" t="s">
        <v>144</v>
      </c>
      <c r="E405" s="20" t="s">
        <v>372</v>
      </c>
      <c r="F405" s="29" t="s">
        <v>323</v>
      </c>
      <c r="G405" s="21"/>
      <c r="H405" s="21"/>
      <c r="I405" s="80" t="e">
        <f t="shared" si="72"/>
        <v>#DIV/0!</v>
      </c>
    </row>
    <row r="406" spans="1:9" x14ac:dyDescent="0.25">
      <c r="A406" s="30" t="s">
        <v>920</v>
      </c>
      <c r="B406" s="13"/>
      <c r="C406" s="29" t="s">
        <v>127</v>
      </c>
      <c r="D406" s="29"/>
      <c r="E406" s="20"/>
      <c r="F406" s="29"/>
      <c r="G406" s="21">
        <f>SUM(G428)+G407+G411</f>
        <v>325.2</v>
      </c>
      <c r="H406" s="21">
        <f>SUM(H428)+H407+H411</f>
        <v>325.2</v>
      </c>
      <c r="I406" s="80">
        <f t="shared" si="72"/>
        <v>100</v>
      </c>
    </row>
    <row r="407" spans="1:9" hidden="1" x14ac:dyDescent="0.25">
      <c r="A407" s="12" t="s">
        <v>972</v>
      </c>
      <c r="B407" s="13"/>
      <c r="C407" s="29" t="s">
        <v>127</v>
      </c>
      <c r="D407" s="29" t="s">
        <v>213</v>
      </c>
      <c r="E407" s="20"/>
      <c r="F407" s="29"/>
      <c r="G407" s="21">
        <f>SUM(G408)</f>
        <v>0</v>
      </c>
      <c r="H407" s="21">
        <f t="shared" ref="H407:H408" si="74">SUM(H408)</f>
        <v>0</v>
      </c>
      <c r="I407" s="80" t="e">
        <f t="shared" si="72"/>
        <v>#DIV/0!</v>
      </c>
    </row>
    <row r="408" spans="1:9" ht="47.25" hidden="1" x14ac:dyDescent="0.25">
      <c r="A408" s="30" t="s">
        <v>537</v>
      </c>
      <c r="B408" s="13"/>
      <c r="C408" s="29" t="s">
        <v>127</v>
      </c>
      <c r="D408" s="29" t="s">
        <v>213</v>
      </c>
      <c r="E408" s="20" t="s">
        <v>538</v>
      </c>
      <c r="F408" s="29"/>
      <c r="G408" s="21">
        <f>SUM(G409)</f>
        <v>0</v>
      </c>
      <c r="H408" s="21">
        <f t="shared" si="74"/>
        <v>0</v>
      </c>
      <c r="I408" s="80" t="e">
        <f t="shared" si="72"/>
        <v>#DIV/0!</v>
      </c>
    </row>
    <row r="409" spans="1:9" ht="33.75" hidden="1" customHeight="1" x14ac:dyDescent="0.25">
      <c r="A409" s="30" t="s">
        <v>539</v>
      </c>
      <c r="B409" s="13"/>
      <c r="C409" s="29" t="s">
        <v>127</v>
      </c>
      <c r="D409" s="29" t="s">
        <v>213</v>
      </c>
      <c r="E409" s="20" t="s">
        <v>540</v>
      </c>
      <c r="F409" s="29"/>
      <c r="G409" s="21">
        <f>SUM(G410)</f>
        <v>0</v>
      </c>
      <c r="H409" s="21">
        <f>SUM(H410)</f>
        <v>0</v>
      </c>
      <c r="I409" s="80" t="e">
        <f t="shared" si="72"/>
        <v>#DIV/0!</v>
      </c>
    </row>
    <row r="410" spans="1:9" ht="31.5" hidden="1" x14ac:dyDescent="0.25">
      <c r="A410" s="30" t="s">
        <v>322</v>
      </c>
      <c r="B410" s="13"/>
      <c r="C410" s="29" t="s">
        <v>127</v>
      </c>
      <c r="D410" s="29" t="s">
        <v>213</v>
      </c>
      <c r="E410" s="20" t="s">
        <v>540</v>
      </c>
      <c r="F410" s="29" t="s">
        <v>323</v>
      </c>
      <c r="G410" s="21"/>
      <c r="H410" s="21"/>
      <c r="I410" s="80" t="e">
        <f t="shared" si="72"/>
        <v>#DIV/0!</v>
      </c>
    </row>
    <row r="411" spans="1:9" x14ac:dyDescent="0.25">
      <c r="A411" s="30" t="s">
        <v>921</v>
      </c>
      <c r="B411" s="13"/>
      <c r="C411" s="29" t="s">
        <v>127</v>
      </c>
      <c r="D411" s="29" t="s">
        <v>144</v>
      </c>
      <c r="E411" s="20"/>
      <c r="F411" s="29"/>
      <c r="G411" s="21">
        <f>SUM(G412+G425)+G415+G418+G422</f>
        <v>325.2</v>
      </c>
      <c r="H411" s="21">
        <f>SUM(H412+H425)+H415+H418+H422</f>
        <v>325.2</v>
      </c>
      <c r="I411" s="80">
        <f t="shared" si="72"/>
        <v>100</v>
      </c>
    </row>
    <row r="412" spans="1:9" ht="31.5" x14ac:dyDescent="0.25">
      <c r="A412" s="12" t="s">
        <v>242</v>
      </c>
      <c r="B412" s="13"/>
      <c r="C412" s="29" t="s">
        <v>127</v>
      </c>
      <c r="D412" s="29" t="s">
        <v>144</v>
      </c>
      <c r="E412" s="29" t="s">
        <v>243</v>
      </c>
      <c r="F412" s="20"/>
      <c r="G412" s="21">
        <f>SUM(G413)</f>
        <v>148.19999999999999</v>
      </c>
      <c r="H412" s="21">
        <f t="shared" ref="H412:H413" si="75">SUM(H413)</f>
        <v>148.19999999999999</v>
      </c>
      <c r="I412" s="80">
        <f t="shared" si="72"/>
        <v>100</v>
      </c>
    </row>
    <row r="413" spans="1:9" ht="31.5" x14ac:dyDescent="0.25">
      <c r="A413" s="12" t="s">
        <v>228</v>
      </c>
      <c r="B413" s="13"/>
      <c r="C413" s="29" t="s">
        <v>127</v>
      </c>
      <c r="D413" s="29" t="s">
        <v>144</v>
      </c>
      <c r="E413" s="20" t="s">
        <v>244</v>
      </c>
      <c r="F413" s="20"/>
      <c r="G413" s="21">
        <f>SUM(G414)</f>
        <v>148.19999999999999</v>
      </c>
      <c r="H413" s="21">
        <f t="shared" si="75"/>
        <v>148.19999999999999</v>
      </c>
      <c r="I413" s="80">
        <f t="shared" si="72"/>
        <v>100</v>
      </c>
    </row>
    <row r="414" spans="1:9" ht="31.5" x14ac:dyDescent="0.25">
      <c r="A414" s="12" t="s">
        <v>131</v>
      </c>
      <c r="B414" s="13"/>
      <c r="C414" s="29" t="s">
        <v>127</v>
      </c>
      <c r="D414" s="29" t="s">
        <v>144</v>
      </c>
      <c r="E414" s="20" t="s">
        <v>244</v>
      </c>
      <c r="F414" s="20">
        <v>200</v>
      </c>
      <c r="G414" s="21">
        <v>148.19999999999999</v>
      </c>
      <c r="H414" s="21">
        <v>148.19999999999999</v>
      </c>
      <c r="I414" s="80">
        <f t="shared" si="72"/>
        <v>100</v>
      </c>
    </row>
    <row r="415" spans="1:9" ht="31.5" x14ac:dyDescent="0.25">
      <c r="A415" s="12" t="s">
        <v>245</v>
      </c>
      <c r="B415" s="13"/>
      <c r="C415" s="29" t="s">
        <v>127</v>
      </c>
      <c r="D415" s="29" t="s">
        <v>144</v>
      </c>
      <c r="E415" s="20" t="s">
        <v>246</v>
      </c>
      <c r="F415" s="20"/>
      <c r="G415" s="21">
        <f>SUM(G416)</f>
        <v>49.5</v>
      </c>
      <c r="H415" s="21">
        <f>SUM(H416)</f>
        <v>49.5</v>
      </c>
      <c r="I415" s="80">
        <f t="shared" si="72"/>
        <v>100</v>
      </c>
    </row>
    <row r="416" spans="1:9" ht="31.5" x14ac:dyDescent="0.25">
      <c r="A416" s="12" t="s">
        <v>228</v>
      </c>
      <c r="B416" s="13"/>
      <c r="C416" s="29" t="s">
        <v>127</v>
      </c>
      <c r="D416" s="29" t="s">
        <v>144</v>
      </c>
      <c r="E416" s="20" t="s">
        <v>255</v>
      </c>
      <c r="F416" s="20"/>
      <c r="G416" s="21">
        <f>SUM(G417)</f>
        <v>49.5</v>
      </c>
      <c r="H416" s="21">
        <f>SUM(H417)</f>
        <v>49.5</v>
      </c>
      <c r="I416" s="80">
        <f t="shared" si="72"/>
        <v>100</v>
      </c>
    </row>
    <row r="417" spans="1:9" ht="31.5" x14ac:dyDescent="0.25">
      <c r="A417" s="12" t="s">
        <v>131</v>
      </c>
      <c r="B417" s="13"/>
      <c r="C417" s="29" t="s">
        <v>127</v>
      </c>
      <c r="D417" s="29" t="s">
        <v>144</v>
      </c>
      <c r="E417" s="20" t="s">
        <v>255</v>
      </c>
      <c r="F417" s="20">
        <v>200</v>
      </c>
      <c r="G417" s="21">
        <v>49.5</v>
      </c>
      <c r="H417" s="21">
        <v>49.5</v>
      </c>
      <c r="I417" s="80">
        <f t="shared" si="72"/>
        <v>100</v>
      </c>
    </row>
    <row r="418" spans="1:9" ht="31.5" x14ac:dyDescent="0.25">
      <c r="A418" s="30" t="s">
        <v>285</v>
      </c>
      <c r="B418" s="23"/>
      <c r="C418" s="29" t="s">
        <v>127</v>
      </c>
      <c r="D418" s="29" t="s">
        <v>144</v>
      </c>
      <c r="E418" s="23" t="s">
        <v>286</v>
      </c>
      <c r="F418" s="29"/>
      <c r="G418" s="21">
        <f>SUM(G419)</f>
        <v>33</v>
      </c>
      <c r="H418" s="21">
        <f t="shared" ref="H418:H420" si="76">SUM(H419)</f>
        <v>33</v>
      </c>
      <c r="I418" s="80">
        <f t="shared" si="72"/>
        <v>100</v>
      </c>
    </row>
    <row r="419" spans="1:9" ht="31.5" x14ac:dyDescent="0.25">
      <c r="A419" s="30" t="s">
        <v>287</v>
      </c>
      <c r="B419" s="23"/>
      <c r="C419" s="29" t="s">
        <v>127</v>
      </c>
      <c r="D419" s="29" t="s">
        <v>144</v>
      </c>
      <c r="E419" s="23" t="s">
        <v>288</v>
      </c>
      <c r="F419" s="29"/>
      <c r="G419" s="21">
        <f>SUM(G420)</f>
        <v>33</v>
      </c>
      <c r="H419" s="21">
        <f t="shared" si="76"/>
        <v>33</v>
      </c>
      <c r="I419" s="80">
        <f t="shared" si="72"/>
        <v>100</v>
      </c>
    </row>
    <row r="420" spans="1:9" ht="31.5" x14ac:dyDescent="0.25">
      <c r="A420" s="30" t="s">
        <v>294</v>
      </c>
      <c r="B420" s="23"/>
      <c r="C420" s="29" t="s">
        <v>127</v>
      </c>
      <c r="D420" s="29" t="s">
        <v>144</v>
      </c>
      <c r="E420" s="23" t="s">
        <v>295</v>
      </c>
      <c r="F420" s="29"/>
      <c r="G420" s="21">
        <f>SUM(G421)</f>
        <v>33</v>
      </c>
      <c r="H420" s="21">
        <f t="shared" si="76"/>
        <v>33</v>
      </c>
      <c r="I420" s="80">
        <f t="shared" si="72"/>
        <v>100</v>
      </c>
    </row>
    <row r="421" spans="1:9" ht="31.5" x14ac:dyDescent="0.25">
      <c r="A421" s="12" t="s">
        <v>131</v>
      </c>
      <c r="B421" s="13"/>
      <c r="C421" s="29" t="s">
        <v>127</v>
      </c>
      <c r="D421" s="29" t="s">
        <v>144</v>
      </c>
      <c r="E421" s="23" t="s">
        <v>295</v>
      </c>
      <c r="F421" s="29" t="s">
        <v>169</v>
      </c>
      <c r="G421" s="21">
        <v>33</v>
      </c>
      <c r="H421" s="21">
        <v>33</v>
      </c>
      <c r="I421" s="80">
        <f t="shared" si="72"/>
        <v>100</v>
      </c>
    </row>
    <row r="422" spans="1:9" x14ac:dyDescent="0.25">
      <c r="A422" s="12" t="s">
        <v>368</v>
      </c>
      <c r="B422" s="13"/>
      <c r="C422" s="29" t="s">
        <v>127</v>
      </c>
      <c r="D422" s="29" t="s">
        <v>144</v>
      </c>
      <c r="E422" s="20" t="s">
        <v>369</v>
      </c>
      <c r="F422" s="29"/>
      <c r="G422" s="21">
        <f>SUM(G423)</f>
        <v>14.5</v>
      </c>
      <c r="H422" s="21">
        <f t="shared" ref="H422:H423" si="77">SUM(H423)</f>
        <v>14.5</v>
      </c>
      <c r="I422" s="80">
        <f t="shared" si="72"/>
        <v>100</v>
      </c>
    </row>
    <row r="423" spans="1:9" ht="31.5" x14ac:dyDescent="0.25">
      <c r="A423" s="12" t="s">
        <v>294</v>
      </c>
      <c r="B423" s="13"/>
      <c r="C423" s="29" t="s">
        <v>127</v>
      </c>
      <c r="D423" s="29" t="s">
        <v>144</v>
      </c>
      <c r="E423" s="20" t="s">
        <v>373</v>
      </c>
      <c r="F423" s="29"/>
      <c r="G423" s="21">
        <f>SUM(G424)</f>
        <v>14.5</v>
      </c>
      <c r="H423" s="21">
        <f t="shared" si="77"/>
        <v>14.5</v>
      </c>
      <c r="I423" s="80">
        <f t="shared" si="72"/>
        <v>100</v>
      </c>
    </row>
    <row r="424" spans="1:9" ht="31.5" x14ac:dyDescent="0.25">
      <c r="A424" s="12" t="s">
        <v>131</v>
      </c>
      <c r="B424" s="13"/>
      <c r="C424" s="29" t="s">
        <v>127</v>
      </c>
      <c r="D424" s="29" t="s">
        <v>144</v>
      </c>
      <c r="E424" s="20" t="s">
        <v>373</v>
      </c>
      <c r="F424" s="29" t="s">
        <v>169</v>
      </c>
      <c r="G424" s="21">
        <v>14.5</v>
      </c>
      <c r="H424" s="21">
        <v>14.5</v>
      </c>
      <c r="I424" s="80">
        <f t="shared" si="72"/>
        <v>100</v>
      </c>
    </row>
    <row r="425" spans="1:9" ht="31.5" x14ac:dyDescent="0.25">
      <c r="A425" s="30" t="s">
        <v>867</v>
      </c>
      <c r="B425" s="13"/>
      <c r="C425" s="29" t="s">
        <v>127</v>
      </c>
      <c r="D425" s="29" t="s">
        <v>144</v>
      </c>
      <c r="E425" s="20" t="s">
        <v>868</v>
      </c>
      <c r="F425" s="20"/>
      <c r="G425" s="21">
        <f>SUM(G426)</f>
        <v>80</v>
      </c>
      <c r="H425" s="21">
        <f t="shared" ref="H425:H426" si="78">SUM(H426)</f>
        <v>80</v>
      </c>
      <c r="I425" s="80">
        <f t="shared" si="72"/>
        <v>100</v>
      </c>
    </row>
    <row r="426" spans="1:9" ht="31.5" x14ac:dyDescent="0.25">
      <c r="A426" s="12" t="s">
        <v>228</v>
      </c>
      <c r="B426" s="13"/>
      <c r="C426" s="29" t="s">
        <v>127</v>
      </c>
      <c r="D426" s="29" t="s">
        <v>144</v>
      </c>
      <c r="E426" s="20" t="s">
        <v>869</v>
      </c>
      <c r="F426" s="29"/>
      <c r="G426" s="21">
        <f>SUM(G427)</f>
        <v>80</v>
      </c>
      <c r="H426" s="21">
        <f t="shared" si="78"/>
        <v>80</v>
      </c>
      <c r="I426" s="80">
        <f t="shared" si="72"/>
        <v>100</v>
      </c>
    </row>
    <row r="427" spans="1:9" ht="31.5" x14ac:dyDescent="0.25">
      <c r="A427" s="12" t="s">
        <v>131</v>
      </c>
      <c r="B427" s="13"/>
      <c r="C427" s="29" t="s">
        <v>127</v>
      </c>
      <c r="D427" s="29" t="s">
        <v>144</v>
      </c>
      <c r="E427" s="20" t="s">
        <v>869</v>
      </c>
      <c r="F427" s="29" t="s">
        <v>169</v>
      </c>
      <c r="G427" s="21">
        <v>80</v>
      </c>
      <c r="H427" s="21">
        <v>80</v>
      </c>
      <c r="I427" s="80">
        <f t="shared" si="72"/>
        <v>100</v>
      </c>
    </row>
    <row r="428" spans="1:9" hidden="1" x14ac:dyDescent="0.25">
      <c r="A428" s="12" t="s">
        <v>973</v>
      </c>
      <c r="B428" s="13"/>
      <c r="C428" s="29" t="s">
        <v>127</v>
      </c>
      <c r="D428" s="29" t="s">
        <v>260</v>
      </c>
      <c r="E428" s="20"/>
      <c r="F428" s="29"/>
      <c r="G428" s="21">
        <f t="shared" ref="G428:H430" si="79">SUM(G429)</f>
        <v>0</v>
      </c>
      <c r="H428" s="21">
        <f t="shared" si="79"/>
        <v>0</v>
      </c>
      <c r="I428" s="80" t="e">
        <f t="shared" si="72"/>
        <v>#DIV/0!</v>
      </c>
    </row>
    <row r="429" spans="1:9" ht="47.25" hidden="1" x14ac:dyDescent="0.25">
      <c r="A429" s="30" t="s">
        <v>537</v>
      </c>
      <c r="B429" s="13"/>
      <c r="C429" s="29" t="s">
        <v>127</v>
      </c>
      <c r="D429" s="29" t="s">
        <v>260</v>
      </c>
      <c r="E429" s="20" t="s">
        <v>538</v>
      </c>
      <c r="F429" s="29"/>
      <c r="G429" s="21">
        <f>SUM(G430)</f>
        <v>0</v>
      </c>
      <c r="H429" s="21">
        <f>SUM(H430)</f>
        <v>0</v>
      </c>
      <c r="I429" s="80" t="e">
        <f t="shared" si="72"/>
        <v>#DIV/0!</v>
      </c>
    </row>
    <row r="430" spans="1:9" ht="31.5" hidden="1" x14ac:dyDescent="0.25">
      <c r="A430" s="30" t="s">
        <v>320</v>
      </c>
      <c r="B430" s="13"/>
      <c r="C430" s="29" t="s">
        <v>127</v>
      </c>
      <c r="D430" s="29" t="s">
        <v>260</v>
      </c>
      <c r="E430" s="20" t="s">
        <v>545</v>
      </c>
      <c r="F430" s="29"/>
      <c r="G430" s="21">
        <f t="shared" si="79"/>
        <v>0</v>
      </c>
      <c r="H430" s="21">
        <f t="shared" si="79"/>
        <v>0</v>
      </c>
      <c r="I430" s="80" t="e">
        <f t="shared" si="72"/>
        <v>#DIV/0!</v>
      </c>
    </row>
    <row r="431" spans="1:9" ht="31.5" hidden="1" x14ac:dyDescent="0.25">
      <c r="A431" s="30" t="s">
        <v>322</v>
      </c>
      <c r="B431" s="13"/>
      <c r="C431" s="29" t="s">
        <v>127</v>
      </c>
      <c r="D431" s="29" t="s">
        <v>260</v>
      </c>
      <c r="E431" s="20" t="s">
        <v>545</v>
      </c>
      <c r="F431" s="29" t="s">
        <v>323</v>
      </c>
      <c r="G431" s="21"/>
      <c r="H431" s="21"/>
      <c r="I431" s="80" t="e">
        <f t="shared" si="72"/>
        <v>#DIV/0!</v>
      </c>
    </row>
    <row r="432" spans="1:9" hidden="1" x14ac:dyDescent="0.25">
      <c r="A432" s="30" t="s">
        <v>974</v>
      </c>
      <c r="B432" s="23"/>
      <c r="C432" s="29" t="s">
        <v>230</v>
      </c>
      <c r="D432" s="29"/>
      <c r="E432" s="29"/>
      <c r="F432" s="23"/>
      <c r="G432" s="14">
        <f t="shared" ref="G432:H435" si="80">SUM(G433)</f>
        <v>0</v>
      </c>
      <c r="H432" s="14">
        <f t="shared" si="80"/>
        <v>0</v>
      </c>
      <c r="I432" s="80" t="e">
        <f t="shared" si="72"/>
        <v>#DIV/0!</v>
      </c>
    </row>
    <row r="433" spans="1:9" hidden="1" x14ac:dyDescent="0.25">
      <c r="A433" s="30" t="s">
        <v>975</v>
      </c>
      <c r="B433" s="23"/>
      <c r="C433" s="35" t="s">
        <v>230</v>
      </c>
      <c r="D433" s="35" t="s">
        <v>136</v>
      </c>
      <c r="E433" s="35"/>
      <c r="F433" s="35"/>
      <c r="G433" s="21">
        <f t="shared" si="80"/>
        <v>0</v>
      </c>
      <c r="H433" s="21">
        <f t="shared" si="80"/>
        <v>0</v>
      </c>
      <c r="I433" s="80" t="e">
        <f t="shared" si="72"/>
        <v>#DIV/0!</v>
      </c>
    </row>
    <row r="434" spans="1:9" ht="31.5" hidden="1" x14ac:dyDescent="0.25">
      <c r="A434" s="30" t="s">
        <v>350</v>
      </c>
      <c r="B434" s="23"/>
      <c r="C434" s="35" t="s">
        <v>230</v>
      </c>
      <c r="D434" s="35" t="s">
        <v>136</v>
      </c>
      <c r="E434" s="29" t="s">
        <v>351</v>
      </c>
      <c r="F434" s="23"/>
      <c r="G434" s="14">
        <f t="shared" si="80"/>
        <v>0</v>
      </c>
      <c r="H434" s="14">
        <f t="shared" si="80"/>
        <v>0</v>
      </c>
      <c r="I434" s="80" t="e">
        <f t="shared" si="72"/>
        <v>#DIV/0!</v>
      </c>
    </row>
    <row r="435" spans="1:9" ht="31.5" hidden="1" x14ac:dyDescent="0.25">
      <c r="A435" s="30" t="s">
        <v>320</v>
      </c>
      <c r="B435" s="23"/>
      <c r="C435" s="35" t="s">
        <v>230</v>
      </c>
      <c r="D435" s="35" t="s">
        <v>136</v>
      </c>
      <c r="E435" s="29" t="s">
        <v>352</v>
      </c>
      <c r="F435" s="23"/>
      <c r="G435" s="14">
        <f t="shared" si="80"/>
        <v>0</v>
      </c>
      <c r="H435" s="14">
        <f t="shared" si="80"/>
        <v>0</v>
      </c>
      <c r="I435" s="80" t="e">
        <f t="shared" si="72"/>
        <v>#DIV/0!</v>
      </c>
    </row>
    <row r="436" spans="1:9" ht="31.5" hidden="1" x14ac:dyDescent="0.25">
      <c r="A436" s="30" t="s">
        <v>322</v>
      </c>
      <c r="B436" s="23"/>
      <c r="C436" s="35" t="s">
        <v>230</v>
      </c>
      <c r="D436" s="35" t="s">
        <v>136</v>
      </c>
      <c r="E436" s="29" t="s">
        <v>352</v>
      </c>
      <c r="F436" s="23" t="s">
        <v>323</v>
      </c>
      <c r="G436" s="14"/>
      <c r="H436" s="14"/>
      <c r="I436" s="80" t="e">
        <f t="shared" si="72"/>
        <v>#DIV/0!</v>
      </c>
    </row>
    <row r="437" spans="1:9" x14ac:dyDescent="0.25">
      <c r="A437" s="12" t="s">
        <v>976</v>
      </c>
      <c r="B437" s="13"/>
      <c r="C437" s="29" t="s">
        <v>118</v>
      </c>
      <c r="D437" s="29"/>
      <c r="E437" s="20"/>
      <c r="F437" s="20"/>
      <c r="G437" s="21">
        <f>SUM(G438+G450)+G463</f>
        <v>70342.2</v>
      </c>
      <c r="H437" s="21">
        <f>SUM(H438+H450)+H463</f>
        <v>69064</v>
      </c>
      <c r="I437" s="80">
        <f t="shared" si="72"/>
        <v>98.182883105731705</v>
      </c>
    </row>
    <row r="438" spans="1:9" hidden="1" x14ac:dyDescent="0.25">
      <c r="A438" s="12" t="s">
        <v>977</v>
      </c>
      <c r="B438" s="13"/>
      <c r="C438" s="29" t="s">
        <v>118</v>
      </c>
      <c r="D438" s="29" t="s">
        <v>119</v>
      </c>
      <c r="E438" s="20"/>
      <c r="F438" s="20"/>
      <c r="G438" s="21">
        <f>SUM(G443)+G439+G446</f>
        <v>0</v>
      </c>
      <c r="H438" s="21">
        <f>SUM(H443)+H439+H446</f>
        <v>0</v>
      </c>
      <c r="I438" s="80" t="e">
        <f t="shared" si="72"/>
        <v>#DIV/0!</v>
      </c>
    </row>
    <row r="439" spans="1:9" ht="31.5" hidden="1" x14ac:dyDescent="0.25">
      <c r="A439" s="32" t="s">
        <v>978</v>
      </c>
      <c r="B439" s="29"/>
      <c r="C439" s="29" t="s">
        <v>118</v>
      </c>
      <c r="D439" s="29" t="s">
        <v>119</v>
      </c>
      <c r="E439" s="20" t="s">
        <v>329</v>
      </c>
      <c r="F439" s="33"/>
      <c r="G439" s="21">
        <f t="shared" ref="G439:H441" si="81">SUM(G440)</f>
        <v>0</v>
      </c>
      <c r="H439" s="21">
        <f t="shared" si="81"/>
        <v>0</v>
      </c>
      <c r="I439" s="80" t="e">
        <f t="shared" si="72"/>
        <v>#DIV/0!</v>
      </c>
    </row>
    <row r="440" spans="1:9" ht="31.5" hidden="1" x14ac:dyDescent="0.25">
      <c r="A440" s="12" t="s">
        <v>979</v>
      </c>
      <c r="B440" s="29"/>
      <c r="C440" s="29" t="s">
        <v>118</v>
      </c>
      <c r="D440" s="29" t="s">
        <v>119</v>
      </c>
      <c r="E440" s="20" t="s">
        <v>343</v>
      </c>
      <c r="F440" s="33"/>
      <c r="G440" s="21">
        <f t="shared" si="81"/>
        <v>0</v>
      </c>
      <c r="H440" s="21">
        <f t="shared" si="81"/>
        <v>0</v>
      </c>
      <c r="I440" s="80" t="e">
        <f t="shared" si="72"/>
        <v>#DIV/0!</v>
      </c>
    </row>
    <row r="441" spans="1:9" ht="37.5" hidden="1" customHeight="1" x14ac:dyDescent="0.25">
      <c r="A441" s="12" t="s">
        <v>348</v>
      </c>
      <c r="B441" s="29"/>
      <c r="C441" s="29" t="s">
        <v>118</v>
      </c>
      <c r="D441" s="29" t="s">
        <v>119</v>
      </c>
      <c r="E441" s="20" t="s">
        <v>349</v>
      </c>
      <c r="F441" s="33"/>
      <c r="G441" s="21">
        <f t="shared" si="81"/>
        <v>0</v>
      </c>
      <c r="H441" s="21">
        <f t="shared" si="81"/>
        <v>0</v>
      </c>
      <c r="I441" s="80" t="e">
        <f t="shared" si="72"/>
        <v>#DIV/0!</v>
      </c>
    </row>
    <row r="442" spans="1:9" hidden="1" x14ac:dyDescent="0.25">
      <c r="A442" s="12" t="s">
        <v>116</v>
      </c>
      <c r="B442" s="29"/>
      <c r="C442" s="29" t="s">
        <v>118</v>
      </c>
      <c r="D442" s="29" t="s">
        <v>119</v>
      </c>
      <c r="E442" s="20" t="s">
        <v>349</v>
      </c>
      <c r="F442" s="20">
        <v>300</v>
      </c>
      <c r="G442" s="21"/>
      <c r="H442" s="21"/>
      <c r="I442" s="80" t="e">
        <f t="shared" si="72"/>
        <v>#DIV/0!</v>
      </c>
    </row>
    <row r="443" spans="1:9" ht="31.5" hidden="1" x14ac:dyDescent="0.25">
      <c r="A443" s="12" t="s">
        <v>980</v>
      </c>
      <c r="B443" s="13"/>
      <c r="C443" s="29" t="s">
        <v>118</v>
      </c>
      <c r="D443" s="29" t="s">
        <v>119</v>
      </c>
      <c r="E443" s="20" t="s">
        <v>396</v>
      </c>
      <c r="F443" s="20"/>
      <c r="G443" s="21">
        <f t="shared" ref="G443:H444" si="82">SUM(G444)</f>
        <v>0</v>
      </c>
      <c r="H443" s="21">
        <f t="shared" si="82"/>
        <v>0</v>
      </c>
      <c r="I443" s="80" t="e">
        <f t="shared" si="72"/>
        <v>#DIV/0!</v>
      </c>
    </row>
    <row r="444" spans="1:9" ht="78.75" hidden="1" x14ac:dyDescent="0.25">
      <c r="A444" s="12" t="s">
        <v>981</v>
      </c>
      <c r="B444" s="13"/>
      <c r="C444" s="29" t="s">
        <v>118</v>
      </c>
      <c r="D444" s="29" t="s">
        <v>119</v>
      </c>
      <c r="E444" s="20" t="s">
        <v>409</v>
      </c>
      <c r="F444" s="20"/>
      <c r="G444" s="21">
        <f t="shared" si="82"/>
        <v>0</v>
      </c>
      <c r="H444" s="21">
        <f t="shared" si="82"/>
        <v>0</v>
      </c>
      <c r="I444" s="80" t="e">
        <f t="shared" si="72"/>
        <v>#DIV/0!</v>
      </c>
    </row>
    <row r="445" spans="1:9" hidden="1" x14ac:dyDescent="0.25">
      <c r="A445" s="12" t="s">
        <v>880</v>
      </c>
      <c r="B445" s="13"/>
      <c r="C445" s="29" t="s">
        <v>118</v>
      </c>
      <c r="D445" s="29" t="s">
        <v>119</v>
      </c>
      <c r="E445" s="20" t="s">
        <v>409</v>
      </c>
      <c r="F445" s="20">
        <v>200</v>
      </c>
      <c r="G445" s="21"/>
      <c r="H445" s="21"/>
      <c r="I445" s="80" t="e">
        <f t="shared" si="72"/>
        <v>#DIV/0!</v>
      </c>
    </row>
    <row r="446" spans="1:9" ht="31.5" hidden="1" x14ac:dyDescent="0.25">
      <c r="A446" s="12" t="s">
        <v>851</v>
      </c>
      <c r="B446" s="13"/>
      <c r="C446" s="29" t="s">
        <v>118</v>
      </c>
      <c r="D446" s="29" t="s">
        <v>119</v>
      </c>
      <c r="E446" s="20" t="s">
        <v>852</v>
      </c>
      <c r="F446" s="20"/>
      <c r="G446" s="21">
        <f t="shared" ref="G446:H448" si="83">SUM(G447)</f>
        <v>0</v>
      </c>
      <c r="H446" s="21">
        <f t="shared" si="83"/>
        <v>0</v>
      </c>
      <c r="I446" s="80" t="e">
        <f t="shared" si="72"/>
        <v>#DIV/0!</v>
      </c>
    </row>
    <row r="447" spans="1:9" hidden="1" x14ac:dyDescent="0.25">
      <c r="A447" s="12" t="s">
        <v>216</v>
      </c>
      <c r="B447" s="13"/>
      <c r="C447" s="29" t="s">
        <v>118</v>
      </c>
      <c r="D447" s="29" t="s">
        <v>119</v>
      </c>
      <c r="E447" s="20" t="s">
        <v>853</v>
      </c>
      <c r="F447" s="20"/>
      <c r="G447" s="21">
        <f t="shared" si="83"/>
        <v>0</v>
      </c>
      <c r="H447" s="21">
        <f t="shared" si="83"/>
        <v>0</v>
      </c>
      <c r="I447" s="80" t="e">
        <f t="shared" si="72"/>
        <v>#DIV/0!</v>
      </c>
    </row>
    <row r="448" spans="1:9" hidden="1" x14ac:dyDescent="0.25">
      <c r="A448" s="12" t="s">
        <v>759</v>
      </c>
      <c r="B448" s="13"/>
      <c r="C448" s="29" t="s">
        <v>118</v>
      </c>
      <c r="D448" s="29" t="s">
        <v>119</v>
      </c>
      <c r="E448" s="20" t="s">
        <v>854</v>
      </c>
      <c r="F448" s="20"/>
      <c r="G448" s="21">
        <f t="shared" si="83"/>
        <v>0</v>
      </c>
      <c r="H448" s="21">
        <f t="shared" si="83"/>
        <v>0</v>
      </c>
      <c r="I448" s="80" t="e">
        <f t="shared" si="72"/>
        <v>#DIV/0!</v>
      </c>
    </row>
    <row r="449" spans="1:9" hidden="1" x14ac:dyDescent="0.25">
      <c r="A449" s="12" t="s">
        <v>116</v>
      </c>
      <c r="B449" s="13"/>
      <c r="C449" s="29" t="s">
        <v>118</v>
      </c>
      <c r="D449" s="29" t="s">
        <v>119</v>
      </c>
      <c r="E449" s="20" t="s">
        <v>854</v>
      </c>
      <c r="F449" s="20">
        <v>300</v>
      </c>
      <c r="G449" s="21"/>
      <c r="H449" s="21"/>
      <c r="I449" s="80" t="e">
        <f t="shared" si="72"/>
        <v>#DIV/0!</v>
      </c>
    </row>
    <row r="450" spans="1:9" x14ac:dyDescent="0.25">
      <c r="A450" s="12" t="s">
        <v>982</v>
      </c>
      <c r="B450" s="13"/>
      <c r="C450" s="29" t="s">
        <v>118</v>
      </c>
      <c r="D450" s="29" t="s">
        <v>136</v>
      </c>
      <c r="E450" s="29"/>
      <c r="F450" s="29"/>
      <c r="G450" s="21">
        <f>SUM(G457)+G451</f>
        <v>67292.2</v>
      </c>
      <c r="H450" s="21">
        <f>SUM(H457)+H451</f>
        <v>66050.2</v>
      </c>
      <c r="I450" s="80">
        <f t="shared" si="72"/>
        <v>98.154318033888032</v>
      </c>
    </row>
    <row r="451" spans="1:9" ht="31.5" x14ac:dyDescent="0.25">
      <c r="A451" s="12" t="s">
        <v>983</v>
      </c>
      <c r="B451" s="13"/>
      <c r="C451" s="29" t="s">
        <v>118</v>
      </c>
      <c r="D451" s="29" t="s">
        <v>136</v>
      </c>
      <c r="E451" s="20" t="s">
        <v>329</v>
      </c>
      <c r="F451" s="29"/>
      <c r="G451" s="21">
        <f t="shared" ref="G451:H451" si="84">SUM(G452)</f>
        <v>10298</v>
      </c>
      <c r="H451" s="21">
        <f t="shared" si="84"/>
        <v>10261.700000000001</v>
      </c>
      <c r="I451" s="80">
        <f t="shared" si="72"/>
        <v>99.647504369780549</v>
      </c>
    </row>
    <row r="452" spans="1:9" ht="31.5" x14ac:dyDescent="0.25">
      <c r="A452" s="12" t="s">
        <v>342</v>
      </c>
      <c r="B452" s="13"/>
      <c r="C452" s="29" t="s">
        <v>118</v>
      </c>
      <c r="D452" s="29" t="s">
        <v>136</v>
      </c>
      <c r="E452" s="20" t="s">
        <v>343</v>
      </c>
      <c r="F452" s="29"/>
      <c r="G452" s="21">
        <f>SUM(G453)+G455</f>
        <v>10298</v>
      </c>
      <c r="H452" s="21">
        <f>SUM(H453)+H455</f>
        <v>10261.700000000001</v>
      </c>
      <c r="I452" s="80">
        <f t="shared" si="72"/>
        <v>99.647504369780549</v>
      </c>
    </row>
    <row r="453" spans="1:9" ht="63" x14ac:dyDescent="0.25">
      <c r="A453" s="12" t="s">
        <v>346</v>
      </c>
      <c r="B453" s="13"/>
      <c r="C453" s="29" t="s">
        <v>118</v>
      </c>
      <c r="D453" s="29" t="s">
        <v>136</v>
      </c>
      <c r="E453" s="20" t="s">
        <v>347</v>
      </c>
      <c r="F453" s="29"/>
      <c r="G453" s="21">
        <f>SUM(G454)</f>
        <v>966.2</v>
      </c>
      <c r="H453" s="21">
        <f>SUM(H454)</f>
        <v>966.2</v>
      </c>
      <c r="I453" s="80">
        <f t="shared" si="72"/>
        <v>100</v>
      </c>
    </row>
    <row r="454" spans="1:9" x14ac:dyDescent="0.25">
      <c r="A454" s="12" t="s">
        <v>116</v>
      </c>
      <c r="B454" s="13"/>
      <c r="C454" s="29" t="s">
        <v>118</v>
      </c>
      <c r="D454" s="29" t="s">
        <v>136</v>
      </c>
      <c r="E454" s="20" t="s">
        <v>347</v>
      </c>
      <c r="F454" s="29" t="s">
        <v>117</v>
      </c>
      <c r="G454" s="21">
        <v>966.2</v>
      </c>
      <c r="H454" s="21">
        <v>966.2</v>
      </c>
      <c r="I454" s="80">
        <f t="shared" si="72"/>
        <v>100</v>
      </c>
    </row>
    <row r="455" spans="1:9" ht="63" x14ac:dyDescent="0.25">
      <c r="A455" s="12" t="s">
        <v>344</v>
      </c>
      <c r="B455" s="13"/>
      <c r="C455" s="29" t="s">
        <v>118</v>
      </c>
      <c r="D455" s="29" t="s">
        <v>136</v>
      </c>
      <c r="E455" s="20" t="s">
        <v>345</v>
      </c>
      <c r="F455" s="29"/>
      <c r="G455" s="21">
        <f>SUM(G456)</f>
        <v>9331.7999999999993</v>
      </c>
      <c r="H455" s="21">
        <f>SUM(H456)</f>
        <v>9295.5</v>
      </c>
      <c r="I455" s="80">
        <f t="shared" ref="I455:I518" si="85">SUM(H455/G455*100)</f>
        <v>99.611007522664437</v>
      </c>
    </row>
    <row r="456" spans="1:9" x14ac:dyDescent="0.25">
      <c r="A456" s="12" t="s">
        <v>116</v>
      </c>
      <c r="B456" s="13"/>
      <c r="C456" s="29" t="s">
        <v>118</v>
      </c>
      <c r="D456" s="29" t="s">
        <v>136</v>
      </c>
      <c r="E456" s="20" t="s">
        <v>345</v>
      </c>
      <c r="F456" s="29" t="s">
        <v>117</v>
      </c>
      <c r="G456" s="21">
        <v>9331.7999999999993</v>
      </c>
      <c r="H456" s="21">
        <v>9295.5</v>
      </c>
      <c r="I456" s="80">
        <f t="shared" si="85"/>
        <v>99.611007522664437</v>
      </c>
    </row>
    <row r="457" spans="1:9" ht="31.5" x14ac:dyDescent="0.25">
      <c r="A457" s="12" t="s">
        <v>395</v>
      </c>
      <c r="B457" s="13"/>
      <c r="C457" s="29" t="s">
        <v>118</v>
      </c>
      <c r="D457" s="29" t="s">
        <v>136</v>
      </c>
      <c r="E457" s="20" t="s">
        <v>396</v>
      </c>
      <c r="F457" s="20"/>
      <c r="G457" s="21">
        <f>SUM(G458)</f>
        <v>56994.2</v>
      </c>
      <c r="H457" s="21">
        <f>SUM(H458)</f>
        <v>55788.5</v>
      </c>
      <c r="I457" s="80">
        <f t="shared" si="85"/>
        <v>97.884521582897904</v>
      </c>
    </row>
    <row r="458" spans="1:9" ht="63" x14ac:dyDescent="0.25">
      <c r="A458" s="12" t="s">
        <v>411</v>
      </c>
      <c r="B458" s="13"/>
      <c r="C458" s="29" t="s">
        <v>118</v>
      </c>
      <c r="D458" s="29" t="s">
        <v>136</v>
      </c>
      <c r="E458" s="20" t="s">
        <v>412</v>
      </c>
      <c r="F458" s="20"/>
      <c r="G458" s="21">
        <f>SUM(G459+G461)</f>
        <v>56994.2</v>
      </c>
      <c r="H458" s="21">
        <f>SUM(H459+H461)</f>
        <v>55788.5</v>
      </c>
      <c r="I458" s="80">
        <f t="shared" si="85"/>
        <v>97.884521582897904</v>
      </c>
    </row>
    <row r="459" spans="1:9" ht="99" customHeight="1" x14ac:dyDescent="0.25">
      <c r="A459" s="30" t="s">
        <v>413</v>
      </c>
      <c r="B459" s="13"/>
      <c r="C459" s="29" t="s">
        <v>118</v>
      </c>
      <c r="D459" s="29" t="s">
        <v>136</v>
      </c>
      <c r="E459" s="20" t="s">
        <v>984</v>
      </c>
      <c r="F459" s="20"/>
      <c r="G459" s="21">
        <f>SUM(G460)</f>
        <v>42576.3</v>
      </c>
      <c r="H459" s="21">
        <f>SUM(H460)</f>
        <v>41370.6</v>
      </c>
      <c r="I459" s="80">
        <f t="shared" si="85"/>
        <v>97.168142840030711</v>
      </c>
    </row>
    <row r="460" spans="1:9" ht="31.5" x14ac:dyDescent="0.25">
      <c r="A460" s="12" t="s">
        <v>415</v>
      </c>
      <c r="B460" s="13"/>
      <c r="C460" s="29" t="s">
        <v>118</v>
      </c>
      <c r="D460" s="29" t="s">
        <v>136</v>
      </c>
      <c r="E460" s="20" t="s">
        <v>984</v>
      </c>
      <c r="F460" s="20">
        <v>400</v>
      </c>
      <c r="G460" s="21">
        <f>27655.3+5000+9921</f>
        <v>42576.3</v>
      </c>
      <c r="H460" s="21">
        <v>41370.6</v>
      </c>
      <c r="I460" s="80">
        <f t="shared" si="85"/>
        <v>97.168142840030711</v>
      </c>
    </row>
    <row r="461" spans="1:9" ht="47.25" x14ac:dyDescent="0.25">
      <c r="A461" s="12" t="s">
        <v>416</v>
      </c>
      <c r="B461" s="13"/>
      <c r="C461" s="29" t="s">
        <v>118</v>
      </c>
      <c r="D461" s="29" t="s">
        <v>136</v>
      </c>
      <c r="E461" s="29" t="s">
        <v>417</v>
      </c>
      <c r="F461" s="20"/>
      <c r="G461" s="21">
        <f>SUM(G462)</f>
        <v>14417.899999999998</v>
      </c>
      <c r="H461" s="21">
        <f>SUM(H462)</f>
        <v>14417.9</v>
      </c>
      <c r="I461" s="80">
        <f t="shared" si="85"/>
        <v>100.00000000000003</v>
      </c>
    </row>
    <row r="462" spans="1:9" ht="30.75" customHeight="1" x14ac:dyDescent="0.25">
      <c r="A462" s="12" t="s">
        <v>415</v>
      </c>
      <c r="B462" s="13"/>
      <c r="C462" s="29" t="s">
        <v>118</v>
      </c>
      <c r="D462" s="29" t="s">
        <v>136</v>
      </c>
      <c r="E462" s="29" t="s">
        <v>417</v>
      </c>
      <c r="F462" s="29" t="s">
        <v>323</v>
      </c>
      <c r="G462" s="21">
        <f>47073.2-27655.3-5000</f>
        <v>14417.899999999998</v>
      </c>
      <c r="H462" s="21">
        <v>14417.9</v>
      </c>
      <c r="I462" s="80">
        <f t="shared" si="85"/>
        <v>100.00000000000003</v>
      </c>
    </row>
    <row r="463" spans="1:9" ht="17.25" customHeight="1" x14ac:dyDescent="0.25">
      <c r="A463" s="12" t="s">
        <v>985</v>
      </c>
      <c r="B463" s="13"/>
      <c r="C463" s="29" t="s">
        <v>118</v>
      </c>
      <c r="D463" s="29" t="s">
        <v>148</v>
      </c>
      <c r="E463" s="20"/>
      <c r="F463" s="20"/>
      <c r="G463" s="21">
        <f>G467+G464</f>
        <v>3050</v>
      </c>
      <c r="H463" s="21">
        <f t="shared" ref="H463" si="86">H467+H464</f>
        <v>3013.8</v>
      </c>
      <c r="I463" s="80">
        <f t="shared" si="85"/>
        <v>98.813114754098365</v>
      </c>
    </row>
    <row r="464" spans="1:9" ht="31.5" hidden="1" x14ac:dyDescent="0.25">
      <c r="A464" s="12" t="s">
        <v>986</v>
      </c>
      <c r="B464" s="13"/>
      <c r="C464" s="29" t="s">
        <v>118</v>
      </c>
      <c r="D464" s="29" t="s">
        <v>148</v>
      </c>
      <c r="E464" s="20" t="s">
        <v>396</v>
      </c>
      <c r="F464" s="20"/>
      <c r="G464" s="21">
        <f t="shared" ref="G464:H465" si="87">SUM(G465)</f>
        <v>0</v>
      </c>
      <c r="H464" s="21">
        <f t="shared" si="87"/>
        <v>0</v>
      </c>
      <c r="I464" s="80" t="e">
        <f t="shared" si="85"/>
        <v>#DIV/0!</v>
      </c>
    </row>
    <row r="465" spans="1:9" ht="78.75" hidden="1" x14ac:dyDescent="0.25">
      <c r="A465" s="12" t="s">
        <v>987</v>
      </c>
      <c r="B465" s="33"/>
      <c r="C465" s="29" t="s">
        <v>118</v>
      </c>
      <c r="D465" s="29" t="s">
        <v>148</v>
      </c>
      <c r="E465" s="20" t="s">
        <v>409</v>
      </c>
      <c r="F465" s="33"/>
      <c r="G465" s="21">
        <f t="shared" si="87"/>
        <v>0</v>
      </c>
      <c r="H465" s="21">
        <f t="shared" si="87"/>
        <v>0</v>
      </c>
      <c r="I465" s="80" t="e">
        <f t="shared" si="85"/>
        <v>#DIV/0!</v>
      </c>
    </row>
    <row r="466" spans="1:9" ht="31.5" hidden="1" x14ac:dyDescent="0.25">
      <c r="A466" s="12" t="s">
        <v>415</v>
      </c>
      <c r="B466" s="33"/>
      <c r="C466" s="29" t="s">
        <v>118</v>
      </c>
      <c r="D466" s="29" t="s">
        <v>148</v>
      </c>
      <c r="E466" s="20" t="s">
        <v>409</v>
      </c>
      <c r="F466" s="20">
        <v>400</v>
      </c>
      <c r="G466" s="21"/>
      <c r="H466" s="21"/>
      <c r="I466" s="80" t="e">
        <f t="shared" si="85"/>
        <v>#DIV/0!</v>
      </c>
    </row>
    <row r="467" spans="1:9" ht="31.5" x14ac:dyDescent="0.25">
      <c r="A467" s="12" t="s">
        <v>750</v>
      </c>
      <c r="B467" s="20"/>
      <c r="C467" s="29" t="s">
        <v>118</v>
      </c>
      <c r="D467" s="29" t="s">
        <v>148</v>
      </c>
      <c r="E467" s="20" t="s">
        <v>751</v>
      </c>
      <c r="F467" s="20"/>
      <c r="G467" s="21">
        <f t="shared" ref="G467:H468" si="88">SUM(G468)</f>
        <v>3050</v>
      </c>
      <c r="H467" s="21">
        <f t="shared" si="88"/>
        <v>3013.8</v>
      </c>
      <c r="I467" s="80">
        <f t="shared" si="85"/>
        <v>98.813114754098365</v>
      </c>
    </row>
    <row r="468" spans="1:9" x14ac:dyDescent="0.25">
      <c r="A468" s="12" t="s">
        <v>789</v>
      </c>
      <c r="B468" s="13"/>
      <c r="C468" s="29" t="s">
        <v>118</v>
      </c>
      <c r="D468" s="29" t="s">
        <v>148</v>
      </c>
      <c r="E468" s="20" t="s">
        <v>790</v>
      </c>
      <c r="F468" s="20"/>
      <c r="G468" s="21">
        <f t="shared" si="88"/>
        <v>3050</v>
      </c>
      <c r="H468" s="21">
        <f t="shared" si="88"/>
        <v>3013.8</v>
      </c>
      <c r="I468" s="80">
        <f t="shared" si="85"/>
        <v>98.813114754098365</v>
      </c>
    </row>
    <row r="469" spans="1:9" x14ac:dyDescent="0.25">
      <c r="A469" s="12" t="s">
        <v>216</v>
      </c>
      <c r="B469" s="13"/>
      <c r="C469" s="29" t="s">
        <v>118</v>
      </c>
      <c r="D469" s="29" t="s">
        <v>148</v>
      </c>
      <c r="E469" s="20" t="s">
        <v>791</v>
      </c>
      <c r="F469" s="20"/>
      <c r="G469" s="21">
        <f>SUM(G470+G472)</f>
        <v>3050</v>
      </c>
      <c r="H469" s="21">
        <f>SUM(H470+H472)</f>
        <v>3013.8</v>
      </c>
      <c r="I469" s="80">
        <f t="shared" si="85"/>
        <v>98.813114754098365</v>
      </c>
    </row>
    <row r="470" spans="1:9" ht="31.5" x14ac:dyDescent="0.25">
      <c r="A470" s="12" t="s">
        <v>794</v>
      </c>
      <c r="B470" s="13"/>
      <c r="C470" s="29" t="s">
        <v>118</v>
      </c>
      <c r="D470" s="29" t="s">
        <v>148</v>
      </c>
      <c r="E470" s="20" t="s">
        <v>795</v>
      </c>
      <c r="F470" s="20"/>
      <c r="G470" s="21">
        <f>SUM(G471)</f>
        <v>3000</v>
      </c>
      <c r="H470" s="21">
        <f>SUM(H471)</f>
        <v>3000</v>
      </c>
      <c r="I470" s="80">
        <f t="shared" si="85"/>
        <v>100</v>
      </c>
    </row>
    <row r="471" spans="1:9" ht="31.5" x14ac:dyDescent="0.25">
      <c r="A471" s="12" t="s">
        <v>131</v>
      </c>
      <c r="B471" s="13"/>
      <c r="C471" s="29" t="s">
        <v>118</v>
      </c>
      <c r="D471" s="29" t="s">
        <v>148</v>
      </c>
      <c r="E471" s="20" t="s">
        <v>795</v>
      </c>
      <c r="F471" s="20">
        <v>200</v>
      </c>
      <c r="G471" s="21">
        <v>3000</v>
      </c>
      <c r="H471" s="21">
        <v>3000</v>
      </c>
      <c r="I471" s="80">
        <f t="shared" si="85"/>
        <v>100</v>
      </c>
    </row>
    <row r="472" spans="1:9" ht="47.25" x14ac:dyDescent="0.25">
      <c r="A472" s="12" t="s">
        <v>796</v>
      </c>
      <c r="B472" s="13"/>
      <c r="C472" s="29" t="s">
        <v>118</v>
      </c>
      <c r="D472" s="29" t="s">
        <v>148</v>
      </c>
      <c r="E472" s="20" t="s">
        <v>797</v>
      </c>
      <c r="F472" s="20"/>
      <c r="G472" s="21">
        <f>SUM(G473)</f>
        <v>50</v>
      </c>
      <c r="H472" s="21">
        <f>SUM(H473)</f>
        <v>13.8</v>
      </c>
      <c r="I472" s="80">
        <f t="shared" si="85"/>
        <v>27.6</v>
      </c>
    </row>
    <row r="473" spans="1:9" ht="31.5" x14ac:dyDescent="0.25">
      <c r="A473" s="12" t="s">
        <v>131</v>
      </c>
      <c r="B473" s="13"/>
      <c r="C473" s="29" t="s">
        <v>118</v>
      </c>
      <c r="D473" s="29" t="s">
        <v>148</v>
      </c>
      <c r="E473" s="20" t="s">
        <v>797</v>
      </c>
      <c r="F473" s="20">
        <v>200</v>
      </c>
      <c r="G473" s="21">
        <v>50</v>
      </c>
      <c r="H473" s="21">
        <v>13.8</v>
      </c>
      <c r="I473" s="80">
        <f t="shared" si="85"/>
        <v>27.6</v>
      </c>
    </row>
    <row r="474" spans="1:9" hidden="1" x14ac:dyDescent="0.25">
      <c r="A474" s="12" t="s">
        <v>428</v>
      </c>
      <c r="B474" s="13"/>
      <c r="C474" s="29" t="s">
        <v>118</v>
      </c>
      <c r="D474" s="29" t="s">
        <v>148</v>
      </c>
      <c r="E474" s="20" t="s">
        <v>988</v>
      </c>
      <c r="F474" s="20"/>
      <c r="G474" s="21">
        <f>SUM(G475)+G478</f>
        <v>0</v>
      </c>
      <c r="H474" s="21">
        <f>SUM(H475)+H478</f>
        <v>0</v>
      </c>
      <c r="I474" s="80" t="e">
        <f t="shared" si="85"/>
        <v>#DIV/0!</v>
      </c>
    </row>
    <row r="475" spans="1:9" ht="31.5" hidden="1" x14ac:dyDescent="0.25">
      <c r="A475" s="12" t="s">
        <v>472</v>
      </c>
      <c r="B475" s="13"/>
      <c r="C475" s="29" t="s">
        <v>118</v>
      </c>
      <c r="D475" s="29" t="s">
        <v>148</v>
      </c>
      <c r="E475" s="20" t="s">
        <v>818</v>
      </c>
      <c r="F475" s="20"/>
      <c r="G475" s="21">
        <f t="shared" ref="G475:H476" si="89">SUM(G476)</f>
        <v>0</v>
      </c>
      <c r="H475" s="21">
        <f t="shared" si="89"/>
        <v>0</v>
      </c>
      <c r="I475" s="80" t="e">
        <f t="shared" si="85"/>
        <v>#DIV/0!</v>
      </c>
    </row>
    <row r="476" spans="1:9" ht="31.5" hidden="1" x14ac:dyDescent="0.25">
      <c r="A476" s="12" t="s">
        <v>810</v>
      </c>
      <c r="B476" s="13"/>
      <c r="C476" s="29" t="s">
        <v>118</v>
      </c>
      <c r="D476" s="29" t="s">
        <v>148</v>
      </c>
      <c r="E476" s="20" t="s">
        <v>818</v>
      </c>
      <c r="F476" s="20"/>
      <c r="G476" s="21">
        <f t="shared" si="89"/>
        <v>0</v>
      </c>
      <c r="H476" s="21">
        <f t="shared" si="89"/>
        <v>0</v>
      </c>
      <c r="I476" s="80" t="e">
        <f t="shared" si="85"/>
        <v>#DIV/0!</v>
      </c>
    </row>
    <row r="477" spans="1:9" ht="31.5" hidden="1" x14ac:dyDescent="0.25">
      <c r="A477" s="12" t="s">
        <v>463</v>
      </c>
      <c r="B477" s="13"/>
      <c r="C477" s="29" t="s">
        <v>118</v>
      </c>
      <c r="D477" s="29" t="s">
        <v>148</v>
      </c>
      <c r="E477" s="20" t="s">
        <v>818</v>
      </c>
      <c r="F477" s="20">
        <v>600</v>
      </c>
      <c r="G477" s="21"/>
      <c r="H477" s="21"/>
      <c r="I477" s="80" t="e">
        <f t="shared" si="85"/>
        <v>#DIV/0!</v>
      </c>
    </row>
    <row r="478" spans="1:9" ht="38.25" hidden="1" customHeight="1" x14ac:dyDescent="0.25">
      <c r="A478" s="12" t="s">
        <v>517</v>
      </c>
      <c r="B478" s="13"/>
      <c r="C478" s="29" t="s">
        <v>118</v>
      </c>
      <c r="D478" s="29" t="s">
        <v>148</v>
      </c>
      <c r="E478" s="20" t="s">
        <v>821</v>
      </c>
      <c r="F478" s="20"/>
      <c r="G478" s="21">
        <f t="shared" ref="G478:H479" si="90">SUM(G479)</f>
        <v>0</v>
      </c>
      <c r="H478" s="21">
        <f t="shared" si="90"/>
        <v>0</v>
      </c>
      <c r="I478" s="80" t="e">
        <f t="shared" si="85"/>
        <v>#DIV/0!</v>
      </c>
    </row>
    <row r="479" spans="1:9" ht="31.5" hidden="1" x14ac:dyDescent="0.25">
      <c r="A479" s="12" t="s">
        <v>810</v>
      </c>
      <c r="B479" s="13"/>
      <c r="C479" s="29" t="s">
        <v>118</v>
      </c>
      <c r="D479" s="29" t="s">
        <v>148</v>
      </c>
      <c r="E479" s="20" t="s">
        <v>821</v>
      </c>
      <c r="F479" s="20"/>
      <c r="G479" s="21">
        <f t="shared" si="90"/>
        <v>0</v>
      </c>
      <c r="H479" s="21">
        <f t="shared" si="90"/>
        <v>0</v>
      </c>
      <c r="I479" s="80" t="e">
        <f t="shared" si="85"/>
        <v>#DIV/0!</v>
      </c>
    </row>
    <row r="480" spans="1:9" ht="31.5" hidden="1" x14ac:dyDescent="0.25">
      <c r="A480" s="12" t="s">
        <v>463</v>
      </c>
      <c r="B480" s="13"/>
      <c r="C480" s="29" t="s">
        <v>118</v>
      </c>
      <c r="D480" s="29" t="s">
        <v>148</v>
      </c>
      <c r="E480" s="20" t="s">
        <v>821</v>
      </c>
      <c r="F480" s="20">
        <v>600</v>
      </c>
      <c r="G480" s="21"/>
      <c r="H480" s="21"/>
      <c r="I480" s="80" t="e">
        <f t="shared" si="85"/>
        <v>#DIV/0!</v>
      </c>
    </row>
    <row r="481" spans="1:9" ht="19.5" customHeight="1" x14ac:dyDescent="0.25">
      <c r="A481" s="30" t="s">
        <v>989</v>
      </c>
      <c r="B481" s="23"/>
      <c r="C481" s="29" t="s">
        <v>353</v>
      </c>
      <c r="D481" s="29" t="s">
        <v>990</v>
      </c>
      <c r="E481" s="29"/>
      <c r="F481" s="29"/>
      <c r="G481" s="21">
        <f>SUM(G482)+G511+G496</f>
        <v>7.7</v>
      </c>
      <c r="H481" s="21">
        <f>SUM(H482)+H511+H496</f>
        <v>7.7</v>
      </c>
      <c r="I481" s="80">
        <f t="shared" si="85"/>
        <v>100</v>
      </c>
    </row>
    <row r="482" spans="1:9" x14ac:dyDescent="0.25">
      <c r="A482" s="30" t="s">
        <v>991</v>
      </c>
      <c r="B482" s="23"/>
      <c r="C482" s="29" t="s">
        <v>353</v>
      </c>
      <c r="D482" s="29" t="s">
        <v>128</v>
      </c>
      <c r="E482" s="29"/>
      <c r="F482" s="29"/>
      <c r="G482" s="21">
        <f>SUM(G483,G490)+G486</f>
        <v>7.7</v>
      </c>
      <c r="H482" s="21">
        <f>SUM(H483,H490)</f>
        <v>7.7</v>
      </c>
      <c r="I482" s="80">
        <f t="shared" si="85"/>
        <v>100</v>
      </c>
    </row>
    <row r="483" spans="1:9" ht="31.5" x14ac:dyDescent="0.25">
      <c r="A483" s="30" t="s">
        <v>350</v>
      </c>
      <c r="B483" s="23"/>
      <c r="C483" s="29" t="s">
        <v>353</v>
      </c>
      <c r="D483" s="29" t="s">
        <v>128</v>
      </c>
      <c r="E483" s="29" t="s">
        <v>351</v>
      </c>
      <c r="F483" s="29"/>
      <c r="G483" s="21">
        <f t="shared" ref="G483:H484" si="91">SUM(G484)</f>
        <v>7.7</v>
      </c>
      <c r="H483" s="21">
        <f t="shared" si="91"/>
        <v>7.7</v>
      </c>
      <c r="I483" s="80">
        <f t="shared" si="85"/>
        <v>100</v>
      </c>
    </row>
    <row r="484" spans="1:9" ht="31.5" x14ac:dyDescent="0.25">
      <c r="A484" s="30" t="s">
        <v>320</v>
      </c>
      <c r="B484" s="23"/>
      <c r="C484" s="29" t="s">
        <v>353</v>
      </c>
      <c r="D484" s="29" t="s">
        <v>128</v>
      </c>
      <c r="E484" s="29" t="s">
        <v>352</v>
      </c>
      <c r="F484" s="29"/>
      <c r="G484" s="21">
        <f t="shared" si="91"/>
        <v>7.7</v>
      </c>
      <c r="H484" s="21">
        <f t="shared" si="91"/>
        <v>7.7</v>
      </c>
      <c r="I484" s="80">
        <f t="shared" si="85"/>
        <v>100</v>
      </c>
    </row>
    <row r="485" spans="1:9" ht="31.5" x14ac:dyDescent="0.25">
      <c r="A485" s="30" t="s">
        <v>322</v>
      </c>
      <c r="B485" s="23"/>
      <c r="C485" s="29" t="s">
        <v>353</v>
      </c>
      <c r="D485" s="29" t="s">
        <v>128</v>
      </c>
      <c r="E485" s="29" t="s">
        <v>352</v>
      </c>
      <c r="F485" s="29" t="s">
        <v>323</v>
      </c>
      <c r="G485" s="21">
        <v>7.7</v>
      </c>
      <c r="H485" s="21">
        <v>7.7</v>
      </c>
      <c r="I485" s="80">
        <f t="shared" si="85"/>
        <v>100</v>
      </c>
    </row>
    <row r="486" spans="1:9" ht="31.5" hidden="1" x14ac:dyDescent="0.25">
      <c r="A486" s="12" t="s">
        <v>933</v>
      </c>
      <c r="B486" s="23"/>
      <c r="C486" s="29" t="s">
        <v>353</v>
      </c>
      <c r="D486" s="29" t="s">
        <v>128</v>
      </c>
      <c r="E486" s="23" t="s">
        <v>379</v>
      </c>
      <c r="F486" s="23"/>
      <c r="G486" s="14">
        <f t="shared" ref="G486:G487" si="92">SUM(G487)</f>
        <v>0</v>
      </c>
      <c r="H486" s="21"/>
      <c r="I486" s="80" t="e">
        <f t="shared" si="85"/>
        <v>#DIV/0!</v>
      </c>
    </row>
    <row r="487" spans="1:9" ht="47.25" hidden="1" x14ac:dyDescent="0.25">
      <c r="A487" s="12" t="s">
        <v>380</v>
      </c>
      <c r="B487" s="23"/>
      <c r="C487" s="29" t="s">
        <v>353</v>
      </c>
      <c r="D487" s="29" t="s">
        <v>128</v>
      </c>
      <c r="E487" s="23" t="s">
        <v>381</v>
      </c>
      <c r="F487" s="23"/>
      <c r="G487" s="14">
        <f t="shared" si="92"/>
        <v>0</v>
      </c>
      <c r="H487" s="21"/>
      <c r="I487" s="80" t="e">
        <f t="shared" si="85"/>
        <v>#DIV/0!</v>
      </c>
    </row>
    <row r="488" spans="1:9" ht="31.5" hidden="1" x14ac:dyDescent="0.25">
      <c r="A488" s="12" t="s">
        <v>934</v>
      </c>
      <c r="B488" s="23"/>
      <c r="C488" s="29" t="s">
        <v>353</v>
      </c>
      <c r="D488" s="29" t="s">
        <v>128</v>
      </c>
      <c r="E488" s="23" t="s">
        <v>387</v>
      </c>
      <c r="F488" s="23"/>
      <c r="G488" s="14">
        <f>SUM(G489:G489)</f>
        <v>0</v>
      </c>
      <c r="H488" s="21"/>
      <c r="I488" s="80" t="e">
        <f t="shared" si="85"/>
        <v>#DIV/0!</v>
      </c>
    </row>
    <row r="489" spans="1:9" ht="31.5" hidden="1" x14ac:dyDescent="0.25">
      <c r="A489" s="30" t="s">
        <v>131</v>
      </c>
      <c r="B489" s="23"/>
      <c r="C489" s="29" t="s">
        <v>353</v>
      </c>
      <c r="D489" s="29" t="s">
        <v>128</v>
      </c>
      <c r="E489" s="23" t="s">
        <v>387</v>
      </c>
      <c r="F489" s="23" t="s">
        <v>323</v>
      </c>
      <c r="G489" s="14"/>
      <c r="H489" s="21"/>
      <c r="I489" s="80" t="e">
        <f t="shared" si="85"/>
        <v>#DIV/0!</v>
      </c>
    </row>
    <row r="490" spans="1:9" ht="31.5" hidden="1" x14ac:dyDescent="0.25">
      <c r="A490" s="12" t="s">
        <v>673</v>
      </c>
      <c r="B490" s="13"/>
      <c r="C490" s="29" t="s">
        <v>353</v>
      </c>
      <c r="D490" s="29" t="s">
        <v>128</v>
      </c>
      <c r="E490" s="20" t="s">
        <v>674</v>
      </c>
      <c r="F490" s="20"/>
      <c r="G490" s="21">
        <f>SUM(G491)</f>
        <v>0</v>
      </c>
      <c r="H490" s="21">
        <f>SUM(H491)</f>
        <v>0</v>
      </c>
      <c r="I490" s="80" t="e">
        <f t="shared" si="85"/>
        <v>#DIV/0!</v>
      </c>
    </row>
    <row r="491" spans="1:9" ht="31.5" hidden="1" x14ac:dyDescent="0.25">
      <c r="A491" s="12" t="s">
        <v>992</v>
      </c>
      <c r="B491" s="13"/>
      <c r="C491" s="29" t="s">
        <v>353</v>
      </c>
      <c r="D491" s="29" t="s">
        <v>128</v>
      </c>
      <c r="E491" s="20" t="s">
        <v>723</v>
      </c>
      <c r="F491" s="20"/>
      <c r="G491" s="21">
        <f>SUM(G492)+G494</f>
        <v>0</v>
      </c>
      <c r="H491" s="21">
        <f>SUM(H492)+H494</f>
        <v>0</v>
      </c>
      <c r="I491" s="80" t="e">
        <f t="shared" si="85"/>
        <v>#DIV/0!</v>
      </c>
    </row>
    <row r="492" spans="1:9" ht="31.5" hidden="1" x14ac:dyDescent="0.25">
      <c r="A492" s="30" t="s">
        <v>407</v>
      </c>
      <c r="B492" s="23"/>
      <c r="C492" s="29" t="s">
        <v>353</v>
      </c>
      <c r="D492" s="29" t="s">
        <v>128</v>
      </c>
      <c r="E492" s="20" t="s">
        <v>739</v>
      </c>
      <c r="F492" s="20"/>
      <c r="G492" s="21">
        <f>SUM(G493)</f>
        <v>0</v>
      </c>
      <c r="H492" s="21">
        <f>SUM(H493)</f>
        <v>0</v>
      </c>
      <c r="I492" s="80" t="e">
        <f t="shared" si="85"/>
        <v>#DIV/0!</v>
      </c>
    </row>
    <row r="493" spans="1:9" ht="31.5" hidden="1" x14ac:dyDescent="0.25">
      <c r="A493" s="30" t="s">
        <v>322</v>
      </c>
      <c r="B493" s="23"/>
      <c r="C493" s="29" t="s">
        <v>353</v>
      </c>
      <c r="D493" s="29" t="s">
        <v>128</v>
      </c>
      <c r="E493" s="20" t="s">
        <v>739</v>
      </c>
      <c r="F493" s="20">
        <v>400</v>
      </c>
      <c r="G493" s="21"/>
      <c r="H493" s="21"/>
      <c r="I493" s="80" t="e">
        <f t="shared" si="85"/>
        <v>#DIV/0!</v>
      </c>
    </row>
    <row r="494" spans="1:9" ht="31.5" hidden="1" x14ac:dyDescent="0.25">
      <c r="A494" s="30" t="s">
        <v>993</v>
      </c>
      <c r="B494" s="23"/>
      <c r="C494" s="29" t="s">
        <v>353</v>
      </c>
      <c r="D494" s="29" t="s">
        <v>128</v>
      </c>
      <c r="E494" s="20" t="s">
        <v>994</v>
      </c>
      <c r="F494" s="20"/>
      <c r="G494" s="21">
        <f>SUM(G495)</f>
        <v>0</v>
      </c>
      <c r="H494" s="21">
        <f>SUM(H495)</f>
        <v>0</v>
      </c>
      <c r="I494" s="80" t="e">
        <f t="shared" si="85"/>
        <v>#DIV/0!</v>
      </c>
    </row>
    <row r="495" spans="1:9" ht="31.5" hidden="1" x14ac:dyDescent="0.25">
      <c r="A495" s="30" t="s">
        <v>322</v>
      </c>
      <c r="B495" s="23"/>
      <c r="C495" s="29" t="s">
        <v>353</v>
      </c>
      <c r="D495" s="29" t="s">
        <v>128</v>
      </c>
      <c r="E495" s="20" t="s">
        <v>994</v>
      </c>
      <c r="F495" s="20">
        <v>400</v>
      </c>
      <c r="G495" s="21"/>
      <c r="H495" s="21"/>
      <c r="I495" s="80" t="e">
        <f t="shared" si="85"/>
        <v>#DIV/0!</v>
      </c>
    </row>
    <row r="496" spans="1:9" hidden="1" x14ac:dyDescent="0.25">
      <c r="A496" s="12" t="s">
        <v>995</v>
      </c>
      <c r="B496" s="23"/>
      <c r="C496" s="23" t="s">
        <v>353</v>
      </c>
      <c r="D496" s="23" t="s">
        <v>213</v>
      </c>
      <c r="E496" s="23"/>
      <c r="F496" s="23"/>
      <c r="G496" s="14">
        <f>SUM(G497)+G502</f>
        <v>0</v>
      </c>
      <c r="H496" s="14">
        <f>SUM(H497)+H502</f>
        <v>0</v>
      </c>
      <c r="I496" s="80" t="e">
        <f t="shared" si="85"/>
        <v>#DIV/0!</v>
      </c>
    </row>
    <row r="497" spans="1:9" ht="31.5" hidden="1" x14ac:dyDescent="0.25">
      <c r="A497" s="12" t="s">
        <v>996</v>
      </c>
      <c r="B497" s="23"/>
      <c r="C497" s="23" t="s">
        <v>353</v>
      </c>
      <c r="D497" s="23" t="s">
        <v>213</v>
      </c>
      <c r="E497" s="23" t="s">
        <v>997</v>
      </c>
      <c r="F497" s="23"/>
      <c r="G497" s="14">
        <f>G498+G505</f>
        <v>0</v>
      </c>
      <c r="H497" s="14">
        <f>H498+H505</f>
        <v>0</v>
      </c>
      <c r="I497" s="80" t="e">
        <f t="shared" si="85"/>
        <v>#DIV/0!</v>
      </c>
    </row>
    <row r="498" spans="1:9" ht="31.5" hidden="1" x14ac:dyDescent="0.25">
      <c r="A498" s="12" t="s">
        <v>998</v>
      </c>
      <c r="B498" s="23"/>
      <c r="C498" s="23" t="s">
        <v>353</v>
      </c>
      <c r="D498" s="23" t="s">
        <v>213</v>
      </c>
      <c r="E498" s="23" t="s">
        <v>999</v>
      </c>
      <c r="F498" s="23"/>
      <c r="G498" s="14">
        <f>+G499</f>
        <v>0</v>
      </c>
      <c r="H498" s="14">
        <f>+H499</f>
        <v>0</v>
      </c>
      <c r="I498" s="80" t="e">
        <f t="shared" si="85"/>
        <v>#DIV/0!</v>
      </c>
    </row>
    <row r="499" spans="1:9" ht="47.25" hidden="1" x14ac:dyDescent="0.25">
      <c r="A499" s="12" t="s">
        <v>1000</v>
      </c>
      <c r="B499" s="23"/>
      <c r="C499" s="23" t="s">
        <v>353</v>
      </c>
      <c r="D499" s="23" t="s">
        <v>213</v>
      </c>
      <c r="E499" s="23" t="s">
        <v>1001</v>
      </c>
      <c r="F499" s="23"/>
      <c r="G499" s="14">
        <f t="shared" ref="G499:H500" si="93">SUM(G500)</f>
        <v>0</v>
      </c>
      <c r="H499" s="14">
        <f t="shared" si="93"/>
        <v>0</v>
      </c>
      <c r="I499" s="80" t="e">
        <f t="shared" si="85"/>
        <v>#DIV/0!</v>
      </c>
    </row>
    <row r="500" spans="1:9" ht="31.5" hidden="1" x14ac:dyDescent="0.25">
      <c r="A500" s="12" t="s">
        <v>1002</v>
      </c>
      <c r="B500" s="23"/>
      <c r="C500" s="23" t="s">
        <v>353</v>
      </c>
      <c r="D500" s="23" t="s">
        <v>213</v>
      </c>
      <c r="E500" s="23" t="s">
        <v>1003</v>
      </c>
      <c r="F500" s="23"/>
      <c r="G500" s="14">
        <f t="shared" si="93"/>
        <v>0</v>
      </c>
      <c r="H500" s="14">
        <f t="shared" si="93"/>
        <v>0</v>
      </c>
      <c r="I500" s="80" t="e">
        <f t="shared" si="85"/>
        <v>#DIV/0!</v>
      </c>
    </row>
    <row r="501" spans="1:9" ht="31.5" hidden="1" x14ac:dyDescent="0.25">
      <c r="A501" s="30" t="s">
        <v>322</v>
      </c>
      <c r="B501" s="23"/>
      <c r="C501" s="23" t="s">
        <v>353</v>
      </c>
      <c r="D501" s="23" t="s">
        <v>213</v>
      </c>
      <c r="E501" s="23" t="s">
        <v>1003</v>
      </c>
      <c r="F501" s="20">
        <v>400</v>
      </c>
      <c r="G501" s="21"/>
      <c r="H501" s="21"/>
      <c r="I501" s="80" t="e">
        <f t="shared" si="85"/>
        <v>#DIV/0!</v>
      </c>
    </row>
    <row r="502" spans="1:9" ht="31.5" hidden="1" x14ac:dyDescent="0.25">
      <c r="A502" s="30" t="s">
        <v>1004</v>
      </c>
      <c r="B502" s="23"/>
      <c r="C502" s="23" t="s">
        <v>353</v>
      </c>
      <c r="D502" s="23" t="s">
        <v>213</v>
      </c>
      <c r="E502" s="29" t="s">
        <v>351</v>
      </c>
      <c r="F502" s="20"/>
      <c r="G502" s="21">
        <f t="shared" ref="G502:H503" si="94">G503</f>
        <v>0</v>
      </c>
      <c r="H502" s="21">
        <f t="shared" si="94"/>
        <v>0</v>
      </c>
      <c r="I502" s="80" t="e">
        <f t="shared" si="85"/>
        <v>#DIV/0!</v>
      </c>
    </row>
    <row r="503" spans="1:9" ht="31.5" hidden="1" x14ac:dyDescent="0.25">
      <c r="A503" s="30" t="s">
        <v>407</v>
      </c>
      <c r="B503" s="23"/>
      <c r="C503" s="23" t="s">
        <v>353</v>
      </c>
      <c r="D503" s="23" t="s">
        <v>213</v>
      </c>
      <c r="E503" s="29" t="s">
        <v>352</v>
      </c>
      <c r="F503" s="20"/>
      <c r="G503" s="21">
        <f t="shared" si="94"/>
        <v>0</v>
      </c>
      <c r="H503" s="21">
        <f t="shared" si="94"/>
        <v>0</v>
      </c>
      <c r="I503" s="80" t="e">
        <f t="shared" si="85"/>
        <v>#DIV/0!</v>
      </c>
    </row>
    <row r="504" spans="1:9" ht="31.5" hidden="1" x14ac:dyDescent="0.25">
      <c r="A504" s="30" t="s">
        <v>322</v>
      </c>
      <c r="B504" s="23"/>
      <c r="C504" s="23" t="s">
        <v>353</v>
      </c>
      <c r="D504" s="23" t="s">
        <v>213</v>
      </c>
      <c r="E504" s="29" t="s">
        <v>352</v>
      </c>
      <c r="F504" s="20">
        <v>400</v>
      </c>
      <c r="G504" s="21"/>
      <c r="H504" s="21"/>
      <c r="I504" s="80" t="e">
        <f t="shared" si="85"/>
        <v>#DIV/0!</v>
      </c>
    </row>
    <row r="505" spans="1:9" ht="31.5" hidden="1" x14ac:dyDescent="0.25">
      <c r="A505" s="12" t="s">
        <v>1005</v>
      </c>
      <c r="B505" s="13"/>
      <c r="C505" s="23" t="s">
        <v>353</v>
      </c>
      <c r="D505" s="23" t="s">
        <v>213</v>
      </c>
      <c r="E505" s="20" t="s">
        <v>674</v>
      </c>
      <c r="F505" s="20"/>
      <c r="G505" s="21">
        <f>SUM(G506)</f>
        <v>0</v>
      </c>
      <c r="H505" s="21">
        <f>SUM(H506)</f>
        <v>0</v>
      </c>
      <c r="I505" s="80" t="e">
        <f t="shared" si="85"/>
        <v>#DIV/0!</v>
      </c>
    </row>
    <row r="506" spans="1:9" ht="31.5" hidden="1" x14ac:dyDescent="0.25">
      <c r="A506" s="12" t="s">
        <v>992</v>
      </c>
      <c r="B506" s="13"/>
      <c r="C506" s="23" t="s">
        <v>353</v>
      </c>
      <c r="D506" s="23" t="s">
        <v>213</v>
      </c>
      <c r="E506" s="20" t="s">
        <v>723</v>
      </c>
      <c r="F506" s="20"/>
      <c r="G506" s="21">
        <f>SUM(G507)+G509</f>
        <v>0</v>
      </c>
      <c r="H506" s="21">
        <f>SUM(H507)+H509</f>
        <v>0</v>
      </c>
      <c r="I506" s="80" t="e">
        <f t="shared" si="85"/>
        <v>#DIV/0!</v>
      </c>
    </row>
    <row r="507" spans="1:9" ht="31.5" hidden="1" x14ac:dyDescent="0.25">
      <c r="A507" s="30" t="s">
        <v>407</v>
      </c>
      <c r="B507" s="23"/>
      <c r="C507" s="23" t="s">
        <v>353</v>
      </c>
      <c r="D507" s="23" t="s">
        <v>213</v>
      </c>
      <c r="E507" s="20" t="s">
        <v>739</v>
      </c>
      <c r="F507" s="20"/>
      <c r="G507" s="21">
        <f>SUM(G508)</f>
        <v>0</v>
      </c>
      <c r="H507" s="21">
        <f>SUM(H508)</f>
        <v>0</v>
      </c>
      <c r="I507" s="80" t="e">
        <f t="shared" si="85"/>
        <v>#DIV/0!</v>
      </c>
    </row>
    <row r="508" spans="1:9" ht="31.5" hidden="1" x14ac:dyDescent="0.25">
      <c r="A508" s="30" t="s">
        <v>322</v>
      </c>
      <c r="B508" s="23"/>
      <c r="C508" s="23" t="s">
        <v>353</v>
      </c>
      <c r="D508" s="23" t="s">
        <v>213</v>
      </c>
      <c r="E508" s="20" t="s">
        <v>739</v>
      </c>
      <c r="F508" s="20">
        <v>400</v>
      </c>
      <c r="G508" s="21"/>
      <c r="H508" s="21"/>
      <c r="I508" s="80" t="e">
        <f t="shared" si="85"/>
        <v>#DIV/0!</v>
      </c>
    </row>
    <row r="509" spans="1:9" ht="31.5" hidden="1" x14ac:dyDescent="0.25">
      <c r="A509" s="30" t="s">
        <v>993</v>
      </c>
      <c r="B509" s="23"/>
      <c r="C509" s="23" t="s">
        <v>353</v>
      </c>
      <c r="D509" s="23" t="s">
        <v>213</v>
      </c>
      <c r="E509" s="20" t="s">
        <v>994</v>
      </c>
      <c r="F509" s="20"/>
      <c r="G509" s="21">
        <f>SUM(G510)</f>
        <v>0</v>
      </c>
      <c r="H509" s="21">
        <f>SUM(H510)</f>
        <v>0</v>
      </c>
      <c r="I509" s="80" t="e">
        <f t="shared" si="85"/>
        <v>#DIV/0!</v>
      </c>
    </row>
    <row r="510" spans="1:9" ht="31.5" hidden="1" x14ac:dyDescent="0.25">
      <c r="A510" s="30" t="s">
        <v>322</v>
      </c>
      <c r="B510" s="23"/>
      <c r="C510" s="23" t="s">
        <v>353</v>
      </c>
      <c r="D510" s="23" t="s">
        <v>213</v>
      </c>
      <c r="E510" s="20" t="s">
        <v>994</v>
      </c>
      <c r="F510" s="20">
        <v>400</v>
      </c>
      <c r="G510" s="21"/>
      <c r="H510" s="21"/>
      <c r="I510" s="80" t="e">
        <f t="shared" si="85"/>
        <v>#DIV/0!</v>
      </c>
    </row>
    <row r="511" spans="1:9" s="19" customFormat="1" hidden="1" x14ac:dyDescent="0.25">
      <c r="A511" s="30" t="s">
        <v>1006</v>
      </c>
      <c r="B511" s="23"/>
      <c r="C511" s="29" t="s">
        <v>353</v>
      </c>
      <c r="D511" s="29" t="s">
        <v>144</v>
      </c>
      <c r="E511" s="20"/>
      <c r="F511" s="20"/>
      <c r="G511" s="21">
        <f t="shared" ref="G511:H513" si="95">G512</f>
        <v>0</v>
      </c>
      <c r="H511" s="21">
        <f t="shared" si="95"/>
        <v>0</v>
      </c>
      <c r="I511" s="80" t="e">
        <f t="shared" si="85"/>
        <v>#DIV/0!</v>
      </c>
    </row>
    <row r="512" spans="1:9" ht="31.5" hidden="1" x14ac:dyDescent="0.25">
      <c r="A512" s="30" t="s">
        <v>1007</v>
      </c>
      <c r="B512" s="23"/>
      <c r="C512" s="29" t="s">
        <v>353</v>
      </c>
      <c r="D512" s="29" t="s">
        <v>144</v>
      </c>
      <c r="E512" s="29" t="s">
        <v>351</v>
      </c>
      <c r="F512" s="20"/>
      <c r="G512" s="21">
        <f t="shared" si="95"/>
        <v>0</v>
      </c>
      <c r="H512" s="21">
        <f t="shared" si="95"/>
        <v>0</v>
      </c>
      <c r="I512" s="80" t="e">
        <f t="shared" si="85"/>
        <v>#DIV/0!</v>
      </c>
    </row>
    <row r="513" spans="1:9" ht="31.5" hidden="1" x14ac:dyDescent="0.25">
      <c r="A513" s="30" t="s">
        <v>407</v>
      </c>
      <c r="B513" s="23"/>
      <c r="C513" s="29" t="s">
        <v>353</v>
      </c>
      <c r="D513" s="29" t="s">
        <v>144</v>
      </c>
      <c r="E513" s="29" t="s">
        <v>352</v>
      </c>
      <c r="F513" s="20"/>
      <c r="G513" s="21">
        <f t="shared" si="95"/>
        <v>0</v>
      </c>
      <c r="H513" s="21">
        <f t="shared" si="95"/>
        <v>0</v>
      </c>
      <c r="I513" s="80" t="e">
        <f t="shared" si="85"/>
        <v>#DIV/0!</v>
      </c>
    </row>
    <row r="514" spans="1:9" ht="31.5" hidden="1" x14ac:dyDescent="0.25">
      <c r="A514" s="30" t="s">
        <v>322</v>
      </c>
      <c r="B514" s="23"/>
      <c r="C514" s="29" t="s">
        <v>353</v>
      </c>
      <c r="D514" s="29" t="s">
        <v>144</v>
      </c>
      <c r="E514" s="29" t="s">
        <v>352</v>
      </c>
      <c r="F514" s="20">
        <v>400</v>
      </c>
      <c r="G514" s="21"/>
      <c r="H514" s="21"/>
      <c r="I514" s="80" t="e">
        <f t="shared" si="85"/>
        <v>#DIV/0!</v>
      </c>
    </row>
    <row r="515" spans="1:9" x14ac:dyDescent="0.25">
      <c r="A515" s="15" t="s">
        <v>44</v>
      </c>
      <c r="B515" s="26" t="s">
        <v>1008</v>
      </c>
      <c r="C515" s="26"/>
      <c r="D515" s="26"/>
      <c r="E515" s="26"/>
      <c r="F515" s="26"/>
      <c r="G515" s="27">
        <f>SUM(G516+G543)+G539+G548</f>
        <v>40157.800000000003</v>
      </c>
      <c r="H515" s="27">
        <f t="shared" ref="H515" si="96">SUM(H516+H543)+H539+H548</f>
        <v>32848.199999999997</v>
      </c>
      <c r="I515" s="80">
        <f t="shared" si="85"/>
        <v>81.797807648825369</v>
      </c>
    </row>
    <row r="516" spans="1:9" x14ac:dyDescent="0.25">
      <c r="A516" s="12" t="s">
        <v>917</v>
      </c>
      <c r="B516" s="23"/>
      <c r="C516" s="29" t="s">
        <v>128</v>
      </c>
      <c r="D516" s="29"/>
      <c r="E516" s="29"/>
      <c r="F516" s="20"/>
      <c r="G516" s="21">
        <f>SUM(G517+G522+G526)</f>
        <v>34265.800000000003</v>
      </c>
      <c r="H516" s="21">
        <f>SUM(H517+H522+H526)</f>
        <v>32725.1</v>
      </c>
      <c r="I516" s="80">
        <f t="shared" si="85"/>
        <v>95.503680054164789</v>
      </c>
    </row>
    <row r="517" spans="1:9" ht="31.5" x14ac:dyDescent="0.25">
      <c r="A517" s="12" t="s">
        <v>924</v>
      </c>
      <c r="B517" s="23"/>
      <c r="C517" s="29" t="s">
        <v>128</v>
      </c>
      <c r="D517" s="29" t="s">
        <v>148</v>
      </c>
      <c r="E517" s="20"/>
      <c r="F517" s="20"/>
      <c r="G517" s="21">
        <f t="shared" ref="G517:H518" si="97">SUM(G518)</f>
        <v>26699.3</v>
      </c>
      <c r="H517" s="21">
        <f t="shared" si="97"/>
        <v>26689.899999999998</v>
      </c>
      <c r="I517" s="80">
        <f t="shared" si="85"/>
        <v>99.964793084462883</v>
      </c>
    </row>
    <row r="518" spans="1:9" ht="31.5" x14ac:dyDescent="0.25">
      <c r="A518" s="12" t="s">
        <v>832</v>
      </c>
      <c r="B518" s="23"/>
      <c r="C518" s="29" t="s">
        <v>128</v>
      </c>
      <c r="D518" s="29" t="s">
        <v>148</v>
      </c>
      <c r="E518" s="20" t="s">
        <v>833</v>
      </c>
      <c r="F518" s="20"/>
      <c r="G518" s="21">
        <f t="shared" si="97"/>
        <v>26699.3</v>
      </c>
      <c r="H518" s="21">
        <f t="shared" si="97"/>
        <v>26689.899999999998</v>
      </c>
      <c r="I518" s="80">
        <f t="shared" si="85"/>
        <v>99.964793084462883</v>
      </c>
    </row>
    <row r="519" spans="1:9" x14ac:dyDescent="0.25">
      <c r="A519" s="12" t="s">
        <v>249</v>
      </c>
      <c r="B519" s="23"/>
      <c r="C519" s="29" t="s">
        <v>128</v>
      </c>
      <c r="D519" s="29" t="s">
        <v>148</v>
      </c>
      <c r="E519" s="29" t="s">
        <v>837</v>
      </c>
      <c r="F519" s="29"/>
      <c r="G519" s="21">
        <f>SUM(G520:G521)</f>
        <v>26699.3</v>
      </c>
      <c r="H519" s="21">
        <f>SUM(H520:H521)</f>
        <v>26689.899999999998</v>
      </c>
      <c r="I519" s="80">
        <f t="shared" ref="I519:I582" si="98">SUM(H519/G519*100)</f>
        <v>99.964793084462883</v>
      </c>
    </row>
    <row r="520" spans="1:9" ht="47.25" x14ac:dyDescent="0.25">
      <c r="A520" s="30" t="s">
        <v>143</v>
      </c>
      <c r="B520" s="23"/>
      <c r="C520" s="29" t="s">
        <v>128</v>
      </c>
      <c r="D520" s="29" t="s">
        <v>148</v>
      </c>
      <c r="E520" s="29" t="s">
        <v>837</v>
      </c>
      <c r="F520" s="29" t="s">
        <v>9</v>
      </c>
      <c r="G520" s="21">
        <v>26694.6</v>
      </c>
      <c r="H520" s="21">
        <v>26685.3</v>
      </c>
      <c r="I520" s="80">
        <f t="shared" si="98"/>
        <v>99.965161493335728</v>
      </c>
    </row>
    <row r="521" spans="1:9" ht="31.5" x14ac:dyDescent="0.25">
      <c r="A521" s="12" t="s">
        <v>131</v>
      </c>
      <c r="B521" s="23"/>
      <c r="C521" s="29" t="s">
        <v>128</v>
      </c>
      <c r="D521" s="29" t="s">
        <v>148</v>
      </c>
      <c r="E521" s="29" t="s">
        <v>837</v>
      </c>
      <c r="F521" s="29" t="s">
        <v>169</v>
      </c>
      <c r="G521" s="21">
        <v>4.7</v>
      </c>
      <c r="H521" s="21">
        <v>4.5999999999999996</v>
      </c>
      <c r="I521" s="80">
        <f t="shared" si="98"/>
        <v>97.872340425531902</v>
      </c>
    </row>
    <row r="522" spans="1:9" x14ac:dyDescent="0.25">
      <c r="A522" s="12" t="s">
        <v>1009</v>
      </c>
      <c r="B522" s="23"/>
      <c r="C522" s="29" t="s">
        <v>128</v>
      </c>
      <c r="D522" s="29" t="s">
        <v>353</v>
      </c>
      <c r="E522" s="29"/>
      <c r="F522" s="20"/>
      <c r="G522" s="21">
        <f t="shared" ref="G522:H524" si="99">SUM(G523)</f>
        <v>900</v>
      </c>
      <c r="H522" s="21">
        <f t="shared" si="99"/>
        <v>0</v>
      </c>
      <c r="I522" s="80">
        <f t="shared" si="98"/>
        <v>0</v>
      </c>
    </row>
    <row r="523" spans="1:9" x14ac:dyDescent="0.25">
      <c r="A523" s="12" t="s">
        <v>1010</v>
      </c>
      <c r="B523" s="23"/>
      <c r="C523" s="29" t="s">
        <v>128</v>
      </c>
      <c r="D523" s="29" t="s">
        <v>353</v>
      </c>
      <c r="E523" s="29" t="s">
        <v>871</v>
      </c>
      <c r="F523" s="20"/>
      <c r="G523" s="21">
        <f t="shared" si="99"/>
        <v>900</v>
      </c>
      <c r="H523" s="21">
        <f t="shared" si="99"/>
        <v>0</v>
      </c>
      <c r="I523" s="80">
        <f t="shared" si="98"/>
        <v>0</v>
      </c>
    </row>
    <row r="524" spans="1:9" x14ac:dyDescent="0.25">
      <c r="A524" s="12" t="s">
        <v>874</v>
      </c>
      <c r="B524" s="23"/>
      <c r="C524" s="29" t="s">
        <v>128</v>
      </c>
      <c r="D524" s="29" t="s">
        <v>353</v>
      </c>
      <c r="E524" s="29" t="s">
        <v>875</v>
      </c>
      <c r="F524" s="20"/>
      <c r="G524" s="21">
        <f t="shared" si="99"/>
        <v>900</v>
      </c>
      <c r="H524" s="21">
        <f t="shared" si="99"/>
        <v>0</v>
      </c>
      <c r="I524" s="80">
        <f t="shared" si="98"/>
        <v>0</v>
      </c>
    </row>
    <row r="525" spans="1:9" x14ac:dyDescent="0.25">
      <c r="A525" s="12" t="s">
        <v>145</v>
      </c>
      <c r="B525" s="23"/>
      <c r="C525" s="29" t="s">
        <v>128</v>
      </c>
      <c r="D525" s="29" t="s">
        <v>353</v>
      </c>
      <c r="E525" s="29" t="s">
        <v>875</v>
      </c>
      <c r="F525" s="20">
        <v>800</v>
      </c>
      <c r="G525" s="21">
        <v>900</v>
      </c>
      <c r="H525" s="21"/>
      <c r="I525" s="80">
        <f t="shared" si="98"/>
        <v>0</v>
      </c>
    </row>
    <row r="526" spans="1:9" x14ac:dyDescent="0.25">
      <c r="A526" s="12" t="s">
        <v>919</v>
      </c>
      <c r="B526" s="23"/>
      <c r="C526" s="29" t="s">
        <v>128</v>
      </c>
      <c r="D526" s="29" t="s">
        <v>812</v>
      </c>
      <c r="E526" s="29"/>
      <c r="F526" s="20"/>
      <c r="G526" s="21">
        <f>SUM(G527)</f>
        <v>6666.5</v>
      </c>
      <c r="H526" s="21">
        <f>SUM(H527)</f>
        <v>6035.2</v>
      </c>
      <c r="I526" s="80">
        <f t="shared" si="98"/>
        <v>90.530263256581406</v>
      </c>
    </row>
    <row r="527" spans="1:9" ht="31.5" x14ac:dyDescent="0.25">
      <c r="A527" s="12" t="s">
        <v>832</v>
      </c>
      <c r="B527" s="23"/>
      <c r="C527" s="29" t="s">
        <v>128</v>
      </c>
      <c r="D527" s="29" t="s">
        <v>812</v>
      </c>
      <c r="E527" s="20" t="s">
        <v>833</v>
      </c>
      <c r="F527" s="20"/>
      <c r="G527" s="21">
        <f>SUM(G528+G531+G533)</f>
        <v>6666.5</v>
      </c>
      <c r="H527" s="21">
        <f>SUM(H528+H531+H533)</f>
        <v>6035.2</v>
      </c>
      <c r="I527" s="80">
        <f t="shared" si="98"/>
        <v>90.530263256581406</v>
      </c>
    </row>
    <row r="528" spans="1:9" x14ac:dyDescent="0.25">
      <c r="A528" s="12" t="s">
        <v>251</v>
      </c>
      <c r="B528" s="23"/>
      <c r="C528" s="29" t="s">
        <v>128</v>
      </c>
      <c r="D528" s="29" t="s">
        <v>812</v>
      </c>
      <c r="E528" s="20" t="s">
        <v>838</v>
      </c>
      <c r="F528" s="20"/>
      <c r="G528" s="21">
        <f>SUM(G529:G530)</f>
        <v>171.1</v>
      </c>
      <c r="H528" s="21">
        <f>SUM(H529:H530)</f>
        <v>126.9</v>
      </c>
      <c r="I528" s="80">
        <f t="shared" si="98"/>
        <v>74.167153711279951</v>
      </c>
    </row>
    <row r="529" spans="1:9" ht="31.5" x14ac:dyDescent="0.25">
      <c r="A529" s="12" t="s">
        <v>131</v>
      </c>
      <c r="B529" s="23"/>
      <c r="C529" s="29" t="s">
        <v>128</v>
      </c>
      <c r="D529" s="29" t="s">
        <v>812</v>
      </c>
      <c r="E529" s="20" t="s">
        <v>838</v>
      </c>
      <c r="F529" s="20">
        <v>200</v>
      </c>
      <c r="G529" s="21">
        <v>169.7</v>
      </c>
      <c r="H529" s="21">
        <v>125.5</v>
      </c>
      <c r="I529" s="80">
        <f t="shared" si="98"/>
        <v>73.954036535061874</v>
      </c>
    </row>
    <row r="530" spans="1:9" ht="13.5" customHeight="1" x14ac:dyDescent="0.25">
      <c r="A530" s="12" t="s">
        <v>145</v>
      </c>
      <c r="B530" s="23"/>
      <c r="C530" s="29" t="s">
        <v>128</v>
      </c>
      <c r="D530" s="29" t="s">
        <v>812</v>
      </c>
      <c r="E530" s="20" t="s">
        <v>838</v>
      </c>
      <c r="F530" s="20">
        <v>800</v>
      </c>
      <c r="G530" s="21">
        <v>1.4</v>
      </c>
      <c r="H530" s="21">
        <v>1.4</v>
      </c>
      <c r="I530" s="80">
        <f t="shared" si="98"/>
        <v>100</v>
      </c>
    </row>
    <row r="531" spans="1:9" ht="31.5" x14ac:dyDescent="0.25">
      <c r="A531" s="12" t="s">
        <v>253</v>
      </c>
      <c r="B531" s="23"/>
      <c r="C531" s="29" t="s">
        <v>128</v>
      </c>
      <c r="D531" s="29" t="s">
        <v>812</v>
      </c>
      <c r="E531" s="20" t="s">
        <v>839</v>
      </c>
      <c r="F531" s="20"/>
      <c r="G531" s="21">
        <f>SUM(G532)</f>
        <v>245.5</v>
      </c>
      <c r="H531" s="21">
        <f>SUM(H532)</f>
        <v>205</v>
      </c>
      <c r="I531" s="80">
        <f t="shared" si="98"/>
        <v>83.503054989816704</v>
      </c>
    </row>
    <row r="532" spans="1:9" ht="31.5" x14ac:dyDescent="0.25">
      <c r="A532" s="12" t="s">
        <v>131</v>
      </c>
      <c r="B532" s="23"/>
      <c r="C532" s="29" t="s">
        <v>128</v>
      </c>
      <c r="D532" s="29" t="s">
        <v>812</v>
      </c>
      <c r="E532" s="20" t="s">
        <v>839</v>
      </c>
      <c r="F532" s="20">
        <v>200</v>
      </c>
      <c r="G532" s="21">
        <v>245.5</v>
      </c>
      <c r="H532" s="21">
        <v>205</v>
      </c>
      <c r="I532" s="80">
        <f t="shared" si="98"/>
        <v>83.503054989816704</v>
      </c>
    </row>
    <row r="533" spans="1:9" ht="31.5" x14ac:dyDescent="0.25">
      <c r="A533" s="12" t="s">
        <v>228</v>
      </c>
      <c r="B533" s="23"/>
      <c r="C533" s="29" t="s">
        <v>128</v>
      </c>
      <c r="D533" s="29" t="s">
        <v>812</v>
      </c>
      <c r="E533" s="20" t="s">
        <v>840</v>
      </c>
      <c r="F533" s="20"/>
      <c r="G533" s="21">
        <f>SUM(G534:G535)</f>
        <v>6249.9</v>
      </c>
      <c r="H533" s="21">
        <f>SUM(H534:H535)</f>
        <v>5703.3</v>
      </c>
      <c r="I533" s="80">
        <f t="shared" si="98"/>
        <v>91.254260068161102</v>
      </c>
    </row>
    <row r="534" spans="1:9" ht="31.5" x14ac:dyDescent="0.25">
      <c r="A534" s="12" t="s">
        <v>131</v>
      </c>
      <c r="B534" s="23"/>
      <c r="C534" s="29" t="s">
        <v>128</v>
      </c>
      <c r="D534" s="29" t="s">
        <v>812</v>
      </c>
      <c r="E534" s="20" t="s">
        <v>840</v>
      </c>
      <c r="F534" s="20">
        <v>200</v>
      </c>
      <c r="G534" s="21">
        <v>6249.9</v>
      </c>
      <c r="H534" s="21">
        <v>5703.3</v>
      </c>
      <c r="I534" s="80">
        <f t="shared" si="98"/>
        <v>91.254260068161102</v>
      </c>
    </row>
    <row r="535" spans="1:9" ht="21.75" customHeight="1" x14ac:dyDescent="0.25">
      <c r="A535" s="12" t="s">
        <v>145</v>
      </c>
      <c r="B535" s="23"/>
      <c r="C535" s="29" t="s">
        <v>128</v>
      </c>
      <c r="D535" s="29" t="s">
        <v>812</v>
      </c>
      <c r="E535" s="20" t="s">
        <v>840</v>
      </c>
      <c r="F535" s="20">
        <v>800</v>
      </c>
      <c r="G535" s="21">
        <v>0</v>
      </c>
      <c r="H535" s="21"/>
      <c r="I535" s="80"/>
    </row>
    <row r="536" spans="1:9" hidden="1" x14ac:dyDescent="0.25">
      <c r="A536" s="12" t="s">
        <v>1010</v>
      </c>
      <c r="B536" s="23"/>
      <c r="C536" s="29" t="s">
        <v>128</v>
      </c>
      <c r="D536" s="29" t="s">
        <v>812</v>
      </c>
      <c r="E536" s="29" t="s">
        <v>871</v>
      </c>
      <c r="F536" s="20"/>
      <c r="G536" s="21">
        <f t="shared" ref="G536:H537" si="100">SUM(G537)</f>
        <v>0</v>
      </c>
      <c r="H536" s="21">
        <f t="shared" si="100"/>
        <v>0</v>
      </c>
      <c r="I536" s="80" t="e">
        <f t="shared" si="98"/>
        <v>#DIV/0!</v>
      </c>
    </row>
    <row r="537" spans="1:9" ht="31.5" hidden="1" x14ac:dyDescent="0.25">
      <c r="A537" s="12" t="s">
        <v>1011</v>
      </c>
      <c r="B537" s="23"/>
      <c r="C537" s="29" t="s">
        <v>128</v>
      </c>
      <c r="D537" s="29" t="s">
        <v>812</v>
      </c>
      <c r="E537" s="29" t="s">
        <v>1012</v>
      </c>
      <c r="F537" s="20"/>
      <c r="G537" s="21">
        <f t="shared" si="100"/>
        <v>0</v>
      </c>
      <c r="H537" s="21">
        <f t="shared" si="100"/>
        <v>0</v>
      </c>
      <c r="I537" s="80" t="e">
        <f t="shared" si="98"/>
        <v>#DIV/0!</v>
      </c>
    </row>
    <row r="538" spans="1:9" hidden="1" x14ac:dyDescent="0.25">
      <c r="A538" s="12" t="s">
        <v>145</v>
      </c>
      <c r="B538" s="23"/>
      <c r="C538" s="29" t="s">
        <v>128</v>
      </c>
      <c r="D538" s="29" t="s">
        <v>812</v>
      </c>
      <c r="E538" s="29" t="s">
        <v>1012</v>
      </c>
      <c r="F538" s="20">
        <v>800</v>
      </c>
      <c r="G538" s="21"/>
      <c r="H538" s="21"/>
      <c r="I538" s="80" t="e">
        <f t="shared" si="98"/>
        <v>#DIV/0!</v>
      </c>
    </row>
    <row r="539" spans="1:9" x14ac:dyDescent="0.25">
      <c r="A539" s="30" t="s">
        <v>921</v>
      </c>
      <c r="B539" s="13"/>
      <c r="C539" s="29" t="s">
        <v>127</v>
      </c>
      <c r="D539" s="29" t="s">
        <v>144</v>
      </c>
      <c r="E539" s="29"/>
      <c r="F539" s="20"/>
      <c r="G539" s="21">
        <f>SUM(G540)</f>
        <v>123.1</v>
      </c>
      <c r="H539" s="21">
        <f t="shared" ref="H539:H541" si="101">SUM(H540)</f>
        <v>123.1</v>
      </c>
      <c r="I539" s="80">
        <f t="shared" si="98"/>
        <v>100</v>
      </c>
    </row>
    <row r="540" spans="1:9" ht="31.5" x14ac:dyDescent="0.25">
      <c r="A540" s="12" t="s">
        <v>832</v>
      </c>
      <c r="B540" s="13"/>
      <c r="C540" s="29" t="s">
        <v>127</v>
      </c>
      <c r="D540" s="29" t="s">
        <v>144</v>
      </c>
      <c r="E540" s="20" t="s">
        <v>833</v>
      </c>
      <c r="F540" s="20"/>
      <c r="G540" s="21">
        <f>SUM(G541)</f>
        <v>123.1</v>
      </c>
      <c r="H540" s="21">
        <f t="shared" si="101"/>
        <v>123.1</v>
      </c>
      <c r="I540" s="80">
        <f t="shared" si="98"/>
        <v>100</v>
      </c>
    </row>
    <row r="541" spans="1:9" ht="31.5" x14ac:dyDescent="0.25">
      <c r="A541" s="12" t="s">
        <v>228</v>
      </c>
      <c r="B541" s="13"/>
      <c r="C541" s="29" t="s">
        <v>127</v>
      </c>
      <c r="D541" s="29" t="s">
        <v>144</v>
      </c>
      <c r="E541" s="20" t="s">
        <v>840</v>
      </c>
      <c r="F541" s="20"/>
      <c r="G541" s="21">
        <f>SUM(G542)</f>
        <v>123.1</v>
      </c>
      <c r="H541" s="21">
        <f t="shared" si="101"/>
        <v>123.1</v>
      </c>
      <c r="I541" s="80">
        <f t="shared" si="98"/>
        <v>100</v>
      </c>
    </row>
    <row r="542" spans="1:9" ht="31.5" x14ac:dyDescent="0.25">
      <c r="A542" s="12" t="s">
        <v>131</v>
      </c>
      <c r="B542" s="13"/>
      <c r="C542" s="29" t="s">
        <v>127</v>
      </c>
      <c r="D542" s="29" t="s">
        <v>144</v>
      </c>
      <c r="E542" s="20" t="s">
        <v>840</v>
      </c>
      <c r="F542" s="20">
        <v>200</v>
      </c>
      <c r="G542" s="21">
        <v>123.1</v>
      </c>
      <c r="H542" s="21">
        <v>123.1</v>
      </c>
      <c r="I542" s="80">
        <f t="shared" si="98"/>
        <v>100</v>
      </c>
    </row>
    <row r="543" spans="1:9" x14ac:dyDescent="0.25">
      <c r="A543" s="12" t="s">
        <v>976</v>
      </c>
      <c r="B543" s="23"/>
      <c r="C543" s="29" t="s">
        <v>118</v>
      </c>
      <c r="D543" s="29"/>
      <c r="E543" s="20"/>
      <c r="F543" s="20"/>
      <c r="G543" s="21">
        <f t="shared" ref="G543:H546" si="102">SUM(G544)</f>
        <v>5734.4999999999982</v>
      </c>
      <c r="H543" s="21">
        <f t="shared" si="102"/>
        <v>0</v>
      </c>
      <c r="I543" s="80">
        <f t="shared" si="98"/>
        <v>0</v>
      </c>
    </row>
    <row r="544" spans="1:9" x14ac:dyDescent="0.25">
      <c r="A544" s="12" t="s">
        <v>985</v>
      </c>
      <c r="B544" s="23"/>
      <c r="C544" s="29" t="s">
        <v>118</v>
      </c>
      <c r="D544" s="29" t="s">
        <v>148</v>
      </c>
      <c r="E544" s="20"/>
      <c r="F544" s="20"/>
      <c r="G544" s="21">
        <f t="shared" si="102"/>
        <v>5734.4999999999982</v>
      </c>
      <c r="H544" s="21">
        <f t="shared" si="102"/>
        <v>0</v>
      </c>
      <c r="I544" s="80">
        <f t="shared" si="98"/>
        <v>0</v>
      </c>
    </row>
    <row r="545" spans="1:9" x14ac:dyDescent="0.25">
      <c r="A545" s="12" t="s">
        <v>1010</v>
      </c>
      <c r="B545" s="23"/>
      <c r="C545" s="29" t="s">
        <v>118</v>
      </c>
      <c r="D545" s="29" t="s">
        <v>148</v>
      </c>
      <c r="E545" s="29" t="s">
        <v>871</v>
      </c>
      <c r="F545" s="20"/>
      <c r="G545" s="21">
        <f t="shared" si="102"/>
        <v>5734.4999999999982</v>
      </c>
      <c r="H545" s="21">
        <f t="shared" si="102"/>
        <v>0</v>
      </c>
      <c r="I545" s="80">
        <f t="shared" si="98"/>
        <v>0</v>
      </c>
    </row>
    <row r="546" spans="1:9" ht="63" x14ac:dyDescent="0.25">
      <c r="A546" s="12" t="s">
        <v>872</v>
      </c>
      <c r="B546" s="23"/>
      <c r="C546" s="29" t="s">
        <v>118</v>
      </c>
      <c r="D546" s="29" t="s">
        <v>148</v>
      </c>
      <c r="E546" s="20" t="s">
        <v>873</v>
      </c>
      <c r="F546" s="20"/>
      <c r="G546" s="21">
        <f t="shared" si="102"/>
        <v>5734.4999999999982</v>
      </c>
      <c r="H546" s="21">
        <f t="shared" si="102"/>
        <v>0</v>
      </c>
      <c r="I546" s="80">
        <f t="shared" si="98"/>
        <v>0</v>
      </c>
    </row>
    <row r="547" spans="1:9" x14ac:dyDescent="0.25">
      <c r="A547" s="12" t="s">
        <v>145</v>
      </c>
      <c r="B547" s="23"/>
      <c r="C547" s="29" t="s">
        <v>118</v>
      </c>
      <c r="D547" s="29" t="s">
        <v>148</v>
      </c>
      <c r="E547" s="20" t="s">
        <v>873</v>
      </c>
      <c r="F547" s="20">
        <v>800</v>
      </c>
      <c r="G547" s="21">
        <f>22778-16959.9-83.6</f>
        <v>5734.4999999999982</v>
      </c>
      <c r="H547" s="21">
        <v>0</v>
      </c>
      <c r="I547" s="80">
        <f t="shared" si="98"/>
        <v>0</v>
      </c>
    </row>
    <row r="548" spans="1:9" x14ac:dyDescent="0.25">
      <c r="A548" s="58" t="s">
        <v>1013</v>
      </c>
      <c r="B548" s="71"/>
      <c r="C548" s="60" t="s">
        <v>812</v>
      </c>
      <c r="D548" s="60"/>
      <c r="E548" s="59"/>
      <c r="F548" s="59"/>
      <c r="G548" s="61">
        <f>SUM(G549)</f>
        <v>34.4</v>
      </c>
      <c r="H548" s="61">
        <f t="shared" ref="H548:H551" si="103">SUM(H549)</f>
        <v>0</v>
      </c>
      <c r="I548" s="80">
        <f t="shared" si="98"/>
        <v>0</v>
      </c>
    </row>
    <row r="549" spans="1:9" x14ac:dyDescent="0.25">
      <c r="A549" s="58" t="s">
        <v>1014</v>
      </c>
      <c r="B549" s="71"/>
      <c r="C549" s="60" t="s">
        <v>812</v>
      </c>
      <c r="D549" s="60" t="s">
        <v>128</v>
      </c>
      <c r="E549" s="59"/>
      <c r="F549" s="59"/>
      <c r="G549" s="61">
        <f>SUM(G550)</f>
        <v>34.4</v>
      </c>
      <c r="H549" s="61">
        <f t="shared" si="103"/>
        <v>0</v>
      </c>
      <c r="I549" s="80">
        <f t="shared" si="98"/>
        <v>0</v>
      </c>
    </row>
    <row r="550" spans="1:9" ht="31.5" x14ac:dyDescent="0.25">
      <c r="A550" s="76" t="s">
        <v>1015</v>
      </c>
      <c r="B550" s="71"/>
      <c r="C550" s="60" t="s">
        <v>812</v>
      </c>
      <c r="D550" s="60" t="s">
        <v>128</v>
      </c>
      <c r="E550" s="59" t="s">
        <v>833</v>
      </c>
      <c r="F550" s="59"/>
      <c r="G550" s="61">
        <f>SUM(G551)</f>
        <v>34.4</v>
      </c>
      <c r="H550" s="61">
        <f t="shared" si="103"/>
        <v>0</v>
      </c>
      <c r="I550" s="80">
        <f t="shared" si="98"/>
        <v>0</v>
      </c>
    </row>
    <row r="551" spans="1:9" x14ac:dyDescent="0.25">
      <c r="A551" s="58" t="s">
        <v>834</v>
      </c>
      <c r="B551" s="71"/>
      <c r="C551" s="60" t="s">
        <v>812</v>
      </c>
      <c r="D551" s="60" t="s">
        <v>128</v>
      </c>
      <c r="E551" s="59" t="s">
        <v>835</v>
      </c>
      <c r="F551" s="59"/>
      <c r="G551" s="61">
        <f>SUM(G552)</f>
        <v>34.4</v>
      </c>
      <c r="H551" s="61">
        <f t="shared" si="103"/>
        <v>0</v>
      </c>
      <c r="I551" s="80">
        <f t="shared" si="98"/>
        <v>0</v>
      </c>
    </row>
    <row r="552" spans="1:9" x14ac:dyDescent="0.25">
      <c r="A552" s="58" t="s">
        <v>836</v>
      </c>
      <c r="B552" s="71"/>
      <c r="C552" s="60" t="s">
        <v>812</v>
      </c>
      <c r="D552" s="60" t="s">
        <v>128</v>
      </c>
      <c r="E552" s="59" t="s">
        <v>835</v>
      </c>
      <c r="F552" s="59">
        <v>700</v>
      </c>
      <c r="G552" s="61">
        <v>34.4</v>
      </c>
      <c r="H552" s="61">
        <v>0</v>
      </c>
      <c r="I552" s="80">
        <f t="shared" si="98"/>
        <v>0</v>
      </c>
    </row>
    <row r="553" spans="1:9" ht="31.5" x14ac:dyDescent="0.25">
      <c r="A553" s="15" t="s">
        <v>24</v>
      </c>
      <c r="B553" s="17" t="s">
        <v>23</v>
      </c>
      <c r="C553" s="16"/>
      <c r="D553" s="16"/>
      <c r="E553" s="16"/>
      <c r="F553" s="16"/>
      <c r="G553" s="18">
        <f>SUM(G554+G571)</f>
        <v>1178933.3</v>
      </c>
      <c r="H553" s="18">
        <f>SUM(H554+H571)</f>
        <v>1164262.2</v>
      </c>
      <c r="I553" s="80">
        <f t="shared" si="98"/>
        <v>98.755561489356509</v>
      </c>
    </row>
    <row r="554" spans="1:9" x14ac:dyDescent="0.25">
      <c r="A554" s="12" t="s">
        <v>920</v>
      </c>
      <c r="B554" s="23"/>
      <c r="C554" s="23" t="s">
        <v>127</v>
      </c>
      <c r="D554" s="23"/>
      <c r="E554" s="23"/>
      <c r="F554" s="23"/>
      <c r="G554" s="14">
        <f>SUM(G564)+G555</f>
        <v>634.6</v>
      </c>
      <c r="H554" s="14">
        <f t="shared" ref="H554" si="104">SUM(H564)+H555</f>
        <v>634.5</v>
      </c>
      <c r="I554" s="80">
        <f t="shared" si="98"/>
        <v>99.984242042231315</v>
      </c>
    </row>
    <row r="555" spans="1:9" x14ac:dyDescent="0.25">
      <c r="A555" s="30" t="s">
        <v>921</v>
      </c>
      <c r="B555" s="13"/>
      <c r="C555" s="29" t="s">
        <v>127</v>
      </c>
      <c r="D555" s="29" t="s">
        <v>144</v>
      </c>
      <c r="E555" s="23"/>
      <c r="F555" s="23"/>
      <c r="G555" s="14">
        <f>SUM(G556+G558+G560)+G562</f>
        <v>70.600000000000009</v>
      </c>
      <c r="H555" s="14">
        <f>SUM(H556+H558+H560)+H562</f>
        <v>70.5</v>
      </c>
      <c r="I555" s="80">
        <f t="shared" si="98"/>
        <v>99.858356940509907</v>
      </c>
    </row>
    <row r="556" spans="1:9" ht="47.25" x14ac:dyDescent="0.25">
      <c r="A556" s="12" t="s">
        <v>141</v>
      </c>
      <c r="B556" s="29"/>
      <c r="C556" s="29" t="s">
        <v>127</v>
      </c>
      <c r="D556" s="29" t="s">
        <v>144</v>
      </c>
      <c r="E556" s="20" t="s">
        <v>142</v>
      </c>
      <c r="F556" s="23"/>
      <c r="G556" s="14">
        <f>SUM(G557)</f>
        <v>38.799999999999997</v>
      </c>
      <c r="H556" s="14">
        <f t="shared" ref="H556" si="105">SUM(H557)</f>
        <v>38.799999999999997</v>
      </c>
      <c r="I556" s="80">
        <f t="shared" si="98"/>
        <v>100</v>
      </c>
    </row>
    <row r="557" spans="1:9" ht="31.5" x14ac:dyDescent="0.25">
      <c r="A557" s="12" t="s">
        <v>131</v>
      </c>
      <c r="B557" s="23"/>
      <c r="C557" s="29" t="s">
        <v>127</v>
      </c>
      <c r="D557" s="29" t="s">
        <v>144</v>
      </c>
      <c r="E557" s="20" t="s">
        <v>142</v>
      </c>
      <c r="F557" s="23" t="s">
        <v>169</v>
      </c>
      <c r="G557" s="14">
        <v>38.799999999999997</v>
      </c>
      <c r="H557" s="14">
        <v>38.799999999999997</v>
      </c>
      <c r="I557" s="80">
        <f t="shared" si="98"/>
        <v>100</v>
      </c>
    </row>
    <row r="558" spans="1:9" ht="31.5" x14ac:dyDescent="0.25">
      <c r="A558" s="12" t="s">
        <v>196</v>
      </c>
      <c r="B558" s="29"/>
      <c r="C558" s="29" t="s">
        <v>127</v>
      </c>
      <c r="D558" s="29" t="s">
        <v>144</v>
      </c>
      <c r="E558" s="29" t="s">
        <v>197</v>
      </c>
      <c r="F558" s="29"/>
      <c r="G558" s="14">
        <f>SUM(G559)</f>
        <v>3.7</v>
      </c>
      <c r="H558" s="14">
        <f t="shared" ref="H558" si="106">SUM(H559)</f>
        <v>3.6</v>
      </c>
      <c r="I558" s="80">
        <f t="shared" si="98"/>
        <v>97.297297297297291</v>
      </c>
    </row>
    <row r="559" spans="1:9" ht="31.5" x14ac:dyDescent="0.25">
      <c r="A559" s="12" t="s">
        <v>131</v>
      </c>
      <c r="B559" s="29"/>
      <c r="C559" s="29" t="s">
        <v>127</v>
      </c>
      <c r="D559" s="29" t="s">
        <v>144</v>
      </c>
      <c r="E559" s="29" t="s">
        <v>197</v>
      </c>
      <c r="F559" s="29" t="s">
        <v>169</v>
      </c>
      <c r="G559" s="14">
        <v>3.7</v>
      </c>
      <c r="H559" s="14">
        <v>3.6</v>
      </c>
      <c r="I559" s="80">
        <f t="shared" si="98"/>
        <v>97.297297297297291</v>
      </c>
    </row>
    <row r="560" spans="1:9" ht="31.5" x14ac:dyDescent="0.25">
      <c r="A560" s="12" t="s">
        <v>211</v>
      </c>
      <c r="B560" s="29"/>
      <c r="C560" s="29" t="s">
        <v>127</v>
      </c>
      <c r="D560" s="29" t="s">
        <v>144</v>
      </c>
      <c r="E560" s="29" t="s">
        <v>212</v>
      </c>
      <c r="F560" s="20"/>
      <c r="G560" s="14">
        <f>SUM(G561)</f>
        <v>22.4</v>
      </c>
      <c r="H560" s="14">
        <f t="shared" ref="H560" si="107">SUM(H561)</f>
        <v>22.4</v>
      </c>
      <c r="I560" s="80">
        <f t="shared" si="98"/>
        <v>100</v>
      </c>
    </row>
    <row r="561" spans="1:9" ht="31.5" x14ac:dyDescent="0.25">
      <c r="A561" s="12" t="s">
        <v>131</v>
      </c>
      <c r="B561" s="29"/>
      <c r="C561" s="29" t="s">
        <v>127</v>
      </c>
      <c r="D561" s="29" t="s">
        <v>144</v>
      </c>
      <c r="E561" s="29" t="s">
        <v>212</v>
      </c>
      <c r="F561" s="20">
        <v>200</v>
      </c>
      <c r="G561" s="14">
        <v>22.4</v>
      </c>
      <c r="H561" s="14">
        <v>22.4</v>
      </c>
      <c r="I561" s="80">
        <f t="shared" si="98"/>
        <v>100</v>
      </c>
    </row>
    <row r="562" spans="1:9" ht="31.5" x14ac:dyDescent="0.25">
      <c r="A562" s="12" t="s">
        <v>228</v>
      </c>
      <c r="B562" s="77"/>
      <c r="C562" s="29" t="s">
        <v>127</v>
      </c>
      <c r="D562" s="29" t="s">
        <v>144</v>
      </c>
      <c r="E562" s="20" t="s">
        <v>804</v>
      </c>
      <c r="F562" s="20"/>
      <c r="G562" s="14">
        <f>SUM(G563)</f>
        <v>5.7</v>
      </c>
      <c r="H562" s="14">
        <f t="shared" ref="H562" si="108">SUM(H563)</f>
        <v>5.7</v>
      </c>
      <c r="I562" s="80">
        <f t="shared" si="98"/>
        <v>100</v>
      </c>
    </row>
    <row r="563" spans="1:9" ht="31.5" x14ac:dyDescent="0.25">
      <c r="A563" s="12" t="s">
        <v>131</v>
      </c>
      <c r="B563" s="77"/>
      <c r="C563" s="29" t="s">
        <v>127</v>
      </c>
      <c r="D563" s="29" t="s">
        <v>144</v>
      </c>
      <c r="E563" s="20" t="s">
        <v>804</v>
      </c>
      <c r="F563" s="20">
        <v>200</v>
      </c>
      <c r="G563" s="14">
        <v>5.7</v>
      </c>
      <c r="H563" s="14">
        <v>5.7</v>
      </c>
      <c r="I563" s="80">
        <f t="shared" si="98"/>
        <v>100</v>
      </c>
    </row>
    <row r="564" spans="1:9" x14ac:dyDescent="0.25">
      <c r="A564" s="12" t="s">
        <v>1016</v>
      </c>
      <c r="B564" s="23"/>
      <c r="C564" s="23" t="s">
        <v>127</v>
      </c>
      <c r="D564" s="23" t="s">
        <v>127</v>
      </c>
      <c r="E564" s="20"/>
      <c r="F564" s="20"/>
      <c r="G564" s="14">
        <f t="shared" ref="G564:H567" si="109">SUM(G565)</f>
        <v>564</v>
      </c>
      <c r="H564" s="14">
        <f t="shared" si="109"/>
        <v>564</v>
      </c>
      <c r="I564" s="80">
        <f t="shared" si="98"/>
        <v>100</v>
      </c>
    </row>
    <row r="565" spans="1:9" ht="31.5" x14ac:dyDescent="0.25">
      <c r="A565" s="12" t="s">
        <v>550</v>
      </c>
      <c r="B565" s="29"/>
      <c r="C565" s="29" t="s">
        <v>127</v>
      </c>
      <c r="D565" s="29" t="s">
        <v>127</v>
      </c>
      <c r="E565" s="20" t="s">
        <v>551</v>
      </c>
      <c r="F565" s="20"/>
      <c r="G565" s="14">
        <f t="shared" si="109"/>
        <v>564</v>
      </c>
      <c r="H565" s="14">
        <f t="shared" si="109"/>
        <v>564</v>
      </c>
      <c r="I565" s="80">
        <f t="shared" si="98"/>
        <v>100</v>
      </c>
    </row>
    <row r="566" spans="1:9" ht="31.5" x14ac:dyDescent="0.25">
      <c r="A566" s="12" t="s">
        <v>634</v>
      </c>
      <c r="B566" s="23"/>
      <c r="C566" s="23" t="s">
        <v>127</v>
      </c>
      <c r="D566" s="23" t="s">
        <v>127</v>
      </c>
      <c r="E566" s="23" t="s">
        <v>635</v>
      </c>
      <c r="F566" s="23"/>
      <c r="G566" s="14">
        <f t="shared" si="109"/>
        <v>564</v>
      </c>
      <c r="H566" s="14">
        <f t="shared" si="109"/>
        <v>564</v>
      </c>
      <c r="I566" s="80">
        <f t="shared" si="98"/>
        <v>100</v>
      </c>
    </row>
    <row r="567" spans="1:9" x14ac:dyDescent="0.25">
      <c r="A567" s="12" t="s">
        <v>216</v>
      </c>
      <c r="B567" s="23"/>
      <c r="C567" s="23" t="s">
        <v>127</v>
      </c>
      <c r="D567" s="23" t="s">
        <v>127</v>
      </c>
      <c r="E567" s="23" t="s">
        <v>636</v>
      </c>
      <c r="F567" s="23"/>
      <c r="G567" s="14">
        <f t="shared" si="109"/>
        <v>564</v>
      </c>
      <c r="H567" s="14">
        <f t="shared" si="109"/>
        <v>564</v>
      </c>
      <c r="I567" s="80">
        <f t="shared" si="98"/>
        <v>100</v>
      </c>
    </row>
    <row r="568" spans="1:9" ht="31.5" x14ac:dyDescent="0.25">
      <c r="A568" s="12" t="s">
        <v>639</v>
      </c>
      <c r="B568" s="20"/>
      <c r="C568" s="23" t="s">
        <v>127</v>
      </c>
      <c r="D568" s="23" t="s">
        <v>127</v>
      </c>
      <c r="E568" s="23" t="s">
        <v>640</v>
      </c>
      <c r="F568" s="23"/>
      <c r="G568" s="14">
        <f>SUM(G569:G570)</f>
        <v>564</v>
      </c>
      <c r="H568" s="14">
        <f>SUM(H569:H570)</f>
        <v>564</v>
      </c>
      <c r="I568" s="80">
        <f t="shared" si="98"/>
        <v>100</v>
      </c>
    </row>
    <row r="569" spans="1:9" ht="47.25" x14ac:dyDescent="0.25">
      <c r="A569" s="12" t="s">
        <v>143</v>
      </c>
      <c r="B569" s="20"/>
      <c r="C569" s="23" t="s">
        <v>127</v>
      </c>
      <c r="D569" s="23" t="s">
        <v>127</v>
      </c>
      <c r="E569" s="23" t="s">
        <v>640</v>
      </c>
      <c r="F569" s="23" t="s">
        <v>9</v>
      </c>
      <c r="G569" s="14">
        <v>479.6</v>
      </c>
      <c r="H569" s="14">
        <v>479.6</v>
      </c>
      <c r="I569" s="80">
        <f t="shared" si="98"/>
        <v>100</v>
      </c>
    </row>
    <row r="570" spans="1:9" ht="31.5" x14ac:dyDescent="0.25">
      <c r="A570" s="12" t="s">
        <v>131</v>
      </c>
      <c r="B570" s="23"/>
      <c r="C570" s="23" t="s">
        <v>127</v>
      </c>
      <c r="D570" s="23" t="s">
        <v>127</v>
      </c>
      <c r="E570" s="23" t="s">
        <v>640</v>
      </c>
      <c r="F570" s="13">
        <v>200</v>
      </c>
      <c r="G570" s="14">
        <v>84.4</v>
      </c>
      <c r="H570" s="14">
        <v>84.4</v>
      </c>
      <c r="I570" s="80">
        <f t="shared" si="98"/>
        <v>100</v>
      </c>
    </row>
    <row r="571" spans="1:9" x14ac:dyDescent="0.25">
      <c r="A571" s="12" t="s">
        <v>976</v>
      </c>
      <c r="B571" s="29"/>
      <c r="C571" s="29" t="s">
        <v>118</v>
      </c>
      <c r="D571" s="29" t="s">
        <v>990</v>
      </c>
      <c r="E571" s="20"/>
      <c r="F571" s="20"/>
      <c r="G571" s="21">
        <f>G572+G579+G604+G743+G706</f>
        <v>1178298.7</v>
      </c>
      <c r="H571" s="21">
        <f>H572+H579+H604+H743+H706</f>
        <v>1163627.7</v>
      </c>
      <c r="I571" s="80">
        <f t="shared" si="98"/>
        <v>98.75489975504513</v>
      </c>
    </row>
    <row r="572" spans="1:9" x14ac:dyDescent="0.25">
      <c r="A572" s="12" t="s">
        <v>1017</v>
      </c>
      <c r="B572" s="29"/>
      <c r="C572" s="29" t="s">
        <v>118</v>
      </c>
      <c r="D572" s="29" t="s">
        <v>128</v>
      </c>
      <c r="E572" s="20"/>
      <c r="F572" s="20"/>
      <c r="G572" s="21">
        <f t="shared" ref="G572:H574" si="110">G573</f>
        <v>12299.1</v>
      </c>
      <c r="H572" s="21">
        <f t="shared" si="110"/>
        <v>12263.4</v>
      </c>
      <c r="I572" s="80">
        <f t="shared" si="98"/>
        <v>99.70973485864819</v>
      </c>
    </row>
    <row r="573" spans="1:9" ht="31.5" x14ac:dyDescent="0.25">
      <c r="A573" s="12" t="s">
        <v>750</v>
      </c>
      <c r="B573" s="29"/>
      <c r="C573" s="29" t="s">
        <v>118</v>
      </c>
      <c r="D573" s="29" t="s">
        <v>128</v>
      </c>
      <c r="E573" s="20" t="s">
        <v>751</v>
      </c>
      <c r="F573" s="20"/>
      <c r="G573" s="21">
        <f t="shared" si="110"/>
        <v>12299.1</v>
      </c>
      <c r="H573" s="21">
        <f t="shared" si="110"/>
        <v>12263.4</v>
      </c>
      <c r="I573" s="80">
        <f t="shared" si="98"/>
        <v>99.70973485864819</v>
      </c>
    </row>
    <row r="574" spans="1:9" ht="31.5" x14ac:dyDescent="0.25">
      <c r="A574" s="12" t="s">
        <v>752</v>
      </c>
      <c r="B574" s="29"/>
      <c r="C574" s="29" t="s">
        <v>118</v>
      </c>
      <c r="D574" s="29" t="s">
        <v>128</v>
      </c>
      <c r="E574" s="20" t="s">
        <v>753</v>
      </c>
      <c r="F574" s="20"/>
      <c r="G574" s="21">
        <f t="shared" si="110"/>
        <v>12299.1</v>
      </c>
      <c r="H574" s="21">
        <f t="shared" si="110"/>
        <v>12263.4</v>
      </c>
      <c r="I574" s="80">
        <f t="shared" si="98"/>
        <v>99.70973485864819</v>
      </c>
    </row>
    <row r="575" spans="1:9" x14ac:dyDescent="0.25">
      <c r="A575" s="12" t="s">
        <v>216</v>
      </c>
      <c r="B575" s="29"/>
      <c r="C575" s="29" t="s">
        <v>118</v>
      </c>
      <c r="D575" s="29" t="s">
        <v>128</v>
      </c>
      <c r="E575" s="20" t="s">
        <v>754</v>
      </c>
      <c r="F575" s="20"/>
      <c r="G575" s="21">
        <f>SUM(G576)</f>
        <v>12299.1</v>
      </c>
      <c r="H575" s="21">
        <f>SUM(H576)</f>
        <v>12263.4</v>
      </c>
      <c r="I575" s="80">
        <f t="shared" si="98"/>
        <v>99.70973485864819</v>
      </c>
    </row>
    <row r="576" spans="1:9" x14ac:dyDescent="0.25">
      <c r="A576" s="12" t="s">
        <v>755</v>
      </c>
      <c r="B576" s="29"/>
      <c r="C576" s="29" t="s">
        <v>118</v>
      </c>
      <c r="D576" s="29" t="s">
        <v>128</v>
      </c>
      <c r="E576" s="20" t="s">
        <v>756</v>
      </c>
      <c r="F576" s="20"/>
      <c r="G576" s="21">
        <f t="shared" ref="G576:H577" si="111">G577</f>
        <v>12299.1</v>
      </c>
      <c r="H576" s="21">
        <f t="shared" si="111"/>
        <v>12263.4</v>
      </c>
      <c r="I576" s="80">
        <f t="shared" si="98"/>
        <v>99.70973485864819</v>
      </c>
    </row>
    <row r="577" spans="1:9" ht="31.5" x14ac:dyDescent="0.25">
      <c r="A577" s="12" t="s">
        <v>757</v>
      </c>
      <c r="B577" s="29"/>
      <c r="C577" s="29" t="s">
        <v>118</v>
      </c>
      <c r="D577" s="29" t="s">
        <v>128</v>
      </c>
      <c r="E577" s="20" t="s">
        <v>758</v>
      </c>
      <c r="F577" s="20"/>
      <c r="G577" s="21">
        <f t="shared" si="111"/>
        <v>12299.1</v>
      </c>
      <c r="H577" s="21">
        <f t="shared" si="111"/>
        <v>12263.4</v>
      </c>
      <c r="I577" s="80">
        <f t="shared" si="98"/>
        <v>99.70973485864819</v>
      </c>
    </row>
    <row r="578" spans="1:9" x14ac:dyDescent="0.25">
      <c r="A578" s="12" t="s">
        <v>116</v>
      </c>
      <c r="B578" s="29"/>
      <c r="C578" s="29" t="s">
        <v>118</v>
      </c>
      <c r="D578" s="29" t="s">
        <v>128</v>
      </c>
      <c r="E578" s="20" t="s">
        <v>758</v>
      </c>
      <c r="F578" s="20">
        <v>300</v>
      </c>
      <c r="G578" s="21">
        <v>12299.1</v>
      </c>
      <c r="H578" s="21">
        <v>12263.4</v>
      </c>
      <c r="I578" s="80">
        <f t="shared" si="98"/>
        <v>99.70973485864819</v>
      </c>
    </row>
    <row r="579" spans="1:9" x14ac:dyDescent="0.25">
      <c r="A579" s="12" t="s">
        <v>1018</v>
      </c>
      <c r="B579" s="29"/>
      <c r="C579" s="29" t="s">
        <v>118</v>
      </c>
      <c r="D579" s="29" t="s">
        <v>213</v>
      </c>
      <c r="E579" s="20"/>
      <c r="F579" s="20"/>
      <c r="G579" s="21">
        <f>G587+G580+G598</f>
        <v>88675.5</v>
      </c>
      <c r="H579" s="21">
        <f>H587+H580+H598</f>
        <v>88955.1</v>
      </c>
      <c r="I579" s="80">
        <f t="shared" si="98"/>
        <v>100.31530693370773</v>
      </c>
    </row>
    <row r="580" spans="1:9" ht="31.5" x14ac:dyDescent="0.25">
      <c r="A580" s="12" t="s">
        <v>137</v>
      </c>
      <c r="B580" s="29"/>
      <c r="C580" s="29" t="s">
        <v>118</v>
      </c>
      <c r="D580" s="29" t="s">
        <v>213</v>
      </c>
      <c r="E580" s="29" t="s">
        <v>138</v>
      </c>
      <c r="F580" s="20"/>
      <c r="G580" s="21">
        <f>G581</f>
        <v>86725.5</v>
      </c>
      <c r="H580" s="21">
        <f>H581</f>
        <v>86469.3</v>
      </c>
      <c r="I580" s="80">
        <f t="shared" si="98"/>
        <v>99.70458515661484</v>
      </c>
    </row>
    <row r="581" spans="1:9" ht="27.75" customHeight="1" x14ac:dyDescent="0.25">
      <c r="A581" s="12" t="s">
        <v>206</v>
      </c>
      <c r="B581" s="29"/>
      <c r="C581" s="29" t="s">
        <v>118</v>
      </c>
      <c r="D581" s="29" t="s">
        <v>213</v>
      </c>
      <c r="E581" s="29" t="s">
        <v>207</v>
      </c>
      <c r="F581" s="20"/>
      <c r="G581" s="21">
        <f>SUM(G582)</f>
        <v>86725.5</v>
      </c>
      <c r="H581" s="21">
        <f>SUM(H582)</f>
        <v>86469.3</v>
      </c>
      <c r="I581" s="80">
        <f t="shared" si="98"/>
        <v>99.70458515661484</v>
      </c>
    </row>
    <row r="582" spans="1:9" ht="27" customHeight="1" x14ac:dyDescent="0.25">
      <c r="A582" s="12" t="s">
        <v>211</v>
      </c>
      <c r="B582" s="29"/>
      <c r="C582" s="29" t="s">
        <v>118</v>
      </c>
      <c r="D582" s="29" t="s">
        <v>213</v>
      </c>
      <c r="E582" s="29" t="s">
        <v>212</v>
      </c>
      <c r="F582" s="20"/>
      <c r="G582" s="21">
        <f>G583+G584+G586+G585</f>
        <v>86725.5</v>
      </c>
      <c r="H582" s="21">
        <f>H583+H584+H586+H585</f>
        <v>86469.3</v>
      </c>
      <c r="I582" s="80">
        <f t="shared" si="98"/>
        <v>99.70458515661484</v>
      </c>
    </row>
    <row r="583" spans="1:9" ht="47.25" x14ac:dyDescent="0.25">
      <c r="A583" s="12" t="s">
        <v>143</v>
      </c>
      <c r="B583" s="29"/>
      <c r="C583" s="29" t="s">
        <v>118</v>
      </c>
      <c r="D583" s="29" t="s">
        <v>213</v>
      </c>
      <c r="E583" s="29" t="s">
        <v>212</v>
      </c>
      <c r="F583" s="20">
        <v>100</v>
      </c>
      <c r="G583" s="21">
        <v>74615.899999999994</v>
      </c>
      <c r="H583" s="21">
        <v>74615.899999999994</v>
      </c>
      <c r="I583" s="80">
        <f t="shared" ref="I583:I646" si="112">SUM(H583/G583*100)</f>
        <v>100</v>
      </c>
    </row>
    <row r="584" spans="1:9" ht="31.5" x14ac:dyDescent="0.25">
      <c r="A584" s="12" t="s">
        <v>131</v>
      </c>
      <c r="B584" s="29"/>
      <c r="C584" s="29" t="s">
        <v>118</v>
      </c>
      <c r="D584" s="29" t="s">
        <v>213</v>
      </c>
      <c r="E584" s="29" t="s">
        <v>212</v>
      </c>
      <c r="F584" s="20">
        <v>200</v>
      </c>
      <c r="G584" s="21">
        <v>11754.5</v>
      </c>
      <c r="H584" s="21">
        <v>11503.1</v>
      </c>
      <c r="I584" s="80">
        <f t="shared" si="112"/>
        <v>97.861244629716282</v>
      </c>
    </row>
    <row r="585" spans="1:9" ht="23.25" customHeight="1" x14ac:dyDescent="0.25">
      <c r="A585" s="12" t="s">
        <v>116</v>
      </c>
      <c r="B585" s="29"/>
      <c r="C585" s="29" t="s">
        <v>118</v>
      </c>
      <c r="D585" s="29" t="s">
        <v>213</v>
      </c>
      <c r="E585" s="29" t="s">
        <v>212</v>
      </c>
      <c r="F585" s="20">
        <v>300</v>
      </c>
      <c r="G585" s="21">
        <v>129.5</v>
      </c>
      <c r="H585" s="21">
        <v>129.5</v>
      </c>
      <c r="I585" s="80">
        <f t="shared" si="112"/>
        <v>100</v>
      </c>
    </row>
    <row r="586" spans="1:9" x14ac:dyDescent="0.25">
      <c r="A586" s="12" t="s">
        <v>145</v>
      </c>
      <c r="B586" s="29"/>
      <c r="C586" s="29" t="s">
        <v>118</v>
      </c>
      <c r="D586" s="29" t="s">
        <v>213</v>
      </c>
      <c r="E586" s="29" t="s">
        <v>212</v>
      </c>
      <c r="F586" s="20">
        <v>800</v>
      </c>
      <c r="G586" s="21">
        <v>225.6</v>
      </c>
      <c r="H586" s="21">
        <v>220.8</v>
      </c>
      <c r="I586" s="80">
        <f t="shared" si="112"/>
        <v>97.872340425531917</v>
      </c>
    </row>
    <row r="587" spans="1:9" ht="31.5" x14ac:dyDescent="0.25">
      <c r="A587" s="12" t="s">
        <v>750</v>
      </c>
      <c r="B587" s="29"/>
      <c r="C587" s="29" t="s">
        <v>118</v>
      </c>
      <c r="D587" s="29" t="s">
        <v>213</v>
      </c>
      <c r="E587" s="20" t="s">
        <v>751</v>
      </c>
      <c r="F587" s="20"/>
      <c r="G587" s="21">
        <f>G588+G594</f>
        <v>1950</v>
      </c>
      <c r="H587" s="21">
        <f>H588+H594</f>
        <v>1950</v>
      </c>
      <c r="I587" s="80">
        <f t="shared" si="112"/>
        <v>100</v>
      </c>
    </row>
    <row r="588" spans="1:9" ht="31.5" x14ac:dyDescent="0.25">
      <c r="A588" s="12" t="s">
        <v>752</v>
      </c>
      <c r="B588" s="29"/>
      <c r="C588" s="29" t="s">
        <v>118</v>
      </c>
      <c r="D588" s="29" t="s">
        <v>213</v>
      </c>
      <c r="E588" s="20" t="s">
        <v>753</v>
      </c>
      <c r="F588" s="20"/>
      <c r="G588" s="21">
        <f>G589</f>
        <v>1950</v>
      </c>
      <c r="H588" s="21">
        <f>H589</f>
        <v>1950</v>
      </c>
      <c r="I588" s="80">
        <f t="shared" si="112"/>
        <v>100</v>
      </c>
    </row>
    <row r="589" spans="1:9" ht="31.5" x14ac:dyDescent="0.25">
      <c r="A589" s="12" t="s">
        <v>294</v>
      </c>
      <c r="B589" s="29"/>
      <c r="C589" s="29" t="s">
        <v>118</v>
      </c>
      <c r="D589" s="29" t="s">
        <v>213</v>
      </c>
      <c r="E589" s="20" t="s">
        <v>775</v>
      </c>
      <c r="F589" s="20"/>
      <c r="G589" s="21">
        <f>SUM(G590)</f>
        <v>1950</v>
      </c>
      <c r="H589" s="21">
        <f>SUM(H590)</f>
        <v>1950</v>
      </c>
      <c r="I589" s="80">
        <f t="shared" si="112"/>
        <v>100</v>
      </c>
    </row>
    <row r="590" spans="1:9" x14ac:dyDescent="0.25">
      <c r="A590" s="12" t="s">
        <v>776</v>
      </c>
      <c r="B590" s="29"/>
      <c r="C590" s="29" t="s">
        <v>118</v>
      </c>
      <c r="D590" s="29" t="s">
        <v>213</v>
      </c>
      <c r="E590" s="20" t="s">
        <v>777</v>
      </c>
      <c r="F590" s="20"/>
      <c r="G590" s="21">
        <f>G591</f>
        <v>1950</v>
      </c>
      <c r="H590" s="21">
        <f>H591</f>
        <v>1950</v>
      </c>
      <c r="I590" s="80">
        <f t="shared" si="112"/>
        <v>100</v>
      </c>
    </row>
    <row r="591" spans="1:9" ht="31.5" x14ac:dyDescent="0.25">
      <c r="A591" s="12" t="s">
        <v>778</v>
      </c>
      <c r="B591" s="29"/>
      <c r="C591" s="29" t="s">
        <v>118</v>
      </c>
      <c r="D591" s="29" t="s">
        <v>213</v>
      </c>
      <c r="E591" s="20" t="s">
        <v>779</v>
      </c>
      <c r="F591" s="20"/>
      <c r="G591" s="21">
        <f>G592+G593</f>
        <v>1950</v>
      </c>
      <c r="H591" s="21">
        <f>H592+H593</f>
        <v>1950</v>
      </c>
      <c r="I591" s="80">
        <f t="shared" si="112"/>
        <v>100</v>
      </c>
    </row>
    <row r="592" spans="1:9" ht="47.25" x14ac:dyDescent="0.25">
      <c r="A592" s="12" t="s">
        <v>143</v>
      </c>
      <c r="B592" s="29"/>
      <c r="C592" s="29" t="s">
        <v>118</v>
      </c>
      <c r="D592" s="29" t="s">
        <v>213</v>
      </c>
      <c r="E592" s="20" t="s">
        <v>779</v>
      </c>
      <c r="F592" s="20">
        <v>100</v>
      </c>
      <c r="G592" s="21">
        <v>1315.4</v>
      </c>
      <c r="H592" s="21">
        <v>1315.4</v>
      </c>
      <c r="I592" s="80">
        <f t="shared" si="112"/>
        <v>100</v>
      </c>
    </row>
    <row r="593" spans="1:9" ht="27.75" customHeight="1" x14ac:dyDescent="0.25">
      <c r="A593" s="12" t="s">
        <v>131</v>
      </c>
      <c r="B593" s="29"/>
      <c r="C593" s="29" t="s">
        <v>118</v>
      </c>
      <c r="D593" s="29" t="s">
        <v>213</v>
      </c>
      <c r="E593" s="20" t="s">
        <v>779</v>
      </c>
      <c r="F593" s="20">
        <v>200</v>
      </c>
      <c r="G593" s="21">
        <v>634.6</v>
      </c>
      <c r="H593" s="21">
        <v>634.6</v>
      </c>
      <c r="I593" s="80">
        <f t="shared" si="112"/>
        <v>100</v>
      </c>
    </row>
    <row r="594" spans="1:9" hidden="1" x14ac:dyDescent="0.25">
      <c r="A594" s="12" t="s">
        <v>789</v>
      </c>
      <c r="B594" s="78"/>
      <c r="C594" s="29" t="s">
        <v>118</v>
      </c>
      <c r="D594" s="29" t="s">
        <v>213</v>
      </c>
      <c r="E594" s="20" t="s">
        <v>790</v>
      </c>
      <c r="F594" s="20"/>
      <c r="G594" s="21">
        <f t="shared" ref="G594:H596" si="113">G595</f>
        <v>0</v>
      </c>
      <c r="H594" s="21">
        <f t="shared" si="113"/>
        <v>0</v>
      </c>
      <c r="I594" s="80" t="e">
        <f t="shared" si="112"/>
        <v>#DIV/0!</v>
      </c>
    </row>
    <row r="595" spans="1:9" hidden="1" x14ac:dyDescent="0.25">
      <c r="A595" s="12" t="s">
        <v>216</v>
      </c>
      <c r="B595" s="78"/>
      <c r="C595" s="29" t="s">
        <v>118</v>
      </c>
      <c r="D595" s="29" t="s">
        <v>213</v>
      </c>
      <c r="E595" s="20" t="s">
        <v>791</v>
      </c>
      <c r="F595" s="20"/>
      <c r="G595" s="21">
        <f t="shared" si="113"/>
        <v>0</v>
      </c>
      <c r="H595" s="21">
        <f t="shared" si="113"/>
        <v>0</v>
      </c>
      <c r="I595" s="80" t="e">
        <f t="shared" si="112"/>
        <v>#DIV/0!</v>
      </c>
    </row>
    <row r="596" spans="1:9" hidden="1" x14ac:dyDescent="0.25">
      <c r="A596" s="12" t="s">
        <v>787</v>
      </c>
      <c r="B596" s="78"/>
      <c r="C596" s="29" t="s">
        <v>118</v>
      </c>
      <c r="D596" s="29" t="s">
        <v>213</v>
      </c>
      <c r="E596" s="20" t="s">
        <v>798</v>
      </c>
      <c r="F596" s="20"/>
      <c r="G596" s="21">
        <f t="shared" si="113"/>
        <v>0</v>
      </c>
      <c r="H596" s="21">
        <f t="shared" si="113"/>
        <v>0</v>
      </c>
      <c r="I596" s="80" t="e">
        <f t="shared" si="112"/>
        <v>#DIV/0!</v>
      </c>
    </row>
    <row r="597" spans="1:9" ht="31.5" hidden="1" x14ac:dyDescent="0.25">
      <c r="A597" s="12" t="s">
        <v>131</v>
      </c>
      <c r="B597" s="78"/>
      <c r="C597" s="29" t="s">
        <v>118</v>
      </c>
      <c r="D597" s="29" t="s">
        <v>213</v>
      </c>
      <c r="E597" s="20" t="s">
        <v>798</v>
      </c>
      <c r="F597" s="20">
        <v>200</v>
      </c>
      <c r="G597" s="21"/>
      <c r="H597" s="21"/>
      <c r="I597" s="80" t="e">
        <f t="shared" si="112"/>
        <v>#DIV/0!</v>
      </c>
    </row>
    <row r="598" spans="1:9" x14ac:dyDescent="0.25">
      <c r="A598" s="12" t="s">
        <v>1010</v>
      </c>
      <c r="B598" s="78"/>
      <c r="C598" s="29" t="s">
        <v>118</v>
      </c>
      <c r="D598" s="29" t="s">
        <v>213</v>
      </c>
      <c r="E598" s="20" t="s">
        <v>871</v>
      </c>
      <c r="F598" s="20"/>
      <c r="G598" s="21">
        <f>SUM(G599)</f>
        <v>0</v>
      </c>
      <c r="H598" s="21">
        <f>SUM(H599)</f>
        <v>535.79999999999995</v>
      </c>
      <c r="I598" s="80"/>
    </row>
    <row r="599" spans="1:9" ht="31.5" x14ac:dyDescent="0.25">
      <c r="A599" s="12" t="s">
        <v>294</v>
      </c>
      <c r="B599" s="78"/>
      <c r="C599" s="29" t="s">
        <v>118</v>
      </c>
      <c r="D599" s="29" t="s">
        <v>213</v>
      </c>
      <c r="E599" s="20" t="s">
        <v>907</v>
      </c>
      <c r="F599" s="20"/>
      <c r="G599" s="21">
        <f>SUM(G602)+G600</f>
        <v>0</v>
      </c>
      <c r="H599" s="21">
        <f>SUM(H602)+H600</f>
        <v>535.79999999999995</v>
      </c>
      <c r="I599" s="80"/>
    </row>
    <row r="600" spans="1:9" ht="47.25" x14ac:dyDescent="0.25">
      <c r="A600" s="12" t="s">
        <v>903</v>
      </c>
      <c r="B600" s="78"/>
      <c r="C600" s="29" t="s">
        <v>118</v>
      </c>
      <c r="D600" s="29" t="s">
        <v>213</v>
      </c>
      <c r="E600" s="20" t="s">
        <v>1086</v>
      </c>
      <c r="F600" s="20"/>
      <c r="G600" s="21"/>
      <c r="H600" s="21">
        <f>SUM(H601)</f>
        <v>150.80000000000001</v>
      </c>
      <c r="I600" s="80"/>
    </row>
    <row r="601" spans="1:9" ht="47.25" x14ac:dyDescent="0.25">
      <c r="A601" s="12" t="s">
        <v>143</v>
      </c>
      <c r="B601" s="78"/>
      <c r="C601" s="29" t="s">
        <v>118</v>
      </c>
      <c r="D601" s="29" t="s">
        <v>213</v>
      </c>
      <c r="E601" s="20" t="s">
        <v>1086</v>
      </c>
      <c r="F601" s="20">
        <v>100</v>
      </c>
      <c r="G601" s="21"/>
      <c r="H601" s="21">
        <v>150.80000000000001</v>
      </c>
      <c r="I601" s="80"/>
    </row>
    <row r="602" spans="1:9" ht="78.75" x14ac:dyDescent="0.25">
      <c r="A602" s="12" t="s">
        <v>905</v>
      </c>
      <c r="B602" s="78"/>
      <c r="C602" s="29" t="s">
        <v>118</v>
      </c>
      <c r="D602" s="29" t="s">
        <v>213</v>
      </c>
      <c r="E602" s="20" t="s">
        <v>908</v>
      </c>
      <c r="F602" s="20"/>
      <c r="G602" s="21">
        <f>SUM(G603)</f>
        <v>0</v>
      </c>
      <c r="H602" s="21">
        <f t="shared" ref="H602" si="114">SUM(H603)</f>
        <v>385</v>
      </c>
      <c r="I602" s="80"/>
    </row>
    <row r="603" spans="1:9" ht="47.25" x14ac:dyDescent="0.25">
      <c r="A603" s="12" t="s">
        <v>143</v>
      </c>
      <c r="B603" s="78"/>
      <c r="C603" s="29" t="s">
        <v>118</v>
      </c>
      <c r="D603" s="29" t="s">
        <v>213</v>
      </c>
      <c r="E603" s="20" t="s">
        <v>908</v>
      </c>
      <c r="F603" s="20">
        <v>100</v>
      </c>
      <c r="G603" s="21"/>
      <c r="H603" s="21">
        <v>385</v>
      </c>
      <c r="I603" s="80"/>
    </row>
    <row r="604" spans="1:9" x14ac:dyDescent="0.25">
      <c r="A604" s="12" t="s">
        <v>977</v>
      </c>
      <c r="B604" s="29"/>
      <c r="C604" s="29" t="s">
        <v>118</v>
      </c>
      <c r="D604" s="29" t="s">
        <v>119</v>
      </c>
      <c r="E604" s="20"/>
      <c r="F604" s="20"/>
      <c r="G604" s="21">
        <f>G664+G693+G605+G697+G702</f>
        <v>777117.29999999993</v>
      </c>
      <c r="H604" s="21">
        <f>H664+H693+H605+H697+H702</f>
        <v>759233.99999999988</v>
      </c>
      <c r="I604" s="80">
        <f t="shared" si="112"/>
        <v>97.698764395027609</v>
      </c>
    </row>
    <row r="605" spans="1:9" ht="31.5" x14ac:dyDescent="0.25">
      <c r="A605" s="12" t="s">
        <v>137</v>
      </c>
      <c r="B605" s="29"/>
      <c r="C605" s="29" t="s">
        <v>118</v>
      </c>
      <c r="D605" s="29" t="s">
        <v>119</v>
      </c>
      <c r="E605" s="29" t="s">
        <v>138</v>
      </c>
      <c r="F605" s="20"/>
      <c r="G605" s="21">
        <f>SUM(G606+G612)</f>
        <v>765285.49999999988</v>
      </c>
      <c r="H605" s="21">
        <f>SUM(H606+H612)</f>
        <v>747452.29999999981</v>
      </c>
      <c r="I605" s="80">
        <f t="shared" si="112"/>
        <v>97.669732407055918</v>
      </c>
    </row>
    <row r="606" spans="1:9" x14ac:dyDescent="0.25">
      <c r="A606" s="12" t="s">
        <v>1019</v>
      </c>
      <c r="B606" s="29"/>
      <c r="C606" s="29" t="s">
        <v>118</v>
      </c>
      <c r="D606" s="29" t="s">
        <v>119</v>
      </c>
      <c r="E606" s="29" t="s">
        <v>140</v>
      </c>
      <c r="F606" s="20"/>
      <c r="G606" s="21">
        <f>SUM(G607)+G610</f>
        <v>89452.400000000009</v>
      </c>
      <c r="H606" s="21">
        <f t="shared" ref="H606" si="115">SUM(H607)+H610</f>
        <v>83129.600000000006</v>
      </c>
      <c r="I606" s="80">
        <f t="shared" si="112"/>
        <v>92.931659743058887</v>
      </c>
    </row>
    <row r="607" spans="1:9" ht="110.25" x14ac:dyDescent="0.25">
      <c r="A607" s="12" t="s">
        <v>159</v>
      </c>
      <c r="B607" s="29"/>
      <c r="C607" s="29" t="s">
        <v>118</v>
      </c>
      <c r="D607" s="29" t="s">
        <v>119</v>
      </c>
      <c r="E607" s="29" t="s">
        <v>160</v>
      </c>
      <c r="F607" s="20"/>
      <c r="G607" s="21">
        <f>G608+G609</f>
        <v>81298.8</v>
      </c>
      <c r="H607" s="21">
        <f>H608+H609</f>
        <v>74976</v>
      </c>
      <c r="I607" s="80">
        <f t="shared" si="112"/>
        <v>92.222763435622667</v>
      </c>
    </row>
    <row r="608" spans="1:9" ht="31.5" x14ac:dyDescent="0.25">
      <c r="A608" s="12" t="s">
        <v>131</v>
      </c>
      <c r="B608" s="29"/>
      <c r="C608" s="29" t="s">
        <v>118</v>
      </c>
      <c r="D608" s="29" t="s">
        <v>119</v>
      </c>
      <c r="E608" s="29" t="s">
        <v>160</v>
      </c>
      <c r="F608" s="20">
        <v>200</v>
      </c>
      <c r="G608" s="21">
        <v>58.1</v>
      </c>
      <c r="H608" s="21">
        <v>38.5</v>
      </c>
      <c r="I608" s="80">
        <f t="shared" si="112"/>
        <v>66.265060240963862</v>
      </c>
    </row>
    <row r="609" spans="1:9" x14ac:dyDescent="0.25">
      <c r="A609" s="12" t="s">
        <v>116</v>
      </c>
      <c r="B609" s="29"/>
      <c r="C609" s="29" t="s">
        <v>118</v>
      </c>
      <c r="D609" s="29" t="s">
        <v>119</v>
      </c>
      <c r="E609" s="29" t="s">
        <v>160</v>
      </c>
      <c r="F609" s="20">
        <v>300</v>
      </c>
      <c r="G609" s="21">
        <v>81240.7</v>
      </c>
      <c r="H609" s="21">
        <v>74937.5</v>
      </c>
      <c r="I609" s="80">
        <f t="shared" si="112"/>
        <v>92.241327315003446</v>
      </c>
    </row>
    <row r="610" spans="1:9" ht="126" x14ac:dyDescent="0.25">
      <c r="A610" s="12" t="s">
        <v>161</v>
      </c>
      <c r="B610" s="29"/>
      <c r="C610" s="29" t="s">
        <v>118</v>
      </c>
      <c r="D610" s="29" t="s">
        <v>119</v>
      </c>
      <c r="E610" s="29" t="s">
        <v>1020</v>
      </c>
      <c r="F610" s="20"/>
      <c r="G610" s="21">
        <f>SUM(G611)</f>
        <v>8153.6</v>
      </c>
      <c r="H610" s="21">
        <f>SUM(H611)</f>
        <v>8153.6</v>
      </c>
      <c r="I610" s="80">
        <f t="shared" si="112"/>
        <v>100</v>
      </c>
    </row>
    <row r="611" spans="1:9" x14ac:dyDescent="0.25">
      <c r="A611" s="12" t="s">
        <v>116</v>
      </c>
      <c r="B611" s="29"/>
      <c r="C611" s="29" t="s">
        <v>118</v>
      </c>
      <c r="D611" s="29" t="s">
        <v>119</v>
      </c>
      <c r="E611" s="29" t="s">
        <v>1020</v>
      </c>
      <c r="F611" s="20">
        <v>300</v>
      </c>
      <c r="G611" s="21">
        <v>8153.6</v>
      </c>
      <c r="H611" s="21">
        <v>8153.6</v>
      </c>
      <c r="I611" s="80">
        <f t="shared" si="112"/>
        <v>100</v>
      </c>
    </row>
    <row r="612" spans="1:9" ht="31.5" x14ac:dyDescent="0.25">
      <c r="A612" s="12" t="s">
        <v>163</v>
      </c>
      <c r="B612" s="29"/>
      <c r="C612" s="29" t="s">
        <v>118</v>
      </c>
      <c r="D612" s="29" t="s">
        <v>119</v>
      </c>
      <c r="E612" s="29" t="s">
        <v>164</v>
      </c>
      <c r="F612" s="20"/>
      <c r="G612" s="21">
        <f>SUM(G613+G616+G619+G622+G625+G628+G631+G649+G652+G655+G658+G634+G637+G640+G643+G661)+G646</f>
        <v>675833.09999999986</v>
      </c>
      <c r="H612" s="21">
        <f>SUM(H613+H616+H619+H622+H625+H628+H631+H649+H652+H655+H658+H634+H637+H640+H643+H661)+H646</f>
        <v>664322.69999999984</v>
      </c>
      <c r="I612" s="80">
        <f t="shared" si="112"/>
        <v>98.296857611738758</v>
      </c>
    </row>
    <row r="613" spans="1:9" ht="47.25" x14ac:dyDescent="0.25">
      <c r="A613" s="12" t="s">
        <v>165</v>
      </c>
      <c r="B613" s="29"/>
      <c r="C613" s="29" t="s">
        <v>118</v>
      </c>
      <c r="D613" s="29" t="s">
        <v>119</v>
      </c>
      <c r="E613" s="29" t="s">
        <v>166</v>
      </c>
      <c r="F613" s="20"/>
      <c r="G613" s="21">
        <f>G614+G615</f>
        <v>181700.8</v>
      </c>
      <c r="H613" s="21">
        <f>H614+H615</f>
        <v>181271.80000000002</v>
      </c>
      <c r="I613" s="80">
        <f t="shared" si="112"/>
        <v>99.763897572272668</v>
      </c>
    </row>
    <row r="614" spans="1:9" ht="31.5" x14ac:dyDescent="0.25">
      <c r="A614" s="12" t="s">
        <v>131</v>
      </c>
      <c r="B614" s="29"/>
      <c r="C614" s="29" t="s">
        <v>118</v>
      </c>
      <c r="D614" s="29" t="s">
        <v>119</v>
      </c>
      <c r="E614" s="29" t="s">
        <v>166</v>
      </c>
      <c r="F614" s="20">
        <v>200</v>
      </c>
      <c r="G614" s="21">
        <v>2756.8</v>
      </c>
      <c r="H614" s="21">
        <v>2699.1</v>
      </c>
      <c r="I614" s="80">
        <f t="shared" si="112"/>
        <v>97.906993615786405</v>
      </c>
    </row>
    <row r="615" spans="1:9" x14ac:dyDescent="0.25">
      <c r="A615" s="12" t="s">
        <v>116</v>
      </c>
      <c r="B615" s="29"/>
      <c r="C615" s="29" t="s">
        <v>118</v>
      </c>
      <c r="D615" s="29" t="s">
        <v>119</v>
      </c>
      <c r="E615" s="29" t="s">
        <v>166</v>
      </c>
      <c r="F615" s="20">
        <v>300</v>
      </c>
      <c r="G615" s="21">
        <v>178944</v>
      </c>
      <c r="H615" s="21">
        <v>178572.7</v>
      </c>
      <c r="I615" s="80">
        <f t="shared" si="112"/>
        <v>99.792504917739635</v>
      </c>
    </row>
    <row r="616" spans="1:9" ht="47.25" x14ac:dyDescent="0.25">
      <c r="A616" s="12" t="s">
        <v>167</v>
      </c>
      <c r="B616" s="29"/>
      <c r="C616" s="29" t="s">
        <v>118</v>
      </c>
      <c r="D616" s="29" t="s">
        <v>119</v>
      </c>
      <c r="E616" s="29" t="s">
        <v>168</v>
      </c>
      <c r="F616" s="29"/>
      <c r="G616" s="21">
        <f>G617+G618</f>
        <v>8935.4</v>
      </c>
      <c r="H616" s="21">
        <f>H617+H618</f>
        <v>8898.1</v>
      </c>
      <c r="I616" s="80">
        <f t="shared" si="112"/>
        <v>99.58255925867897</v>
      </c>
    </row>
    <row r="617" spans="1:9" ht="31.5" x14ac:dyDescent="0.25">
      <c r="A617" s="12" t="s">
        <v>131</v>
      </c>
      <c r="B617" s="29"/>
      <c r="C617" s="29" t="s">
        <v>118</v>
      </c>
      <c r="D617" s="29" t="s">
        <v>119</v>
      </c>
      <c r="E617" s="29" t="s">
        <v>168</v>
      </c>
      <c r="F617" s="29" t="s">
        <v>169</v>
      </c>
      <c r="G617" s="21">
        <v>138.6</v>
      </c>
      <c r="H617" s="21">
        <v>131.1</v>
      </c>
      <c r="I617" s="80">
        <f t="shared" si="112"/>
        <v>94.588744588744589</v>
      </c>
    </row>
    <row r="618" spans="1:9" x14ac:dyDescent="0.25">
      <c r="A618" s="12" t="s">
        <v>116</v>
      </c>
      <c r="B618" s="29"/>
      <c r="C618" s="29" t="s">
        <v>118</v>
      </c>
      <c r="D618" s="29" t="s">
        <v>119</v>
      </c>
      <c r="E618" s="29" t="s">
        <v>168</v>
      </c>
      <c r="F618" s="29" t="s">
        <v>117</v>
      </c>
      <c r="G618" s="21">
        <v>8796.7999999999993</v>
      </c>
      <c r="H618" s="21">
        <v>8767</v>
      </c>
      <c r="I618" s="80">
        <f t="shared" si="112"/>
        <v>99.661240451073127</v>
      </c>
    </row>
    <row r="619" spans="1:9" ht="31.5" x14ac:dyDescent="0.25">
      <c r="A619" s="12" t="s">
        <v>170</v>
      </c>
      <c r="B619" s="29"/>
      <c r="C619" s="29" t="s">
        <v>118</v>
      </c>
      <c r="D619" s="29" t="s">
        <v>119</v>
      </c>
      <c r="E619" s="29" t="s">
        <v>171</v>
      </c>
      <c r="F619" s="29"/>
      <c r="G619" s="21">
        <f>G620+G621</f>
        <v>122205.4</v>
      </c>
      <c r="H619" s="21">
        <f>H620+H621</f>
        <v>122184.8</v>
      </c>
      <c r="I619" s="80">
        <f t="shared" si="112"/>
        <v>99.983143134427777</v>
      </c>
    </row>
    <row r="620" spans="1:9" ht="31.5" x14ac:dyDescent="0.25">
      <c r="A620" s="12" t="s">
        <v>131</v>
      </c>
      <c r="B620" s="29"/>
      <c r="C620" s="29" t="s">
        <v>118</v>
      </c>
      <c r="D620" s="29" t="s">
        <v>119</v>
      </c>
      <c r="E620" s="29" t="s">
        <v>171</v>
      </c>
      <c r="F620" s="29" t="s">
        <v>169</v>
      </c>
      <c r="G620" s="21">
        <v>1821.5</v>
      </c>
      <c r="H620" s="21">
        <v>1815.2</v>
      </c>
      <c r="I620" s="80">
        <f t="shared" si="112"/>
        <v>99.654131210540768</v>
      </c>
    </row>
    <row r="621" spans="1:9" x14ac:dyDescent="0.25">
      <c r="A621" s="12" t="s">
        <v>116</v>
      </c>
      <c r="B621" s="29"/>
      <c r="C621" s="29" t="s">
        <v>118</v>
      </c>
      <c r="D621" s="29" t="s">
        <v>119</v>
      </c>
      <c r="E621" s="29" t="s">
        <v>171</v>
      </c>
      <c r="F621" s="29" t="s">
        <v>117</v>
      </c>
      <c r="G621" s="21">
        <v>120383.9</v>
      </c>
      <c r="H621" s="21">
        <v>120369.60000000001</v>
      </c>
      <c r="I621" s="80">
        <f t="shared" si="112"/>
        <v>99.988121335161935</v>
      </c>
    </row>
    <row r="622" spans="1:9" ht="47.25" x14ac:dyDescent="0.25">
      <c r="A622" s="12" t="s">
        <v>172</v>
      </c>
      <c r="B622" s="29"/>
      <c r="C622" s="29" t="s">
        <v>118</v>
      </c>
      <c r="D622" s="29" t="s">
        <v>119</v>
      </c>
      <c r="E622" s="29" t="s">
        <v>173</v>
      </c>
      <c r="F622" s="29"/>
      <c r="G622" s="21">
        <f>G623+G624</f>
        <v>324.7</v>
      </c>
      <c r="H622" s="21">
        <f>H623+H624</f>
        <v>324.7</v>
      </c>
      <c r="I622" s="80">
        <f t="shared" si="112"/>
        <v>100</v>
      </c>
    </row>
    <row r="623" spans="1:9" ht="31.5" x14ac:dyDescent="0.25">
      <c r="A623" s="12" t="s">
        <v>131</v>
      </c>
      <c r="B623" s="29"/>
      <c r="C623" s="29" t="s">
        <v>118</v>
      </c>
      <c r="D623" s="29" t="s">
        <v>119</v>
      </c>
      <c r="E623" s="29" t="s">
        <v>173</v>
      </c>
      <c r="F623" s="29" t="s">
        <v>169</v>
      </c>
      <c r="G623" s="21">
        <v>4.9000000000000004</v>
      </c>
      <c r="H623" s="21">
        <v>4.9000000000000004</v>
      </c>
      <c r="I623" s="80">
        <f t="shared" si="112"/>
        <v>100</v>
      </c>
    </row>
    <row r="624" spans="1:9" x14ac:dyDescent="0.25">
      <c r="A624" s="12" t="s">
        <v>116</v>
      </c>
      <c r="B624" s="29"/>
      <c r="C624" s="29" t="s">
        <v>118</v>
      </c>
      <c r="D624" s="29" t="s">
        <v>119</v>
      </c>
      <c r="E624" s="29" t="s">
        <v>173</v>
      </c>
      <c r="F624" s="29" t="s">
        <v>117</v>
      </c>
      <c r="G624" s="21">
        <v>319.8</v>
      </c>
      <c r="H624" s="21">
        <v>319.8</v>
      </c>
      <c r="I624" s="80">
        <f t="shared" si="112"/>
        <v>100</v>
      </c>
    </row>
    <row r="625" spans="1:9" ht="47.25" x14ac:dyDescent="0.25">
      <c r="A625" s="12" t="s">
        <v>174</v>
      </c>
      <c r="B625" s="29"/>
      <c r="C625" s="29" t="s">
        <v>118</v>
      </c>
      <c r="D625" s="29" t="s">
        <v>119</v>
      </c>
      <c r="E625" s="29" t="s">
        <v>175</v>
      </c>
      <c r="F625" s="29"/>
      <c r="G625" s="21">
        <f>G626+G627</f>
        <v>18.400000000000002</v>
      </c>
      <c r="H625" s="21">
        <f>H626+H627</f>
        <v>18.400000000000002</v>
      </c>
      <c r="I625" s="80">
        <f t="shared" si="112"/>
        <v>100</v>
      </c>
    </row>
    <row r="626" spans="1:9" ht="31.5" x14ac:dyDescent="0.25">
      <c r="A626" s="12" t="s">
        <v>131</v>
      </c>
      <c r="B626" s="29"/>
      <c r="C626" s="29" t="s">
        <v>118</v>
      </c>
      <c r="D626" s="29" t="s">
        <v>119</v>
      </c>
      <c r="E626" s="29" t="s">
        <v>175</v>
      </c>
      <c r="F626" s="29" t="s">
        <v>169</v>
      </c>
      <c r="G626" s="21">
        <v>0.3</v>
      </c>
      <c r="H626" s="21">
        <v>0.3</v>
      </c>
      <c r="I626" s="80">
        <f t="shared" si="112"/>
        <v>100</v>
      </c>
    </row>
    <row r="627" spans="1:9" x14ac:dyDescent="0.25">
      <c r="A627" s="12" t="s">
        <v>116</v>
      </c>
      <c r="B627" s="29"/>
      <c r="C627" s="29" t="s">
        <v>118</v>
      </c>
      <c r="D627" s="29" t="s">
        <v>119</v>
      </c>
      <c r="E627" s="29" t="s">
        <v>175</v>
      </c>
      <c r="F627" s="29" t="s">
        <v>117</v>
      </c>
      <c r="G627" s="21">
        <v>18.100000000000001</v>
      </c>
      <c r="H627" s="21">
        <v>18.100000000000001</v>
      </c>
      <c r="I627" s="80">
        <f t="shared" si="112"/>
        <v>100</v>
      </c>
    </row>
    <row r="628" spans="1:9" ht="63" x14ac:dyDescent="0.25">
      <c r="A628" s="12" t="s">
        <v>176</v>
      </c>
      <c r="B628" s="29"/>
      <c r="C628" s="29" t="s">
        <v>118</v>
      </c>
      <c r="D628" s="29" t="s">
        <v>119</v>
      </c>
      <c r="E628" s="29" t="s">
        <v>177</v>
      </c>
      <c r="F628" s="29"/>
      <c r="G628" s="21">
        <f>G629+G630</f>
        <v>6945.5999999999995</v>
      </c>
      <c r="H628" s="21">
        <f>H629+H630</f>
        <v>6915</v>
      </c>
      <c r="I628" s="80">
        <f t="shared" si="112"/>
        <v>99.55943331029718</v>
      </c>
    </row>
    <row r="629" spans="1:9" ht="31.5" x14ac:dyDescent="0.25">
      <c r="A629" s="12" t="s">
        <v>131</v>
      </c>
      <c r="B629" s="29"/>
      <c r="C629" s="29" t="s">
        <v>118</v>
      </c>
      <c r="D629" s="29" t="s">
        <v>119</v>
      </c>
      <c r="E629" s="29" t="s">
        <v>177</v>
      </c>
      <c r="F629" s="29" t="s">
        <v>169</v>
      </c>
      <c r="G629" s="21">
        <v>563.20000000000005</v>
      </c>
      <c r="H629" s="21">
        <v>532.6</v>
      </c>
      <c r="I629" s="80">
        <f t="shared" si="112"/>
        <v>94.56676136363636</v>
      </c>
    </row>
    <row r="630" spans="1:9" x14ac:dyDescent="0.25">
      <c r="A630" s="12" t="s">
        <v>116</v>
      </c>
      <c r="B630" s="29"/>
      <c r="C630" s="29" t="s">
        <v>118</v>
      </c>
      <c r="D630" s="29" t="s">
        <v>119</v>
      </c>
      <c r="E630" s="29" t="s">
        <v>177</v>
      </c>
      <c r="F630" s="29" t="s">
        <v>117</v>
      </c>
      <c r="G630" s="21">
        <v>6382.4</v>
      </c>
      <c r="H630" s="21">
        <v>6382.4</v>
      </c>
      <c r="I630" s="80">
        <f t="shared" si="112"/>
        <v>100</v>
      </c>
    </row>
    <row r="631" spans="1:9" ht="31.5" x14ac:dyDescent="0.25">
      <c r="A631" s="12" t="s">
        <v>1021</v>
      </c>
      <c r="B631" s="29"/>
      <c r="C631" s="29" t="s">
        <v>118</v>
      </c>
      <c r="D631" s="29" t="s">
        <v>119</v>
      </c>
      <c r="E631" s="29" t="s">
        <v>179</v>
      </c>
      <c r="F631" s="29"/>
      <c r="G631" s="21">
        <f>G632+G633</f>
        <v>208375.7</v>
      </c>
      <c r="H631" s="21">
        <f>H632+H633</f>
        <v>208375.7</v>
      </c>
      <c r="I631" s="80">
        <f t="shared" si="112"/>
        <v>100</v>
      </c>
    </row>
    <row r="632" spans="1:9" ht="31.5" x14ac:dyDescent="0.25">
      <c r="A632" s="12" t="s">
        <v>131</v>
      </c>
      <c r="B632" s="29"/>
      <c r="C632" s="29" t="s">
        <v>118</v>
      </c>
      <c r="D632" s="29" t="s">
        <v>119</v>
      </c>
      <c r="E632" s="29" t="s">
        <v>179</v>
      </c>
      <c r="F632" s="29" t="s">
        <v>169</v>
      </c>
      <c r="G632" s="21">
        <v>2678.2</v>
      </c>
      <c r="H632" s="21">
        <v>2678.2</v>
      </c>
      <c r="I632" s="80">
        <f t="shared" si="112"/>
        <v>100</v>
      </c>
    </row>
    <row r="633" spans="1:9" x14ac:dyDescent="0.25">
      <c r="A633" s="12" t="s">
        <v>116</v>
      </c>
      <c r="B633" s="29"/>
      <c r="C633" s="29" t="s">
        <v>118</v>
      </c>
      <c r="D633" s="29" t="s">
        <v>119</v>
      </c>
      <c r="E633" s="29" t="s">
        <v>179</v>
      </c>
      <c r="F633" s="29" t="s">
        <v>117</v>
      </c>
      <c r="G633" s="21">
        <v>205697.5</v>
      </c>
      <c r="H633" s="21">
        <v>205697.5</v>
      </c>
      <c r="I633" s="80">
        <f t="shared" si="112"/>
        <v>100</v>
      </c>
    </row>
    <row r="634" spans="1:9" ht="47.25" x14ac:dyDescent="0.25">
      <c r="A634" s="12" t="s">
        <v>180</v>
      </c>
      <c r="B634" s="29"/>
      <c r="C634" s="29" t="s">
        <v>118</v>
      </c>
      <c r="D634" s="29" t="s">
        <v>119</v>
      </c>
      <c r="E634" s="29" t="s">
        <v>181</v>
      </c>
      <c r="F634" s="29"/>
      <c r="G634" s="21">
        <f>G635+G636</f>
        <v>3490.2000000000003</v>
      </c>
      <c r="H634" s="21">
        <f>H635+H636</f>
        <v>3093.7000000000003</v>
      </c>
      <c r="I634" s="80">
        <f t="shared" si="112"/>
        <v>88.639619506045491</v>
      </c>
    </row>
    <row r="635" spans="1:9" ht="31.5" x14ac:dyDescent="0.25">
      <c r="A635" s="12" t="s">
        <v>131</v>
      </c>
      <c r="B635" s="29"/>
      <c r="C635" s="29" t="s">
        <v>118</v>
      </c>
      <c r="D635" s="29" t="s">
        <v>119</v>
      </c>
      <c r="E635" s="29" t="s">
        <v>181</v>
      </c>
      <c r="F635" s="29" t="s">
        <v>169</v>
      </c>
      <c r="G635" s="21">
        <v>44.9</v>
      </c>
      <c r="H635" s="21">
        <v>43.8</v>
      </c>
      <c r="I635" s="80">
        <f t="shared" si="112"/>
        <v>97.550111358574611</v>
      </c>
    </row>
    <row r="636" spans="1:9" x14ac:dyDescent="0.25">
      <c r="A636" s="12" t="s">
        <v>116</v>
      </c>
      <c r="B636" s="29"/>
      <c r="C636" s="29" t="s">
        <v>118</v>
      </c>
      <c r="D636" s="29" t="s">
        <v>119</v>
      </c>
      <c r="E636" s="29" t="s">
        <v>181</v>
      </c>
      <c r="F636" s="29" t="s">
        <v>117</v>
      </c>
      <c r="G636" s="21">
        <v>3445.3</v>
      </c>
      <c r="H636" s="21">
        <v>3049.9</v>
      </c>
      <c r="I636" s="80">
        <f t="shared" si="112"/>
        <v>88.523495776855427</v>
      </c>
    </row>
    <row r="637" spans="1:9" ht="63" x14ac:dyDescent="0.25">
      <c r="A637" s="12" t="s">
        <v>184</v>
      </c>
      <c r="B637" s="29"/>
      <c r="C637" s="29" t="s">
        <v>118</v>
      </c>
      <c r="D637" s="29" t="s">
        <v>119</v>
      </c>
      <c r="E637" s="29" t="s">
        <v>185</v>
      </c>
      <c r="F637" s="29"/>
      <c r="G637" s="21">
        <f>G638+G639</f>
        <v>1943.2</v>
      </c>
      <c r="H637" s="21">
        <f>H638+H639</f>
        <v>1943.2</v>
      </c>
      <c r="I637" s="80">
        <f t="shared" si="112"/>
        <v>100</v>
      </c>
    </row>
    <row r="638" spans="1:9" ht="31.5" x14ac:dyDescent="0.25">
      <c r="A638" s="12" t="s">
        <v>131</v>
      </c>
      <c r="B638" s="29"/>
      <c r="C638" s="29" t="s">
        <v>118</v>
      </c>
      <c r="D638" s="29" t="s">
        <v>119</v>
      </c>
      <c r="E638" s="29" t="s">
        <v>185</v>
      </c>
      <c r="F638" s="29" t="s">
        <v>169</v>
      </c>
      <c r="G638" s="21">
        <v>32.299999999999997</v>
      </c>
      <c r="H638" s="21">
        <v>32.299999999999997</v>
      </c>
      <c r="I638" s="80">
        <f t="shared" si="112"/>
        <v>100</v>
      </c>
    </row>
    <row r="639" spans="1:9" x14ac:dyDescent="0.25">
      <c r="A639" s="12" t="s">
        <v>116</v>
      </c>
      <c r="B639" s="29"/>
      <c r="C639" s="29" t="s">
        <v>118</v>
      </c>
      <c r="D639" s="29" t="s">
        <v>119</v>
      </c>
      <c r="E639" s="29" t="s">
        <v>185</v>
      </c>
      <c r="F639" s="29" t="s">
        <v>117</v>
      </c>
      <c r="G639" s="21">
        <v>1910.9</v>
      </c>
      <c r="H639" s="21">
        <v>1910.9</v>
      </c>
      <c r="I639" s="80">
        <f t="shared" si="112"/>
        <v>100</v>
      </c>
    </row>
    <row r="640" spans="1:9" x14ac:dyDescent="0.25">
      <c r="A640" s="12" t="s">
        <v>186</v>
      </c>
      <c r="B640" s="29"/>
      <c r="C640" s="29" t="s">
        <v>118</v>
      </c>
      <c r="D640" s="29" t="s">
        <v>119</v>
      </c>
      <c r="E640" s="29" t="s">
        <v>187</v>
      </c>
      <c r="F640" s="29"/>
      <c r="G640" s="21">
        <f>G641+G642</f>
        <v>21.1</v>
      </c>
      <c r="H640" s="21">
        <f>H641+H642</f>
        <v>0</v>
      </c>
      <c r="I640" s="80">
        <f t="shared" si="112"/>
        <v>0</v>
      </c>
    </row>
    <row r="641" spans="1:9" ht="31.5" x14ac:dyDescent="0.25">
      <c r="A641" s="12" t="s">
        <v>131</v>
      </c>
      <c r="B641" s="29"/>
      <c r="C641" s="29" t="s">
        <v>118</v>
      </c>
      <c r="D641" s="29" t="s">
        <v>119</v>
      </c>
      <c r="E641" s="29" t="s">
        <v>187</v>
      </c>
      <c r="F641" s="29" t="s">
        <v>169</v>
      </c>
      <c r="G641" s="21">
        <v>0.3</v>
      </c>
      <c r="H641" s="21">
        <v>0</v>
      </c>
      <c r="I641" s="80">
        <f t="shared" si="112"/>
        <v>0</v>
      </c>
    </row>
    <row r="642" spans="1:9" x14ac:dyDescent="0.25">
      <c r="A642" s="12" t="s">
        <v>116</v>
      </c>
      <c r="B642" s="29"/>
      <c r="C642" s="29" t="s">
        <v>118</v>
      </c>
      <c r="D642" s="29" t="s">
        <v>119</v>
      </c>
      <c r="E642" s="29" t="s">
        <v>187</v>
      </c>
      <c r="F642" s="29" t="s">
        <v>117</v>
      </c>
      <c r="G642" s="21">
        <v>20.8</v>
      </c>
      <c r="H642" s="21">
        <v>0</v>
      </c>
      <c r="I642" s="80">
        <f t="shared" si="112"/>
        <v>0</v>
      </c>
    </row>
    <row r="643" spans="1:9" ht="78.75" x14ac:dyDescent="0.25">
      <c r="A643" s="12" t="s">
        <v>188</v>
      </c>
      <c r="B643" s="29"/>
      <c r="C643" s="29" t="s">
        <v>118</v>
      </c>
      <c r="D643" s="29" t="s">
        <v>119</v>
      </c>
      <c r="E643" s="29" t="s">
        <v>189</v>
      </c>
      <c r="F643" s="29"/>
      <c r="G643" s="21">
        <f>G644+G645</f>
        <v>11009.7</v>
      </c>
      <c r="H643" s="21">
        <f>H644+H645</f>
        <v>10978.9</v>
      </c>
      <c r="I643" s="80">
        <f t="shared" si="112"/>
        <v>99.720246691553811</v>
      </c>
    </row>
    <row r="644" spans="1:9" ht="31.5" x14ac:dyDescent="0.25">
      <c r="A644" s="12" t="s">
        <v>131</v>
      </c>
      <c r="B644" s="29"/>
      <c r="C644" s="29" t="s">
        <v>118</v>
      </c>
      <c r="D644" s="29" t="s">
        <v>119</v>
      </c>
      <c r="E644" s="29" t="s">
        <v>189</v>
      </c>
      <c r="F644" s="29" t="s">
        <v>169</v>
      </c>
      <c r="G644" s="21">
        <v>134.19999999999999</v>
      </c>
      <c r="H644" s="21">
        <v>127.4</v>
      </c>
      <c r="I644" s="80">
        <f t="shared" si="112"/>
        <v>94.932935916542476</v>
      </c>
    </row>
    <row r="645" spans="1:9" x14ac:dyDescent="0.25">
      <c r="A645" s="12" t="s">
        <v>116</v>
      </c>
      <c r="B645" s="29"/>
      <c r="C645" s="29" t="s">
        <v>118</v>
      </c>
      <c r="D645" s="29" t="s">
        <v>119</v>
      </c>
      <c r="E645" s="29" t="s">
        <v>189</v>
      </c>
      <c r="F645" s="29" t="s">
        <v>117</v>
      </c>
      <c r="G645" s="21">
        <v>10875.5</v>
      </c>
      <c r="H645" s="21">
        <v>10851.5</v>
      </c>
      <c r="I645" s="80">
        <f t="shared" si="112"/>
        <v>99.779320491011902</v>
      </c>
    </row>
    <row r="646" spans="1:9" ht="47.25" x14ac:dyDescent="0.25">
      <c r="A646" s="12" t="s">
        <v>190</v>
      </c>
      <c r="B646" s="29"/>
      <c r="C646" s="29" t="s">
        <v>118</v>
      </c>
      <c r="D646" s="29" t="s">
        <v>119</v>
      </c>
      <c r="E646" s="29" t="s">
        <v>191</v>
      </c>
      <c r="F646" s="29"/>
      <c r="G646" s="21">
        <f>SUM(G647:G648)</f>
        <v>111</v>
      </c>
      <c r="H646" s="21">
        <f>SUM(H647:H648)</f>
        <v>111</v>
      </c>
      <c r="I646" s="80">
        <f t="shared" si="112"/>
        <v>100</v>
      </c>
    </row>
    <row r="647" spans="1:9" ht="31.5" x14ac:dyDescent="0.25">
      <c r="A647" s="12" t="s">
        <v>131</v>
      </c>
      <c r="B647" s="29"/>
      <c r="C647" s="29" t="s">
        <v>118</v>
      </c>
      <c r="D647" s="29" t="s">
        <v>119</v>
      </c>
      <c r="E647" s="29" t="s">
        <v>191</v>
      </c>
      <c r="F647" s="29" t="s">
        <v>169</v>
      </c>
      <c r="G647" s="21">
        <v>1.8</v>
      </c>
      <c r="H647" s="21">
        <v>1.8</v>
      </c>
      <c r="I647" s="80">
        <f t="shared" ref="I647:I710" si="116">SUM(H647/G647*100)</f>
        <v>100</v>
      </c>
    </row>
    <row r="648" spans="1:9" x14ac:dyDescent="0.25">
      <c r="A648" s="12" t="s">
        <v>116</v>
      </c>
      <c r="B648" s="29"/>
      <c r="C648" s="29" t="s">
        <v>118</v>
      </c>
      <c r="D648" s="29" t="s">
        <v>119</v>
      </c>
      <c r="E648" s="29" t="s">
        <v>191</v>
      </c>
      <c r="F648" s="29" t="s">
        <v>117</v>
      </c>
      <c r="G648" s="21">
        <v>109.2</v>
      </c>
      <c r="H648" s="21">
        <v>109.2</v>
      </c>
      <c r="I648" s="80">
        <f t="shared" si="116"/>
        <v>100</v>
      </c>
    </row>
    <row r="649" spans="1:9" ht="47.25" x14ac:dyDescent="0.25">
      <c r="A649" s="12" t="s">
        <v>192</v>
      </c>
      <c r="B649" s="29"/>
      <c r="C649" s="29" t="s">
        <v>118</v>
      </c>
      <c r="D649" s="29" t="s">
        <v>119</v>
      </c>
      <c r="E649" s="29" t="s">
        <v>193</v>
      </c>
      <c r="F649" s="29"/>
      <c r="G649" s="21">
        <f>G650+G651</f>
        <v>1880.8999999999999</v>
      </c>
      <c r="H649" s="21">
        <f>H650+H651</f>
        <v>1687.7</v>
      </c>
      <c r="I649" s="80">
        <f t="shared" si="116"/>
        <v>89.728321548195026</v>
      </c>
    </row>
    <row r="650" spans="1:9" ht="31.5" x14ac:dyDescent="0.25">
      <c r="A650" s="12" t="s">
        <v>131</v>
      </c>
      <c r="B650" s="29"/>
      <c r="C650" s="29" t="s">
        <v>118</v>
      </c>
      <c r="D650" s="29" t="s">
        <v>119</v>
      </c>
      <c r="E650" s="29" t="s">
        <v>193</v>
      </c>
      <c r="F650" s="29" t="s">
        <v>169</v>
      </c>
      <c r="G650" s="21">
        <v>27.8</v>
      </c>
      <c r="H650" s="21">
        <v>22.9</v>
      </c>
      <c r="I650" s="80">
        <f t="shared" si="116"/>
        <v>82.374100719424447</v>
      </c>
    </row>
    <row r="651" spans="1:9" x14ac:dyDescent="0.25">
      <c r="A651" s="12" t="s">
        <v>116</v>
      </c>
      <c r="B651" s="29"/>
      <c r="C651" s="29" t="s">
        <v>118</v>
      </c>
      <c r="D651" s="29" t="s">
        <v>119</v>
      </c>
      <c r="E651" s="29" t="s">
        <v>193</v>
      </c>
      <c r="F651" s="29" t="s">
        <v>117</v>
      </c>
      <c r="G651" s="21">
        <v>1853.1</v>
      </c>
      <c r="H651" s="21">
        <v>1664.8</v>
      </c>
      <c r="I651" s="80">
        <f t="shared" si="116"/>
        <v>89.838648750741996</v>
      </c>
    </row>
    <row r="652" spans="1:9" ht="47.25" x14ac:dyDescent="0.25">
      <c r="A652" s="12" t="s">
        <v>194</v>
      </c>
      <c r="B652" s="29"/>
      <c r="C652" s="29" t="s">
        <v>118</v>
      </c>
      <c r="D652" s="29" t="s">
        <v>119</v>
      </c>
      <c r="E652" s="29" t="s">
        <v>195</v>
      </c>
      <c r="F652" s="29"/>
      <c r="G652" s="21">
        <f>G653+G654</f>
        <v>14782.699999999999</v>
      </c>
      <c r="H652" s="21">
        <f>H653+H654</f>
        <v>14782.599999999999</v>
      </c>
      <c r="I652" s="80">
        <f t="shared" si="116"/>
        <v>99.99932353358993</v>
      </c>
    </row>
    <row r="653" spans="1:9" ht="31.5" x14ac:dyDescent="0.25">
      <c r="A653" s="12" t="s">
        <v>131</v>
      </c>
      <c r="B653" s="29"/>
      <c r="C653" s="29" t="s">
        <v>118</v>
      </c>
      <c r="D653" s="29" t="s">
        <v>119</v>
      </c>
      <c r="E653" s="29" t="s">
        <v>195</v>
      </c>
      <c r="F653" s="29" t="s">
        <v>169</v>
      </c>
      <c r="G653" s="21">
        <v>217.9</v>
      </c>
      <c r="H653" s="21">
        <v>217.8</v>
      </c>
      <c r="I653" s="80">
        <f t="shared" si="116"/>
        <v>99.954107388710426</v>
      </c>
    </row>
    <row r="654" spans="1:9" x14ac:dyDescent="0.25">
      <c r="A654" s="12" t="s">
        <v>116</v>
      </c>
      <c r="B654" s="29"/>
      <c r="C654" s="29" t="s">
        <v>118</v>
      </c>
      <c r="D654" s="29" t="s">
        <v>119</v>
      </c>
      <c r="E654" s="29" t="s">
        <v>195</v>
      </c>
      <c r="F654" s="29" t="s">
        <v>117</v>
      </c>
      <c r="G654" s="21">
        <v>14564.8</v>
      </c>
      <c r="H654" s="21">
        <v>14564.8</v>
      </c>
      <c r="I654" s="80">
        <f t="shared" si="116"/>
        <v>100</v>
      </c>
    </row>
    <row r="655" spans="1:9" ht="31.5" x14ac:dyDescent="0.25">
      <c r="A655" s="12" t="s">
        <v>196</v>
      </c>
      <c r="B655" s="29"/>
      <c r="C655" s="29" t="s">
        <v>118</v>
      </c>
      <c r="D655" s="29" t="s">
        <v>119</v>
      </c>
      <c r="E655" s="29" t="s">
        <v>197</v>
      </c>
      <c r="F655" s="29"/>
      <c r="G655" s="21">
        <f>G656+G657</f>
        <v>97995.4</v>
      </c>
      <c r="H655" s="21">
        <f>H656+H657</f>
        <v>87645.9</v>
      </c>
      <c r="I655" s="80">
        <f t="shared" si="116"/>
        <v>89.438789984019664</v>
      </c>
    </row>
    <row r="656" spans="1:9" ht="31.5" x14ac:dyDescent="0.25">
      <c r="A656" s="12" t="s">
        <v>131</v>
      </c>
      <c r="B656" s="29"/>
      <c r="C656" s="29" t="s">
        <v>118</v>
      </c>
      <c r="D656" s="29" t="s">
        <v>119</v>
      </c>
      <c r="E656" s="29" t="s">
        <v>197</v>
      </c>
      <c r="F656" s="29" t="s">
        <v>169</v>
      </c>
      <c r="G656" s="21">
        <v>2503.4</v>
      </c>
      <c r="H656" s="21">
        <v>710</v>
      </c>
      <c r="I656" s="80">
        <f t="shared" si="116"/>
        <v>28.361428457298071</v>
      </c>
    </row>
    <row r="657" spans="1:9" x14ac:dyDescent="0.25">
      <c r="A657" s="12" t="s">
        <v>116</v>
      </c>
      <c r="B657" s="29"/>
      <c r="C657" s="29" t="s">
        <v>118</v>
      </c>
      <c r="D657" s="29" t="s">
        <v>119</v>
      </c>
      <c r="E657" s="29" t="s">
        <v>197</v>
      </c>
      <c r="F657" s="29" t="s">
        <v>117</v>
      </c>
      <c r="G657" s="21">
        <v>95492</v>
      </c>
      <c r="H657" s="21">
        <v>86935.9</v>
      </c>
      <c r="I657" s="80">
        <f t="shared" si="116"/>
        <v>91.039982406903192</v>
      </c>
    </row>
    <row r="658" spans="1:9" ht="94.5" x14ac:dyDescent="0.25">
      <c r="A658" s="12" t="s">
        <v>198</v>
      </c>
      <c r="B658" s="29"/>
      <c r="C658" s="29" t="s">
        <v>118</v>
      </c>
      <c r="D658" s="29" t="s">
        <v>119</v>
      </c>
      <c r="E658" s="29" t="s">
        <v>199</v>
      </c>
      <c r="F658" s="29"/>
      <c r="G658" s="21">
        <f>G659+G660</f>
        <v>50.8</v>
      </c>
      <c r="H658" s="21">
        <f>H659+H660</f>
        <v>49.1</v>
      </c>
      <c r="I658" s="80">
        <f t="shared" si="116"/>
        <v>96.653543307086622</v>
      </c>
    </row>
    <row r="659" spans="1:9" ht="31.5" x14ac:dyDescent="0.25">
      <c r="A659" s="12" t="s">
        <v>131</v>
      </c>
      <c r="B659" s="29"/>
      <c r="C659" s="29" t="s">
        <v>118</v>
      </c>
      <c r="D659" s="29" t="s">
        <v>119</v>
      </c>
      <c r="E659" s="29" t="s">
        <v>199</v>
      </c>
      <c r="F659" s="29" t="s">
        <v>169</v>
      </c>
      <c r="G659" s="21">
        <v>0.8</v>
      </c>
      <c r="H659" s="21">
        <v>0.7</v>
      </c>
      <c r="I659" s="80">
        <f t="shared" si="116"/>
        <v>87.499999999999986</v>
      </c>
    </row>
    <row r="660" spans="1:9" x14ac:dyDescent="0.25">
      <c r="A660" s="12" t="s">
        <v>116</v>
      </c>
      <c r="B660" s="29"/>
      <c r="C660" s="29" t="s">
        <v>118</v>
      </c>
      <c r="D660" s="29" t="s">
        <v>119</v>
      </c>
      <c r="E660" s="29" t="s">
        <v>199</v>
      </c>
      <c r="F660" s="29" t="s">
        <v>117</v>
      </c>
      <c r="G660" s="21">
        <v>50</v>
      </c>
      <c r="H660" s="21">
        <v>48.4</v>
      </c>
      <c r="I660" s="80">
        <f t="shared" si="116"/>
        <v>96.8</v>
      </c>
    </row>
    <row r="661" spans="1:9" ht="31.5" x14ac:dyDescent="0.25">
      <c r="A661" s="12" t="s">
        <v>200</v>
      </c>
      <c r="B661" s="29"/>
      <c r="C661" s="29" t="s">
        <v>118</v>
      </c>
      <c r="D661" s="29" t="s">
        <v>119</v>
      </c>
      <c r="E661" s="29" t="s">
        <v>201</v>
      </c>
      <c r="F661" s="29"/>
      <c r="G661" s="21">
        <f>SUM(G662:G663)</f>
        <v>16042.1</v>
      </c>
      <c r="H661" s="21">
        <f>SUM(H662:H663)</f>
        <v>16042.1</v>
      </c>
      <c r="I661" s="80">
        <f t="shared" si="116"/>
        <v>100</v>
      </c>
    </row>
    <row r="662" spans="1:9" ht="31.5" hidden="1" x14ac:dyDescent="0.25">
      <c r="A662" s="12" t="s">
        <v>131</v>
      </c>
      <c r="B662" s="29"/>
      <c r="C662" s="29" t="s">
        <v>118</v>
      </c>
      <c r="D662" s="29" t="s">
        <v>119</v>
      </c>
      <c r="E662" s="29" t="s">
        <v>202</v>
      </c>
      <c r="F662" s="29" t="s">
        <v>169</v>
      </c>
      <c r="G662" s="21"/>
      <c r="H662" s="21"/>
      <c r="I662" s="80" t="e">
        <f t="shared" si="116"/>
        <v>#DIV/0!</v>
      </c>
    </row>
    <row r="663" spans="1:9" x14ac:dyDescent="0.25">
      <c r="A663" s="12" t="s">
        <v>116</v>
      </c>
      <c r="B663" s="29"/>
      <c r="C663" s="29" t="s">
        <v>118</v>
      </c>
      <c r="D663" s="29" t="s">
        <v>119</v>
      </c>
      <c r="E663" s="29" t="s">
        <v>201</v>
      </c>
      <c r="F663" s="29" t="s">
        <v>117</v>
      </c>
      <c r="G663" s="21">
        <v>16042.1</v>
      </c>
      <c r="H663" s="21">
        <v>16042.1</v>
      </c>
      <c r="I663" s="80">
        <f t="shared" si="116"/>
        <v>100</v>
      </c>
    </row>
    <row r="664" spans="1:9" ht="31.5" x14ac:dyDescent="0.25">
      <c r="A664" s="12" t="s">
        <v>750</v>
      </c>
      <c r="B664" s="29"/>
      <c r="C664" s="29" t="s">
        <v>118</v>
      </c>
      <c r="D664" s="29" t="s">
        <v>119</v>
      </c>
      <c r="E664" s="20" t="s">
        <v>751</v>
      </c>
      <c r="F664" s="20"/>
      <c r="G664" s="21">
        <f>G665+G680+G685</f>
        <v>7089.2000000000007</v>
      </c>
      <c r="H664" s="21">
        <f>H665+H680+H685</f>
        <v>7039.2</v>
      </c>
      <c r="I664" s="80">
        <f t="shared" si="116"/>
        <v>99.294701799920986</v>
      </c>
    </row>
    <row r="665" spans="1:9" ht="31.5" x14ac:dyDescent="0.25">
      <c r="A665" s="12" t="s">
        <v>752</v>
      </c>
      <c r="B665" s="29"/>
      <c r="C665" s="29" t="s">
        <v>118</v>
      </c>
      <c r="D665" s="29" t="s">
        <v>119</v>
      </c>
      <c r="E665" s="20" t="s">
        <v>753</v>
      </c>
      <c r="F665" s="20"/>
      <c r="G665" s="21">
        <f>G666</f>
        <v>6716.7000000000007</v>
      </c>
      <c r="H665" s="21">
        <f>H666</f>
        <v>6666.7</v>
      </c>
      <c r="I665" s="80">
        <f t="shared" si="116"/>
        <v>99.255586820909059</v>
      </c>
    </row>
    <row r="666" spans="1:9" x14ac:dyDescent="0.25">
      <c r="A666" s="12" t="s">
        <v>216</v>
      </c>
      <c r="B666" s="29"/>
      <c r="C666" s="29" t="s">
        <v>118</v>
      </c>
      <c r="D666" s="29" t="s">
        <v>119</v>
      </c>
      <c r="E666" s="20" t="s">
        <v>754</v>
      </c>
      <c r="F666" s="20"/>
      <c r="G666" s="21">
        <f>SUM(G667+G676)</f>
        <v>6716.7000000000007</v>
      </c>
      <c r="H666" s="21">
        <f>SUM(H667+H676)</f>
        <v>6666.7</v>
      </c>
      <c r="I666" s="80">
        <f t="shared" si="116"/>
        <v>99.255586820909059</v>
      </c>
    </row>
    <row r="667" spans="1:9" ht="18.75" customHeight="1" x14ac:dyDescent="0.25">
      <c r="A667" s="12" t="s">
        <v>759</v>
      </c>
      <c r="B667" s="29"/>
      <c r="C667" s="29" t="s">
        <v>118</v>
      </c>
      <c r="D667" s="29" t="s">
        <v>119</v>
      </c>
      <c r="E667" s="20" t="s">
        <v>760</v>
      </c>
      <c r="F667" s="20"/>
      <c r="G667" s="21">
        <f>G668+G670+G672+G674</f>
        <v>5236.8</v>
      </c>
      <c r="H667" s="21">
        <f t="shared" ref="H667" si="117">H668+H670+H672+H674</f>
        <v>5186.8999999999996</v>
      </c>
      <c r="I667" s="80">
        <f t="shared" si="116"/>
        <v>99.047128017109671</v>
      </c>
    </row>
    <row r="668" spans="1:9" x14ac:dyDescent="0.25">
      <c r="A668" s="12" t="s">
        <v>761</v>
      </c>
      <c r="B668" s="29"/>
      <c r="C668" s="29" t="s">
        <v>118</v>
      </c>
      <c r="D668" s="29" t="s">
        <v>119</v>
      </c>
      <c r="E668" s="20" t="s">
        <v>762</v>
      </c>
      <c r="F668" s="20"/>
      <c r="G668" s="21">
        <f>G669</f>
        <v>1600</v>
      </c>
      <c r="H668" s="21">
        <f>H669</f>
        <v>1600</v>
      </c>
      <c r="I668" s="80">
        <f t="shared" si="116"/>
        <v>100</v>
      </c>
    </row>
    <row r="669" spans="1:9" x14ac:dyDescent="0.25">
      <c r="A669" s="12" t="s">
        <v>116</v>
      </c>
      <c r="B669" s="29"/>
      <c r="C669" s="29" t="s">
        <v>118</v>
      </c>
      <c r="D669" s="29" t="s">
        <v>119</v>
      </c>
      <c r="E669" s="20" t="s">
        <v>762</v>
      </c>
      <c r="F669" s="20">
        <v>300</v>
      </c>
      <c r="G669" s="21">
        <v>1600</v>
      </c>
      <c r="H669" s="21">
        <v>1600</v>
      </c>
      <c r="I669" s="80">
        <f t="shared" si="116"/>
        <v>100</v>
      </c>
    </row>
    <row r="670" spans="1:9" ht="31.5" x14ac:dyDescent="0.25">
      <c r="A670" s="12" t="s">
        <v>763</v>
      </c>
      <c r="B670" s="29"/>
      <c r="C670" s="29" t="s">
        <v>118</v>
      </c>
      <c r="D670" s="29" t="s">
        <v>119</v>
      </c>
      <c r="E670" s="20" t="s">
        <v>764</v>
      </c>
      <c r="F670" s="20"/>
      <c r="G670" s="21">
        <f>G671</f>
        <v>1655.1</v>
      </c>
      <c r="H670" s="21">
        <f>H671</f>
        <v>1640.2</v>
      </c>
      <c r="I670" s="80">
        <f t="shared" si="116"/>
        <v>99.099752280828952</v>
      </c>
    </row>
    <row r="671" spans="1:9" x14ac:dyDescent="0.25">
      <c r="A671" s="12" t="s">
        <v>116</v>
      </c>
      <c r="B671" s="29"/>
      <c r="C671" s="29" t="s">
        <v>118</v>
      </c>
      <c r="D671" s="29" t="s">
        <v>119</v>
      </c>
      <c r="E671" s="20" t="s">
        <v>764</v>
      </c>
      <c r="F671" s="20">
        <v>300</v>
      </c>
      <c r="G671" s="21">
        <v>1655.1</v>
      </c>
      <c r="H671" s="21">
        <v>1640.2</v>
      </c>
      <c r="I671" s="80">
        <f t="shared" si="116"/>
        <v>99.099752280828952</v>
      </c>
    </row>
    <row r="672" spans="1:9" ht="29.25" customHeight="1" x14ac:dyDescent="0.25">
      <c r="A672" s="12" t="s">
        <v>765</v>
      </c>
      <c r="B672" s="23"/>
      <c r="C672" s="29" t="s">
        <v>118</v>
      </c>
      <c r="D672" s="29" t="s">
        <v>119</v>
      </c>
      <c r="E672" s="23" t="s">
        <v>766</v>
      </c>
      <c r="F672" s="23"/>
      <c r="G672" s="14">
        <f>SUM(G673)</f>
        <v>788.4</v>
      </c>
      <c r="H672" s="14">
        <f>SUM(H673)</f>
        <v>753.4</v>
      </c>
      <c r="I672" s="80">
        <f t="shared" si="116"/>
        <v>95.560629122272957</v>
      </c>
    </row>
    <row r="673" spans="1:9" ht="15" customHeight="1" x14ac:dyDescent="0.25">
      <c r="A673" s="12" t="s">
        <v>116</v>
      </c>
      <c r="B673" s="23"/>
      <c r="C673" s="29" t="s">
        <v>118</v>
      </c>
      <c r="D673" s="29" t="s">
        <v>119</v>
      </c>
      <c r="E673" s="23" t="s">
        <v>766</v>
      </c>
      <c r="F673" s="23" t="s">
        <v>117</v>
      </c>
      <c r="G673" s="14">
        <v>788.4</v>
      </c>
      <c r="H673" s="14">
        <v>753.4</v>
      </c>
      <c r="I673" s="80">
        <f t="shared" si="116"/>
        <v>95.560629122272957</v>
      </c>
    </row>
    <row r="674" spans="1:9" ht="15" customHeight="1" x14ac:dyDescent="0.25">
      <c r="A674" s="12" t="s">
        <v>767</v>
      </c>
      <c r="B674" s="23"/>
      <c r="C674" s="29" t="s">
        <v>118</v>
      </c>
      <c r="D674" s="29" t="s">
        <v>119</v>
      </c>
      <c r="E674" s="23" t="s">
        <v>768</v>
      </c>
      <c r="F674" s="23"/>
      <c r="G674" s="14">
        <f>SUM(G675)</f>
        <v>1193.3</v>
      </c>
      <c r="H674" s="14">
        <f>SUM(H675)</f>
        <v>1193.3</v>
      </c>
      <c r="I674" s="80">
        <f t="shared" si="116"/>
        <v>100</v>
      </c>
    </row>
    <row r="675" spans="1:9" ht="15" customHeight="1" x14ac:dyDescent="0.25">
      <c r="A675" s="12" t="s">
        <v>116</v>
      </c>
      <c r="B675" s="23"/>
      <c r="C675" s="29" t="s">
        <v>118</v>
      </c>
      <c r="D675" s="29" t="s">
        <v>119</v>
      </c>
      <c r="E675" s="23" t="s">
        <v>768</v>
      </c>
      <c r="F675" s="23" t="s">
        <v>117</v>
      </c>
      <c r="G675" s="14">
        <v>1193.3</v>
      </c>
      <c r="H675" s="14">
        <v>1193.3</v>
      </c>
      <c r="I675" s="80">
        <f t="shared" si="116"/>
        <v>100</v>
      </c>
    </row>
    <row r="676" spans="1:9" x14ac:dyDescent="0.25">
      <c r="A676" s="12" t="s">
        <v>769</v>
      </c>
      <c r="B676" s="29"/>
      <c r="C676" s="29" t="s">
        <v>118</v>
      </c>
      <c r="D676" s="29" t="s">
        <v>119</v>
      </c>
      <c r="E676" s="20" t="s">
        <v>770</v>
      </c>
      <c r="F676" s="20"/>
      <c r="G676" s="21">
        <f>G677</f>
        <v>1479.9</v>
      </c>
      <c r="H676" s="21">
        <f>H677</f>
        <v>1479.8</v>
      </c>
      <c r="I676" s="80">
        <f t="shared" si="116"/>
        <v>99.993242786674756</v>
      </c>
    </row>
    <row r="677" spans="1:9" x14ac:dyDescent="0.25">
      <c r="A677" s="12" t="s">
        <v>771</v>
      </c>
      <c r="B677" s="29"/>
      <c r="C677" s="29" t="s">
        <v>118</v>
      </c>
      <c r="D677" s="29" t="s">
        <v>119</v>
      </c>
      <c r="E677" s="20" t="s">
        <v>772</v>
      </c>
      <c r="F677" s="20"/>
      <c r="G677" s="21">
        <f>G678+G679</f>
        <v>1479.9</v>
      </c>
      <c r="H677" s="21">
        <f>H678+H679</f>
        <v>1479.8</v>
      </c>
      <c r="I677" s="80">
        <f t="shared" si="116"/>
        <v>99.993242786674756</v>
      </c>
    </row>
    <row r="678" spans="1:9" ht="31.5" x14ac:dyDescent="0.25">
      <c r="A678" s="12" t="s">
        <v>131</v>
      </c>
      <c r="B678" s="29"/>
      <c r="C678" s="29" t="s">
        <v>118</v>
      </c>
      <c r="D678" s="29" t="s">
        <v>119</v>
      </c>
      <c r="E678" s="20" t="s">
        <v>772</v>
      </c>
      <c r="F678" s="20">
        <v>200</v>
      </c>
      <c r="G678" s="21">
        <v>839.9</v>
      </c>
      <c r="H678" s="21">
        <v>839.8</v>
      </c>
      <c r="I678" s="80">
        <f t="shared" si="116"/>
        <v>99.988093820692939</v>
      </c>
    </row>
    <row r="679" spans="1:9" x14ac:dyDescent="0.25">
      <c r="A679" s="12" t="s">
        <v>116</v>
      </c>
      <c r="B679" s="29"/>
      <c r="C679" s="29" t="s">
        <v>118</v>
      </c>
      <c r="D679" s="29" t="s">
        <v>119</v>
      </c>
      <c r="E679" s="20" t="s">
        <v>772</v>
      </c>
      <c r="F679" s="20">
        <v>300</v>
      </c>
      <c r="G679" s="21">
        <v>640</v>
      </c>
      <c r="H679" s="21">
        <v>640</v>
      </c>
      <c r="I679" s="80">
        <f t="shared" si="116"/>
        <v>100</v>
      </c>
    </row>
    <row r="680" spans="1:9" hidden="1" x14ac:dyDescent="0.25">
      <c r="A680" s="12" t="s">
        <v>784</v>
      </c>
      <c r="B680" s="29"/>
      <c r="C680" s="29" t="s">
        <v>118</v>
      </c>
      <c r="D680" s="29" t="s">
        <v>119</v>
      </c>
      <c r="E680" s="20" t="s">
        <v>785</v>
      </c>
      <c r="F680" s="20"/>
      <c r="G680" s="21">
        <f t="shared" ref="G680:H681" si="118">G681</f>
        <v>328.5</v>
      </c>
      <c r="H680" s="21">
        <f t="shared" si="118"/>
        <v>328.5</v>
      </c>
      <c r="I680" s="80">
        <f t="shared" si="116"/>
        <v>100</v>
      </c>
    </row>
    <row r="681" spans="1:9" ht="13.5" customHeight="1" x14ac:dyDescent="0.25">
      <c r="A681" s="12" t="s">
        <v>216</v>
      </c>
      <c r="B681" s="29"/>
      <c r="C681" s="29" t="s">
        <v>118</v>
      </c>
      <c r="D681" s="29" t="s">
        <v>119</v>
      </c>
      <c r="E681" s="20" t="s">
        <v>786</v>
      </c>
      <c r="F681" s="20"/>
      <c r="G681" s="21">
        <f t="shared" si="118"/>
        <v>328.5</v>
      </c>
      <c r="H681" s="21">
        <f t="shared" si="118"/>
        <v>328.5</v>
      </c>
      <c r="I681" s="80">
        <f t="shared" si="116"/>
        <v>100</v>
      </c>
    </row>
    <row r="682" spans="1:9" x14ac:dyDescent="0.25">
      <c r="A682" s="12" t="s">
        <v>787</v>
      </c>
      <c r="B682" s="29"/>
      <c r="C682" s="29" t="s">
        <v>118</v>
      </c>
      <c r="D682" s="29" t="s">
        <v>119</v>
      </c>
      <c r="E682" s="20" t="s">
        <v>788</v>
      </c>
      <c r="F682" s="20"/>
      <c r="G682" s="21">
        <f>G683+G684</f>
        <v>328.5</v>
      </c>
      <c r="H682" s="21">
        <f>H683+H684</f>
        <v>328.5</v>
      </c>
      <c r="I682" s="80">
        <f t="shared" si="116"/>
        <v>100</v>
      </c>
    </row>
    <row r="683" spans="1:9" ht="31.5" x14ac:dyDescent="0.25">
      <c r="A683" s="12" t="s">
        <v>131</v>
      </c>
      <c r="B683" s="29"/>
      <c r="C683" s="29" t="s">
        <v>118</v>
      </c>
      <c r="D683" s="29" t="s">
        <v>119</v>
      </c>
      <c r="E683" s="20" t="s">
        <v>788</v>
      </c>
      <c r="F683" s="20">
        <v>200</v>
      </c>
      <c r="G683" s="21">
        <v>328.5</v>
      </c>
      <c r="H683" s="21">
        <v>328.5</v>
      </c>
      <c r="I683" s="80">
        <f t="shared" si="116"/>
        <v>100</v>
      </c>
    </row>
    <row r="684" spans="1:9" hidden="1" x14ac:dyDescent="0.25">
      <c r="A684" s="12" t="s">
        <v>116</v>
      </c>
      <c r="B684" s="29"/>
      <c r="C684" s="29" t="s">
        <v>118</v>
      </c>
      <c r="D684" s="29" t="s">
        <v>119</v>
      </c>
      <c r="E684" s="20" t="s">
        <v>788</v>
      </c>
      <c r="F684" s="20">
        <v>300</v>
      </c>
      <c r="G684" s="21"/>
      <c r="H684" s="21"/>
      <c r="I684" s="80" t="e">
        <f t="shared" si="116"/>
        <v>#DIV/0!</v>
      </c>
    </row>
    <row r="685" spans="1:9" x14ac:dyDescent="0.25">
      <c r="A685" s="12" t="s">
        <v>789</v>
      </c>
      <c r="B685" s="29"/>
      <c r="C685" s="29" t="s">
        <v>118</v>
      </c>
      <c r="D685" s="29" t="s">
        <v>119</v>
      </c>
      <c r="E685" s="20" t="s">
        <v>790</v>
      </c>
      <c r="F685" s="20"/>
      <c r="G685" s="21">
        <f>G689+G686</f>
        <v>44</v>
      </c>
      <c r="H685" s="21">
        <f>H689+H686</f>
        <v>44</v>
      </c>
      <c r="I685" s="80">
        <f t="shared" si="116"/>
        <v>100</v>
      </c>
    </row>
    <row r="686" spans="1:9" x14ac:dyDescent="0.25">
      <c r="A686" s="12" t="s">
        <v>216</v>
      </c>
      <c r="B686" s="29"/>
      <c r="C686" s="29" t="s">
        <v>118</v>
      </c>
      <c r="D686" s="29" t="s">
        <v>119</v>
      </c>
      <c r="E686" s="20" t="s">
        <v>791</v>
      </c>
      <c r="F686" s="20"/>
      <c r="G686" s="21">
        <f>G687</f>
        <v>44</v>
      </c>
      <c r="H686" s="21">
        <f>H687</f>
        <v>44</v>
      </c>
      <c r="I686" s="80">
        <f t="shared" si="116"/>
        <v>100</v>
      </c>
    </row>
    <row r="687" spans="1:9" x14ac:dyDescent="0.25">
      <c r="A687" s="12" t="s">
        <v>787</v>
      </c>
      <c r="B687" s="29"/>
      <c r="C687" s="29" t="s">
        <v>118</v>
      </c>
      <c r="D687" s="29" t="s">
        <v>119</v>
      </c>
      <c r="E687" s="20" t="s">
        <v>798</v>
      </c>
      <c r="F687" s="20"/>
      <c r="G687" s="21">
        <f>SUM(G688)</f>
        <v>44</v>
      </c>
      <c r="H687" s="21">
        <f>SUM(H688)</f>
        <v>44</v>
      </c>
      <c r="I687" s="80">
        <f t="shared" si="116"/>
        <v>100</v>
      </c>
    </row>
    <row r="688" spans="1:9" ht="31.5" x14ac:dyDescent="0.25">
      <c r="A688" s="12" t="s">
        <v>131</v>
      </c>
      <c r="B688" s="29"/>
      <c r="C688" s="29" t="s">
        <v>118</v>
      </c>
      <c r="D688" s="29" t="s">
        <v>119</v>
      </c>
      <c r="E688" s="20" t="s">
        <v>798</v>
      </c>
      <c r="F688" s="20">
        <v>200</v>
      </c>
      <c r="G688" s="21">
        <v>44</v>
      </c>
      <c r="H688" s="21">
        <v>44</v>
      </c>
      <c r="I688" s="80">
        <f t="shared" si="116"/>
        <v>100</v>
      </c>
    </row>
    <row r="689" spans="1:9" ht="31.5" hidden="1" x14ac:dyDescent="0.25">
      <c r="A689" s="12" t="s">
        <v>231</v>
      </c>
      <c r="B689" s="29"/>
      <c r="C689" s="29" t="s">
        <v>118</v>
      </c>
      <c r="D689" s="29" t="s">
        <v>119</v>
      </c>
      <c r="E689" s="20" t="s">
        <v>1022</v>
      </c>
      <c r="F689" s="20"/>
      <c r="G689" s="21">
        <f>G690</f>
        <v>0</v>
      </c>
      <c r="H689" s="21">
        <f>H690</f>
        <v>0</v>
      </c>
      <c r="I689" s="80" t="e">
        <f t="shared" si="116"/>
        <v>#DIV/0!</v>
      </c>
    </row>
    <row r="690" spans="1:9" hidden="1" x14ac:dyDescent="0.25">
      <c r="A690" s="12" t="s">
        <v>787</v>
      </c>
      <c r="B690" s="29"/>
      <c r="C690" s="29" t="s">
        <v>118</v>
      </c>
      <c r="D690" s="29" t="s">
        <v>119</v>
      </c>
      <c r="E690" s="20" t="s">
        <v>1023</v>
      </c>
      <c r="F690" s="20"/>
      <c r="G690" s="21">
        <f>SUM(G691:G692)</f>
        <v>0</v>
      </c>
      <c r="H690" s="21">
        <f>SUM(H691:H692)</f>
        <v>0</v>
      </c>
      <c r="I690" s="80" t="e">
        <f t="shared" si="116"/>
        <v>#DIV/0!</v>
      </c>
    </row>
    <row r="691" spans="1:9" ht="31.5" hidden="1" x14ac:dyDescent="0.25">
      <c r="A691" s="12" t="s">
        <v>131</v>
      </c>
      <c r="B691" s="29"/>
      <c r="C691" s="29" t="s">
        <v>118</v>
      </c>
      <c r="D691" s="29" t="s">
        <v>119</v>
      </c>
      <c r="E691" s="20" t="s">
        <v>1023</v>
      </c>
      <c r="F691" s="20">
        <v>200</v>
      </c>
      <c r="G691" s="21"/>
      <c r="H691" s="21"/>
      <c r="I691" s="80" t="e">
        <f t="shared" si="116"/>
        <v>#DIV/0!</v>
      </c>
    </row>
    <row r="692" spans="1:9" ht="31.5" hidden="1" x14ac:dyDescent="0.25">
      <c r="A692" s="12" t="s">
        <v>463</v>
      </c>
      <c r="B692" s="29"/>
      <c r="C692" s="29" t="s">
        <v>118</v>
      </c>
      <c r="D692" s="29" t="s">
        <v>119</v>
      </c>
      <c r="E692" s="20" t="s">
        <v>1023</v>
      </c>
      <c r="F692" s="20">
        <v>600</v>
      </c>
      <c r="G692" s="21"/>
      <c r="H692" s="21"/>
      <c r="I692" s="80" t="e">
        <f t="shared" si="116"/>
        <v>#DIV/0!</v>
      </c>
    </row>
    <row r="693" spans="1:9" ht="47.25" x14ac:dyDescent="0.25">
      <c r="A693" s="12" t="s">
        <v>822</v>
      </c>
      <c r="B693" s="29"/>
      <c r="C693" s="29" t="s">
        <v>118</v>
      </c>
      <c r="D693" s="29" t="s">
        <v>119</v>
      </c>
      <c r="E693" s="20" t="s">
        <v>823</v>
      </c>
      <c r="F693" s="20"/>
      <c r="G693" s="21">
        <f>G694</f>
        <v>3894.6</v>
      </c>
      <c r="H693" s="21">
        <f>H694</f>
        <v>3894.6</v>
      </c>
      <c r="I693" s="80">
        <f t="shared" si="116"/>
        <v>100</v>
      </c>
    </row>
    <row r="694" spans="1:9" x14ac:dyDescent="0.25">
      <c r="A694" s="12" t="s">
        <v>216</v>
      </c>
      <c r="B694" s="29"/>
      <c r="C694" s="29" t="s">
        <v>118</v>
      </c>
      <c r="D694" s="29" t="s">
        <v>119</v>
      </c>
      <c r="E694" s="20" t="s">
        <v>824</v>
      </c>
      <c r="F694" s="20"/>
      <c r="G694" s="21">
        <f>SUM(G695)</f>
        <v>3894.6</v>
      </c>
      <c r="H694" s="21">
        <f>SUM(H695)</f>
        <v>3894.6</v>
      </c>
      <c r="I694" s="80">
        <f t="shared" si="116"/>
        <v>100</v>
      </c>
    </row>
    <row r="695" spans="1:9" ht="31.5" x14ac:dyDescent="0.25">
      <c r="A695" s="12" t="s">
        <v>825</v>
      </c>
      <c r="B695" s="29"/>
      <c r="C695" s="29" t="s">
        <v>118</v>
      </c>
      <c r="D695" s="29" t="s">
        <v>119</v>
      </c>
      <c r="E695" s="20" t="s">
        <v>826</v>
      </c>
      <c r="F695" s="20"/>
      <c r="G695" s="21">
        <f>G696</f>
        <v>3894.6</v>
      </c>
      <c r="H695" s="21">
        <f>H696</f>
        <v>3894.6</v>
      </c>
      <c r="I695" s="80">
        <f t="shared" si="116"/>
        <v>100</v>
      </c>
    </row>
    <row r="696" spans="1:9" ht="31.5" x14ac:dyDescent="0.25">
      <c r="A696" s="12" t="s">
        <v>131</v>
      </c>
      <c r="B696" s="29"/>
      <c r="C696" s="29" t="s">
        <v>118</v>
      </c>
      <c r="D696" s="29" t="s">
        <v>119</v>
      </c>
      <c r="E696" s="20" t="s">
        <v>826</v>
      </c>
      <c r="F696" s="20">
        <v>200</v>
      </c>
      <c r="G696" s="21">
        <v>3894.6</v>
      </c>
      <c r="H696" s="21">
        <v>3894.6</v>
      </c>
      <c r="I696" s="80">
        <f t="shared" si="116"/>
        <v>100</v>
      </c>
    </row>
    <row r="697" spans="1:9" ht="31.5" x14ac:dyDescent="0.25">
      <c r="A697" s="12" t="s">
        <v>851</v>
      </c>
      <c r="B697" s="29"/>
      <c r="C697" s="29" t="s">
        <v>118</v>
      </c>
      <c r="D697" s="29" t="s">
        <v>119</v>
      </c>
      <c r="E697" s="20" t="s">
        <v>852</v>
      </c>
      <c r="F697" s="20"/>
      <c r="G697" s="21">
        <f t="shared" ref="G697:H700" si="119">SUM(G698)</f>
        <v>300</v>
      </c>
      <c r="H697" s="21">
        <f t="shared" si="119"/>
        <v>300</v>
      </c>
      <c r="I697" s="80">
        <f t="shared" si="116"/>
        <v>100</v>
      </c>
    </row>
    <row r="698" spans="1:9" x14ac:dyDescent="0.25">
      <c r="A698" s="12" t="s">
        <v>216</v>
      </c>
      <c r="B698" s="29"/>
      <c r="C698" s="29" t="s">
        <v>118</v>
      </c>
      <c r="D698" s="29" t="s">
        <v>119</v>
      </c>
      <c r="E698" s="20" t="s">
        <v>853</v>
      </c>
      <c r="F698" s="20"/>
      <c r="G698" s="21">
        <f t="shared" si="119"/>
        <v>300</v>
      </c>
      <c r="H698" s="21">
        <f t="shared" si="119"/>
        <v>300</v>
      </c>
      <c r="I698" s="80">
        <f t="shared" si="116"/>
        <v>100</v>
      </c>
    </row>
    <row r="699" spans="1:9" x14ac:dyDescent="0.25">
      <c r="A699" s="12" t="s">
        <v>759</v>
      </c>
      <c r="B699" s="29"/>
      <c r="C699" s="29" t="s">
        <v>118</v>
      </c>
      <c r="D699" s="29" t="s">
        <v>119</v>
      </c>
      <c r="E699" s="20" t="s">
        <v>854</v>
      </c>
      <c r="F699" s="20"/>
      <c r="G699" s="21">
        <f t="shared" si="119"/>
        <v>300</v>
      </c>
      <c r="H699" s="21">
        <f t="shared" si="119"/>
        <v>300</v>
      </c>
      <c r="I699" s="80">
        <f t="shared" si="116"/>
        <v>100</v>
      </c>
    </row>
    <row r="700" spans="1:9" ht="87" customHeight="1" x14ac:dyDescent="0.25">
      <c r="A700" s="12" t="s">
        <v>855</v>
      </c>
      <c r="B700" s="29"/>
      <c r="C700" s="29" t="s">
        <v>118</v>
      </c>
      <c r="D700" s="29" t="s">
        <v>119</v>
      </c>
      <c r="E700" s="20" t="s">
        <v>856</v>
      </c>
      <c r="F700" s="20"/>
      <c r="G700" s="21">
        <f t="shared" si="119"/>
        <v>300</v>
      </c>
      <c r="H700" s="21">
        <f t="shared" si="119"/>
        <v>300</v>
      </c>
      <c r="I700" s="80">
        <f t="shared" si="116"/>
        <v>100</v>
      </c>
    </row>
    <row r="701" spans="1:9" x14ac:dyDescent="0.25">
      <c r="A701" s="12" t="s">
        <v>116</v>
      </c>
      <c r="B701" s="29"/>
      <c r="C701" s="29" t="s">
        <v>118</v>
      </c>
      <c r="D701" s="29" t="s">
        <v>119</v>
      </c>
      <c r="E701" s="20" t="s">
        <v>856</v>
      </c>
      <c r="F701" s="20">
        <v>300</v>
      </c>
      <c r="G701" s="21">
        <v>300</v>
      </c>
      <c r="H701" s="21">
        <v>300</v>
      </c>
      <c r="I701" s="80">
        <f t="shared" si="116"/>
        <v>100</v>
      </c>
    </row>
    <row r="702" spans="1:9" ht="31.5" x14ac:dyDescent="0.25">
      <c r="A702" s="12" t="s">
        <v>857</v>
      </c>
      <c r="B702" s="77"/>
      <c r="C702" s="29" t="s">
        <v>118</v>
      </c>
      <c r="D702" s="29" t="s">
        <v>119</v>
      </c>
      <c r="E702" s="20" t="s">
        <v>858</v>
      </c>
      <c r="F702" s="20"/>
      <c r="G702" s="21">
        <f t="shared" ref="G702:H704" si="120">G703</f>
        <v>548</v>
      </c>
      <c r="H702" s="21">
        <f t="shared" si="120"/>
        <v>547.9</v>
      </c>
      <c r="I702" s="80">
        <f t="shared" si="116"/>
        <v>99.981751824817508</v>
      </c>
    </row>
    <row r="703" spans="1:9" ht="31.5" x14ac:dyDescent="0.25">
      <c r="A703" s="12" t="s">
        <v>231</v>
      </c>
      <c r="B703" s="77"/>
      <c r="C703" s="29" t="s">
        <v>118</v>
      </c>
      <c r="D703" s="29" t="s">
        <v>119</v>
      </c>
      <c r="E703" s="20" t="s">
        <v>859</v>
      </c>
      <c r="F703" s="20"/>
      <c r="G703" s="21">
        <f t="shared" si="120"/>
        <v>548</v>
      </c>
      <c r="H703" s="21">
        <f t="shared" si="120"/>
        <v>547.9</v>
      </c>
      <c r="I703" s="80">
        <f t="shared" si="116"/>
        <v>99.981751824817508</v>
      </c>
    </row>
    <row r="704" spans="1:9" x14ac:dyDescent="0.25">
      <c r="A704" s="12" t="s">
        <v>787</v>
      </c>
      <c r="B704" s="77"/>
      <c r="C704" s="29" t="s">
        <v>118</v>
      </c>
      <c r="D704" s="29" t="s">
        <v>119</v>
      </c>
      <c r="E704" s="20" t="s">
        <v>860</v>
      </c>
      <c r="F704" s="20"/>
      <c r="G704" s="21">
        <f t="shared" si="120"/>
        <v>548</v>
      </c>
      <c r="H704" s="21">
        <f t="shared" si="120"/>
        <v>547.9</v>
      </c>
      <c r="I704" s="80">
        <f t="shared" si="116"/>
        <v>99.981751824817508</v>
      </c>
    </row>
    <row r="705" spans="1:9" ht="31.5" x14ac:dyDescent="0.25">
      <c r="A705" s="12" t="s">
        <v>126</v>
      </c>
      <c r="B705" s="77"/>
      <c r="C705" s="29" t="s">
        <v>118</v>
      </c>
      <c r="D705" s="29" t="s">
        <v>119</v>
      </c>
      <c r="E705" s="20" t="s">
        <v>860</v>
      </c>
      <c r="F705" s="20">
        <v>600</v>
      </c>
      <c r="G705" s="21">
        <v>548</v>
      </c>
      <c r="H705" s="21">
        <v>547.9</v>
      </c>
      <c r="I705" s="80">
        <f t="shared" si="116"/>
        <v>99.981751824817508</v>
      </c>
    </row>
    <row r="706" spans="1:9" x14ac:dyDescent="0.25">
      <c r="A706" s="12" t="s">
        <v>982</v>
      </c>
      <c r="B706" s="29"/>
      <c r="C706" s="29" t="s">
        <v>118</v>
      </c>
      <c r="D706" s="29" t="s">
        <v>136</v>
      </c>
      <c r="E706" s="20"/>
      <c r="F706" s="20"/>
      <c r="G706" s="21">
        <f>G707+G727+G733</f>
        <v>258655.7</v>
      </c>
      <c r="H706" s="21">
        <f t="shared" ref="H706" si="121">H707+H727+H733</f>
        <v>261698.3</v>
      </c>
      <c r="I706" s="80">
        <f t="shared" si="116"/>
        <v>101.17631275862082</v>
      </c>
    </row>
    <row r="707" spans="1:9" ht="36.75" customHeight="1" x14ac:dyDescent="0.25">
      <c r="A707" s="12" t="s">
        <v>137</v>
      </c>
      <c r="B707" s="29"/>
      <c r="C707" s="29" t="s">
        <v>118</v>
      </c>
      <c r="D707" s="29" t="s">
        <v>136</v>
      </c>
      <c r="E707" s="29" t="s">
        <v>138</v>
      </c>
      <c r="F707" s="20"/>
      <c r="G707" s="21">
        <f>G708</f>
        <v>252276.7</v>
      </c>
      <c r="H707" s="21">
        <f>H708</f>
        <v>250523.3</v>
      </c>
      <c r="I707" s="80">
        <f t="shared" si="116"/>
        <v>99.304969503723484</v>
      </c>
    </row>
    <row r="708" spans="1:9" x14ac:dyDescent="0.25">
      <c r="A708" s="12" t="s">
        <v>1019</v>
      </c>
      <c r="B708" s="29"/>
      <c r="C708" s="29" t="s">
        <v>118</v>
      </c>
      <c r="D708" s="29" t="s">
        <v>136</v>
      </c>
      <c r="E708" s="29" t="s">
        <v>140</v>
      </c>
      <c r="F708" s="20"/>
      <c r="G708" s="21">
        <f>SUM(G709+G717+G723+G714+G720)</f>
        <v>252276.7</v>
      </c>
      <c r="H708" s="21">
        <f>SUM(H709+H717+H723+H714+H720)</f>
        <v>250523.3</v>
      </c>
      <c r="I708" s="80">
        <f t="shared" si="116"/>
        <v>99.304969503723484</v>
      </c>
    </row>
    <row r="709" spans="1:9" ht="47.25" x14ac:dyDescent="0.25">
      <c r="A709" s="12" t="s">
        <v>141</v>
      </c>
      <c r="B709" s="29"/>
      <c r="C709" s="29" t="s">
        <v>118</v>
      </c>
      <c r="D709" s="29" t="s">
        <v>136</v>
      </c>
      <c r="E709" s="20" t="s">
        <v>142</v>
      </c>
      <c r="F709" s="20"/>
      <c r="G709" s="21">
        <f>G710+G711+G713+G712</f>
        <v>80425.100000000006</v>
      </c>
      <c r="H709" s="21">
        <f>H710+H711+H713+H712</f>
        <v>80046.5</v>
      </c>
      <c r="I709" s="80">
        <f t="shared" si="116"/>
        <v>99.52925144015984</v>
      </c>
    </row>
    <row r="710" spans="1:9" ht="47.25" x14ac:dyDescent="0.25">
      <c r="A710" s="12" t="s">
        <v>143</v>
      </c>
      <c r="B710" s="29"/>
      <c r="C710" s="29" t="s">
        <v>118</v>
      </c>
      <c r="D710" s="29" t="s">
        <v>136</v>
      </c>
      <c r="E710" s="20" t="s">
        <v>142</v>
      </c>
      <c r="F710" s="20">
        <v>100</v>
      </c>
      <c r="G710" s="21">
        <v>55792</v>
      </c>
      <c r="H710" s="21">
        <v>55792</v>
      </c>
      <c r="I710" s="80">
        <f t="shared" si="116"/>
        <v>100</v>
      </c>
    </row>
    <row r="711" spans="1:9" ht="31.5" x14ac:dyDescent="0.25">
      <c r="A711" s="12" t="s">
        <v>131</v>
      </c>
      <c r="B711" s="29"/>
      <c r="C711" s="29" t="s">
        <v>118</v>
      </c>
      <c r="D711" s="29" t="s">
        <v>136</v>
      </c>
      <c r="E711" s="20" t="s">
        <v>142</v>
      </c>
      <c r="F711" s="20">
        <v>200</v>
      </c>
      <c r="G711" s="21">
        <v>23878</v>
      </c>
      <c r="H711" s="21">
        <v>23502.3</v>
      </c>
      <c r="I711" s="80">
        <f t="shared" ref="I711:I774" si="122">SUM(H711/G711*100)</f>
        <v>98.426585141134098</v>
      </c>
    </row>
    <row r="712" spans="1:9" x14ac:dyDescent="0.25">
      <c r="A712" s="12" t="s">
        <v>116</v>
      </c>
      <c r="B712" s="29"/>
      <c r="C712" s="29" t="s">
        <v>118</v>
      </c>
      <c r="D712" s="29" t="s">
        <v>136</v>
      </c>
      <c r="E712" s="20" t="s">
        <v>142</v>
      </c>
      <c r="F712" s="20">
        <v>300</v>
      </c>
      <c r="G712" s="21">
        <v>94.3</v>
      </c>
      <c r="H712" s="21">
        <v>94.3</v>
      </c>
      <c r="I712" s="80">
        <f t="shared" si="122"/>
        <v>100</v>
      </c>
    </row>
    <row r="713" spans="1:9" ht="12.75" customHeight="1" x14ac:dyDescent="0.25">
      <c r="A713" s="12" t="s">
        <v>145</v>
      </c>
      <c r="B713" s="29"/>
      <c r="C713" s="29" t="s">
        <v>118</v>
      </c>
      <c r="D713" s="29" t="s">
        <v>136</v>
      </c>
      <c r="E713" s="20" t="s">
        <v>142</v>
      </c>
      <c r="F713" s="20">
        <v>800</v>
      </c>
      <c r="G713" s="21">
        <v>660.8</v>
      </c>
      <c r="H713" s="21">
        <v>657.9</v>
      </c>
      <c r="I713" s="80">
        <f t="shared" si="122"/>
        <v>99.561138014527856</v>
      </c>
    </row>
    <row r="714" spans="1:9" ht="78.75" x14ac:dyDescent="0.25">
      <c r="A714" s="12" t="s">
        <v>149</v>
      </c>
      <c r="B714" s="29"/>
      <c r="C714" s="29" t="s">
        <v>118</v>
      </c>
      <c r="D714" s="29" t="s">
        <v>136</v>
      </c>
      <c r="E714" s="20" t="s">
        <v>150</v>
      </c>
      <c r="F714" s="20"/>
      <c r="G714" s="21">
        <f>G715+G716</f>
        <v>90119.8</v>
      </c>
      <c r="H714" s="21">
        <f>H715+H716</f>
        <v>88745.9</v>
      </c>
      <c r="I714" s="80">
        <f t="shared" si="122"/>
        <v>98.475473758263988</v>
      </c>
    </row>
    <row r="715" spans="1:9" ht="31.5" x14ac:dyDescent="0.25">
      <c r="A715" s="12" t="s">
        <v>131</v>
      </c>
      <c r="B715" s="29"/>
      <c r="C715" s="29" t="s">
        <v>118</v>
      </c>
      <c r="D715" s="29" t="s">
        <v>136</v>
      </c>
      <c r="E715" s="20" t="s">
        <v>150</v>
      </c>
      <c r="F715" s="20">
        <v>200</v>
      </c>
      <c r="G715" s="21">
        <v>1329.3</v>
      </c>
      <c r="H715" s="21">
        <v>1321</v>
      </c>
      <c r="I715" s="80">
        <f t="shared" si="122"/>
        <v>99.375611223952461</v>
      </c>
    </row>
    <row r="716" spans="1:9" x14ac:dyDescent="0.25">
      <c r="A716" s="12" t="s">
        <v>116</v>
      </c>
      <c r="B716" s="29"/>
      <c r="C716" s="29" t="s">
        <v>118</v>
      </c>
      <c r="D716" s="29" t="s">
        <v>136</v>
      </c>
      <c r="E716" s="20" t="s">
        <v>150</v>
      </c>
      <c r="F716" s="20">
        <v>300</v>
      </c>
      <c r="G716" s="21">
        <v>88790.5</v>
      </c>
      <c r="H716" s="21">
        <v>87424.9</v>
      </c>
      <c r="I716" s="80">
        <f t="shared" si="122"/>
        <v>98.461997623619638</v>
      </c>
    </row>
    <row r="717" spans="1:9" ht="31.5" x14ac:dyDescent="0.25">
      <c r="A717" s="12" t="s">
        <v>151</v>
      </c>
      <c r="B717" s="29"/>
      <c r="C717" s="29" t="s">
        <v>118</v>
      </c>
      <c r="D717" s="29" t="s">
        <v>136</v>
      </c>
      <c r="E717" s="20" t="s">
        <v>152</v>
      </c>
      <c r="F717" s="20"/>
      <c r="G717" s="21">
        <f>G718+G719</f>
        <v>55225.599999999999</v>
      </c>
      <c r="H717" s="21">
        <f>H718+H719</f>
        <v>55225.599999999999</v>
      </c>
      <c r="I717" s="80">
        <f t="shared" si="122"/>
        <v>100</v>
      </c>
    </row>
    <row r="718" spans="1:9" ht="31.5" x14ac:dyDescent="0.25">
      <c r="A718" s="12" t="s">
        <v>131</v>
      </c>
      <c r="B718" s="29"/>
      <c r="C718" s="29" t="s">
        <v>118</v>
      </c>
      <c r="D718" s="29" t="s">
        <v>136</v>
      </c>
      <c r="E718" s="20" t="s">
        <v>152</v>
      </c>
      <c r="F718" s="20">
        <v>200</v>
      </c>
      <c r="G718" s="21">
        <v>830.2</v>
      </c>
      <c r="H718" s="21">
        <v>830.2</v>
      </c>
      <c r="I718" s="80">
        <f t="shared" si="122"/>
        <v>100</v>
      </c>
    </row>
    <row r="719" spans="1:9" x14ac:dyDescent="0.25">
      <c r="A719" s="12" t="s">
        <v>116</v>
      </c>
      <c r="B719" s="29"/>
      <c r="C719" s="29" t="s">
        <v>118</v>
      </c>
      <c r="D719" s="29" t="s">
        <v>136</v>
      </c>
      <c r="E719" s="20" t="s">
        <v>152</v>
      </c>
      <c r="F719" s="20">
        <v>300</v>
      </c>
      <c r="G719" s="21">
        <v>54395.4</v>
      </c>
      <c r="H719" s="21">
        <v>54395.4</v>
      </c>
      <c r="I719" s="80">
        <f t="shared" si="122"/>
        <v>100</v>
      </c>
    </row>
    <row r="720" spans="1:9" ht="63" x14ac:dyDescent="0.25">
      <c r="A720" s="12" t="s">
        <v>153</v>
      </c>
      <c r="B720" s="29"/>
      <c r="C720" s="29" t="s">
        <v>118</v>
      </c>
      <c r="D720" s="29" t="s">
        <v>136</v>
      </c>
      <c r="E720" s="20" t="s">
        <v>154</v>
      </c>
      <c r="F720" s="20"/>
      <c r="G720" s="21">
        <f>G721+G722</f>
        <v>22412.800000000003</v>
      </c>
      <c r="H720" s="21">
        <f>H721+H722</f>
        <v>22412.800000000003</v>
      </c>
      <c r="I720" s="80">
        <f t="shared" si="122"/>
        <v>100</v>
      </c>
    </row>
    <row r="721" spans="1:9" ht="31.5" x14ac:dyDescent="0.25">
      <c r="A721" s="12" t="s">
        <v>131</v>
      </c>
      <c r="B721" s="29"/>
      <c r="C721" s="29" t="s">
        <v>118</v>
      </c>
      <c r="D721" s="29" t="s">
        <v>136</v>
      </c>
      <c r="E721" s="20" t="s">
        <v>154</v>
      </c>
      <c r="F721" s="20">
        <v>200</v>
      </c>
      <c r="G721" s="21">
        <v>332.9</v>
      </c>
      <c r="H721" s="21">
        <v>332.9</v>
      </c>
      <c r="I721" s="80">
        <f t="shared" si="122"/>
        <v>100</v>
      </c>
    </row>
    <row r="722" spans="1:9" x14ac:dyDescent="0.25">
      <c r="A722" s="12" t="s">
        <v>116</v>
      </c>
      <c r="B722" s="29"/>
      <c r="C722" s="29" t="s">
        <v>118</v>
      </c>
      <c r="D722" s="29" t="s">
        <v>136</v>
      </c>
      <c r="E722" s="20" t="s">
        <v>154</v>
      </c>
      <c r="F722" s="20">
        <v>300</v>
      </c>
      <c r="G722" s="21">
        <v>22079.9</v>
      </c>
      <c r="H722" s="21">
        <v>22079.9</v>
      </c>
      <c r="I722" s="80">
        <f t="shared" si="122"/>
        <v>100</v>
      </c>
    </row>
    <row r="723" spans="1:9" x14ac:dyDescent="0.25">
      <c r="A723" s="12" t="s">
        <v>155</v>
      </c>
      <c r="B723" s="29"/>
      <c r="C723" s="29" t="s">
        <v>118</v>
      </c>
      <c r="D723" s="29" t="s">
        <v>136</v>
      </c>
      <c r="E723" s="20" t="s">
        <v>156</v>
      </c>
      <c r="F723" s="20"/>
      <c r="G723" s="21">
        <f>SUM(G724)</f>
        <v>4093.4</v>
      </c>
      <c r="H723" s="21">
        <f>SUM(H724)</f>
        <v>4092.5</v>
      </c>
      <c r="I723" s="80">
        <f t="shared" si="122"/>
        <v>99.978013387404104</v>
      </c>
    </row>
    <row r="724" spans="1:9" ht="47.25" x14ac:dyDescent="0.25">
      <c r="A724" s="12" t="s">
        <v>157</v>
      </c>
      <c r="B724" s="29"/>
      <c r="C724" s="29" t="s">
        <v>118</v>
      </c>
      <c r="D724" s="29" t="s">
        <v>136</v>
      </c>
      <c r="E724" s="20" t="s">
        <v>158</v>
      </c>
      <c r="F724" s="20"/>
      <c r="G724" s="21">
        <f>SUM(G725:G726)</f>
        <v>4093.4</v>
      </c>
      <c r="H724" s="21">
        <f>SUM(H725:H726)</f>
        <v>4092.5</v>
      </c>
      <c r="I724" s="80">
        <f t="shared" si="122"/>
        <v>99.978013387404104</v>
      </c>
    </row>
    <row r="725" spans="1:9" ht="31.5" x14ac:dyDescent="0.25">
      <c r="A725" s="12" t="s">
        <v>131</v>
      </c>
      <c r="B725" s="29"/>
      <c r="C725" s="29" t="s">
        <v>118</v>
      </c>
      <c r="D725" s="29" t="s">
        <v>136</v>
      </c>
      <c r="E725" s="20" t="s">
        <v>158</v>
      </c>
      <c r="F725" s="20">
        <v>200</v>
      </c>
      <c r="G725" s="21">
        <v>59.5</v>
      </c>
      <c r="H725" s="21">
        <v>59.5</v>
      </c>
      <c r="I725" s="80">
        <f t="shared" si="122"/>
        <v>100</v>
      </c>
    </row>
    <row r="726" spans="1:9" x14ac:dyDescent="0.25">
      <c r="A726" s="12" t="s">
        <v>116</v>
      </c>
      <c r="B726" s="29"/>
      <c r="C726" s="29" t="s">
        <v>118</v>
      </c>
      <c r="D726" s="29" t="s">
        <v>136</v>
      </c>
      <c r="E726" s="20" t="s">
        <v>158</v>
      </c>
      <c r="F726" s="20">
        <v>300</v>
      </c>
      <c r="G726" s="21">
        <v>4033.9</v>
      </c>
      <c r="H726" s="21">
        <v>4033</v>
      </c>
      <c r="I726" s="80">
        <f t="shared" si="122"/>
        <v>99.977689085004585</v>
      </c>
    </row>
    <row r="727" spans="1:9" ht="31.5" hidden="1" x14ac:dyDescent="0.25">
      <c r="A727" s="12" t="s">
        <v>750</v>
      </c>
      <c r="B727" s="29"/>
      <c r="C727" s="29" t="s">
        <v>118</v>
      </c>
      <c r="D727" s="29" t="s">
        <v>136</v>
      </c>
      <c r="E727" s="20" t="s">
        <v>751</v>
      </c>
      <c r="F727" s="20"/>
      <c r="G727" s="21">
        <f>SUM(G728)</f>
        <v>0</v>
      </c>
      <c r="H727" s="21">
        <f>SUM(H728)</f>
        <v>0</v>
      </c>
      <c r="I727" s="80" t="e">
        <f t="shared" si="122"/>
        <v>#DIV/0!</v>
      </c>
    </row>
    <row r="728" spans="1:9" ht="31.5" hidden="1" x14ac:dyDescent="0.25">
      <c r="A728" s="12" t="s">
        <v>752</v>
      </c>
      <c r="B728" s="78"/>
      <c r="C728" s="29" t="s">
        <v>118</v>
      </c>
      <c r="D728" s="29" t="s">
        <v>136</v>
      </c>
      <c r="E728" s="20" t="s">
        <v>753</v>
      </c>
      <c r="F728" s="20"/>
      <c r="G728" s="21">
        <f t="shared" ref="G728:H729" si="123">G729</f>
        <v>0</v>
      </c>
      <c r="H728" s="21">
        <f t="shared" si="123"/>
        <v>0</v>
      </c>
      <c r="I728" s="80" t="e">
        <f t="shared" si="122"/>
        <v>#DIV/0!</v>
      </c>
    </row>
    <row r="729" spans="1:9" ht="31.5" hidden="1" x14ac:dyDescent="0.25">
      <c r="A729" s="12" t="s">
        <v>294</v>
      </c>
      <c r="B729" s="78"/>
      <c r="C729" s="29" t="s">
        <v>118</v>
      </c>
      <c r="D729" s="29" t="s">
        <v>136</v>
      </c>
      <c r="E729" s="20" t="s">
        <v>775</v>
      </c>
      <c r="F729" s="20"/>
      <c r="G729" s="21">
        <f t="shared" si="123"/>
        <v>0</v>
      </c>
      <c r="H729" s="21">
        <f t="shared" si="123"/>
        <v>0</v>
      </c>
      <c r="I729" s="80" t="e">
        <f t="shared" si="122"/>
        <v>#DIV/0!</v>
      </c>
    </row>
    <row r="730" spans="1:9" hidden="1" x14ac:dyDescent="0.25">
      <c r="A730" s="12" t="s">
        <v>780</v>
      </c>
      <c r="B730" s="78"/>
      <c r="C730" s="29" t="s">
        <v>118</v>
      </c>
      <c r="D730" s="29" t="s">
        <v>136</v>
      </c>
      <c r="E730" s="20" t="s">
        <v>781</v>
      </c>
      <c r="F730" s="20"/>
      <c r="G730" s="21">
        <f t="shared" ref="G730:H731" si="124">SUM(G731)</f>
        <v>0</v>
      </c>
      <c r="H730" s="21">
        <f t="shared" si="124"/>
        <v>0</v>
      </c>
      <c r="I730" s="80" t="e">
        <f t="shared" si="122"/>
        <v>#DIV/0!</v>
      </c>
    </row>
    <row r="731" spans="1:9" ht="47.25" hidden="1" x14ac:dyDescent="0.25">
      <c r="A731" s="12" t="s">
        <v>782</v>
      </c>
      <c r="B731" s="78"/>
      <c r="C731" s="29" t="s">
        <v>118</v>
      </c>
      <c r="D731" s="29" t="s">
        <v>136</v>
      </c>
      <c r="E731" s="20" t="s">
        <v>783</v>
      </c>
      <c r="F731" s="20"/>
      <c r="G731" s="21">
        <f t="shared" si="124"/>
        <v>0</v>
      </c>
      <c r="H731" s="21">
        <f t="shared" si="124"/>
        <v>0</v>
      </c>
      <c r="I731" s="80" t="e">
        <f t="shared" si="122"/>
        <v>#DIV/0!</v>
      </c>
    </row>
    <row r="732" spans="1:9" ht="31.5" hidden="1" x14ac:dyDescent="0.25">
      <c r="A732" s="12" t="s">
        <v>131</v>
      </c>
      <c r="B732" s="78"/>
      <c r="C732" s="29" t="s">
        <v>118</v>
      </c>
      <c r="D732" s="29" t="s">
        <v>136</v>
      </c>
      <c r="E732" s="20" t="s">
        <v>783</v>
      </c>
      <c r="F732" s="20">
        <v>200</v>
      </c>
      <c r="G732" s="21"/>
      <c r="H732" s="21"/>
      <c r="I732" s="80" t="e">
        <f t="shared" si="122"/>
        <v>#DIV/0!</v>
      </c>
    </row>
    <row r="733" spans="1:9" x14ac:dyDescent="0.25">
      <c r="A733" s="12" t="s">
        <v>1010</v>
      </c>
      <c r="B733" s="78"/>
      <c r="C733" s="29" t="s">
        <v>118</v>
      </c>
      <c r="D733" s="29" t="s">
        <v>136</v>
      </c>
      <c r="E733" s="20" t="s">
        <v>871</v>
      </c>
      <c r="F733" s="20"/>
      <c r="G733" s="21">
        <f>SUM(G734+G736)+G738</f>
        <v>6378.9999999999991</v>
      </c>
      <c r="H733" s="21">
        <f t="shared" ref="H733" si="125">SUM(H734+H736)+H738</f>
        <v>11175</v>
      </c>
      <c r="I733" s="80">
        <f t="shared" si="122"/>
        <v>175.18419815018032</v>
      </c>
    </row>
    <row r="734" spans="1:9" ht="47.25" x14ac:dyDescent="0.25">
      <c r="A734" s="12" t="s">
        <v>903</v>
      </c>
      <c r="B734" s="78"/>
      <c r="C734" s="29" t="s">
        <v>118</v>
      </c>
      <c r="D734" s="29" t="s">
        <v>136</v>
      </c>
      <c r="E734" s="20" t="s">
        <v>904</v>
      </c>
      <c r="F734" s="20"/>
      <c r="G734" s="21">
        <f>SUM(G735)</f>
        <v>1590.1</v>
      </c>
      <c r="H734" s="21">
        <f t="shared" ref="H734" si="126">SUM(H735)</f>
        <v>1590.1</v>
      </c>
      <c r="I734" s="80">
        <f t="shared" si="122"/>
        <v>100</v>
      </c>
    </row>
    <row r="735" spans="1:9" ht="47.25" x14ac:dyDescent="0.25">
      <c r="A735" s="12" t="s">
        <v>143</v>
      </c>
      <c r="B735" s="78"/>
      <c r="C735" s="29" t="s">
        <v>118</v>
      </c>
      <c r="D735" s="29" t="s">
        <v>136</v>
      </c>
      <c r="E735" s="20" t="s">
        <v>904</v>
      </c>
      <c r="F735" s="20">
        <v>100</v>
      </c>
      <c r="G735" s="21">
        <v>1590.1</v>
      </c>
      <c r="H735" s="21">
        <v>1590.1</v>
      </c>
      <c r="I735" s="80">
        <f t="shared" si="122"/>
        <v>100</v>
      </c>
    </row>
    <row r="736" spans="1:9" ht="78.75" x14ac:dyDescent="0.25">
      <c r="A736" s="12" t="s">
        <v>1024</v>
      </c>
      <c r="B736" s="78"/>
      <c r="C736" s="29" t="s">
        <v>118</v>
      </c>
      <c r="D736" s="29" t="s">
        <v>136</v>
      </c>
      <c r="E736" s="20" t="s">
        <v>906</v>
      </c>
      <c r="F736" s="20"/>
      <c r="G736" s="21">
        <f>SUM(G737)</f>
        <v>2785.2</v>
      </c>
      <c r="H736" s="21">
        <f t="shared" ref="H736" si="127">SUM(H737)</f>
        <v>2785.2</v>
      </c>
      <c r="I736" s="80">
        <f t="shared" si="122"/>
        <v>100</v>
      </c>
    </row>
    <row r="737" spans="1:9" ht="47.25" x14ac:dyDescent="0.25">
      <c r="A737" s="12" t="s">
        <v>143</v>
      </c>
      <c r="B737" s="78"/>
      <c r="C737" s="29" t="s">
        <v>118</v>
      </c>
      <c r="D737" s="29" t="s">
        <v>136</v>
      </c>
      <c r="E737" s="20" t="s">
        <v>906</v>
      </c>
      <c r="F737" s="20">
        <v>100</v>
      </c>
      <c r="G737" s="21">
        <v>2785.2</v>
      </c>
      <c r="H737" s="21">
        <v>2785.2</v>
      </c>
      <c r="I737" s="80">
        <f t="shared" si="122"/>
        <v>100</v>
      </c>
    </row>
    <row r="738" spans="1:9" ht="31.5" x14ac:dyDescent="0.25">
      <c r="A738" s="12" t="s">
        <v>294</v>
      </c>
      <c r="B738" s="78"/>
      <c r="C738" s="29" t="s">
        <v>118</v>
      </c>
      <c r="D738" s="29" t="s">
        <v>136</v>
      </c>
      <c r="E738" s="20" t="s">
        <v>907</v>
      </c>
      <c r="F738" s="20"/>
      <c r="G738" s="21">
        <f>SUM(G741)+G739</f>
        <v>2003.7</v>
      </c>
      <c r="H738" s="21">
        <f>SUM(H741)+H739</f>
        <v>6799.7</v>
      </c>
      <c r="I738" s="80">
        <f t="shared" si="122"/>
        <v>339.35718919998004</v>
      </c>
    </row>
    <row r="739" spans="1:9" ht="47.25" x14ac:dyDescent="0.25">
      <c r="A739" s="12" t="s">
        <v>903</v>
      </c>
      <c r="B739" s="78"/>
      <c r="C739" s="29" t="s">
        <v>118</v>
      </c>
      <c r="D739" s="29" t="s">
        <v>136</v>
      </c>
      <c r="E739" s="20" t="s">
        <v>1086</v>
      </c>
      <c r="F739" s="20"/>
      <c r="G739" s="21"/>
      <c r="H739" s="21">
        <f>SUM(H740)</f>
        <v>1959.5</v>
      </c>
      <c r="I739" s="80"/>
    </row>
    <row r="740" spans="1:9" ht="47.25" x14ac:dyDescent="0.25">
      <c r="A740" s="12" t="s">
        <v>143</v>
      </c>
      <c r="B740" s="78"/>
      <c r="C740" s="29" t="s">
        <v>118</v>
      </c>
      <c r="D740" s="29" t="s">
        <v>136</v>
      </c>
      <c r="E740" s="20" t="s">
        <v>1086</v>
      </c>
      <c r="F740" s="20">
        <v>100</v>
      </c>
      <c r="G740" s="21"/>
      <c r="H740" s="21">
        <v>1959.5</v>
      </c>
      <c r="I740" s="80"/>
    </row>
    <row r="741" spans="1:9" ht="78.75" x14ac:dyDescent="0.25">
      <c r="A741" s="12" t="s">
        <v>905</v>
      </c>
      <c r="B741" s="78"/>
      <c r="C741" s="29" t="s">
        <v>118</v>
      </c>
      <c r="D741" s="29" t="s">
        <v>136</v>
      </c>
      <c r="E741" s="20" t="s">
        <v>908</v>
      </c>
      <c r="F741" s="20"/>
      <c r="G741" s="21">
        <f>SUM(G742)</f>
        <v>2003.7</v>
      </c>
      <c r="H741" s="21">
        <f t="shared" ref="H741" si="128">SUM(H742)</f>
        <v>4840.2</v>
      </c>
      <c r="I741" s="80">
        <f t="shared" si="122"/>
        <v>241.56310824973798</v>
      </c>
    </row>
    <row r="742" spans="1:9" ht="47.25" x14ac:dyDescent="0.25">
      <c r="A742" s="12" t="s">
        <v>143</v>
      </c>
      <c r="B742" s="78"/>
      <c r="C742" s="29" t="s">
        <v>118</v>
      </c>
      <c r="D742" s="29" t="s">
        <v>136</v>
      </c>
      <c r="E742" s="20" t="s">
        <v>908</v>
      </c>
      <c r="F742" s="20">
        <v>100</v>
      </c>
      <c r="G742" s="21">
        <v>2003.7</v>
      </c>
      <c r="H742" s="21">
        <v>4840.2</v>
      </c>
      <c r="I742" s="80">
        <f t="shared" si="122"/>
        <v>241.56310824973798</v>
      </c>
    </row>
    <row r="743" spans="1:9" x14ac:dyDescent="0.25">
      <c r="A743" s="12" t="s">
        <v>985</v>
      </c>
      <c r="B743" s="29"/>
      <c r="C743" s="29" t="s">
        <v>118</v>
      </c>
      <c r="D743" s="29" t="s">
        <v>148</v>
      </c>
      <c r="E743" s="20"/>
      <c r="F743" s="20"/>
      <c r="G743" s="21">
        <f>G759+G744</f>
        <v>41551.1</v>
      </c>
      <c r="H743" s="21">
        <f>H759+H744</f>
        <v>41476.899999999994</v>
      </c>
      <c r="I743" s="80">
        <f t="shared" si="122"/>
        <v>99.821424703557781</v>
      </c>
    </row>
    <row r="744" spans="1:9" ht="31.5" x14ac:dyDescent="0.25">
      <c r="A744" s="12" t="s">
        <v>137</v>
      </c>
      <c r="B744" s="29"/>
      <c r="C744" s="29" t="s">
        <v>118</v>
      </c>
      <c r="D744" s="29" t="s">
        <v>148</v>
      </c>
      <c r="E744" s="29" t="s">
        <v>138</v>
      </c>
      <c r="F744" s="20"/>
      <c r="G744" s="21">
        <f>G745+G749+G754</f>
        <v>34414.199999999997</v>
      </c>
      <c r="H744" s="21">
        <f>H745+H749+H754</f>
        <v>34414.199999999997</v>
      </c>
      <c r="I744" s="80">
        <f t="shared" si="122"/>
        <v>100</v>
      </c>
    </row>
    <row r="745" spans="1:9" x14ac:dyDescent="0.25">
      <c r="A745" s="12" t="s">
        <v>1019</v>
      </c>
      <c r="B745" s="29"/>
      <c r="C745" s="29" t="s">
        <v>118</v>
      </c>
      <c r="D745" s="29" t="s">
        <v>148</v>
      </c>
      <c r="E745" s="29" t="s">
        <v>140</v>
      </c>
      <c r="F745" s="20"/>
      <c r="G745" s="21">
        <f>SUM(G746)</f>
        <v>7077.8</v>
      </c>
      <c r="H745" s="21">
        <f>SUM(H746)</f>
        <v>7077.8</v>
      </c>
      <c r="I745" s="80">
        <f t="shared" si="122"/>
        <v>100</v>
      </c>
    </row>
    <row r="746" spans="1:9" x14ac:dyDescent="0.25">
      <c r="A746" s="12" t="s">
        <v>146</v>
      </c>
      <c r="B746" s="29"/>
      <c r="C746" s="29" t="s">
        <v>118</v>
      </c>
      <c r="D746" s="29" t="s">
        <v>148</v>
      </c>
      <c r="E746" s="20" t="s">
        <v>147</v>
      </c>
      <c r="F746" s="20"/>
      <c r="G746" s="21">
        <f>G747+G748</f>
        <v>7077.8</v>
      </c>
      <c r="H746" s="21">
        <f>H747+H748</f>
        <v>7077.8</v>
      </c>
      <c r="I746" s="80">
        <f t="shared" si="122"/>
        <v>100</v>
      </c>
    </row>
    <row r="747" spans="1:9" ht="47.25" x14ac:dyDescent="0.25">
      <c r="A747" s="12" t="s">
        <v>143</v>
      </c>
      <c r="B747" s="29"/>
      <c r="C747" s="29" t="s">
        <v>118</v>
      </c>
      <c r="D747" s="29" t="s">
        <v>148</v>
      </c>
      <c r="E747" s="20" t="s">
        <v>147</v>
      </c>
      <c r="F747" s="20">
        <v>100</v>
      </c>
      <c r="G747" s="21">
        <v>7077.8</v>
      </c>
      <c r="H747" s="21">
        <v>7077.8</v>
      </c>
      <c r="I747" s="80">
        <f t="shared" si="122"/>
        <v>100</v>
      </c>
    </row>
    <row r="748" spans="1:9" ht="31.5" x14ac:dyDescent="0.25">
      <c r="A748" s="12" t="s">
        <v>131</v>
      </c>
      <c r="B748" s="29"/>
      <c r="C748" s="29" t="s">
        <v>118</v>
      </c>
      <c r="D748" s="29" t="s">
        <v>148</v>
      </c>
      <c r="E748" s="20" t="s">
        <v>147</v>
      </c>
      <c r="F748" s="20">
        <v>200</v>
      </c>
      <c r="G748" s="21"/>
      <c r="H748" s="21"/>
      <c r="I748" s="80"/>
    </row>
    <row r="749" spans="1:9" ht="31.5" x14ac:dyDescent="0.25">
      <c r="A749" s="12" t="s">
        <v>163</v>
      </c>
      <c r="B749" s="29"/>
      <c r="C749" s="29" t="s">
        <v>118</v>
      </c>
      <c r="D749" s="29" t="s">
        <v>148</v>
      </c>
      <c r="E749" s="20" t="s">
        <v>164</v>
      </c>
      <c r="F749" s="20"/>
      <c r="G749" s="21">
        <f t="shared" ref="G749:H750" si="129">SUM(G750)</f>
        <v>5365.4</v>
      </c>
      <c r="H749" s="21">
        <f t="shared" si="129"/>
        <v>5365.4</v>
      </c>
      <c r="I749" s="80">
        <f t="shared" si="122"/>
        <v>100</v>
      </c>
    </row>
    <row r="750" spans="1:9" ht="47.25" x14ac:dyDescent="0.25">
      <c r="A750" s="12" t="s">
        <v>203</v>
      </c>
      <c r="B750" s="29"/>
      <c r="C750" s="29" t="s">
        <v>118</v>
      </c>
      <c r="D750" s="29" t="s">
        <v>148</v>
      </c>
      <c r="E750" s="20" t="s">
        <v>204</v>
      </c>
      <c r="F750" s="20"/>
      <c r="G750" s="21">
        <f t="shared" si="129"/>
        <v>5365.4</v>
      </c>
      <c r="H750" s="21">
        <f t="shared" si="129"/>
        <v>5365.4</v>
      </c>
      <c r="I750" s="80">
        <f t="shared" si="122"/>
        <v>100</v>
      </c>
    </row>
    <row r="751" spans="1:9" ht="31.5" x14ac:dyDescent="0.25">
      <c r="A751" s="12" t="s">
        <v>178</v>
      </c>
      <c r="B751" s="29"/>
      <c r="C751" s="29" t="s">
        <v>118</v>
      </c>
      <c r="D751" s="29" t="s">
        <v>148</v>
      </c>
      <c r="E751" s="20" t="s">
        <v>205</v>
      </c>
      <c r="F751" s="20"/>
      <c r="G751" s="21">
        <f>G752+G753</f>
        <v>5365.4</v>
      </c>
      <c r="H751" s="21">
        <f>H752+H753</f>
        <v>5365.4</v>
      </c>
      <c r="I751" s="80">
        <f t="shared" si="122"/>
        <v>100</v>
      </c>
    </row>
    <row r="752" spans="1:9" ht="47.25" x14ac:dyDescent="0.25">
      <c r="A752" s="12" t="s">
        <v>143</v>
      </c>
      <c r="B752" s="29"/>
      <c r="C752" s="29" t="s">
        <v>118</v>
      </c>
      <c r="D752" s="29" t="s">
        <v>148</v>
      </c>
      <c r="E752" s="20" t="s">
        <v>205</v>
      </c>
      <c r="F752" s="20">
        <v>100</v>
      </c>
      <c r="G752" s="21">
        <v>5358.5</v>
      </c>
      <c r="H752" s="21">
        <v>5358.5</v>
      </c>
      <c r="I752" s="80">
        <f t="shared" si="122"/>
        <v>100</v>
      </c>
    </row>
    <row r="753" spans="1:9" ht="31.5" x14ac:dyDescent="0.25">
      <c r="A753" s="12" t="s">
        <v>131</v>
      </c>
      <c r="B753" s="29"/>
      <c r="C753" s="29" t="s">
        <v>118</v>
      </c>
      <c r="D753" s="29" t="s">
        <v>148</v>
      </c>
      <c r="E753" s="20" t="s">
        <v>205</v>
      </c>
      <c r="F753" s="20">
        <v>200</v>
      </c>
      <c r="G753" s="21">
        <v>6.9</v>
      </c>
      <c r="H753" s="21">
        <v>6.9</v>
      </c>
      <c r="I753" s="80">
        <f t="shared" si="122"/>
        <v>100</v>
      </c>
    </row>
    <row r="754" spans="1:9" ht="31.5" x14ac:dyDescent="0.25">
      <c r="A754" s="12" t="s">
        <v>206</v>
      </c>
      <c r="B754" s="29"/>
      <c r="C754" s="29" t="s">
        <v>118</v>
      </c>
      <c r="D754" s="29" t="s">
        <v>148</v>
      </c>
      <c r="E754" s="29" t="s">
        <v>207</v>
      </c>
      <c r="F754" s="20"/>
      <c r="G754" s="21">
        <f>SUM(G755)</f>
        <v>21971</v>
      </c>
      <c r="H754" s="21">
        <f>SUM(H755)</f>
        <v>21971</v>
      </c>
      <c r="I754" s="80">
        <f t="shared" si="122"/>
        <v>100</v>
      </c>
    </row>
    <row r="755" spans="1:9" ht="31.5" x14ac:dyDescent="0.25">
      <c r="A755" s="12" t="s">
        <v>208</v>
      </c>
      <c r="B755" s="29"/>
      <c r="C755" s="29" t="s">
        <v>118</v>
      </c>
      <c r="D755" s="29" t="s">
        <v>148</v>
      </c>
      <c r="E755" s="20" t="s">
        <v>209</v>
      </c>
      <c r="F755" s="20"/>
      <c r="G755" s="21">
        <f>G756+G757+G758</f>
        <v>21971</v>
      </c>
      <c r="H755" s="21">
        <f>H756+H757+H758</f>
        <v>21971</v>
      </c>
      <c r="I755" s="80">
        <f t="shared" si="122"/>
        <v>100</v>
      </c>
    </row>
    <row r="756" spans="1:9" ht="47.25" x14ac:dyDescent="0.25">
      <c r="A756" s="12" t="s">
        <v>143</v>
      </c>
      <c r="B756" s="29"/>
      <c r="C756" s="29" t="s">
        <v>118</v>
      </c>
      <c r="D756" s="29" t="s">
        <v>148</v>
      </c>
      <c r="E756" s="20" t="s">
        <v>209</v>
      </c>
      <c r="F756" s="20">
        <v>100</v>
      </c>
      <c r="G756" s="21">
        <v>21971</v>
      </c>
      <c r="H756" s="21">
        <v>21971</v>
      </c>
      <c r="I756" s="80">
        <f t="shared" si="122"/>
        <v>100</v>
      </c>
    </row>
    <row r="757" spans="1:9" ht="31.5" hidden="1" x14ac:dyDescent="0.25">
      <c r="A757" s="12" t="s">
        <v>131</v>
      </c>
      <c r="B757" s="29"/>
      <c r="C757" s="29" t="s">
        <v>118</v>
      </c>
      <c r="D757" s="29" t="s">
        <v>148</v>
      </c>
      <c r="E757" s="20" t="s">
        <v>210</v>
      </c>
      <c r="F757" s="20">
        <v>200</v>
      </c>
      <c r="G757" s="21"/>
      <c r="H757" s="21"/>
      <c r="I757" s="80" t="e">
        <f t="shared" si="122"/>
        <v>#DIV/0!</v>
      </c>
    </row>
    <row r="758" spans="1:9" hidden="1" x14ac:dyDescent="0.25">
      <c r="A758" s="12" t="s">
        <v>145</v>
      </c>
      <c r="B758" s="29"/>
      <c r="C758" s="29" t="s">
        <v>118</v>
      </c>
      <c r="D758" s="29" t="s">
        <v>148</v>
      </c>
      <c r="E758" s="20" t="s">
        <v>210</v>
      </c>
      <c r="F758" s="20">
        <v>800</v>
      </c>
      <c r="G758" s="21"/>
      <c r="H758" s="21"/>
      <c r="I758" s="80" t="e">
        <f t="shared" si="122"/>
        <v>#DIV/0!</v>
      </c>
    </row>
    <row r="759" spans="1:9" ht="31.5" x14ac:dyDescent="0.25">
      <c r="A759" s="12" t="s">
        <v>750</v>
      </c>
      <c r="B759" s="29"/>
      <c r="C759" s="29" t="s">
        <v>118</v>
      </c>
      <c r="D759" s="29" t="s">
        <v>148</v>
      </c>
      <c r="E759" s="20" t="s">
        <v>751</v>
      </c>
      <c r="F759" s="20"/>
      <c r="G759" s="21">
        <f>G764+G760</f>
        <v>7136.9</v>
      </c>
      <c r="H759" s="21">
        <f t="shared" ref="H759" si="130">H764+H760</f>
        <v>7062.6999999999989</v>
      </c>
      <c r="I759" s="80">
        <f t="shared" si="122"/>
        <v>98.960332917653318</v>
      </c>
    </row>
    <row r="760" spans="1:9" hidden="1" x14ac:dyDescent="0.25">
      <c r="A760" s="12" t="s">
        <v>789</v>
      </c>
      <c r="B760" s="13"/>
      <c r="C760" s="29" t="s">
        <v>118</v>
      </c>
      <c r="D760" s="29" t="s">
        <v>148</v>
      </c>
      <c r="E760" s="20" t="s">
        <v>790</v>
      </c>
      <c r="F760" s="20"/>
      <c r="G760" s="21"/>
      <c r="H760" s="21">
        <f t="shared" ref="H760:H762" si="131">SUM(H761)</f>
        <v>0</v>
      </c>
      <c r="I760" s="80" t="e">
        <f t="shared" si="122"/>
        <v>#DIV/0!</v>
      </c>
    </row>
    <row r="761" spans="1:9" hidden="1" x14ac:dyDescent="0.25">
      <c r="A761" s="12" t="s">
        <v>216</v>
      </c>
      <c r="B761" s="13"/>
      <c r="C761" s="29" t="s">
        <v>118</v>
      </c>
      <c r="D761" s="29" t="s">
        <v>148</v>
      </c>
      <c r="E761" s="20" t="s">
        <v>791</v>
      </c>
      <c r="F761" s="20"/>
      <c r="G761" s="21"/>
      <c r="H761" s="21">
        <f t="shared" si="131"/>
        <v>0</v>
      </c>
      <c r="I761" s="80" t="e">
        <f t="shared" si="122"/>
        <v>#DIV/0!</v>
      </c>
    </row>
    <row r="762" spans="1:9" ht="31.5" hidden="1" x14ac:dyDescent="0.25">
      <c r="A762" s="12" t="s">
        <v>792</v>
      </c>
      <c r="B762" s="29"/>
      <c r="C762" s="29" t="s">
        <v>118</v>
      </c>
      <c r="D762" s="29" t="s">
        <v>148</v>
      </c>
      <c r="E762" s="20" t="s">
        <v>793</v>
      </c>
      <c r="F762" s="20"/>
      <c r="G762" s="21"/>
      <c r="H762" s="21">
        <f t="shared" si="131"/>
        <v>0</v>
      </c>
      <c r="I762" s="80" t="e">
        <f t="shared" si="122"/>
        <v>#DIV/0!</v>
      </c>
    </row>
    <row r="763" spans="1:9" ht="31.5" hidden="1" x14ac:dyDescent="0.25">
      <c r="A763" s="12" t="s">
        <v>131</v>
      </c>
      <c r="B763" s="29"/>
      <c r="C763" s="29" t="s">
        <v>118</v>
      </c>
      <c r="D763" s="29" t="s">
        <v>148</v>
      </c>
      <c r="E763" s="20" t="s">
        <v>793</v>
      </c>
      <c r="F763" s="20">
        <v>200</v>
      </c>
      <c r="G763" s="21"/>
      <c r="H763" s="21"/>
      <c r="I763" s="80" t="e">
        <f t="shared" si="122"/>
        <v>#DIV/0!</v>
      </c>
    </row>
    <row r="764" spans="1:9" ht="31.5" x14ac:dyDescent="0.25">
      <c r="A764" s="12" t="s">
        <v>1025</v>
      </c>
      <c r="B764" s="29"/>
      <c r="C764" s="29" t="s">
        <v>118</v>
      </c>
      <c r="D764" s="29" t="s">
        <v>148</v>
      </c>
      <c r="E764" s="20" t="s">
        <v>800</v>
      </c>
      <c r="F764" s="20"/>
      <c r="G764" s="21">
        <f>SUM(G765+G768+G770+G772)+G775</f>
        <v>7136.9</v>
      </c>
      <c r="H764" s="21">
        <f t="shared" ref="H764" si="132">SUM(H765+H768+H770+H772)+H775</f>
        <v>7062.6999999999989</v>
      </c>
      <c r="I764" s="80">
        <f t="shared" si="122"/>
        <v>98.960332917653318</v>
      </c>
    </row>
    <row r="765" spans="1:9" x14ac:dyDescent="0.25">
      <c r="A765" s="12" t="s">
        <v>249</v>
      </c>
      <c r="B765" s="29"/>
      <c r="C765" s="29" t="s">
        <v>118</v>
      </c>
      <c r="D765" s="29" t="s">
        <v>148</v>
      </c>
      <c r="E765" s="20" t="s">
        <v>801</v>
      </c>
      <c r="F765" s="20"/>
      <c r="G765" s="21">
        <f>G766+G767</f>
        <v>4478.7999999999993</v>
      </c>
      <c r="H765" s="21">
        <f>H766+H767</f>
        <v>4478.7999999999993</v>
      </c>
      <c r="I765" s="80">
        <f t="shared" si="122"/>
        <v>100</v>
      </c>
    </row>
    <row r="766" spans="1:9" ht="47.25" x14ac:dyDescent="0.25">
      <c r="A766" s="12" t="s">
        <v>143</v>
      </c>
      <c r="B766" s="29"/>
      <c r="C766" s="29" t="s">
        <v>118</v>
      </c>
      <c r="D766" s="29" t="s">
        <v>148</v>
      </c>
      <c r="E766" s="20" t="s">
        <v>801</v>
      </c>
      <c r="F766" s="20">
        <v>100</v>
      </c>
      <c r="G766" s="21">
        <v>4473.3999999999996</v>
      </c>
      <c r="H766" s="21">
        <v>4473.3999999999996</v>
      </c>
      <c r="I766" s="80">
        <f t="shared" si="122"/>
        <v>100</v>
      </c>
    </row>
    <row r="767" spans="1:9" ht="31.5" x14ac:dyDescent="0.25">
      <c r="A767" s="12" t="s">
        <v>131</v>
      </c>
      <c r="B767" s="29"/>
      <c r="C767" s="29" t="s">
        <v>118</v>
      </c>
      <c r="D767" s="29" t="s">
        <v>148</v>
      </c>
      <c r="E767" s="20" t="s">
        <v>801</v>
      </c>
      <c r="F767" s="20">
        <v>200</v>
      </c>
      <c r="G767" s="21">
        <v>5.4</v>
      </c>
      <c r="H767" s="21">
        <v>5.4</v>
      </c>
      <c r="I767" s="80">
        <f t="shared" si="122"/>
        <v>100</v>
      </c>
    </row>
    <row r="768" spans="1:9" x14ac:dyDescent="0.25">
      <c r="A768" s="12" t="s">
        <v>251</v>
      </c>
      <c r="B768" s="77"/>
      <c r="C768" s="29" t="s">
        <v>118</v>
      </c>
      <c r="D768" s="29" t="s">
        <v>148</v>
      </c>
      <c r="E768" s="20" t="s">
        <v>802</v>
      </c>
      <c r="F768" s="20"/>
      <c r="G768" s="21">
        <f>G769</f>
        <v>508.9</v>
      </c>
      <c r="H768" s="21">
        <f>H769</f>
        <v>508.9</v>
      </c>
      <c r="I768" s="80">
        <f t="shared" si="122"/>
        <v>100</v>
      </c>
    </row>
    <row r="769" spans="1:9" ht="31.5" x14ac:dyDescent="0.25">
      <c r="A769" s="12" t="s">
        <v>131</v>
      </c>
      <c r="B769" s="77"/>
      <c r="C769" s="29" t="s">
        <v>118</v>
      </c>
      <c r="D769" s="29" t="s">
        <v>148</v>
      </c>
      <c r="E769" s="20" t="s">
        <v>802</v>
      </c>
      <c r="F769" s="20">
        <v>200</v>
      </c>
      <c r="G769" s="21">
        <v>508.9</v>
      </c>
      <c r="H769" s="21">
        <v>508.9</v>
      </c>
      <c r="I769" s="80">
        <f t="shared" si="122"/>
        <v>100</v>
      </c>
    </row>
    <row r="770" spans="1:9" ht="31.5" x14ac:dyDescent="0.25">
      <c r="A770" s="12" t="s">
        <v>253</v>
      </c>
      <c r="B770" s="77"/>
      <c r="C770" s="29" t="s">
        <v>118</v>
      </c>
      <c r="D770" s="29" t="s">
        <v>148</v>
      </c>
      <c r="E770" s="20" t="s">
        <v>803</v>
      </c>
      <c r="F770" s="20"/>
      <c r="G770" s="21">
        <f>G771</f>
        <v>1189.0999999999999</v>
      </c>
      <c r="H770" s="21">
        <f>H771</f>
        <v>1146.9000000000001</v>
      </c>
      <c r="I770" s="80">
        <f t="shared" si="122"/>
        <v>96.451097468673794</v>
      </c>
    </row>
    <row r="771" spans="1:9" ht="31.5" x14ac:dyDescent="0.25">
      <c r="A771" s="12" t="s">
        <v>131</v>
      </c>
      <c r="B771" s="77"/>
      <c r="C771" s="29" t="s">
        <v>118</v>
      </c>
      <c r="D771" s="29" t="s">
        <v>148</v>
      </c>
      <c r="E771" s="20" t="s">
        <v>803</v>
      </c>
      <c r="F771" s="20">
        <v>200</v>
      </c>
      <c r="G771" s="21">
        <v>1189.0999999999999</v>
      </c>
      <c r="H771" s="21">
        <v>1146.9000000000001</v>
      </c>
      <c r="I771" s="80">
        <f t="shared" si="122"/>
        <v>96.451097468673794</v>
      </c>
    </row>
    <row r="772" spans="1:9" ht="31.5" x14ac:dyDescent="0.25">
      <c r="A772" s="12" t="s">
        <v>228</v>
      </c>
      <c r="B772" s="77"/>
      <c r="C772" s="29" t="s">
        <v>118</v>
      </c>
      <c r="D772" s="29" t="s">
        <v>148</v>
      </c>
      <c r="E772" s="20" t="s">
        <v>804</v>
      </c>
      <c r="F772" s="20"/>
      <c r="G772" s="21">
        <f>G773+G774</f>
        <v>941</v>
      </c>
      <c r="H772" s="21">
        <f>H773+H774</f>
        <v>909</v>
      </c>
      <c r="I772" s="80">
        <f t="shared" si="122"/>
        <v>96.599362380446337</v>
      </c>
    </row>
    <row r="773" spans="1:9" ht="31.5" x14ac:dyDescent="0.25">
      <c r="A773" s="12" t="s">
        <v>131</v>
      </c>
      <c r="B773" s="77"/>
      <c r="C773" s="29" t="s">
        <v>118</v>
      </c>
      <c r="D773" s="29" t="s">
        <v>148</v>
      </c>
      <c r="E773" s="20" t="s">
        <v>804</v>
      </c>
      <c r="F773" s="20">
        <v>200</v>
      </c>
      <c r="G773" s="21">
        <v>805.1</v>
      </c>
      <c r="H773" s="21">
        <v>745.3</v>
      </c>
      <c r="I773" s="80">
        <f t="shared" si="122"/>
        <v>92.572351260712949</v>
      </c>
    </row>
    <row r="774" spans="1:9" x14ac:dyDescent="0.25">
      <c r="A774" s="12" t="s">
        <v>145</v>
      </c>
      <c r="B774" s="77"/>
      <c r="C774" s="29" t="s">
        <v>118</v>
      </c>
      <c r="D774" s="29" t="s">
        <v>148</v>
      </c>
      <c r="E774" s="20" t="s">
        <v>804</v>
      </c>
      <c r="F774" s="20">
        <v>800</v>
      </c>
      <c r="G774" s="21">
        <v>135.9</v>
      </c>
      <c r="H774" s="21">
        <v>163.69999999999999</v>
      </c>
      <c r="I774" s="80">
        <f t="shared" si="122"/>
        <v>120.45621780721116</v>
      </c>
    </row>
    <row r="775" spans="1:9" ht="31.5" x14ac:dyDescent="0.25">
      <c r="A775" s="12" t="s">
        <v>805</v>
      </c>
      <c r="B775" s="77"/>
      <c r="C775" s="29" t="s">
        <v>118</v>
      </c>
      <c r="D775" s="29" t="s">
        <v>148</v>
      </c>
      <c r="E775" s="20" t="s">
        <v>806</v>
      </c>
      <c r="F775" s="20"/>
      <c r="G775" s="21">
        <f>SUM(G776)</f>
        <v>19.100000000000001</v>
      </c>
      <c r="H775" s="21">
        <f t="shared" ref="H775" si="133">SUM(H776)</f>
        <v>19.100000000000001</v>
      </c>
      <c r="I775" s="80">
        <f t="shared" ref="I775:I838" si="134">SUM(H775/G775*100)</f>
        <v>100</v>
      </c>
    </row>
    <row r="776" spans="1:9" ht="47.25" x14ac:dyDescent="0.25">
      <c r="A776" s="12" t="s">
        <v>143</v>
      </c>
      <c r="B776" s="77"/>
      <c r="C776" s="29" t="s">
        <v>118</v>
      </c>
      <c r="D776" s="29" t="s">
        <v>148</v>
      </c>
      <c r="E776" s="20" t="s">
        <v>806</v>
      </c>
      <c r="F776" s="20">
        <v>100</v>
      </c>
      <c r="G776" s="21">
        <v>19.100000000000001</v>
      </c>
      <c r="H776" s="21">
        <v>19.100000000000001</v>
      </c>
      <c r="I776" s="80">
        <f t="shared" si="134"/>
        <v>100</v>
      </c>
    </row>
    <row r="777" spans="1:9" ht="31.5" x14ac:dyDescent="0.25">
      <c r="A777" s="79" t="s">
        <v>32</v>
      </c>
      <c r="B777" s="26" t="s">
        <v>1026</v>
      </c>
      <c r="C777" s="25"/>
      <c r="D777" s="25"/>
      <c r="E777" s="25"/>
      <c r="F777" s="25"/>
      <c r="G777" s="27">
        <f>G792+G778+G785</f>
        <v>303679.40000000002</v>
      </c>
      <c r="H777" s="27">
        <f>H792+H778+H785</f>
        <v>293131.49999999994</v>
      </c>
      <c r="I777" s="80">
        <f t="shared" si="134"/>
        <v>96.526633021535176</v>
      </c>
    </row>
    <row r="778" spans="1:9" x14ac:dyDescent="0.25">
      <c r="A778" s="12" t="s">
        <v>920</v>
      </c>
      <c r="B778" s="23"/>
      <c r="C778" s="23" t="s">
        <v>127</v>
      </c>
      <c r="D778" s="23"/>
      <c r="E778" s="23"/>
      <c r="F778" s="23"/>
      <c r="G778" s="14">
        <f t="shared" ref="G778:H783" si="135">SUM(G779)</f>
        <v>295.8</v>
      </c>
      <c r="H778" s="14">
        <f t="shared" si="135"/>
        <v>295.8</v>
      </c>
      <c r="I778" s="80">
        <f t="shared" si="134"/>
        <v>100</v>
      </c>
    </row>
    <row r="779" spans="1:9" x14ac:dyDescent="0.25">
      <c r="A779" s="12" t="s">
        <v>1016</v>
      </c>
      <c r="B779" s="23"/>
      <c r="C779" s="23" t="s">
        <v>127</v>
      </c>
      <c r="D779" s="23" t="s">
        <v>127</v>
      </c>
      <c r="E779" s="20"/>
      <c r="F779" s="20"/>
      <c r="G779" s="14">
        <f t="shared" si="135"/>
        <v>295.8</v>
      </c>
      <c r="H779" s="14">
        <f t="shared" si="135"/>
        <v>295.8</v>
      </c>
      <c r="I779" s="80">
        <f t="shared" si="134"/>
        <v>100</v>
      </c>
    </row>
    <row r="780" spans="1:9" ht="31.5" x14ac:dyDescent="0.25">
      <c r="A780" s="12" t="s">
        <v>550</v>
      </c>
      <c r="B780" s="29"/>
      <c r="C780" s="29" t="s">
        <v>127</v>
      </c>
      <c r="D780" s="29" t="s">
        <v>127</v>
      </c>
      <c r="E780" s="20" t="s">
        <v>551</v>
      </c>
      <c r="F780" s="20"/>
      <c r="G780" s="14">
        <f t="shared" si="135"/>
        <v>295.8</v>
      </c>
      <c r="H780" s="14">
        <f t="shared" si="135"/>
        <v>295.8</v>
      </c>
      <c r="I780" s="80">
        <f t="shared" si="134"/>
        <v>100</v>
      </c>
    </row>
    <row r="781" spans="1:9" ht="31.5" x14ac:dyDescent="0.25">
      <c r="A781" s="12" t="s">
        <v>634</v>
      </c>
      <c r="B781" s="23"/>
      <c r="C781" s="23" t="s">
        <v>127</v>
      </c>
      <c r="D781" s="23" t="s">
        <v>127</v>
      </c>
      <c r="E781" s="23" t="s">
        <v>635</v>
      </c>
      <c r="F781" s="23"/>
      <c r="G781" s="14">
        <f t="shared" si="135"/>
        <v>295.8</v>
      </c>
      <c r="H781" s="14">
        <f t="shared" si="135"/>
        <v>295.8</v>
      </c>
      <c r="I781" s="80">
        <f t="shared" si="134"/>
        <v>100</v>
      </c>
    </row>
    <row r="782" spans="1:9" x14ac:dyDescent="0.25">
      <c r="A782" s="12" t="s">
        <v>216</v>
      </c>
      <c r="B782" s="23"/>
      <c r="C782" s="23" t="s">
        <v>127</v>
      </c>
      <c r="D782" s="23" t="s">
        <v>127</v>
      </c>
      <c r="E782" s="23" t="s">
        <v>636</v>
      </c>
      <c r="F782" s="23"/>
      <c r="G782" s="14">
        <f t="shared" si="135"/>
        <v>295.8</v>
      </c>
      <c r="H782" s="14">
        <f t="shared" si="135"/>
        <v>295.8</v>
      </c>
      <c r="I782" s="80">
        <f t="shared" si="134"/>
        <v>100</v>
      </c>
    </row>
    <row r="783" spans="1:9" ht="30.75" customHeight="1" x14ac:dyDescent="0.25">
      <c r="A783" s="12" t="s">
        <v>639</v>
      </c>
      <c r="B783" s="20"/>
      <c r="C783" s="23" t="s">
        <v>127</v>
      </c>
      <c r="D783" s="23" t="s">
        <v>127</v>
      </c>
      <c r="E783" s="23" t="s">
        <v>640</v>
      </c>
      <c r="F783" s="23"/>
      <c r="G783" s="14">
        <f t="shared" si="135"/>
        <v>295.8</v>
      </c>
      <c r="H783" s="14">
        <f t="shared" si="135"/>
        <v>295.8</v>
      </c>
      <c r="I783" s="80">
        <f t="shared" si="134"/>
        <v>100</v>
      </c>
    </row>
    <row r="784" spans="1:9" ht="31.5" x14ac:dyDescent="0.25">
      <c r="A784" s="12" t="s">
        <v>126</v>
      </c>
      <c r="B784" s="23"/>
      <c r="C784" s="23" t="s">
        <v>127</v>
      </c>
      <c r="D784" s="23" t="s">
        <v>127</v>
      </c>
      <c r="E784" s="23" t="s">
        <v>640</v>
      </c>
      <c r="F784" s="13">
        <v>600</v>
      </c>
      <c r="G784" s="14">
        <v>295.8</v>
      </c>
      <c r="H784" s="14">
        <v>295.8</v>
      </c>
      <c r="I784" s="80">
        <f t="shared" si="134"/>
        <v>100</v>
      </c>
    </row>
    <row r="785" spans="1:9" x14ac:dyDescent="0.25">
      <c r="A785" s="12" t="s">
        <v>976</v>
      </c>
      <c r="B785" s="29"/>
      <c r="C785" s="29" t="s">
        <v>118</v>
      </c>
      <c r="D785" s="29" t="s">
        <v>990</v>
      </c>
      <c r="E785" s="20"/>
      <c r="F785" s="20"/>
      <c r="G785" s="21">
        <f t="shared" ref="G785:H790" si="136">SUM(G786)</f>
        <v>300</v>
      </c>
      <c r="H785" s="21">
        <f t="shared" si="136"/>
        <v>300</v>
      </c>
      <c r="I785" s="80">
        <f t="shared" si="134"/>
        <v>100</v>
      </c>
    </row>
    <row r="786" spans="1:9" x14ac:dyDescent="0.25">
      <c r="A786" s="12" t="s">
        <v>977</v>
      </c>
      <c r="B786" s="78"/>
      <c r="C786" s="29" t="s">
        <v>118</v>
      </c>
      <c r="D786" s="29" t="s">
        <v>119</v>
      </c>
      <c r="E786" s="29"/>
      <c r="F786" s="20"/>
      <c r="G786" s="80">
        <f t="shared" si="136"/>
        <v>300</v>
      </c>
      <c r="H786" s="80">
        <f t="shared" si="136"/>
        <v>300</v>
      </c>
      <c r="I786" s="80">
        <f t="shared" si="134"/>
        <v>100</v>
      </c>
    </row>
    <row r="787" spans="1:9" ht="31.5" x14ac:dyDescent="0.25">
      <c r="A787" s="12" t="s">
        <v>857</v>
      </c>
      <c r="B787" s="78"/>
      <c r="C787" s="29" t="s">
        <v>118</v>
      </c>
      <c r="D787" s="29" t="s">
        <v>119</v>
      </c>
      <c r="E787" s="29" t="s">
        <v>858</v>
      </c>
      <c r="F787" s="20"/>
      <c r="G787" s="80">
        <f t="shared" si="136"/>
        <v>300</v>
      </c>
      <c r="H787" s="80">
        <f t="shared" si="136"/>
        <v>300</v>
      </c>
      <c r="I787" s="80">
        <f t="shared" si="134"/>
        <v>100</v>
      </c>
    </row>
    <row r="788" spans="1:9" ht="31.5" x14ac:dyDescent="0.25">
      <c r="A788" s="12" t="s">
        <v>231</v>
      </c>
      <c r="B788" s="78"/>
      <c r="C788" s="29" t="s">
        <v>118</v>
      </c>
      <c r="D788" s="29" t="s">
        <v>119</v>
      </c>
      <c r="E788" s="29" t="s">
        <v>859</v>
      </c>
      <c r="F788" s="20"/>
      <c r="G788" s="80">
        <f t="shared" si="136"/>
        <v>300</v>
      </c>
      <c r="H788" s="80">
        <f t="shared" si="136"/>
        <v>300</v>
      </c>
      <c r="I788" s="80">
        <f t="shared" si="134"/>
        <v>100</v>
      </c>
    </row>
    <row r="789" spans="1:9" x14ac:dyDescent="0.25">
      <c r="A789" s="12" t="s">
        <v>787</v>
      </c>
      <c r="B789" s="78"/>
      <c r="C789" s="29" t="s">
        <v>118</v>
      </c>
      <c r="D789" s="29" t="s">
        <v>119</v>
      </c>
      <c r="E789" s="29" t="s">
        <v>860</v>
      </c>
      <c r="F789" s="20"/>
      <c r="G789" s="80">
        <f t="shared" si="136"/>
        <v>300</v>
      </c>
      <c r="H789" s="80">
        <f t="shared" si="136"/>
        <v>300</v>
      </c>
      <c r="I789" s="80">
        <f t="shared" si="134"/>
        <v>100</v>
      </c>
    </row>
    <row r="790" spans="1:9" ht="31.5" x14ac:dyDescent="0.25">
      <c r="A790" s="12" t="s">
        <v>126</v>
      </c>
      <c r="B790" s="78"/>
      <c r="C790" s="29" t="s">
        <v>118</v>
      </c>
      <c r="D790" s="29" t="s">
        <v>119</v>
      </c>
      <c r="E790" s="29" t="s">
        <v>860</v>
      </c>
      <c r="F790" s="20"/>
      <c r="G790" s="80">
        <f t="shared" si="136"/>
        <v>300</v>
      </c>
      <c r="H790" s="80">
        <f t="shared" si="136"/>
        <v>300</v>
      </c>
      <c r="I790" s="80">
        <f t="shared" si="134"/>
        <v>100</v>
      </c>
    </row>
    <row r="791" spans="1:9" ht="31.5" x14ac:dyDescent="0.25">
      <c r="A791" s="12" t="s">
        <v>182</v>
      </c>
      <c r="B791" s="78"/>
      <c r="C791" s="29" t="s">
        <v>118</v>
      </c>
      <c r="D791" s="29" t="s">
        <v>119</v>
      </c>
      <c r="E791" s="29" t="s">
        <v>860</v>
      </c>
      <c r="F791" s="20">
        <v>600</v>
      </c>
      <c r="G791" s="80">
        <v>300</v>
      </c>
      <c r="H791" s="80">
        <v>300</v>
      </c>
      <c r="I791" s="80">
        <f t="shared" si="134"/>
        <v>100</v>
      </c>
    </row>
    <row r="792" spans="1:9" x14ac:dyDescent="0.25">
      <c r="A792" s="12" t="s">
        <v>989</v>
      </c>
      <c r="B792" s="23"/>
      <c r="C792" s="23" t="s">
        <v>353</v>
      </c>
      <c r="D792" s="23"/>
      <c r="E792" s="23"/>
      <c r="F792" s="23"/>
      <c r="G792" s="14">
        <f>G793+G831+G869+G886</f>
        <v>303083.60000000003</v>
      </c>
      <c r="H792" s="14">
        <f>H793+H831+H869+H886</f>
        <v>292535.69999999995</v>
      </c>
      <c r="I792" s="80">
        <f t="shared" si="134"/>
        <v>96.519805096679562</v>
      </c>
    </row>
    <row r="793" spans="1:9" x14ac:dyDescent="0.25">
      <c r="A793" s="12" t="s">
        <v>1027</v>
      </c>
      <c r="B793" s="23"/>
      <c r="C793" s="23" t="s">
        <v>353</v>
      </c>
      <c r="D793" s="23" t="s">
        <v>128</v>
      </c>
      <c r="E793" s="23"/>
      <c r="F793" s="23"/>
      <c r="G793" s="14">
        <f>+G794</f>
        <v>156715.90000000005</v>
      </c>
      <c r="H793" s="14">
        <f>+H794</f>
        <v>156262.79999999999</v>
      </c>
      <c r="I793" s="80">
        <f t="shared" si="134"/>
        <v>99.71087809213995</v>
      </c>
    </row>
    <row r="794" spans="1:9" ht="31.5" x14ac:dyDescent="0.25">
      <c r="A794" s="12" t="s">
        <v>673</v>
      </c>
      <c r="B794" s="23"/>
      <c r="C794" s="23" t="s">
        <v>353</v>
      </c>
      <c r="D794" s="23" t="s">
        <v>128</v>
      </c>
      <c r="E794" s="23" t="s">
        <v>674</v>
      </c>
      <c r="F794" s="23"/>
      <c r="G794" s="14">
        <f>SUM(G795+G817)</f>
        <v>156715.90000000005</v>
      </c>
      <c r="H794" s="14">
        <f t="shared" ref="H794" si="137">SUM(H795+H817)</f>
        <v>156262.79999999999</v>
      </c>
      <c r="I794" s="80">
        <f t="shared" si="134"/>
        <v>99.71087809213995</v>
      </c>
    </row>
    <row r="795" spans="1:9" ht="78.75" x14ac:dyDescent="0.25">
      <c r="A795" s="12" t="s">
        <v>681</v>
      </c>
      <c r="B795" s="23"/>
      <c r="C795" s="23" t="s">
        <v>353</v>
      </c>
      <c r="D795" s="23" t="s">
        <v>128</v>
      </c>
      <c r="E795" s="13" t="s">
        <v>682</v>
      </c>
      <c r="F795" s="23"/>
      <c r="G795" s="14">
        <f>SUM(G796+G802+G805+G812)</f>
        <v>144169.70000000004</v>
      </c>
      <c r="H795" s="14">
        <f t="shared" ref="H795" si="138">SUM(H796+H802+H805+H812)</f>
        <v>143730</v>
      </c>
      <c r="I795" s="80">
        <f t="shared" si="134"/>
        <v>99.695012197431197</v>
      </c>
    </row>
    <row r="796" spans="1:9" x14ac:dyDescent="0.25">
      <c r="A796" s="12" t="s">
        <v>216</v>
      </c>
      <c r="B796" s="23"/>
      <c r="C796" s="23" t="s">
        <v>353</v>
      </c>
      <c r="D796" s="23" t="s">
        <v>128</v>
      </c>
      <c r="E796" s="23" t="s">
        <v>683</v>
      </c>
      <c r="F796" s="23"/>
      <c r="G796" s="14">
        <f>SUM(G797)</f>
        <v>6948.7</v>
      </c>
      <c r="H796" s="14">
        <f>SUM(H797)</f>
        <v>6511.7999999999993</v>
      </c>
      <c r="I796" s="80">
        <f t="shared" si="134"/>
        <v>93.712492984299217</v>
      </c>
    </row>
    <row r="797" spans="1:9" x14ac:dyDescent="0.25">
      <c r="A797" s="12" t="s">
        <v>706</v>
      </c>
      <c r="B797" s="23"/>
      <c r="C797" s="23" t="s">
        <v>353</v>
      </c>
      <c r="D797" s="23" t="s">
        <v>128</v>
      </c>
      <c r="E797" s="23" t="s">
        <v>707</v>
      </c>
      <c r="F797" s="23"/>
      <c r="G797" s="14">
        <f>SUM(G798+G799+G800+G801)</f>
        <v>6948.7</v>
      </c>
      <c r="H797" s="14">
        <f t="shared" ref="H797" si="139">SUM(H798+H799+H800+H801)</f>
        <v>6511.7999999999993</v>
      </c>
      <c r="I797" s="80">
        <f t="shared" si="134"/>
        <v>93.712492984299217</v>
      </c>
    </row>
    <row r="798" spans="1:9" ht="47.25" x14ac:dyDescent="0.25">
      <c r="A798" s="12" t="s">
        <v>143</v>
      </c>
      <c r="B798" s="23"/>
      <c r="C798" s="23" t="s">
        <v>353</v>
      </c>
      <c r="D798" s="23" t="s">
        <v>128</v>
      </c>
      <c r="E798" s="23" t="s">
        <v>707</v>
      </c>
      <c r="F798" s="23" t="s">
        <v>9</v>
      </c>
      <c r="G798" s="14">
        <v>2218</v>
      </c>
      <c r="H798" s="14">
        <v>2033.4</v>
      </c>
      <c r="I798" s="80">
        <f t="shared" si="134"/>
        <v>91.677186654643833</v>
      </c>
    </row>
    <row r="799" spans="1:9" ht="31.5" x14ac:dyDescent="0.25">
      <c r="A799" s="12" t="s">
        <v>131</v>
      </c>
      <c r="B799" s="23"/>
      <c r="C799" s="23" t="s">
        <v>353</v>
      </c>
      <c r="D799" s="23" t="s">
        <v>128</v>
      </c>
      <c r="E799" s="23" t="s">
        <v>707</v>
      </c>
      <c r="F799" s="23" t="s">
        <v>169</v>
      </c>
      <c r="G799" s="14">
        <v>4549.7</v>
      </c>
      <c r="H799" s="14">
        <v>4297.3999999999996</v>
      </c>
      <c r="I799" s="80">
        <f t="shared" si="134"/>
        <v>94.45457942281908</v>
      </c>
    </row>
    <row r="800" spans="1:9" x14ac:dyDescent="0.25">
      <c r="A800" s="12" t="s">
        <v>116</v>
      </c>
      <c r="B800" s="23"/>
      <c r="C800" s="23" t="s">
        <v>353</v>
      </c>
      <c r="D800" s="23" t="s">
        <v>128</v>
      </c>
      <c r="E800" s="23" t="s">
        <v>707</v>
      </c>
      <c r="F800" s="23" t="s">
        <v>117</v>
      </c>
      <c r="G800" s="14">
        <v>181</v>
      </c>
      <c r="H800" s="14">
        <v>181</v>
      </c>
      <c r="I800" s="80">
        <f t="shared" si="134"/>
        <v>100</v>
      </c>
    </row>
    <row r="801" spans="1:9" ht="31.5" hidden="1" x14ac:dyDescent="0.25">
      <c r="A801" s="12" t="s">
        <v>126</v>
      </c>
      <c r="B801" s="23"/>
      <c r="C801" s="23" t="s">
        <v>353</v>
      </c>
      <c r="D801" s="23" t="s">
        <v>128</v>
      </c>
      <c r="E801" s="23" t="s">
        <v>707</v>
      </c>
      <c r="F801" s="23" t="s">
        <v>183</v>
      </c>
      <c r="G801" s="14"/>
      <c r="H801" s="14"/>
      <c r="I801" s="80" t="e">
        <f t="shared" si="134"/>
        <v>#DIV/0!</v>
      </c>
    </row>
    <row r="802" spans="1:9" ht="31.5" x14ac:dyDescent="0.25">
      <c r="A802" s="12" t="s">
        <v>708</v>
      </c>
      <c r="B802" s="23"/>
      <c r="C802" s="23" t="s">
        <v>353</v>
      </c>
      <c r="D802" s="23" t="s">
        <v>128</v>
      </c>
      <c r="E802" s="13" t="s">
        <v>709</v>
      </c>
      <c r="F802" s="23"/>
      <c r="G802" s="14">
        <f t="shared" ref="G802:H803" si="140">G803</f>
        <v>125462.6</v>
      </c>
      <c r="H802" s="14">
        <f t="shared" si="140"/>
        <v>125462.5</v>
      </c>
      <c r="I802" s="80">
        <f t="shared" si="134"/>
        <v>99.99992029497237</v>
      </c>
    </row>
    <row r="803" spans="1:9" x14ac:dyDescent="0.25">
      <c r="A803" s="12" t="s">
        <v>706</v>
      </c>
      <c r="B803" s="23"/>
      <c r="C803" s="23" t="s">
        <v>353</v>
      </c>
      <c r="D803" s="23" t="s">
        <v>128</v>
      </c>
      <c r="E803" s="13" t="s">
        <v>710</v>
      </c>
      <c r="F803" s="23"/>
      <c r="G803" s="14">
        <f t="shared" si="140"/>
        <v>125462.6</v>
      </c>
      <c r="H803" s="14">
        <f t="shared" si="140"/>
        <v>125462.5</v>
      </c>
      <c r="I803" s="80">
        <f t="shared" si="134"/>
        <v>99.99992029497237</v>
      </c>
    </row>
    <row r="804" spans="1:9" ht="31.5" x14ac:dyDescent="0.25">
      <c r="A804" s="12" t="s">
        <v>126</v>
      </c>
      <c r="B804" s="23"/>
      <c r="C804" s="23" t="s">
        <v>353</v>
      </c>
      <c r="D804" s="23" t="s">
        <v>128</v>
      </c>
      <c r="E804" s="13" t="s">
        <v>710</v>
      </c>
      <c r="F804" s="23" t="s">
        <v>183</v>
      </c>
      <c r="G804" s="14">
        <v>125462.6</v>
      </c>
      <c r="H804" s="14">
        <v>125462.5</v>
      </c>
      <c r="I804" s="80">
        <f t="shared" si="134"/>
        <v>99.99992029497237</v>
      </c>
    </row>
    <row r="805" spans="1:9" x14ac:dyDescent="0.25">
      <c r="A805" s="12" t="s">
        <v>428</v>
      </c>
      <c r="B805" s="23"/>
      <c r="C805" s="23" t="s">
        <v>353</v>
      </c>
      <c r="D805" s="23" t="s">
        <v>128</v>
      </c>
      <c r="E805" s="13" t="s">
        <v>711</v>
      </c>
      <c r="F805" s="23"/>
      <c r="G805" s="14">
        <f>G809+G806</f>
        <v>8457.2000000000007</v>
      </c>
      <c r="H805" s="14">
        <f>H809+H806</f>
        <v>8457.2000000000007</v>
      </c>
      <c r="I805" s="80">
        <f t="shared" si="134"/>
        <v>100</v>
      </c>
    </row>
    <row r="806" spans="1:9" ht="31.5" x14ac:dyDescent="0.25">
      <c r="A806" s="12" t="s">
        <v>472</v>
      </c>
      <c r="B806" s="23"/>
      <c r="C806" s="23" t="s">
        <v>353</v>
      </c>
      <c r="D806" s="23" t="s">
        <v>128</v>
      </c>
      <c r="E806" s="13" t="s">
        <v>712</v>
      </c>
      <c r="F806" s="23"/>
      <c r="G806" s="14">
        <f t="shared" ref="G806:H807" si="141">G807</f>
        <v>8232.1</v>
      </c>
      <c r="H806" s="14">
        <f t="shared" si="141"/>
        <v>8232.1</v>
      </c>
      <c r="I806" s="80">
        <f t="shared" si="134"/>
        <v>100</v>
      </c>
    </row>
    <row r="807" spans="1:9" x14ac:dyDescent="0.25">
      <c r="A807" s="12" t="s">
        <v>706</v>
      </c>
      <c r="B807" s="23"/>
      <c r="C807" s="23" t="s">
        <v>353</v>
      </c>
      <c r="D807" s="23" t="s">
        <v>128</v>
      </c>
      <c r="E807" s="13" t="s">
        <v>713</v>
      </c>
      <c r="F807" s="23"/>
      <c r="G807" s="14">
        <f t="shared" si="141"/>
        <v>8232.1</v>
      </c>
      <c r="H807" s="14">
        <f t="shared" si="141"/>
        <v>8232.1</v>
      </c>
      <c r="I807" s="80">
        <f t="shared" si="134"/>
        <v>100</v>
      </c>
    </row>
    <row r="808" spans="1:9" ht="31.5" x14ac:dyDescent="0.25">
      <c r="A808" s="12" t="s">
        <v>463</v>
      </c>
      <c r="B808" s="23"/>
      <c r="C808" s="23" t="s">
        <v>353</v>
      </c>
      <c r="D808" s="23" t="s">
        <v>128</v>
      </c>
      <c r="E808" s="13" t="s">
        <v>713</v>
      </c>
      <c r="F808" s="23" t="s">
        <v>183</v>
      </c>
      <c r="G808" s="14">
        <v>8232.1</v>
      </c>
      <c r="H808" s="14">
        <v>8232.1</v>
      </c>
      <c r="I808" s="80">
        <f t="shared" si="134"/>
        <v>100</v>
      </c>
    </row>
    <row r="809" spans="1:9" x14ac:dyDescent="0.25">
      <c r="A809" s="12" t="s">
        <v>517</v>
      </c>
      <c r="B809" s="23"/>
      <c r="C809" s="23" t="s">
        <v>353</v>
      </c>
      <c r="D809" s="23" t="s">
        <v>128</v>
      </c>
      <c r="E809" s="23" t="s">
        <v>714</v>
      </c>
      <c r="F809" s="23"/>
      <c r="G809" s="14">
        <f t="shared" ref="G809:H810" si="142">G810</f>
        <v>225.1</v>
      </c>
      <c r="H809" s="14">
        <f t="shared" si="142"/>
        <v>225.1</v>
      </c>
      <c r="I809" s="80">
        <f t="shared" si="134"/>
        <v>100</v>
      </c>
    </row>
    <row r="810" spans="1:9" x14ac:dyDescent="0.25">
      <c r="A810" s="12" t="s">
        <v>706</v>
      </c>
      <c r="B810" s="23"/>
      <c r="C810" s="23" t="s">
        <v>353</v>
      </c>
      <c r="D810" s="23" t="s">
        <v>128</v>
      </c>
      <c r="E810" s="23" t="s">
        <v>715</v>
      </c>
      <c r="F810" s="23"/>
      <c r="G810" s="14">
        <f t="shared" si="142"/>
        <v>225.1</v>
      </c>
      <c r="H810" s="14">
        <f t="shared" si="142"/>
        <v>225.1</v>
      </c>
      <c r="I810" s="80">
        <f t="shared" si="134"/>
        <v>100</v>
      </c>
    </row>
    <row r="811" spans="1:9" ht="31.5" x14ac:dyDescent="0.25">
      <c r="A811" s="12" t="s">
        <v>463</v>
      </c>
      <c r="B811" s="23"/>
      <c r="C811" s="23" t="s">
        <v>353</v>
      </c>
      <c r="D811" s="23" t="s">
        <v>128</v>
      </c>
      <c r="E811" s="23" t="s">
        <v>715</v>
      </c>
      <c r="F811" s="23" t="s">
        <v>183</v>
      </c>
      <c r="G811" s="14">
        <v>225.1</v>
      </c>
      <c r="H811" s="14">
        <v>225.1</v>
      </c>
      <c r="I811" s="80">
        <f t="shared" si="134"/>
        <v>100</v>
      </c>
    </row>
    <row r="812" spans="1:9" ht="31.5" x14ac:dyDescent="0.25">
      <c r="A812" s="12" t="s">
        <v>294</v>
      </c>
      <c r="B812" s="23"/>
      <c r="C812" s="23" t="s">
        <v>353</v>
      </c>
      <c r="D812" s="23" t="s">
        <v>128</v>
      </c>
      <c r="E812" s="23" t="s">
        <v>716</v>
      </c>
      <c r="F812" s="23"/>
      <c r="G812" s="81">
        <f>G813</f>
        <v>3301.2</v>
      </c>
      <c r="H812" s="14">
        <f>H813</f>
        <v>3298.5</v>
      </c>
      <c r="I812" s="80">
        <f t="shared" si="134"/>
        <v>99.918211559432933</v>
      </c>
    </row>
    <row r="813" spans="1:9" x14ac:dyDescent="0.25">
      <c r="A813" s="12" t="s">
        <v>706</v>
      </c>
      <c r="B813" s="23"/>
      <c r="C813" s="23" t="s">
        <v>353</v>
      </c>
      <c r="D813" s="23" t="s">
        <v>128</v>
      </c>
      <c r="E813" s="23" t="s">
        <v>717</v>
      </c>
      <c r="F813" s="23"/>
      <c r="G813" s="14">
        <f>SUM(G814:G816)</f>
        <v>3301.2</v>
      </c>
      <c r="H813" s="14">
        <f t="shared" ref="H813" si="143">SUM(H814:H816)</f>
        <v>3298.5</v>
      </c>
      <c r="I813" s="80">
        <f t="shared" si="134"/>
        <v>99.918211559432933</v>
      </c>
    </row>
    <row r="814" spans="1:9" ht="47.25" x14ac:dyDescent="0.25">
      <c r="A814" s="12" t="s">
        <v>143</v>
      </c>
      <c r="B814" s="23"/>
      <c r="C814" s="23" t="s">
        <v>353</v>
      </c>
      <c r="D814" s="23" t="s">
        <v>128</v>
      </c>
      <c r="E814" s="23" t="s">
        <v>717</v>
      </c>
      <c r="F814" s="23" t="s">
        <v>9</v>
      </c>
      <c r="G814" s="14">
        <v>2625.1</v>
      </c>
      <c r="H814" s="14">
        <v>2625.1</v>
      </c>
      <c r="I814" s="80">
        <f t="shared" si="134"/>
        <v>100</v>
      </c>
    </row>
    <row r="815" spans="1:9" ht="31.5" x14ac:dyDescent="0.25">
      <c r="A815" s="12" t="s">
        <v>131</v>
      </c>
      <c r="B815" s="23"/>
      <c r="C815" s="23" t="s">
        <v>353</v>
      </c>
      <c r="D815" s="23" t="s">
        <v>128</v>
      </c>
      <c r="E815" s="23" t="s">
        <v>717</v>
      </c>
      <c r="F815" s="23" t="s">
        <v>169</v>
      </c>
      <c r="G815" s="14">
        <v>606.79999999999995</v>
      </c>
      <c r="H815" s="14">
        <v>604.20000000000005</v>
      </c>
      <c r="I815" s="80">
        <f t="shared" si="134"/>
        <v>99.571522742254459</v>
      </c>
    </row>
    <row r="816" spans="1:9" x14ac:dyDescent="0.25">
      <c r="A816" s="12" t="s">
        <v>145</v>
      </c>
      <c r="B816" s="23"/>
      <c r="C816" s="23" t="s">
        <v>353</v>
      </c>
      <c r="D816" s="23" t="s">
        <v>128</v>
      </c>
      <c r="E816" s="23" t="s">
        <v>717</v>
      </c>
      <c r="F816" s="23" t="s">
        <v>225</v>
      </c>
      <c r="G816" s="14">
        <v>69.3</v>
      </c>
      <c r="H816" s="14">
        <v>69.2</v>
      </c>
      <c r="I816" s="80">
        <f t="shared" si="134"/>
        <v>99.855699855699868</v>
      </c>
    </row>
    <row r="817" spans="1:9" ht="31.5" x14ac:dyDescent="0.25">
      <c r="A817" s="12" t="s">
        <v>722</v>
      </c>
      <c r="B817" s="23"/>
      <c r="C817" s="23" t="s">
        <v>353</v>
      </c>
      <c r="D817" s="23" t="s">
        <v>128</v>
      </c>
      <c r="E817" s="23" t="s">
        <v>723</v>
      </c>
      <c r="F817" s="23"/>
      <c r="G817" s="14">
        <f>SUM(G821)+G818</f>
        <v>12546.2</v>
      </c>
      <c r="H817" s="14">
        <f t="shared" ref="H817" si="144">SUM(H821)+H818</f>
        <v>12532.8</v>
      </c>
      <c r="I817" s="80">
        <f t="shared" si="134"/>
        <v>99.893194752195868</v>
      </c>
    </row>
    <row r="818" spans="1:9" x14ac:dyDescent="0.25">
      <c r="A818" s="12" t="s">
        <v>216</v>
      </c>
      <c r="B818" s="23"/>
      <c r="C818" s="23" t="s">
        <v>353</v>
      </c>
      <c r="D818" s="23" t="s">
        <v>128</v>
      </c>
      <c r="E818" s="23" t="s">
        <v>724</v>
      </c>
      <c r="F818" s="23"/>
      <c r="G818" s="14">
        <f t="shared" ref="G818:H819" si="145">G819</f>
        <v>2590</v>
      </c>
      <c r="H818" s="14">
        <f t="shared" si="145"/>
        <v>2590</v>
      </c>
      <c r="I818" s="80">
        <f t="shared" si="134"/>
        <v>100</v>
      </c>
    </row>
    <row r="819" spans="1:9" x14ac:dyDescent="0.25">
      <c r="A819" s="12" t="s">
        <v>706</v>
      </c>
      <c r="B819" s="23"/>
      <c r="C819" s="23" t="s">
        <v>353</v>
      </c>
      <c r="D819" s="23" t="s">
        <v>128</v>
      </c>
      <c r="E819" s="23" t="s">
        <v>734</v>
      </c>
      <c r="F819" s="23"/>
      <c r="G819" s="14">
        <f t="shared" si="145"/>
        <v>2590</v>
      </c>
      <c r="H819" s="14">
        <f t="shared" si="145"/>
        <v>2590</v>
      </c>
      <c r="I819" s="80">
        <f t="shared" si="134"/>
        <v>100</v>
      </c>
    </row>
    <row r="820" spans="1:9" ht="31.5" x14ac:dyDescent="0.25">
      <c r="A820" s="12" t="s">
        <v>131</v>
      </c>
      <c r="B820" s="23"/>
      <c r="C820" s="23" t="s">
        <v>353</v>
      </c>
      <c r="D820" s="23" t="s">
        <v>128</v>
      </c>
      <c r="E820" s="23" t="s">
        <v>734</v>
      </c>
      <c r="F820" s="23" t="s">
        <v>169</v>
      </c>
      <c r="G820" s="14">
        <v>2590</v>
      </c>
      <c r="H820" s="14">
        <v>2590</v>
      </c>
      <c r="I820" s="80">
        <f t="shared" si="134"/>
        <v>100</v>
      </c>
    </row>
    <row r="821" spans="1:9" x14ac:dyDescent="0.25">
      <c r="A821" s="12" t="s">
        <v>428</v>
      </c>
      <c r="B821" s="23"/>
      <c r="C821" s="23" t="s">
        <v>353</v>
      </c>
      <c r="D821" s="23" t="s">
        <v>128</v>
      </c>
      <c r="E821" s="23" t="s">
        <v>740</v>
      </c>
      <c r="F821" s="23"/>
      <c r="G821" s="14">
        <f>G822+G825+G828</f>
        <v>9956.2000000000007</v>
      </c>
      <c r="H821" s="14">
        <f>H822+H825+H828</f>
        <v>9942.7999999999993</v>
      </c>
      <c r="I821" s="80">
        <f t="shared" si="134"/>
        <v>99.865410497981145</v>
      </c>
    </row>
    <row r="822" spans="1:9" x14ac:dyDescent="0.25">
      <c r="A822" s="12" t="s">
        <v>430</v>
      </c>
      <c r="B822" s="23"/>
      <c r="C822" s="23" t="s">
        <v>353</v>
      </c>
      <c r="D822" s="23" t="s">
        <v>128</v>
      </c>
      <c r="E822" s="23" t="s">
        <v>741</v>
      </c>
      <c r="F822" s="23"/>
      <c r="G822" s="14">
        <f t="shared" ref="G822:H823" si="146">G823</f>
        <v>1864.3</v>
      </c>
      <c r="H822" s="14">
        <f t="shared" si="146"/>
        <v>1864.3</v>
      </c>
      <c r="I822" s="80">
        <f t="shared" si="134"/>
        <v>100</v>
      </c>
    </row>
    <row r="823" spans="1:9" x14ac:dyDescent="0.25">
      <c r="A823" s="12" t="s">
        <v>706</v>
      </c>
      <c r="B823" s="23"/>
      <c r="C823" s="23" t="s">
        <v>353</v>
      </c>
      <c r="D823" s="23" t="s">
        <v>128</v>
      </c>
      <c r="E823" s="23" t="s">
        <v>742</v>
      </c>
      <c r="F823" s="23"/>
      <c r="G823" s="14">
        <f t="shared" si="146"/>
        <v>1864.3</v>
      </c>
      <c r="H823" s="14">
        <f t="shared" si="146"/>
        <v>1864.3</v>
      </c>
      <c r="I823" s="80">
        <f t="shared" si="134"/>
        <v>100</v>
      </c>
    </row>
    <row r="824" spans="1:9" ht="31.5" x14ac:dyDescent="0.25">
      <c r="A824" s="12" t="s">
        <v>126</v>
      </c>
      <c r="B824" s="23"/>
      <c r="C824" s="23" t="s">
        <v>353</v>
      </c>
      <c r="D824" s="23" t="s">
        <v>128</v>
      </c>
      <c r="E824" s="23" t="s">
        <v>742</v>
      </c>
      <c r="F824" s="23" t="s">
        <v>183</v>
      </c>
      <c r="G824" s="14">
        <v>1864.3</v>
      </c>
      <c r="H824" s="14">
        <v>1864.3</v>
      </c>
      <c r="I824" s="80">
        <f t="shared" si="134"/>
        <v>100</v>
      </c>
    </row>
    <row r="825" spans="1:9" ht="31.5" x14ac:dyDescent="0.25">
      <c r="A825" s="12" t="s">
        <v>472</v>
      </c>
      <c r="B825" s="23"/>
      <c r="C825" s="23" t="s">
        <v>353</v>
      </c>
      <c r="D825" s="23" t="s">
        <v>128</v>
      </c>
      <c r="E825" s="23" t="s">
        <v>743</v>
      </c>
      <c r="F825" s="23"/>
      <c r="G825" s="14">
        <f t="shared" ref="G825:H826" si="147">G826</f>
        <v>5139.3999999999996</v>
      </c>
      <c r="H825" s="14">
        <f t="shared" si="147"/>
        <v>5139.3999999999996</v>
      </c>
      <c r="I825" s="80">
        <f t="shared" si="134"/>
        <v>100</v>
      </c>
    </row>
    <row r="826" spans="1:9" x14ac:dyDescent="0.25">
      <c r="A826" s="12" t="s">
        <v>706</v>
      </c>
      <c r="B826" s="23"/>
      <c r="C826" s="23" t="s">
        <v>353</v>
      </c>
      <c r="D826" s="23" t="s">
        <v>128</v>
      </c>
      <c r="E826" s="23" t="s">
        <v>744</v>
      </c>
      <c r="F826" s="23"/>
      <c r="G826" s="14">
        <f t="shared" si="147"/>
        <v>5139.3999999999996</v>
      </c>
      <c r="H826" s="14">
        <f t="shared" si="147"/>
        <v>5139.3999999999996</v>
      </c>
      <c r="I826" s="80">
        <f t="shared" si="134"/>
        <v>100</v>
      </c>
    </row>
    <row r="827" spans="1:9" ht="31.5" x14ac:dyDescent="0.25">
      <c r="A827" s="12" t="s">
        <v>126</v>
      </c>
      <c r="B827" s="23"/>
      <c r="C827" s="23" t="s">
        <v>353</v>
      </c>
      <c r="D827" s="23" t="s">
        <v>128</v>
      </c>
      <c r="E827" s="23" t="s">
        <v>744</v>
      </c>
      <c r="F827" s="23" t="s">
        <v>183</v>
      </c>
      <c r="G827" s="14">
        <v>5139.3999999999996</v>
      </c>
      <c r="H827" s="14">
        <v>5139.3999999999996</v>
      </c>
      <c r="I827" s="80">
        <f t="shared" si="134"/>
        <v>100</v>
      </c>
    </row>
    <row r="828" spans="1:9" x14ac:dyDescent="0.25">
      <c r="A828" s="12" t="s">
        <v>517</v>
      </c>
      <c r="B828" s="23"/>
      <c r="C828" s="23" t="s">
        <v>353</v>
      </c>
      <c r="D828" s="23" t="s">
        <v>128</v>
      </c>
      <c r="E828" s="23" t="s">
        <v>745</v>
      </c>
      <c r="F828" s="23"/>
      <c r="G828" s="14">
        <f t="shared" ref="G828:H829" si="148">G829</f>
        <v>2952.5</v>
      </c>
      <c r="H828" s="14">
        <f t="shared" si="148"/>
        <v>2939.1</v>
      </c>
      <c r="I828" s="80">
        <f t="shared" si="134"/>
        <v>99.54614733276884</v>
      </c>
    </row>
    <row r="829" spans="1:9" x14ac:dyDescent="0.25">
      <c r="A829" s="12" t="s">
        <v>706</v>
      </c>
      <c r="B829" s="23"/>
      <c r="C829" s="23" t="s">
        <v>353</v>
      </c>
      <c r="D829" s="23" t="s">
        <v>128</v>
      </c>
      <c r="E829" s="23" t="s">
        <v>746</v>
      </c>
      <c r="F829" s="23"/>
      <c r="G829" s="14">
        <f t="shared" si="148"/>
        <v>2952.5</v>
      </c>
      <c r="H829" s="14">
        <f t="shared" si="148"/>
        <v>2939.1</v>
      </c>
      <c r="I829" s="80">
        <f t="shared" si="134"/>
        <v>99.54614733276884</v>
      </c>
    </row>
    <row r="830" spans="1:9" ht="31.5" x14ac:dyDescent="0.25">
      <c r="A830" s="12" t="s">
        <v>126</v>
      </c>
      <c r="B830" s="23"/>
      <c r="C830" s="23" t="s">
        <v>353</v>
      </c>
      <c r="D830" s="23" t="s">
        <v>128</v>
      </c>
      <c r="E830" s="23" t="s">
        <v>746</v>
      </c>
      <c r="F830" s="23" t="s">
        <v>183</v>
      </c>
      <c r="G830" s="14">
        <v>2952.5</v>
      </c>
      <c r="H830" s="14">
        <v>2939.1</v>
      </c>
      <c r="I830" s="80">
        <f t="shared" si="134"/>
        <v>99.54614733276884</v>
      </c>
    </row>
    <row r="831" spans="1:9" x14ac:dyDescent="0.25">
      <c r="A831" s="12" t="s">
        <v>995</v>
      </c>
      <c r="B831" s="23"/>
      <c r="C831" s="23" t="s">
        <v>353</v>
      </c>
      <c r="D831" s="23" t="s">
        <v>213</v>
      </c>
      <c r="E831" s="23"/>
      <c r="F831" s="23"/>
      <c r="G831" s="14">
        <f>G832</f>
        <v>124377.9</v>
      </c>
      <c r="H831" s="14">
        <f t="shared" ref="H831" si="149">H832</f>
        <v>114463</v>
      </c>
      <c r="I831" s="80">
        <f t="shared" si="134"/>
        <v>92.028406975837356</v>
      </c>
    </row>
    <row r="832" spans="1:9" ht="31.5" x14ac:dyDescent="0.25">
      <c r="A832" s="12" t="s">
        <v>673</v>
      </c>
      <c r="B832" s="23"/>
      <c r="C832" s="23" t="s">
        <v>353</v>
      </c>
      <c r="D832" s="23" t="s">
        <v>213</v>
      </c>
      <c r="E832" s="23" t="s">
        <v>674</v>
      </c>
      <c r="F832" s="23"/>
      <c r="G832" s="14">
        <f>SUM(G833)+G848</f>
        <v>124377.9</v>
      </c>
      <c r="H832" s="14">
        <f t="shared" ref="H832" si="150">SUM(H833)+H848</f>
        <v>114463</v>
      </c>
      <c r="I832" s="80">
        <f t="shared" si="134"/>
        <v>92.028406975837356</v>
      </c>
    </row>
    <row r="833" spans="1:9" ht="78.75" x14ac:dyDescent="0.25">
      <c r="A833" s="12" t="s">
        <v>1028</v>
      </c>
      <c r="B833" s="23"/>
      <c r="C833" s="23" t="s">
        <v>353</v>
      </c>
      <c r="D833" s="23" t="s">
        <v>213</v>
      </c>
      <c r="E833" s="23" t="s">
        <v>682</v>
      </c>
      <c r="F833" s="23"/>
      <c r="G833" s="14">
        <f>G834</f>
        <v>5146.2</v>
      </c>
      <c r="H833" s="14">
        <f t="shared" ref="H833" si="151">H834</f>
        <v>5118.8999999999996</v>
      </c>
      <c r="I833" s="80">
        <f t="shared" si="134"/>
        <v>99.469511484201931</v>
      </c>
    </row>
    <row r="834" spans="1:9" x14ac:dyDescent="0.25">
      <c r="A834" s="12" t="s">
        <v>216</v>
      </c>
      <c r="B834" s="23"/>
      <c r="C834" s="23" t="s">
        <v>353</v>
      </c>
      <c r="D834" s="23" t="s">
        <v>213</v>
      </c>
      <c r="E834" s="23" t="s">
        <v>683</v>
      </c>
      <c r="F834" s="23"/>
      <c r="G834" s="14">
        <f>G835+G841+G843+G845+G847</f>
        <v>5146.2</v>
      </c>
      <c r="H834" s="14">
        <f>H835+H841+H843+H845+H847</f>
        <v>5118.8999999999996</v>
      </c>
      <c r="I834" s="80">
        <f t="shared" si="134"/>
        <v>99.469511484201931</v>
      </c>
    </row>
    <row r="835" spans="1:9" ht="47.25" x14ac:dyDescent="0.25">
      <c r="A835" s="12" t="s">
        <v>684</v>
      </c>
      <c r="B835" s="23"/>
      <c r="C835" s="23" t="s">
        <v>353</v>
      </c>
      <c r="D835" s="23" t="s">
        <v>213</v>
      </c>
      <c r="E835" s="23" t="s">
        <v>685</v>
      </c>
      <c r="F835" s="23"/>
      <c r="G835" s="14">
        <f>G836+G839</f>
        <v>2318.4</v>
      </c>
      <c r="H835" s="14">
        <f t="shared" ref="H835" si="152">H836+H839</f>
        <v>2318.4</v>
      </c>
      <c r="I835" s="80">
        <f t="shared" si="134"/>
        <v>100</v>
      </c>
    </row>
    <row r="836" spans="1:9" ht="31.5" x14ac:dyDescent="0.25">
      <c r="A836" s="12" t="s">
        <v>688</v>
      </c>
      <c r="B836" s="23"/>
      <c r="C836" s="23" t="s">
        <v>353</v>
      </c>
      <c r="D836" s="23" t="s">
        <v>213</v>
      </c>
      <c r="E836" s="23" t="s">
        <v>689</v>
      </c>
      <c r="F836" s="23"/>
      <c r="G836" s="14">
        <f>SUM(G837)</f>
        <v>1584.8</v>
      </c>
      <c r="H836" s="14">
        <f>SUM(H837)</f>
        <v>1584.8</v>
      </c>
      <c r="I836" s="80">
        <f t="shared" si="134"/>
        <v>100</v>
      </c>
    </row>
    <row r="837" spans="1:9" ht="31.5" x14ac:dyDescent="0.25">
      <c r="A837" s="12" t="s">
        <v>126</v>
      </c>
      <c r="B837" s="23"/>
      <c r="C837" s="23" t="s">
        <v>353</v>
      </c>
      <c r="D837" s="23" t="s">
        <v>213</v>
      </c>
      <c r="E837" s="23" t="s">
        <v>689</v>
      </c>
      <c r="F837" s="23" t="s">
        <v>183</v>
      </c>
      <c r="G837" s="14">
        <v>1584.8</v>
      </c>
      <c r="H837" s="14">
        <v>1584.8</v>
      </c>
      <c r="I837" s="80">
        <f t="shared" si="134"/>
        <v>100</v>
      </c>
    </row>
    <row r="838" spans="1:9" ht="47.25" x14ac:dyDescent="0.25">
      <c r="A838" s="12" t="s">
        <v>690</v>
      </c>
      <c r="B838" s="23"/>
      <c r="C838" s="23" t="s">
        <v>353</v>
      </c>
      <c r="D838" s="23" t="s">
        <v>213</v>
      </c>
      <c r="E838" s="23" t="s">
        <v>691</v>
      </c>
      <c r="F838" s="23"/>
      <c r="G838" s="14">
        <f>SUM(G839)</f>
        <v>733.6</v>
      </c>
      <c r="H838" s="14">
        <f>SUM(H839)</f>
        <v>733.6</v>
      </c>
      <c r="I838" s="80">
        <f t="shared" si="134"/>
        <v>100</v>
      </c>
    </row>
    <row r="839" spans="1:9" ht="31.5" x14ac:dyDescent="0.25">
      <c r="A839" s="12" t="s">
        <v>463</v>
      </c>
      <c r="B839" s="23"/>
      <c r="C839" s="23" t="s">
        <v>353</v>
      </c>
      <c r="D839" s="23" t="s">
        <v>213</v>
      </c>
      <c r="E839" s="23" t="s">
        <v>691</v>
      </c>
      <c r="F839" s="23" t="s">
        <v>183</v>
      </c>
      <c r="G839" s="14">
        <v>733.6</v>
      </c>
      <c r="H839" s="14">
        <v>733.6</v>
      </c>
      <c r="I839" s="80">
        <f t="shared" ref="I839:I902" si="153">SUM(H839/G839*100)</f>
        <v>100</v>
      </c>
    </row>
    <row r="840" spans="1:9" ht="47.25" x14ac:dyDescent="0.25">
      <c r="A840" s="12" t="s">
        <v>694</v>
      </c>
      <c r="B840" s="23"/>
      <c r="C840" s="23" t="s">
        <v>353</v>
      </c>
      <c r="D840" s="23" t="s">
        <v>213</v>
      </c>
      <c r="E840" s="23" t="s">
        <v>695</v>
      </c>
      <c r="F840" s="23"/>
      <c r="G840" s="14">
        <f>G841</f>
        <v>1126.9000000000001</v>
      </c>
      <c r="H840" s="14">
        <f>H841</f>
        <v>1126.9000000000001</v>
      </c>
      <c r="I840" s="80">
        <f t="shared" si="153"/>
        <v>100</v>
      </c>
    </row>
    <row r="841" spans="1:9" ht="31.5" x14ac:dyDescent="0.25">
      <c r="A841" s="12" t="s">
        <v>131</v>
      </c>
      <c r="B841" s="23"/>
      <c r="C841" s="23" t="s">
        <v>353</v>
      </c>
      <c r="D841" s="23" t="s">
        <v>213</v>
      </c>
      <c r="E841" s="23" t="s">
        <v>695</v>
      </c>
      <c r="F841" s="23" t="s">
        <v>169</v>
      </c>
      <c r="G841" s="14">
        <v>1126.9000000000001</v>
      </c>
      <c r="H841" s="14">
        <v>1126.9000000000001</v>
      </c>
      <c r="I841" s="80">
        <f t="shared" si="153"/>
        <v>100</v>
      </c>
    </row>
    <row r="842" spans="1:9" ht="31.5" x14ac:dyDescent="0.25">
      <c r="A842" s="12" t="s">
        <v>698</v>
      </c>
      <c r="B842" s="23"/>
      <c r="C842" s="23" t="s">
        <v>353</v>
      </c>
      <c r="D842" s="23" t="s">
        <v>213</v>
      </c>
      <c r="E842" s="23" t="s">
        <v>699</v>
      </c>
      <c r="F842" s="23"/>
      <c r="G842" s="14">
        <f>SUM(G843)</f>
        <v>1348.1</v>
      </c>
      <c r="H842" s="14">
        <f>SUM(H843)</f>
        <v>1348.1</v>
      </c>
      <c r="I842" s="80">
        <f t="shared" si="153"/>
        <v>100</v>
      </c>
    </row>
    <row r="843" spans="1:9" ht="31.5" x14ac:dyDescent="0.25">
      <c r="A843" s="12" t="s">
        <v>126</v>
      </c>
      <c r="B843" s="23"/>
      <c r="C843" s="23" t="s">
        <v>353</v>
      </c>
      <c r="D843" s="23" t="s">
        <v>213</v>
      </c>
      <c r="E843" s="23" t="s">
        <v>699</v>
      </c>
      <c r="F843" s="23" t="s">
        <v>183</v>
      </c>
      <c r="G843" s="14">
        <v>1348.1</v>
      </c>
      <c r="H843" s="14">
        <v>1348.1</v>
      </c>
      <c r="I843" s="80">
        <f t="shared" si="153"/>
        <v>100</v>
      </c>
    </row>
    <row r="844" spans="1:9" ht="78.75" x14ac:dyDescent="0.25">
      <c r="A844" s="12" t="s">
        <v>700</v>
      </c>
      <c r="B844" s="23"/>
      <c r="C844" s="23" t="s">
        <v>353</v>
      </c>
      <c r="D844" s="23" t="s">
        <v>213</v>
      </c>
      <c r="E844" s="23" t="s">
        <v>701</v>
      </c>
      <c r="F844" s="23"/>
      <c r="G844" s="14">
        <f>SUM(G845)</f>
        <v>165</v>
      </c>
      <c r="H844" s="14">
        <f>SUM(H845)</f>
        <v>137.69999999999999</v>
      </c>
      <c r="I844" s="80">
        <f t="shared" si="153"/>
        <v>83.454545454545453</v>
      </c>
    </row>
    <row r="845" spans="1:9" ht="31.5" x14ac:dyDescent="0.25">
      <c r="A845" s="12" t="s">
        <v>126</v>
      </c>
      <c r="B845" s="23"/>
      <c r="C845" s="23" t="s">
        <v>353</v>
      </c>
      <c r="D845" s="23" t="s">
        <v>213</v>
      </c>
      <c r="E845" s="23" t="s">
        <v>701</v>
      </c>
      <c r="F845" s="23" t="s">
        <v>183</v>
      </c>
      <c r="G845" s="14">
        <v>165</v>
      </c>
      <c r="H845" s="14">
        <v>137.69999999999999</v>
      </c>
      <c r="I845" s="80">
        <f t="shared" si="153"/>
        <v>83.454545454545453</v>
      </c>
    </row>
    <row r="846" spans="1:9" ht="47.25" x14ac:dyDescent="0.25">
      <c r="A846" s="12" t="s">
        <v>704</v>
      </c>
      <c r="B846" s="23"/>
      <c r="C846" s="23" t="s">
        <v>353</v>
      </c>
      <c r="D846" s="23" t="s">
        <v>213</v>
      </c>
      <c r="E846" s="23" t="s">
        <v>705</v>
      </c>
      <c r="F846" s="23"/>
      <c r="G846" s="14">
        <f>G847</f>
        <v>187.8</v>
      </c>
      <c r="H846" s="14">
        <f>H847</f>
        <v>187.8</v>
      </c>
      <c r="I846" s="80">
        <f t="shared" si="153"/>
        <v>100</v>
      </c>
    </row>
    <row r="847" spans="1:9" ht="31.5" x14ac:dyDescent="0.25">
      <c r="A847" s="12" t="s">
        <v>131</v>
      </c>
      <c r="B847" s="23"/>
      <c r="C847" s="23" t="s">
        <v>353</v>
      </c>
      <c r="D847" s="23" t="s">
        <v>213</v>
      </c>
      <c r="E847" s="23" t="s">
        <v>705</v>
      </c>
      <c r="F847" s="23" t="s">
        <v>169</v>
      </c>
      <c r="G847" s="14">
        <v>187.8</v>
      </c>
      <c r="H847" s="14">
        <v>187.8</v>
      </c>
      <c r="I847" s="80">
        <f t="shared" si="153"/>
        <v>100</v>
      </c>
    </row>
    <row r="848" spans="1:9" ht="31.5" x14ac:dyDescent="0.25">
      <c r="A848" s="12" t="s">
        <v>1029</v>
      </c>
      <c r="B848" s="23"/>
      <c r="C848" s="23" t="s">
        <v>353</v>
      </c>
      <c r="D848" s="23" t="s">
        <v>213</v>
      </c>
      <c r="E848" s="23" t="s">
        <v>723</v>
      </c>
      <c r="F848" s="23"/>
      <c r="G848" s="14">
        <f>G866+G849</f>
        <v>119231.7</v>
      </c>
      <c r="H848" s="14">
        <f>H866+H849</f>
        <v>109344.1</v>
      </c>
      <c r="I848" s="80">
        <f t="shared" si="153"/>
        <v>91.707238930586428</v>
      </c>
    </row>
    <row r="849" spans="1:9" x14ac:dyDescent="0.25">
      <c r="A849" s="12" t="s">
        <v>216</v>
      </c>
      <c r="B849" s="23"/>
      <c r="C849" s="23" t="s">
        <v>353</v>
      </c>
      <c r="D849" s="23" t="s">
        <v>213</v>
      </c>
      <c r="E849" s="23" t="s">
        <v>724</v>
      </c>
      <c r="F849" s="23"/>
      <c r="G849" s="14">
        <f>SUM(G850+G855+G857+G860+G862+G864)</f>
        <v>77065</v>
      </c>
      <c r="H849" s="14">
        <f t="shared" ref="H849" si="154">SUM(H850+H855+H857+H860+H862+H864)</f>
        <v>76749.5</v>
      </c>
      <c r="I849" s="80">
        <f t="shared" si="153"/>
        <v>99.590605333160326</v>
      </c>
    </row>
    <row r="850" spans="1:9" ht="47.25" x14ac:dyDescent="0.25">
      <c r="A850" s="57" t="s">
        <v>684</v>
      </c>
      <c r="B850" s="23"/>
      <c r="C850" s="23" t="s">
        <v>353</v>
      </c>
      <c r="D850" s="23" t="s">
        <v>213</v>
      </c>
      <c r="E850" s="23" t="s">
        <v>725</v>
      </c>
      <c r="F850" s="23"/>
      <c r="G850" s="14">
        <f>SUM(G851+G853)</f>
        <v>50371</v>
      </c>
      <c r="H850" s="14">
        <f t="shared" ref="H850" si="155">SUM(H851+H853)</f>
        <v>50371</v>
      </c>
      <c r="I850" s="80">
        <f t="shared" si="153"/>
        <v>100</v>
      </c>
    </row>
    <row r="851" spans="1:9" ht="47.25" x14ac:dyDescent="0.25">
      <c r="A851" s="12" t="s">
        <v>726</v>
      </c>
      <c r="B851" s="23"/>
      <c r="C851" s="23" t="s">
        <v>353</v>
      </c>
      <c r="D851" s="23" t="s">
        <v>213</v>
      </c>
      <c r="E851" s="23" t="s">
        <v>727</v>
      </c>
      <c r="F851" s="23"/>
      <c r="G851" s="14">
        <f>SUM(G852)</f>
        <v>5371</v>
      </c>
      <c r="H851" s="14">
        <f>SUM(H852)</f>
        <v>5371</v>
      </c>
      <c r="I851" s="80">
        <f t="shared" si="153"/>
        <v>100</v>
      </c>
    </row>
    <row r="852" spans="1:9" ht="31.5" x14ac:dyDescent="0.25">
      <c r="A852" s="12" t="s">
        <v>126</v>
      </c>
      <c r="B852" s="23"/>
      <c r="C852" s="23" t="s">
        <v>353</v>
      </c>
      <c r="D852" s="23" t="s">
        <v>213</v>
      </c>
      <c r="E852" s="23" t="s">
        <v>727</v>
      </c>
      <c r="F852" s="23" t="s">
        <v>183</v>
      </c>
      <c r="G852" s="14">
        <v>5371</v>
      </c>
      <c r="H852" s="14">
        <v>5371</v>
      </c>
      <c r="I852" s="80">
        <f t="shared" si="153"/>
        <v>100</v>
      </c>
    </row>
    <row r="853" spans="1:9" ht="31.5" x14ac:dyDescent="0.25">
      <c r="A853" s="12" t="s">
        <v>728</v>
      </c>
      <c r="B853" s="23"/>
      <c r="C853" s="23" t="s">
        <v>353</v>
      </c>
      <c r="D853" s="23" t="s">
        <v>213</v>
      </c>
      <c r="E853" s="23" t="s">
        <v>729</v>
      </c>
      <c r="F853" s="23"/>
      <c r="G853" s="14">
        <f>SUM(G854)</f>
        <v>45000</v>
      </c>
      <c r="H853" s="14">
        <f t="shared" ref="H853" si="156">SUM(H854)</f>
        <v>45000</v>
      </c>
      <c r="I853" s="80">
        <f t="shared" si="153"/>
        <v>100</v>
      </c>
    </row>
    <row r="854" spans="1:9" ht="31.5" x14ac:dyDescent="0.25">
      <c r="A854" s="12" t="s">
        <v>131</v>
      </c>
      <c r="B854" s="23"/>
      <c r="C854" s="23" t="s">
        <v>353</v>
      </c>
      <c r="D854" s="23" t="s">
        <v>213</v>
      </c>
      <c r="E854" s="23" t="s">
        <v>729</v>
      </c>
      <c r="F854" s="23" t="s">
        <v>169</v>
      </c>
      <c r="G854" s="14">
        <v>45000</v>
      </c>
      <c r="H854" s="14">
        <v>45000</v>
      </c>
      <c r="I854" s="80">
        <f t="shared" si="153"/>
        <v>100</v>
      </c>
    </row>
    <row r="855" spans="1:9" x14ac:dyDescent="0.25">
      <c r="A855" s="12" t="s">
        <v>706</v>
      </c>
      <c r="B855" s="82"/>
      <c r="C855" s="23" t="s">
        <v>353</v>
      </c>
      <c r="D855" s="23" t="s">
        <v>213</v>
      </c>
      <c r="E855" s="23" t="s">
        <v>734</v>
      </c>
      <c r="F855" s="23"/>
      <c r="G855" s="14">
        <f>SUM(G856)</f>
        <v>3090.1</v>
      </c>
      <c r="H855" s="14">
        <f t="shared" ref="H855" si="157">SUM(H856)</f>
        <v>2917</v>
      </c>
      <c r="I855" s="80">
        <f t="shared" si="153"/>
        <v>94.398239539173488</v>
      </c>
    </row>
    <row r="856" spans="1:9" ht="31.5" x14ac:dyDescent="0.25">
      <c r="A856" s="12" t="s">
        <v>131</v>
      </c>
      <c r="B856" s="82"/>
      <c r="C856" s="23" t="s">
        <v>353</v>
      </c>
      <c r="D856" s="23" t="s">
        <v>213</v>
      </c>
      <c r="E856" s="23" t="s">
        <v>734</v>
      </c>
      <c r="F856" s="23" t="s">
        <v>169</v>
      </c>
      <c r="G856" s="14">
        <v>3090.1</v>
      </c>
      <c r="H856" s="14">
        <v>2917</v>
      </c>
      <c r="I856" s="80">
        <f t="shared" si="153"/>
        <v>94.398239539173488</v>
      </c>
    </row>
    <row r="857" spans="1:9" ht="47.25" x14ac:dyDescent="0.25">
      <c r="A857" s="12" t="s">
        <v>735</v>
      </c>
      <c r="B857" s="23"/>
      <c r="C857" s="23" t="s">
        <v>353</v>
      </c>
      <c r="D857" s="23" t="s">
        <v>213</v>
      </c>
      <c r="E857" s="23" t="s">
        <v>736</v>
      </c>
      <c r="F857" s="23"/>
      <c r="G857" s="14">
        <f>G858+G859</f>
        <v>9671.1999999999989</v>
      </c>
      <c r="H857" s="14">
        <f t="shared" ref="H857" si="158">H858+H859</f>
        <v>9671.1</v>
      </c>
      <c r="I857" s="80">
        <f t="shared" si="153"/>
        <v>99.998966002150738</v>
      </c>
    </row>
    <row r="858" spans="1:9" ht="31.5" x14ac:dyDescent="0.25">
      <c r="A858" s="12" t="s">
        <v>131</v>
      </c>
      <c r="B858" s="23"/>
      <c r="C858" s="23" t="s">
        <v>353</v>
      </c>
      <c r="D858" s="23" t="s">
        <v>213</v>
      </c>
      <c r="E858" s="23" t="s">
        <v>736</v>
      </c>
      <c r="F858" s="23" t="s">
        <v>169</v>
      </c>
      <c r="G858" s="14">
        <v>9481.4</v>
      </c>
      <c r="H858" s="14">
        <v>9481.4</v>
      </c>
      <c r="I858" s="80">
        <f t="shared" si="153"/>
        <v>100</v>
      </c>
    </row>
    <row r="859" spans="1:9" ht="31.5" x14ac:dyDescent="0.25">
      <c r="A859" s="12" t="s">
        <v>126</v>
      </c>
      <c r="B859" s="23"/>
      <c r="C859" s="23" t="s">
        <v>353</v>
      </c>
      <c r="D859" s="23" t="s">
        <v>213</v>
      </c>
      <c r="E859" s="23" t="s">
        <v>736</v>
      </c>
      <c r="F859" s="23" t="s">
        <v>183</v>
      </c>
      <c r="G859" s="14">
        <v>189.8</v>
      </c>
      <c r="H859" s="14">
        <v>189.7</v>
      </c>
      <c r="I859" s="80">
        <f t="shared" si="153"/>
        <v>99.947312961011576</v>
      </c>
    </row>
    <row r="860" spans="1:9" ht="47.25" x14ac:dyDescent="0.25">
      <c r="A860" s="12" t="s">
        <v>737</v>
      </c>
      <c r="B860" s="23"/>
      <c r="C860" s="23" t="s">
        <v>353</v>
      </c>
      <c r="D860" s="23" t="s">
        <v>213</v>
      </c>
      <c r="E860" s="23" t="s">
        <v>738</v>
      </c>
      <c r="F860" s="23"/>
      <c r="G860" s="14">
        <f>SUM(G861)</f>
        <v>9332.7000000000007</v>
      </c>
      <c r="H860" s="14">
        <f>SUM(H861)</f>
        <v>9192.5</v>
      </c>
      <c r="I860" s="80">
        <f t="shared" si="153"/>
        <v>98.497755204817466</v>
      </c>
    </row>
    <row r="861" spans="1:9" ht="31.5" x14ac:dyDescent="0.25">
      <c r="A861" s="12" t="s">
        <v>131</v>
      </c>
      <c r="B861" s="23"/>
      <c r="C861" s="23" t="s">
        <v>353</v>
      </c>
      <c r="D861" s="23" t="s">
        <v>213</v>
      </c>
      <c r="E861" s="23" t="s">
        <v>738</v>
      </c>
      <c r="F861" s="23" t="s">
        <v>169</v>
      </c>
      <c r="G861" s="14">
        <v>9332.7000000000007</v>
      </c>
      <c r="H861" s="14">
        <v>9192.5</v>
      </c>
      <c r="I861" s="80">
        <f t="shared" si="153"/>
        <v>98.497755204817466</v>
      </c>
    </row>
    <row r="862" spans="1:9" ht="47.25" x14ac:dyDescent="0.25">
      <c r="A862" s="12" t="s">
        <v>730</v>
      </c>
      <c r="B862" s="82"/>
      <c r="C862" s="23" t="s">
        <v>353</v>
      </c>
      <c r="D862" s="23" t="s">
        <v>213</v>
      </c>
      <c r="E862" s="55" t="s">
        <v>731</v>
      </c>
      <c r="F862" s="23"/>
      <c r="G862" s="14">
        <f>SUM(G863)</f>
        <v>600</v>
      </c>
      <c r="H862" s="14">
        <f>SUM(H863)</f>
        <v>600</v>
      </c>
      <c r="I862" s="80">
        <f t="shared" si="153"/>
        <v>100</v>
      </c>
    </row>
    <row r="863" spans="1:9" ht="31.5" x14ac:dyDescent="0.25">
      <c r="A863" s="12" t="s">
        <v>126</v>
      </c>
      <c r="B863" s="82"/>
      <c r="C863" s="23" t="s">
        <v>353</v>
      </c>
      <c r="D863" s="23" t="s">
        <v>213</v>
      </c>
      <c r="E863" s="55" t="s">
        <v>731</v>
      </c>
      <c r="F863" s="23" t="s">
        <v>183</v>
      </c>
      <c r="G863" s="14">
        <v>600</v>
      </c>
      <c r="H863" s="14">
        <v>600</v>
      </c>
      <c r="I863" s="80">
        <f t="shared" si="153"/>
        <v>100</v>
      </c>
    </row>
    <row r="864" spans="1:9" ht="31.5" x14ac:dyDescent="0.25">
      <c r="A864" s="12" t="s">
        <v>732</v>
      </c>
      <c r="B864" s="82"/>
      <c r="C864" s="23" t="s">
        <v>353</v>
      </c>
      <c r="D864" s="23" t="s">
        <v>213</v>
      </c>
      <c r="E864" s="55" t="s">
        <v>733</v>
      </c>
      <c r="F864" s="23"/>
      <c r="G864" s="14">
        <f t="shared" ref="G864:H864" si="159">G865</f>
        <v>4000</v>
      </c>
      <c r="H864" s="14">
        <f t="shared" si="159"/>
        <v>3997.9</v>
      </c>
      <c r="I864" s="80">
        <f t="shared" si="153"/>
        <v>99.947500000000005</v>
      </c>
    </row>
    <row r="865" spans="1:9" ht="31.5" x14ac:dyDescent="0.25">
      <c r="A865" s="12" t="s">
        <v>126</v>
      </c>
      <c r="B865" s="82"/>
      <c r="C865" s="23" t="s">
        <v>353</v>
      </c>
      <c r="D865" s="23" t="s">
        <v>213</v>
      </c>
      <c r="E865" s="55" t="s">
        <v>733</v>
      </c>
      <c r="F865" s="23" t="s">
        <v>169</v>
      </c>
      <c r="G865" s="14">
        <v>4000</v>
      </c>
      <c r="H865" s="14">
        <v>3997.9</v>
      </c>
      <c r="I865" s="80">
        <f t="shared" si="153"/>
        <v>99.947500000000005</v>
      </c>
    </row>
    <row r="866" spans="1:9" x14ac:dyDescent="0.25">
      <c r="A866" s="12" t="s">
        <v>1030</v>
      </c>
      <c r="B866" s="82"/>
      <c r="C866" s="23" t="s">
        <v>353</v>
      </c>
      <c r="D866" s="23" t="s">
        <v>213</v>
      </c>
      <c r="E866" s="55" t="s">
        <v>747</v>
      </c>
      <c r="F866" s="23"/>
      <c r="G866" s="14">
        <f>G867</f>
        <v>42166.7</v>
      </c>
      <c r="H866" s="14">
        <f t="shared" ref="H866" si="160">H867</f>
        <v>32594.6</v>
      </c>
      <c r="I866" s="80">
        <f t="shared" si="153"/>
        <v>77.299385534082589</v>
      </c>
    </row>
    <row r="867" spans="1:9" ht="31.5" x14ac:dyDescent="0.25">
      <c r="A867" s="12" t="s">
        <v>748</v>
      </c>
      <c r="B867" s="82"/>
      <c r="C867" s="23" t="s">
        <v>353</v>
      </c>
      <c r="D867" s="23" t="s">
        <v>213</v>
      </c>
      <c r="E867" s="55" t="s">
        <v>749</v>
      </c>
      <c r="F867" s="23"/>
      <c r="G867" s="14">
        <f t="shared" ref="G867:H867" si="161">G868</f>
        <v>42166.7</v>
      </c>
      <c r="H867" s="14">
        <f t="shared" si="161"/>
        <v>32594.6</v>
      </c>
      <c r="I867" s="80">
        <f t="shared" si="153"/>
        <v>77.299385534082589</v>
      </c>
    </row>
    <row r="868" spans="1:9" ht="31.5" x14ac:dyDescent="0.25">
      <c r="A868" s="12" t="s">
        <v>126</v>
      </c>
      <c r="B868" s="82"/>
      <c r="C868" s="23" t="s">
        <v>353</v>
      </c>
      <c r="D868" s="23" t="s">
        <v>213</v>
      </c>
      <c r="E868" s="55" t="s">
        <v>749</v>
      </c>
      <c r="F868" s="23" t="s">
        <v>169</v>
      </c>
      <c r="G868" s="14">
        <v>42166.7</v>
      </c>
      <c r="H868" s="14">
        <v>32594.6</v>
      </c>
      <c r="I868" s="80">
        <f t="shared" si="153"/>
        <v>77.299385534082589</v>
      </c>
    </row>
    <row r="869" spans="1:9" x14ac:dyDescent="0.25">
      <c r="A869" s="12" t="s">
        <v>1031</v>
      </c>
      <c r="B869" s="23"/>
      <c r="C869" s="23" t="s">
        <v>353</v>
      </c>
      <c r="D869" s="23" t="s">
        <v>119</v>
      </c>
      <c r="E869" s="23"/>
      <c r="F869" s="23"/>
      <c r="G869" s="14">
        <f>SUM(G870)</f>
        <v>13171.8</v>
      </c>
      <c r="H869" s="14">
        <f t="shared" ref="H869" si="162">SUM(H870)</f>
        <v>13171.8</v>
      </c>
      <c r="I869" s="80">
        <f t="shared" si="153"/>
        <v>100</v>
      </c>
    </row>
    <row r="870" spans="1:9" ht="31.5" x14ac:dyDescent="0.25">
      <c r="A870" s="12" t="s">
        <v>1032</v>
      </c>
      <c r="B870" s="23"/>
      <c r="C870" s="23" t="s">
        <v>353</v>
      </c>
      <c r="D870" s="23" t="s">
        <v>119</v>
      </c>
      <c r="E870" s="23" t="s">
        <v>674</v>
      </c>
      <c r="F870" s="23"/>
      <c r="G870" s="14">
        <f>G871</f>
        <v>13171.8</v>
      </c>
      <c r="H870" s="14">
        <f t="shared" ref="H870" si="163">H871</f>
        <v>13171.8</v>
      </c>
      <c r="I870" s="80">
        <f t="shared" si="153"/>
        <v>100</v>
      </c>
    </row>
    <row r="871" spans="1:9" ht="78.75" x14ac:dyDescent="0.25">
      <c r="A871" s="12" t="s">
        <v>1033</v>
      </c>
      <c r="B871" s="23"/>
      <c r="C871" s="23" t="s">
        <v>353</v>
      </c>
      <c r="D871" s="23" t="s">
        <v>119</v>
      </c>
      <c r="E871" s="23" t="s">
        <v>682</v>
      </c>
      <c r="F871" s="23"/>
      <c r="G871" s="14">
        <f>G872+G882</f>
        <v>13171.8</v>
      </c>
      <c r="H871" s="14">
        <f t="shared" ref="H871" si="164">H872+H882</f>
        <v>13171.8</v>
      </c>
      <c r="I871" s="80">
        <f t="shared" si="153"/>
        <v>100</v>
      </c>
    </row>
    <row r="872" spans="1:9" x14ac:dyDescent="0.25">
      <c r="A872" s="12" t="s">
        <v>216</v>
      </c>
      <c r="B872" s="23"/>
      <c r="C872" s="23" t="s">
        <v>353</v>
      </c>
      <c r="D872" s="23" t="s">
        <v>119</v>
      </c>
      <c r="E872" s="23" t="s">
        <v>683</v>
      </c>
      <c r="F872" s="23"/>
      <c r="G872" s="14">
        <f>SUM(G873+G878+G880)</f>
        <v>6547.8</v>
      </c>
      <c r="H872" s="14">
        <f t="shared" ref="H872" si="165">SUM(H873+H878+H880)</f>
        <v>6547.8</v>
      </c>
      <c r="I872" s="80">
        <f t="shared" si="153"/>
        <v>100</v>
      </c>
    </row>
    <row r="873" spans="1:9" ht="47.25" x14ac:dyDescent="0.25">
      <c r="A873" s="57" t="s">
        <v>684</v>
      </c>
      <c r="B873" s="23"/>
      <c r="C873" s="23" t="s">
        <v>353</v>
      </c>
      <c r="D873" s="23" t="s">
        <v>119</v>
      </c>
      <c r="E873" s="23" t="s">
        <v>685</v>
      </c>
      <c r="F873" s="23"/>
      <c r="G873" s="14">
        <f>G874+G876</f>
        <v>5027.8</v>
      </c>
      <c r="H873" s="14">
        <f>H874+H876</f>
        <v>5027.8</v>
      </c>
      <c r="I873" s="80">
        <f t="shared" si="153"/>
        <v>100</v>
      </c>
    </row>
    <row r="874" spans="1:9" ht="47.25" x14ac:dyDescent="0.25">
      <c r="A874" s="12" t="s">
        <v>686</v>
      </c>
      <c r="B874" s="23"/>
      <c r="C874" s="23" t="s">
        <v>353</v>
      </c>
      <c r="D874" s="23" t="s">
        <v>119</v>
      </c>
      <c r="E874" s="23" t="s">
        <v>687</v>
      </c>
      <c r="F874" s="23"/>
      <c r="G874" s="14">
        <f>G875</f>
        <v>3000</v>
      </c>
      <c r="H874" s="14">
        <f>H875</f>
        <v>3000</v>
      </c>
      <c r="I874" s="80">
        <f t="shared" si="153"/>
        <v>100</v>
      </c>
    </row>
    <row r="875" spans="1:9" ht="31.5" x14ac:dyDescent="0.25">
      <c r="A875" s="12" t="s">
        <v>126</v>
      </c>
      <c r="B875" s="23"/>
      <c r="C875" s="23" t="s">
        <v>353</v>
      </c>
      <c r="D875" s="23" t="s">
        <v>119</v>
      </c>
      <c r="E875" s="23" t="s">
        <v>687</v>
      </c>
      <c r="F875" s="23" t="s">
        <v>183</v>
      </c>
      <c r="G875" s="14">
        <v>3000</v>
      </c>
      <c r="H875" s="14">
        <v>3000</v>
      </c>
      <c r="I875" s="80">
        <f t="shared" si="153"/>
        <v>100</v>
      </c>
    </row>
    <row r="876" spans="1:9" ht="31.5" x14ac:dyDescent="0.25">
      <c r="A876" s="12" t="s">
        <v>692</v>
      </c>
      <c r="B876" s="23"/>
      <c r="C876" s="23" t="s">
        <v>353</v>
      </c>
      <c r="D876" s="23" t="s">
        <v>119</v>
      </c>
      <c r="E876" s="23" t="s">
        <v>693</v>
      </c>
      <c r="F876" s="23"/>
      <c r="G876" s="14">
        <f>SUM(G877)</f>
        <v>2027.8</v>
      </c>
      <c r="H876" s="14">
        <f t="shared" ref="H876" si="166">SUM(H877)</f>
        <v>2027.8</v>
      </c>
      <c r="I876" s="80">
        <f t="shared" si="153"/>
        <v>100</v>
      </c>
    </row>
    <row r="877" spans="1:9" ht="31.5" x14ac:dyDescent="0.25">
      <c r="A877" s="12" t="s">
        <v>126</v>
      </c>
      <c r="B877" s="23"/>
      <c r="C877" s="23" t="s">
        <v>353</v>
      </c>
      <c r="D877" s="23" t="s">
        <v>119</v>
      </c>
      <c r="E877" s="23" t="s">
        <v>693</v>
      </c>
      <c r="F877" s="23" t="s">
        <v>183</v>
      </c>
      <c r="G877" s="14">
        <v>2027.8</v>
      </c>
      <c r="H877" s="14">
        <v>2027.8</v>
      </c>
      <c r="I877" s="80">
        <f t="shared" si="153"/>
        <v>100</v>
      </c>
    </row>
    <row r="878" spans="1:9" ht="78.75" x14ac:dyDescent="0.25">
      <c r="A878" s="12" t="s">
        <v>696</v>
      </c>
      <c r="B878" s="82"/>
      <c r="C878" s="23" t="s">
        <v>353</v>
      </c>
      <c r="D878" s="23" t="s">
        <v>119</v>
      </c>
      <c r="E878" s="55" t="s">
        <v>697</v>
      </c>
      <c r="F878" s="23"/>
      <c r="G878" s="14">
        <f>SUM(G879)</f>
        <v>1100</v>
      </c>
      <c r="H878" s="14">
        <f>SUM(H879)</f>
        <v>1100</v>
      </c>
      <c r="I878" s="80">
        <f t="shared" si="153"/>
        <v>100</v>
      </c>
    </row>
    <row r="879" spans="1:9" ht="31.5" x14ac:dyDescent="0.25">
      <c r="A879" s="12" t="s">
        <v>126</v>
      </c>
      <c r="B879" s="82"/>
      <c r="C879" s="23" t="s">
        <v>353</v>
      </c>
      <c r="D879" s="23" t="s">
        <v>119</v>
      </c>
      <c r="E879" s="55" t="s">
        <v>697</v>
      </c>
      <c r="F879" s="23" t="s">
        <v>183</v>
      </c>
      <c r="G879" s="14">
        <v>1100</v>
      </c>
      <c r="H879" s="14">
        <v>1100</v>
      </c>
      <c r="I879" s="80">
        <f t="shared" si="153"/>
        <v>100</v>
      </c>
    </row>
    <row r="880" spans="1:9" ht="31.5" x14ac:dyDescent="0.25">
      <c r="A880" s="12" t="s">
        <v>702</v>
      </c>
      <c r="B880" s="82"/>
      <c r="C880" s="23" t="s">
        <v>353</v>
      </c>
      <c r="D880" s="23" t="s">
        <v>119</v>
      </c>
      <c r="E880" s="55" t="s">
        <v>703</v>
      </c>
      <c r="F880" s="23"/>
      <c r="G880" s="14">
        <f>SUM(G881)</f>
        <v>420</v>
      </c>
      <c r="H880" s="14">
        <f>SUM(H881)</f>
        <v>420</v>
      </c>
      <c r="I880" s="80">
        <f t="shared" si="153"/>
        <v>100</v>
      </c>
    </row>
    <row r="881" spans="1:9" ht="31.5" x14ac:dyDescent="0.25">
      <c r="A881" s="12" t="s">
        <v>126</v>
      </c>
      <c r="B881" s="82"/>
      <c r="C881" s="23" t="s">
        <v>353</v>
      </c>
      <c r="D881" s="23" t="s">
        <v>119</v>
      </c>
      <c r="E881" s="55" t="s">
        <v>703</v>
      </c>
      <c r="F881" s="23" t="s">
        <v>183</v>
      </c>
      <c r="G881" s="14">
        <v>420</v>
      </c>
      <c r="H881" s="14">
        <v>420</v>
      </c>
      <c r="I881" s="80">
        <f t="shared" si="153"/>
        <v>100</v>
      </c>
    </row>
    <row r="882" spans="1:9" x14ac:dyDescent="0.25">
      <c r="A882" s="12" t="s">
        <v>718</v>
      </c>
      <c r="B882" s="82"/>
      <c r="C882" s="23" t="s">
        <v>353</v>
      </c>
      <c r="D882" s="23" t="s">
        <v>119</v>
      </c>
      <c r="E882" s="55" t="s">
        <v>719</v>
      </c>
      <c r="F882" s="23"/>
      <c r="G882" s="14">
        <f>G883</f>
        <v>6624</v>
      </c>
      <c r="H882" s="14">
        <f t="shared" ref="H882" si="167">H883</f>
        <v>6624</v>
      </c>
      <c r="I882" s="80">
        <f t="shared" si="153"/>
        <v>100</v>
      </c>
    </row>
    <row r="883" spans="1:9" ht="31.5" x14ac:dyDescent="0.25">
      <c r="A883" s="56" t="s">
        <v>720</v>
      </c>
      <c r="B883" s="82"/>
      <c r="C883" s="23" t="s">
        <v>353</v>
      </c>
      <c r="D883" s="23" t="s">
        <v>119</v>
      </c>
      <c r="E883" s="55" t="s">
        <v>721</v>
      </c>
      <c r="F883" s="23"/>
      <c r="G883" s="14">
        <f>SUM(G884:G885)</f>
        <v>6624</v>
      </c>
      <c r="H883" s="14">
        <f t="shared" ref="H883" si="168">SUM(H884:H885)</f>
        <v>6624</v>
      </c>
      <c r="I883" s="80">
        <f t="shared" si="153"/>
        <v>100</v>
      </c>
    </row>
    <row r="884" spans="1:9" ht="31.5" x14ac:dyDescent="0.25">
      <c r="A884" s="12" t="s">
        <v>126</v>
      </c>
      <c r="B884" s="82"/>
      <c r="C884" s="23" t="s">
        <v>353</v>
      </c>
      <c r="D884" s="23" t="s">
        <v>119</v>
      </c>
      <c r="E884" s="55" t="s">
        <v>721</v>
      </c>
      <c r="F884" s="23" t="s">
        <v>183</v>
      </c>
      <c r="G884" s="14">
        <v>4968</v>
      </c>
      <c r="H884" s="14">
        <v>4968</v>
      </c>
      <c r="I884" s="80">
        <f t="shared" si="153"/>
        <v>100</v>
      </c>
    </row>
    <row r="885" spans="1:9" x14ac:dyDescent="0.25">
      <c r="A885" s="12" t="s">
        <v>145</v>
      </c>
      <c r="B885" s="82"/>
      <c r="C885" s="23" t="s">
        <v>353</v>
      </c>
      <c r="D885" s="23" t="s">
        <v>119</v>
      </c>
      <c r="E885" s="55" t="s">
        <v>721</v>
      </c>
      <c r="F885" s="23" t="s">
        <v>225</v>
      </c>
      <c r="G885" s="14">
        <v>1656</v>
      </c>
      <c r="H885" s="14">
        <v>1656</v>
      </c>
      <c r="I885" s="80">
        <f t="shared" si="153"/>
        <v>100</v>
      </c>
    </row>
    <row r="886" spans="1:9" x14ac:dyDescent="0.25">
      <c r="A886" s="12" t="s">
        <v>1006</v>
      </c>
      <c r="B886" s="82"/>
      <c r="C886" s="23" t="s">
        <v>353</v>
      </c>
      <c r="D886" s="23" t="s">
        <v>144</v>
      </c>
      <c r="E886" s="55"/>
      <c r="F886" s="23"/>
      <c r="G886" s="14">
        <f>SUM(G887)</f>
        <v>8818</v>
      </c>
      <c r="H886" s="14">
        <f>SUM(H887)</f>
        <v>8638.0999999999985</v>
      </c>
      <c r="I886" s="80">
        <f t="shared" si="153"/>
        <v>97.959854842367861</v>
      </c>
    </row>
    <row r="887" spans="1:9" ht="31.5" x14ac:dyDescent="0.25">
      <c r="A887" s="12" t="s">
        <v>673</v>
      </c>
      <c r="B887" s="82"/>
      <c r="C887" s="23" t="s">
        <v>353</v>
      </c>
      <c r="D887" s="23" t="s">
        <v>144</v>
      </c>
      <c r="E887" s="55" t="s">
        <v>674</v>
      </c>
      <c r="F887" s="23"/>
      <c r="G887" s="14">
        <f>SUM(G888)</f>
        <v>8818</v>
      </c>
      <c r="H887" s="14">
        <f t="shared" ref="H887" si="169">SUM(H888)</f>
        <v>8638.0999999999985</v>
      </c>
      <c r="I887" s="80">
        <f t="shared" si="153"/>
        <v>97.959854842367861</v>
      </c>
    </row>
    <row r="888" spans="1:9" ht="31.5" x14ac:dyDescent="0.25">
      <c r="A888" s="12" t="s">
        <v>675</v>
      </c>
      <c r="B888" s="82"/>
      <c r="C888" s="23" t="s">
        <v>353</v>
      </c>
      <c r="D888" s="23" t="s">
        <v>144</v>
      </c>
      <c r="E888" s="55" t="s">
        <v>676</v>
      </c>
      <c r="F888" s="23"/>
      <c r="G888" s="14">
        <f>SUM(G889+G892+G895+G897)</f>
        <v>8818</v>
      </c>
      <c r="H888" s="14">
        <f>SUM(H889+H892+H895+H897)</f>
        <v>8638.0999999999985</v>
      </c>
      <c r="I888" s="80">
        <f t="shared" si="153"/>
        <v>97.959854842367861</v>
      </c>
    </row>
    <row r="889" spans="1:9" x14ac:dyDescent="0.25">
      <c r="A889" s="12" t="s">
        <v>249</v>
      </c>
      <c r="B889" s="82"/>
      <c r="C889" s="23" t="s">
        <v>353</v>
      </c>
      <c r="D889" s="23" t="s">
        <v>144</v>
      </c>
      <c r="E889" s="55" t="s">
        <v>677</v>
      </c>
      <c r="F889" s="23"/>
      <c r="G889" s="14">
        <f>SUM(G890:G891)</f>
        <v>6009.2</v>
      </c>
      <c r="H889" s="14">
        <f>SUM(H890:H891)</f>
        <v>6009</v>
      </c>
      <c r="I889" s="80">
        <f t="shared" si="153"/>
        <v>99.996671769952741</v>
      </c>
    </row>
    <row r="890" spans="1:9" ht="47.25" x14ac:dyDescent="0.25">
      <c r="A890" s="12" t="s">
        <v>143</v>
      </c>
      <c r="B890" s="82"/>
      <c r="C890" s="23" t="s">
        <v>353</v>
      </c>
      <c r="D890" s="23" t="s">
        <v>144</v>
      </c>
      <c r="E890" s="55" t="s">
        <v>677</v>
      </c>
      <c r="F890" s="23">
        <v>100</v>
      </c>
      <c r="G890" s="14">
        <v>6009</v>
      </c>
      <c r="H890" s="14">
        <v>6009</v>
      </c>
      <c r="I890" s="80">
        <f t="shared" si="153"/>
        <v>100</v>
      </c>
    </row>
    <row r="891" spans="1:9" ht="31.5" x14ac:dyDescent="0.25">
      <c r="A891" s="12" t="s">
        <v>131</v>
      </c>
      <c r="B891" s="82"/>
      <c r="C891" s="23" t="s">
        <v>353</v>
      </c>
      <c r="D891" s="23" t="s">
        <v>144</v>
      </c>
      <c r="E891" s="55" t="s">
        <v>677</v>
      </c>
      <c r="F891" s="23">
        <v>200</v>
      </c>
      <c r="G891" s="14">
        <v>0.2</v>
      </c>
      <c r="H891" s="14"/>
      <c r="I891" s="80">
        <f t="shared" si="153"/>
        <v>0</v>
      </c>
    </row>
    <row r="892" spans="1:9" x14ac:dyDescent="0.25">
      <c r="A892" s="12" t="s">
        <v>251</v>
      </c>
      <c r="B892" s="82"/>
      <c r="C892" s="23" t="s">
        <v>353</v>
      </c>
      <c r="D892" s="23" t="s">
        <v>144</v>
      </c>
      <c r="E892" s="55" t="s">
        <v>678</v>
      </c>
      <c r="F892" s="23"/>
      <c r="G892" s="14">
        <f>SUM(G893:G894)</f>
        <v>103.9</v>
      </c>
      <c r="H892" s="14">
        <f>SUM(H893:H894)</f>
        <v>103.9</v>
      </c>
      <c r="I892" s="80">
        <f t="shared" si="153"/>
        <v>100</v>
      </c>
    </row>
    <row r="893" spans="1:9" ht="31.5" x14ac:dyDescent="0.25">
      <c r="A893" s="12" t="s">
        <v>131</v>
      </c>
      <c r="B893" s="82"/>
      <c r="C893" s="23" t="s">
        <v>353</v>
      </c>
      <c r="D893" s="23" t="s">
        <v>144</v>
      </c>
      <c r="E893" s="55" t="s">
        <v>678</v>
      </c>
      <c r="F893" s="23">
        <v>200</v>
      </c>
      <c r="G893" s="14">
        <v>100</v>
      </c>
      <c r="H893" s="14">
        <v>100</v>
      </c>
      <c r="I893" s="80">
        <f t="shared" si="153"/>
        <v>100</v>
      </c>
    </row>
    <row r="894" spans="1:9" x14ac:dyDescent="0.25">
      <c r="A894" s="12" t="s">
        <v>145</v>
      </c>
      <c r="B894" s="82"/>
      <c r="C894" s="23" t="s">
        <v>353</v>
      </c>
      <c r="D894" s="23" t="s">
        <v>144</v>
      </c>
      <c r="E894" s="55" t="s">
        <v>678</v>
      </c>
      <c r="F894" s="23">
        <v>800</v>
      </c>
      <c r="G894" s="14">
        <v>3.9</v>
      </c>
      <c r="H894" s="14">
        <v>3.9</v>
      </c>
      <c r="I894" s="80">
        <f t="shared" si="153"/>
        <v>100</v>
      </c>
    </row>
    <row r="895" spans="1:9" ht="31.5" x14ac:dyDescent="0.25">
      <c r="A895" s="12" t="s">
        <v>253</v>
      </c>
      <c r="B895" s="82"/>
      <c r="C895" s="23" t="s">
        <v>353</v>
      </c>
      <c r="D895" s="23" t="s">
        <v>144</v>
      </c>
      <c r="E895" s="55" t="s">
        <v>679</v>
      </c>
      <c r="F895" s="23"/>
      <c r="G895" s="14">
        <f>SUM(G896)</f>
        <v>1222.2</v>
      </c>
      <c r="H895" s="14">
        <f>SUM(H896)</f>
        <v>1059</v>
      </c>
      <c r="I895" s="80">
        <f t="shared" si="153"/>
        <v>86.647029945999009</v>
      </c>
    </row>
    <row r="896" spans="1:9" ht="31.5" x14ac:dyDescent="0.25">
      <c r="A896" s="12" t="s">
        <v>131</v>
      </c>
      <c r="B896" s="82"/>
      <c r="C896" s="23" t="s">
        <v>353</v>
      </c>
      <c r="D896" s="23" t="s">
        <v>144</v>
      </c>
      <c r="E896" s="55" t="s">
        <v>679</v>
      </c>
      <c r="F896" s="23">
        <v>200</v>
      </c>
      <c r="G896" s="14">
        <v>1222.2</v>
      </c>
      <c r="H896" s="14">
        <v>1059</v>
      </c>
      <c r="I896" s="80">
        <f t="shared" si="153"/>
        <v>86.647029945999009</v>
      </c>
    </row>
    <row r="897" spans="1:9" ht="31.5" x14ac:dyDescent="0.25">
      <c r="A897" s="12" t="s">
        <v>228</v>
      </c>
      <c r="B897" s="82"/>
      <c r="C897" s="23" t="s">
        <v>353</v>
      </c>
      <c r="D897" s="23" t="s">
        <v>144</v>
      </c>
      <c r="E897" s="55" t="s">
        <v>680</v>
      </c>
      <c r="F897" s="23"/>
      <c r="G897" s="14">
        <f>SUM(G898:G900)</f>
        <v>1482.6999999999998</v>
      </c>
      <c r="H897" s="14">
        <f t="shared" ref="H897" si="170">SUM(H898:H900)</f>
        <v>1466.1999999999998</v>
      </c>
      <c r="I897" s="80">
        <f t="shared" si="153"/>
        <v>98.88716530653538</v>
      </c>
    </row>
    <row r="898" spans="1:9" ht="47.25" x14ac:dyDescent="0.25">
      <c r="A898" s="12" t="s">
        <v>143</v>
      </c>
      <c r="B898" s="82"/>
      <c r="C898" s="23" t="s">
        <v>353</v>
      </c>
      <c r="D898" s="23" t="s">
        <v>144</v>
      </c>
      <c r="E898" s="55" t="s">
        <v>680</v>
      </c>
      <c r="F898" s="23" t="s">
        <v>9</v>
      </c>
      <c r="G898" s="14">
        <v>9.1</v>
      </c>
      <c r="H898" s="14">
        <v>9.1</v>
      </c>
      <c r="I898" s="80">
        <f t="shared" si="153"/>
        <v>100</v>
      </c>
    </row>
    <row r="899" spans="1:9" ht="31.5" x14ac:dyDescent="0.25">
      <c r="A899" s="12" t="s">
        <v>131</v>
      </c>
      <c r="B899" s="82"/>
      <c r="C899" s="23" t="s">
        <v>353</v>
      </c>
      <c r="D899" s="23" t="s">
        <v>144</v>
      </c>
      <c r="E899" s="55" t="s">
        <v>680</v>
      </c>
      <c r="F899" s="23">
        <v>200</v>
      </c>
      <c r="G899" s="14">
        <v>1402.6</v>
      </c>
      <c r="H899" s="14">
        <v>1386.1</v>
      </c>
      <c r="I899" s="80">
        <f t="shared" si="153"/>
        <v>98.823613289605021</v>
      </c>
    </row>
    <row r="900" spans="1:9" x14ac:dyDescent="0.25">
      <c r="A900" s="12" t="s">
        <v>145</v>
      </c>
      <c r="B900" s="82"/>
      <c r="C900" s="23" t="s">
        <v>353</v>
      </c>
      <c r="D900" s="23" t="s">
        <v>144</v>
      </c>
      <c r="E900" s="55" t="s">
        <v>680</v>
      </c>
      <c r="F900" s="23">
        <v>800</v>
      </c>
      <c r="G900" s="14">
        <v>71</v>
      </c>
      <c r="H900" s="14">
        <v>71</v>
      </c>
      <c r="I900" s="80">
        <f t="shared" si="153"/>
        <v>100</v>
      </c>
    </row>
    <row r="901" spans="1:9" x14ac:dyDescent="0.25">
      <c r="A901" s="15" t="s">
        <v>1034</v>
      </c>
      <c r="B901" s="26" t="s">
        <v>1035</v>
      </c>
      <c r="C901" s="25"/>
      <c r="D901" s="25"/>
      <c r="E901" s="26"/>
      <c r="F901" s="25"/>
      <c r="G901" s="27">
        <f>SUM(G902+G1167)+G1197</f>
        <v>2544655.9999999995</v>
      </c>
      <c r="H901" s="27">
        <f>SUM(H902+H1167)+H1197</f>
        <v>2541817.5</v>
      </c>
      <c r="I901" s="80">
        <f t="shared" si="153"/>
        <v>99.888452505957602</v>
      </c>
    </row>
    <row r="902" spans="1:9" x14ac:dyDescent="0.25">
      <c r="A902" s="12" t="s">
        <v>920</v>
      </c>
      <c r="B902" s="23"/>
      <c r="C902" s="23" t="s">
        <v>127</v>
      </c>
      <c r="D902" s="23"/>
      <c r="E902" s="23"/>
      <c r="F902" s="23"/>
      <c r="G902" s="14">
        <f>SUM(G903+G968+G1059+G1092+G1130)+G1084</f>
        <v>2474846.0999999996</v>
      </c>
      <c r="H902" s="14">
        <f>SUM(H903+H968+H1059+H1092+H1130)+H1084</f>
        <v>2471638.2000000002</v>
      </c>
      <c r="I902" s="80">
        <f t="shared" si="153"/>
        <v>99.870379818769365</v>
      </c>
    </row>
    <row r="903" spans="1:9" x14ac:dyDescent="0.25">
      <c r="A903" s="12" t="s">
        <v>1036</v>
      </c>
      <c r="B903" s="23"/>
      <c r="C903" s="23" t="s">
        <v>127</v>
      </c>
      <c r="D903" s="23" t="s">
        <v>128</v>
      </c>
      <c r="E903" s="23"/>
      <c r="F903" s="23"/>
      <c r="G903" s="14">
        <f>SUM(G904)+G962</f>
        <v>962231.69999999984</v>
      </c>
      <c r="H903" s="14">
        <f>SUM(H904)+H962</f>
        <v>961175.59999999986</v>
      </c>
      <c r="I903" s="80">
        <f t="shared" ref="I903:I966" si="171">SUM(H903/G903*100)</f>
        <v>99.89024473003748</v>
      </c>
    </row>
    <row r="904" spans="1:9" ht="32.25" customHeight="1" x14ac:dyDescent="0.25">
      <c r="A904" s="12" t="s">
        <v>550</v>
      </c>
      <c r="B904" s="23"/>
      <c r="C904" s="23" t="s">
        <v>127</v>
      </c>
      <c r="D904" s="23" t="s">
        <v>128</v>
      </c>
      <c r="E904" s="20" t="s">
        <v>551</v>
      </c>
      <c r="F904" s="23"/>
      <c r="G904" s="14">
        <f>SUM(G905+G952)</f>
        <v>962201.69999999984</v>
      </c>
      <c r="H904" s="14">
        <f t="shared" ref="H904" si="172">SUM(H905+H952)</f>
        <v>961145.59999999986</v>
      </c>
      <c r="I904" s="80">
        <f t="shared" si="171"/>
        <v>99.890241308033438</v>
      </c>
    </row>
    <row r="905" spans="1:9" ht="32.25" customHeight="1" x14ac:dyDescent="0.25">
      <c r="A905" s="12" t="s">
        <v>1037</v>
      </c>
      <c r="B905" s="23"/>
      <c r="C905" s="23" t="s">
        <v>127</v>
      </c>
      <c r="D905" s="23" t="s">
        <v>128</v>
      </c>
      <c r="E905" s="20" t="s">
        <v>553</v>
      </c>
      <c r="F905" s="23"/>
      <c r="G905" s="14">
        <f>SUM(G906+G916+G921+G928)</f>
        <v>947130.89999999979</v>
      </c>
      <c r="H905" s="14">
        <f t="shared" ref="H905" si="173">SUM(H906+H916+H921+H928)</f>
        <v>946074.79999999981</v>
      </c>
      <c r="I905" s="80">
        <f t="shared" si="171"/>
        <v>99.888494821571129</v>
      </c>
    </row>
    <row r="906" spans="1:9" x14ac:dyDescent="0.25">
      <c r="A906" s="12" t="s">
        <v>216</v>
      </c>
      <c r="B906" s="23"/>
      <c r="C906" s="23" t="s">
        <v>127</v>
      </c>
      <c r="D906" s="23" t="s">
        <v>128</v>
      </c>
      <c r="E906" s="20" t="s">
        <v>554</v>
      </c>
      <c r="F906" s="23"/>
      <c r="G906" s="14">
        <f>SUM(G907)+G911+G914</f>
        <v>11290.199999999999</v>
      </c>
      <c r="H906" s="14">
        <f t="shared" ref="H906" si="174">SUM(H907)+H911+H914</f>
        <v>11290.1</v>
      </c>
      <c r="I906" s="80">
        <f t="shared" si="171"/>
        <v>99.99911427609787</v>
      </c>
    </row>
    <row r="907" spans="1:9" x14ac:dyDescent="0.25">
      <c r="A907" s="12" t="s">
        <v>558</v>
      </c>
      <c r="B907" s="23"/>
      <c r="C907" s="23" t="s">
        <v>127</v>
      </c>
      <c r="D907" s="23" t="s">
        <v>128</v>
      </c>
      <c r="E907" s="20" t="s">
        <v>559</v>
      </c>
      <c r="F907" s="23"/>
      <c r="G907" s="14">
        <f>SUM(G908:G910)</f>
        <v>7732.2999999999993</v>
      </c>
      <c r="H907" s="14">
        <f>SUM(H908:H910)</f>
        <v>7732.2</v>
      </c>
      <c r="I907" s="80">
        <f t="shared" si="171"/>
        <v>99.998706723743268</v>
      </c>
    </row>
    <row r="908" spans="1:9" ht="31.5" x14ac:dyDescent="0.25">
      <c r="A908" s="12" t="s">
        <v>131</v>
      </c>
      <c r="B908" s="23"/>
      <c r="C908" s="23" t="s">
        <v>127</v>
      </c>
      <c r="D908" s="23" t="s">
        <v>128</v>
      </c>
      <c r="E908" s="20" t="s">
        <v>559</v>
      </c>
      <c r="F908" s="23" t="s">
        <v>169</v>
      </c>
      <c r="G908" s="14">
        <v>1543.3</v>
      </c>
      <c r="H908" s="14">
        <v>1543.2</v>
      </c>
      <c r="I908" s="80">
        <f t="shared" si="171"/>
        <v>99.993520378409912</v>
      </c>
    </row>
    <row r="909" spans="1:9" x14ac:dyDescent="0.25">
      <c r="A909" s="12" t="s">
        <v>116</v>
      </c>
      <c r="B909" s="23"/>
      <c r="C909" s="23" t="s">
        <v>127</v>
      </c>
      <c r="D909" s="23" t="s">
        <v>128</v>
      </c>
      <c r="E909" s="20" t="s">
        <v>559</v>
      </c>
      <c r="F909" s="23" t="s">
        <v>117</v>
      </c>
      <c r="G909" s="14">
        <v>15.1</v>
      </c>
      <c r="H909" s="14">
        <v>15.1</v>
      </c>
      <c r="I909" s="80">
        <f t="shared" si="171"/>
        <v>100</v>
      </c>
    </row>
    <row r="910" spans="1:9" ht="31.5" x14ac:dyDescent="0.25">
      <c r="A910" s="12" t="s">
        <v>126</v>
      </c>
      <c r="B910" s="23"/>
      <c r="C910" s="23" t="s">
        <v>127</v>
      </c>
      <c r="D910" s="23" t="s">
        <v>128</v>
      </c>
      <c r="E910" s="20" t="s">
        <v>559</v>
      </c>
      <c r="F910" s="23" t="s">
        <v>183</v>
      </c>
      <c r="G910" s="14">
        <v>6173.9</v>
      </c>
      <c r="H910" s="14">
        <v>6173.9</v>
      </c>
      <c r="I910" s="80">
        <f t="shared" si="171"/>
        <v>100</v>
      </c>
    </row>
    <row r="911" spans="1:9" ht="89.25" customHeight="1" x14ac:dyDescent="0.25">
      <c r="A911" s="12" t="s">
        <v>570</v>
      </c>
      <c r="B911" s="23"/>
      <c r="C911" s="23" t="s">
        <v>127</v>
      </c>
      <c r="D911" s="23" t="s">
        <v>128</v>
      </c>
      <c r="E911" s="22" t="s">
        <v>571</v>
      </c>
      <c r="F911" s="23"/>
      <c r="G911" s="14">
        <f>G912+G913</f>
        <v>2828.8</v>
      </c>
      <c r="H911" s="14">
        <f>H912+H913</f>
        <v>2828.8</v>
      </c>
      <c r="I911" s="80">
        <f t="shared" si="171"/>
        <v>100</v>
      </c>
    </row>
    <row r="912" spans="1:9" ht="31.5" x14ac:dyDescent="0.25">
      <c r="A912" s="12" t="s">
        <v>131</v>
      </c>
      <c r="B912" s="23"/>
      <c r="C912" s="23" t="s">
        <v>127</v>
      </c>
      <c r="D912" s="23" t="s">
        <v>128</v>
      </c>
      <c r="E912" s="22" t="s">
        <v>571</v>
      </c>
      <c r="F912" s="23" t="s">
        <v>169</v>
      </c>
      <c r="G912" s="14">
        <v>942.9</v>
      </c>
      <c r="H912" s="14">
        <v>942.9</v>
      </c>
      <c r="I912" s="80">
        <f t="shared" si="171"/>
        <v>100</v>
      </c>
    </row>
    <row r="913" spans="1:9" ht="31.5" x14ac:dyDescent="0.25">
      <c r="A913" s="12" t="s">
        <v>126</v>
      </c>
      <c r="B913" s="23"/>
      <c r="C913" s="23" t="s">
        <v>127</v>
      </c>
      <c r="D913" s="23" t="s">
        <v>128</v>
      </c>
      <c r="E913" s="22" t="s">
        <v>571</v>
      </c>
      <c r="F913" s="23" t="s">
        <v>183</v>
      </c>
      <c r="G913" s="14">
        <v>1885.9</v>
      </c>
      <c r="H913" s="14">
        <v>1885.9</v>
      </c>
      <c r="I913" s="80">
        <f t="shared" si="171"/>
        <v>100</v>
      </c>
    </row>
    <row r="914" spans="1:9" ht="31.5" x14ac:dyDescent="0.25">
      <c r="A914" s="12" t="s">
        <v>584</v>
      </c>
      <c r="B914" s="23"/>
      <c r="C914" s="23" t="s">
        <v>127</v>
      </c>
      <c r="D914" s="23" t="s">
        <v>128</v>
      </c>
      <c r="E914" s="22" t="s">
        <v>585</v>
      </c>
      <c r="F914" s="23"/>
      <c r="G914" s="14">
        <f>SUM(G915)</f>
        <v>729.1</v>
      </c>
      <c r="H914" s="14">
        <f t="shared" ref="H914" si="175">SUM(H915)</f>
        <v>729.1</v>
      </c>
      <c r="I914" s="80">
        <f t="shared" si="171"/>
        <v>100</v>
      </c>
    </row>
    <row r="915" spans="1:9" ht="31.5" x14ac:dyDescent="0.25">
      <c r="A915" s="12" t="s">
        <v>131</v>
      </c>
      <c r="B915" s="23"/>
      <c r="C915" s="23" t="s">
        <v>127</v>
      </c>
      <c r="D915" s="23" t="s">
        <v>128</v>
      </c>
      <c r="E915" s="22" t="s">
        <v>585</v>
      </c>
      <c r="F915" s="23" t="s">
        <v>169</v>
      </c>
      <c r="G915" s="14">
        <v>729.1</v>
      </c>
      <c r="H915" s="14">
        <v>729.1</v>
      </c>
      <c r="I915" s="80">
        <f t="shared" si="171"/>
        <v>100</v>
      </c>
    </row>
    <row r="916" spans="1:9" ht="47.25" x14ac:dyDescent="0.25">
      <c r="A916" s="12" t="s">
        <v>441</v>
      </c>
      <c r="B916" s="23"/>
      <c r="C916" s="23" t="s">
        <v>127</v>
      </c>
      <c r="D916" s="23" t="s">
        <v>128</v>
      </c>
      <c r="E916" s="28" t="s">
        <v>1038</v>
      </c>
      <c r="F916" s="13"/>
      <c r="G916" s="14">
        <f>SUM(G917)+G919</f>
        <v>808570.89999999991</v>
      </c>
      <c r="H916" s="14">
        <f>SUM(H917)+H919</f>
        <v>808570.89999999991</v>
      </c>
      <c r="I916" s="80">
        <f t="shared" si="171"/>
        <v>100</v>
      </c>
    </row>
    <row r="917" spans="1:9" ht="47.25" x14ac:dyDescent="0.25">
      <c r="A917" s="12" t="s">
        <v>591</v>
      </c>
      <c r="B917" s="23"/>
      <c r="C917" s="23" t="s">
        <v>127</v>
      </c>
      <c r="D917" s="23" t="s">
        <v>128</v>
      </c>
      <c r="E917" s="28" t="s">
        <v>592</v>
      </c>
      <c r="F917" s="13"/>
      <c r="G917" s="14">
        <f>SUM(G918)</f>
        <v>533682.69999999995</v>
      </c>
      <c r="H917" s="14">
        <f>SUM(H918)</f>
        <v>533682.69999999995</v>
      </c>
      <c r="I917" s="80">
        <f t="shared" si="171"/>
        <v>100</v>
      </c>
    </row>
    <row r="918" spans="1:9" ht="31.5" x14ac:dyDescent="0.25">
      <c r="A918" s="12" t="s">
        <v>126</v>
      </c>
      <c r="B918" s="23"/>
      <c r="C918" s="23" t="s">
        <v>127</v>
      </c>
      <c r="D918" s="23" t="s">
        <v>128</v>
      </c>
      <c r="E918" s="28" t="s">
        <v>592</v>
      </c>
      <c r="F918" s="23" t="s">
        <v>183</v>
      </c>
      <c r="G918" s="14">
        <v>533682.69999999995</v>
      </c>
      <c r="H918" s="14">
        <v>533682.69999999995</v>
      </c>
      <c r="I918" s="80">
        <f t="shared" si="171"/>
        <v>100</v>
      </c>
    </row>
    <row r="919" spans="1:9" x14ac:dyDescent="0.25">
      <c r="A919" s="12" t="s">
        <v>558</v>
      </c>
      <c r="B919" s="23"/>
      <c r="C919" s="23" t="s">
        <v>127</v>
      </c>
      <c r="D919" s="23" t="s">
        <v>128</v>
      </c>
      <c r="E919" s="20" t="s">
        <v>593</v>
      </c>
      <c r="F919" s="23"/>
      <c r="G919" s="14">
        <f>G920</f>
        <v>274888.2</v>
      </c>
      <c r="H919" s="14">
        <f>H920</f>
        <v>274888.2</v>
      </c>
      <c r="I919" s="80">
        <f t="shared" si="171"/>
        <v>100</v>
      </c>
    </row>
    <row r="920" spans="1:9" ht="31.5" x14ac:dyDescent="0.25">
      <c r="A920" s="12" t="s">
        <v>126</v>
      </c>
      <c r="B920" s="23"/>
      <c r="C920" s="23" t="s">
        <v>127</v>
      </c>
      <c r="D920" s="23" t="s">
        <v>128</v>
      </c>
      <c r="E920" s="20" t="s">
        <v>593</v>
      </c>
      <c r="F920" s="23" t="s">
        <v>183</v>
      </c>
      <c r="G920" s="14">
        <v>274888.2</v>
      </c>
      <c r="H920" s="14">
        <v>274888.2</v>
      </c>
      <c r="I920" s="80">
        <f t="shared" si="171"/>
        <v>100</v>
      </c>
    </row>
    <row r="921" spans="1:9" x14ac:dyDescent="0.25">
      <c r="A921" s="12" t="s">
        <v>428</v>
      </c>
      <c r="B921" s="23"/>
      <c r="C921" s="23" t="s">
        <v>127</v>
      </c>
      <c r="D921" s="23" t="s">
        <v>128</v>
      </c>
      <c r="E921" s="20" t="s">
        <v>596</v>
      </c>
      <c r="F921" s="23"/>
      <c r="G921" s="14">
        <f>SUM(G922+G925)</f>
        <v>10002.200000000001</v>
      </c>
      <c r="H921" s="14">
        <f t="shared" ref="H921" si="176">SUM(H922+H925)</f>
        <v>10002.200000000001</v>
      </c>
      <c r="I921" s="80">
        <f t="shared" si="171"/>
        <v>100</v>
      </c>
    </row>
    <row r="922" spans="1:9" ht="31.5" x14ac:dyDescent="0.25">
      <c r="A922" s="12" t="s">
        <v>472</v>
      </c>
      <c r="B922" s="23"/>
      <c r="C922" s="23" t="s">
        <v>127</v>
      </c>
      <c r="D922" s="23" t="s">
        <v>128</v>
      </c>
      <c r="E922" s="20" t="s">
        <v>597</v>
      </c>
      <c r="F922" s="23"/>
      <c r="G922" s="14">
        <f>SUM(G923)</f>
        <v>5752.2</v>
      </c>
      <c r="H922" s="14">
        <f t="shared" ref="H922:H923" si="177">SUM(H923)</f>
        <v>5752.2</v>
      </c>
      <c r="I922" s="80">
        <f t="shared" si="171"/>
        <v>100</v>
      </c>
    </row>
    <row r="923" spans="1:9" ht="31.5" x14ac:dyDescent="0.25">
      <c r="A923" s="12" t="s">
        <v>584</v>
      </c>
      <c r="B923" s="23"/>
      <c r="C923" s="23" t="s">
        <v>127</v>
      </c>
      <c r="D923" s="23" t="s">
        <v>128</v>
      </c>
      <c r="E923" s="20" t="s">
        <v>599</v>
      </c>
      <c r="F923" s="23"/>
      <c r="G923" s="14">
        <f>SUM(G924)</f>
        <v>5752.2</v>
      </c>
      <c r="H923" s="14">
        <f t="shared" si="177"/>
        <v>5752.2</v>
      </c>
      <c r="I923" s="80">
        <f t="shared" si="171"/>
        <v>100</v>
      </c>
    </row>
    <row r="924" spans="1:9" ht="31.5" x14ac:dyDescent="0.25">
      <c r="A924" s="12" t="s">
        <v>126</v>
      </c>
      <c r="B924" s="23"/>
      <c r="C924" s="23" t="s">
        <v>127</v>
      </c>
      <c r="D924" s="23" t="s">
        <v>128</v>
      </c>
      <c r="E924" s="20" t="s">
        <v>599</v>
      </c>
      <c r="F924" s="23" t="s">
        <v>183</v>
      </c>
      <c r="G924" s="14">
        <v>5752.2</v>
      </c>
      <c r="H924" s="14">
        <v>5752.2</v>
      </c>
      <c r="I924" s="80">
        <f t="shared" si="171"/>
        <v>100</v>
      </c>
    </row>
    <row r="925" spans="1:9" x14ac:dyDescent="0.25">
      <c r="A925" s="12" t="s">
        <v>445</v>
      </c>
      <c r="B925" s="23"/>
      <c r="C925" s="23" t="s">
        <v>127</v>
      </c>
      <c r="D925" s="23" t="s">
        <v>128</v>
      </c>
      <c r="E925" s="20" t="s">
        <v>600</v>
      </c>
      <c r="F925" s="23"/>
      <c r="G925" s="14">
        <f>SUM(G926)</f>
        <v>4250</v>
      </c>
      <c r="H925" s="14">
        <f t="shared" ref="H925" si="178">SUM(H926)</f>
        <v>4250</v>
      </c>
      <c r="I925" s="80">
        <f t="shared" si="171"/>
        <v>100</v>
      </c>
    </row>
    <row r="926" spans="1:9" x14ac:dyDescent="0.25">
      <c r="A926" s="12" t="s">
        <v>558</v>
      </c>
      <c r="B926" s="23"/>
      <c r="C926" s="23" t="s">
        <v>127</v>
      </c>
      <c r="D926" s="23" t="s">
        <v>128</v>
      </c>
      <c r="E926" s="20" t="s">
        <v>601</v>
      </c>
      <c r="F926" s="23"/>
      <c r="G926" s="14">
        <f t="shared" ref="G926:H926" si="179">SUM(G927)</f>
        <v>4250</v>
      </c>
      <c r="H926" s="14">
        <f t="shared" si="179"/>
        <v>4250</v>
      </c>
      <c r="I926" s="80">
        <f t="shared" si="171"/>
        <v>100</v>
      </c>
    </row>
    <row r="927" spans="1:9" ht="31.5" x14ac:dyDescent="0.25">
      <c r="A927" s="12" t="s">
        <v>126</v>
      </c>
      <c r="B927" s="23"/>
      <c r="C927" s="23" t="s">
        <v>127</v>
      </c>
      <c r="D927" s="23" t="s">
        <v>128</v>
      </c>
      <c r="E927" s="20" t="s">
        <v>601</v>
      </c>
      <c r="F927" s="23" t="s">
        <v>183</v>
      </c>
      <c r="G927" s="14">
        <v>4250</v>
      </c>
      <c r="H927" s="14">
        <v>4250</v>
      </c>
      <c r="I927" s="80">
        <f t="shared" si="171"/>
        <v>100</v>
      </c>
    </row>
    <row r="928" spans="1:9" ht="31.5" x14ac:dyDescent="0.25">
      <c r="A928" s="12" t="s">
        <v>294</v>
      </c>
      <c r="B928" s="23"/>
      <c r="C928" s="23" t="s">
        <v>127</v>
      </c>
      <c r="D928" s="23" t="s">
        <v>128</v>
      </c>
      <c r="E928" s="28" t="s">
        <v>604</v>
      </c>
      <c r="F928" s="23"/>
      <c r="G928" s="14">
        <f>SUM(G929+G933)</f>
        <v>117267.6</v>
      </c>
      <c r="H928" s="14">
        <f>SUM(H929+H933)</f>
        <v>116211.6</v>
      </c>
      <c r="I928" s="80">
        <f t="shared" si="171"/>
        <v>99.099495512827076</v>
      </c>
    </row>
    <row r="929" spans="1:9" ht="47.25" x14ac:dyDescent="0.25">
      <c r="A929" s="12" t="s">
        <v>591</v>
      </c>
      <c r="B929" s="23"/>
      <c r="C929" s="23" t="s">
        <v>127</v>
      </c>
      <c r="D929" s="23" t="s">
        <v>128</v>
      </c>
      <c r="E929" s="28" t="s">
        <v>610</v>
      </c>
      <c r="F929" s="23"/>
      <c r="G929" s="14">
        <f>SUM(G930:G932)</f>
        <v>65215</v>
      </c>
      <c r="H929" s="14">
        <f t="shared" ref="H929" si="180">SUM(H930:H932)</f>
        <v>65215</v>
      </c>
      <c r="I929" s="80">
        <f t="shared" si="171"/>
        <v>100</v>
      </c>
    </row>
    <row r="930" spans="1:9" ht="47.25" x14ac:dyDescent="0.25">
      <c r="A930" s="12" t="s">
        <v>143</v>
      </c>
      <c r="B930" s="23"/>
      <c r="C930" s="23" t="s">
        <v>127</v>
      </c>
      <c r="D930" s="23" t="s">
        <v>128</v>
      </c>
      <c r="E930" s="28" t="s">
        <v>610</v>
      </c>
      <c r="F930" s="23" t="s">
        <v>9</v>
      </c>
      <c r="G930" s="14">
        <v>63659.4</v>
      </c>
      <c r="H930" s="14">
        <v>63659.4</v>
      </c>
      <c r="I930" s="80">
        <f t="shared" si="171"/>
        <v>100</v>
      </c>
    </row>
    <row r="931" spans="1:9" ht="31.5" x14ac:dyDescent="0.25">
      <c r="A931" s="12" t="s">
        <v>131</v>
      </c>
      <c r="B931" s="23"/>
      <c r="C931" s="23" t="s">
        <v>127</v>
      </c>
      <c r="D931" s="23" t="s">
        <v>128</v>
      </c>
      <c r="E931" s="28" t="s">
        <v>610</v>
      </c>
      <c r="F931" s="23" t="s">
        <v>169</v>
      </c>
      <c r="G931" s="14">
        <v>1457.2</v>
      </c>
      <c r="H931" s="14">
        <v>1457.2</v>
      </c>
      <c r="I931" s="80">
        <f t="shared" si="171"/>
        <v>100</v>
      </c>
    </row>
    <row r="932" spans="1:9" x14ac:dyDescent="0.25">
      <c r="A932" s="12" t="s">
        <v>116</v>
      </c>
      <c r="B932" s="23"/>
      <c r="C932" s="23" t="s">
        <v>127</v>
      </c>
      <c r="D932" s="23" t="s">
        <v>128</v>
      </c>
      <c r="E932" s="28" t="s">
        <v>610</v>
      </c>
      <c r="F932" s="23" t="s">
        <v>117</v>
      </c>
      <c r="G932" s="14">
        <v>98.4</v>
      </c>
      <c r="H932" s="14">
        <v>98.4</v>
      </c>
      <c r="I932" s="80">
        <f t="shared" si="171"/>
        <v>100</v>
      </c>
    </row>
    <row r="933" spans="1:9" x14ac:dyDescent="0.25">
      <c r="A933" s="12" t="s">
        <v>558</v>
      </c>
      <c r="B933" s="20"/>
      <c r="C933" s="23" t="s">
        <v>127</v>
      </c>
      <c r="D933" s="23" t="s">
        <v>128</v>
      </c>
      <c r="E933" s="20" t="s">
        <v>611</v>
      </c>
      <c r="F933" s="23"/>
      <c r="G933" s="14">
        <f>G934+G935+G936</f>
        <v>52052.6</v>
      </c>
      <c r="H933" s="14">
        <f>H934+H935+H936</f>
        <v>50996.6</v>
      </c>
      <c r="I933" s="80">
        <f t="shared" si="171"/>
        <v>97.971282894610454</v>
      </c>
    </row>
    <row r="934" spans="1:9" ht="47.25" x14ac:dyDescent="0.25">
      <c r="A934" s="30" t="s">
        <v>143</v>
      </c>
      <c r="B934" s="23"/>
      <c r="C934" s="23" t="s">
        <v>127</v>
      </c>
      <c r="D934" s="23" t="s">
        <v>128</v>
      </c>
      <c r="E934" s="20" t="s">
        <v>611</v>
      </c>
      <c r="F934" s="23" t="s">
        <v>9</v>
      </c>
      <c r="G934" s="14">
        <f>22073.2+1995.9</f>
        <v>24069.100000000002</v>
      </c>
      <c r="H934" s="14">
        <v>24069.1</v>
      </c>
      <c r="I934" s="80">
        <f t="shared" si="171"/>
        <v>99.999999999999986</v>
      </c>
    </row>
    <row r="935" spans="1:9" ht="31.5" x14ac:dyDescent="0.25">
      <c r="A935" s="12" t="s">
        <v>131</v>
      </c>
      <c r="B935" s="23"/>
      <c r="C935" s="23" t="s">
        <v>127</v>
      </c>
      <c r="D935" s="23" t="s">
        <v>128</v>
      </c>
      <c r="E935" s="20" t="s">
        <v>611</v>
      </c>
      <c r="F935" s="23" t="s">
        <v>169</v>
      </c>
      <c r="G935" s="14">
        <v>26283.3</v>
      </c>
      <c r="H935" s="14">
        <v>25231.599999999999</v>
      </c>
      <c r="I935" s="80">
        <f t="shared" si="171"/>
        <v>95.998599871401225</v>
      </c>
    </row>
    <row r="936" spans="1:9" x14ac:dyDescent="0.25">
      <c r="A936" s="12" t="s">
        <v>145</v>
      </c>
      <c r="B936" s="23"/>
      <c r="C936" s="23" t="s">
        <v>127</v>
      </c>
      <c r="D936" s="23" t="s">
        <v>128</v>
      </c>
      <c r="E936" s="20" t="s">
        <v>611</v>
      </c>
      <c r="F936" s="23" t="s">
        <v>225</v>
      </c>
      <c r="G936" s="14">
        <v>1700.2</v>
      </c>
      <c r="H936" s="14">
        <v>1695.9</v>
      </c>
      <c r="I936" s="80">
        <f t="shared" si="171"/>
        <v>99.747088577814381</v>
      </c>
    </row>
    <row r="937" spans="1:9" ht="78.75" hidden="1" x14ac:dyDescent="0.25">
      <c r="A937" s="12" t="s">
        <v>1039</v>
      </c>
      <c r="B937" s="23"/>
      <c r="C937" s="23" t="s">
        <v>127</v>
      </c>
      <c r="D937" s="23" t="s">
        <v>128</v>
      </c>
      <c r="E937" s="28" t="s">
        <v>1040</v>
      </c>
      <c r="F937" s="23"/>
      <c r="G937" s="14">
        <f>G939+G938</f>
        <v>0</v>
      </c>
      <c r="H937" s="14">
        <f>H939+H938</f>
        <v>0</v>
      </c>
      <c r="I937" s="80" t="e">
        <f t="shared" si="171"/>
        <v>#DIV/0!</v>
      </c>
    </row>
    <row r="938" spans="1:9" ht="31.5" hidden="1" x14ac:dyDescent="0.25">
      <c r="A938" s="12" t="s">
        <v>131</v>
      </c>
      <c r="B938" s="23"/>
      <c r="C938" s="23" t="s">
        <v>127</v>
      </c>
      <c r="D938" s="23" t="s">
        <v>128</v>
      </c>
      <c r="E938" s="28" t="s">
        <v>1040</v>
      </c>
      <c r="F938" s="23" t="s">
        <v>169</v>
      </c>
      <c r="G938" s="14"/>
      <c r="H938" s="14"/>
      <c r="I938" s="80" t="e">
        <f t="shared" si="171"/>
        <v>#DIV/0!</v>
      </c>
    </row>
    <row r="939" spans="1:9" ht="31.5" hidden="1" x14ac:dyDescent="0.25">
      <c r="A939" s="12" t="s">
        <v>463</v>
      </c>
      <c r="B939" s="23"/>
      <c r="C939" s="23" t="s">
        <v>127</v>
      </c>
      <c r="D939" s="23" t="s">
        <v>128</v>
      </c>
      <c r="E939" s="28" t="s">
        <v>1040</v>
      </c>
      <c r="F939" s="23" t="s">
        <v>183</v>
      </c>
      <c r="G939" s="14"/>
      <c r="H939" s="14"/>
      <c r="I939" s="80" t="e">
        <f t="shared" si="171"/>
        <v>#DIV/0!</v>
      </c>
    </row>
    <row r="940" spans="1:9" ht="31.5" hidden="1" x14ac:dyDescent="0.25">
      <c r="A940" s="12" t="s">
        <v>1041</v>
      </c>
      <c r="B940" s="23"/>
      <c r="C940" s="23" t="s">
        <v>127</v>
      </c>
      <c r="D940" s="23" t="s">
        <v>128</v>
      </c>
      <c r="E940" s="20" t="s">
        <v>1042</v>
      </c>
      <c r="F940" s="23"/>
      <c r="G940" s="14">
        <f>G941</f>
        <v>0</v>
      </c>
      <c r="H940" s="14">
        <f>H941</f>
        <v>0</v>
      </c>
      <c r="I940" s="80" t="e">
        <f t="shared" si="171"/>
        <v>#DIV/0!</v>
      </c>
    </row>
    <row r="941" spans="1:9" hidden="1" x14ac:dyDescent="0.25">
      <c r="A941" s="12" t="s">
        <v>116</v>
      </c>
      <c r="B941" s="23"/>
      <c r="C941" s="23" t="s">
        <v>127</v>
      </c>
      <c r="D941" s="23" t="s">
        <v>128</v>
      </c>
      <c r="E941" s="20" t="s">
        <v>1042</v>
      </c>
      <c r="F941" s="23" t="s">
        <v>117</v>
      </c>
      <c r="G941" s="14"/>
      <c r="H941" s="14"/>
      <c r="I941" s="80" t="e">
        <f t="shared" si="171"/>
        <v>#DIV/0!</v>
      </c>
    </row>
    <row r="942" spans="1:9" ht="94.5" hidden="1" x14ac:dyDescent="0.25">
      <c r="A942" s="12" t="s">
        <v>1043</v>
      </c>
      <c r="B942" s="23"/>
      <c r="C942" s="23" t="s">
        <v>127</v>
      </c>
      <c r="D942" s="23" t="s">
        <v>128</v>
      </c>
      <c r="E942" s="13" t="s">
        <v>1044</v>
      </c>
      <c r="F942" s="23"/>
      <c r="G942" s="14">
        <f>G943</f>
        <v>0</v>
      </c>
      <c r="H942" s="14">
        <f>H943</f>
        <v>0</v>
      </c>
      <c r="I942" s="80" t="e">
        <f t="shared" si="171"/>
        <v>#DIV/0!</v>
      </c>
    </row>
    <row r="943" spans="1:9" ht="31.5" hidden="1" x14ac:dyDescent="0.25">
      <c r="A943" s="12" t="s">
        <v>463</v>
      </c>
      <c r="B943" s="23"/>
      <c r="C943" s="23" t="s">
        <v>127</v>
      </c>
      <c r="D943" s="23" t="s">
        <v>128</v>
      </c>
      <c r="E943" s="13" t="s">
        <v>1044</v>
      </c>
      <c r="F943" s="23" t="s">
        <v>183</v>
      </c>
      <c r="G943" s="14"/>
      <c r="H943" s="14"/>
      <c r="I943" s="80" t="e">
        <f t="shared" si="171"/>
        <v>#DIV/0!</v>
      </c>
    </row>
    <row r="944" spans="1:9" hidden="1" x14ac:dyDescent="0.25">
      <c r="A944" s="12" t="s">
        <v>428</v>
      </c>
      <c r="B944" s="23"/>
      <c r="C944" s="23" t="s">
        <v>127</v>
      </c>
      <c r="D944" s="23" t="s">
        <v>128</v>
      </c>
      <c r="E944" s="20" t="s">
        <v>1045</v>
      </c>
      <c r="F944" s="23"/>
      <c r="G944" s="14">
        <f>SUM(G945)</f>
        <v>0</v>
      </c>
      <c r="H944" s="14">
        <f>SUM(H945)</f>
        <v>0</v>
      </c>
      <c r="I944" s="80" t="e">
        <f t="shared" si="171"/>
        <v>#DIV/0!</v>
      </c>
    </row>
    <row r="945" spans="1:9" hidden="1" x14ac:dyDescent="0.25">
      <c r="A945" s="12" t="s">
        <v>558</v>
      </c>
      <c r="B945" s="23"/>
      <c r="C945" s="23" t="s">
        <v>127</v>
      </c>
      <c r="D945" s="23" t="s">
        <v>128</v>
      </c>
      <c r="E945" s="20" t="s">
        <v>1046</v>
      </c>
      <c r="F945" s="23"/>
      <c r="G945" s="14">
        <f>SUM(G946+G948+G950)</f>
        <v>0</v>
      </c>
      <c r="H945" s="14">
        <f>SUM(H946+H948+H950)</f>
        <v>0</v>
      </c>
      <c r="I945" s="80" t="e">
        <f t="shared" si="171"/>
        <v>#DIV/0!</v>
      </c>
    </row>
    <row r="946" spans="1:9" ht="31.5" hidden="1" x14ac:dyDescent="0.25">
      <c r="A946" s="12" t="s">
        <v>1047</v>
      </c>
      <c r="B946" s="23"/>
      <c r="C946" s="23" t="s">
        <v>127</v>
      </c>
      <c r="D946" s="23" t="s">
        <v>128</v>
      </c>
      <c r="E946" s="20" t="s">
        <v>1048</v>
      </c>
      <c r="F946" s="23"/>
      <c r="G946" s="14">
        <f>G947</f>
        <v>0</v>
      </c>
      <c r="H946" s="14">
        <f>H947</f>
        <v>0</v>
      </c>
      <c r="I946" s="80" t="e">
        <f t="shared" si="171"/>
        <v>#DIV/0!</v>
      </c>
    </row>
    <row r="947" spans="1:9" ht="31.5" hidden="1" x14ac:dyDescent="0.25">
      <c r="A947" s="12" t="s">
        <v>463</v>
      </c>
      <c r="B947" s="23"/>
      <c r="C947" s="23" t="s">
        <v>127</v>
      </c>
      <c r="D947" s="23" t="s">
        <v>128</v>
      </c>
      <c r="E947" s="20" t="s">
        <v>1048</v>
      </c>
      <c r="F947" s="23" t="s">
        <v>183</v>
      </c>
      <c r="G947" s="14"/>
      <c r="H947" s="14"/>
      <c r="I947" s="80" t="e">
        <f t="shared" si="171"/>
        <v>#DIV/0!</v>
      </c>
    </row>
    <row r="948" spans="1:9" ht="31.5" hidden="1" x14ac:dyDescent="0.25">
      <c r="A948" s="12" t="s">
        <v>1049</v>
      </c>
      <c r="B948" s="23"/>
      <c r="C948" s="23" t="s">
        <v>127</v>
      </c>
      <c r="D948" s="23" t="s">
        <v>128</v>
      </c>
      <c r="E948" s="20" t="s">
        <v>1050</v>
      </c>
      <c r="F948" s="23"/>
      <c r="G948" s="14">
        <f>G949</f>
        <v>0</v>
      </c>
      <c r="H948" s="14">
        <f>H949</f>
        <v>0</v>
      </c>
      <c r="I948" s="80" t="e">
        <f t="shared" si="171"/>
        <v>#DIV/0!</v>
      </c>
    </row>
    <row r="949" spans="1:9" ht="31.5" hidden="1" x14ac:dyDescent="0.25">
      <c r="A949" s="12" t="s">
        <v>463</v>
      </c>
      <c r="B949" s="23"/>
      <c r="C949" s="23" t="s">
        <v>127</v>
      </c>
      <c r="D949" s="23" t="s">
        <v>128</v>
      </c>
      <c r="E949" s="20" t="s">
        <v>1050</v>
      </c>
      <c r="F949" s="23" t="s">
        <v>183</v>
      </c>
      <c r="G949" s="14"/>
      <c r="H949" s="14"/>
      <c r="I949" s="80" t="e">
        <f t="shared" si="171"/>
        <v>#DIV/0!</v>
      </c>
    </row>
    <row r="950" spans="1:9" hidden="1" x14ac:dyDescent="0.25">
      <c r="A950" s="12" t="s">
        <v>445</v>
      </c>
      <c r="B950" s="23"/>
      <c r="C950" s="23" t="s">
        <v>127</v>
      </c>
      <c r="D950" s="23" t="s">
        <v>128</v>
      </c>
      <c r="E950" s="20" t="s">
        <v>1051</v>
      </c>
      <c r="F950" s="23"/>
      <c r="G950" s="14">
        <f>G951</f>
        <v>0</v>
      </c>
      <c r="H950" s="14">
        <f>H951</f>
        <v>0</v>
      </c>
      <c r="I950" s="80" t="e">
        <f t="shared" si="171"/>
        <v>#DIV/0!</v>
      </c>
    </row>
    <row r="951" spans="1:9" ht="31.5" hidden="1" x14ac:dyDescent="0.25">
      <c r="A951" s="12" t="s">
        <v>463</v>
      </c>
      <c r="B951" s="23"/>
      <c r="C951" s="23" t="s">
        <v>127</v>
      </c>
      <c r="D951" s="23" t="s">
        <v>128</v>
      </c>
      <c r="E951" s="20" t="s">
        <v>1051</v>
      </c>
      <c r="F951" s="23" t="s">
        <v>183</v>
      </c>
      <c r="G951" s="14"/>
      <c r="H951" s="14"/>
      <c r="I951" s="80" t="e">
        <f t="shared" si="171"/>
        <v>#DIV/0!</v>
      </c>
    </row>
    <row r="952" spans="1:9" ht="47.25" x14ac:dyDescent="0.25">
      <c r="A952" s="12" t="s">
        <v>647</v>
      </c>
      <c r="B952" s="23"/>
      <c r="C952" s="23" t="s">
        <v>127</v>
      </c>
      <c r="D952" s="23" t="s">
        <v>128</v>
      </c>
      <c r="E952" s="20" t="s">
        <v>648</v>
      </c>
      <c r="F952" s="23"/>
      <c r="G952" s="14">
        <f>G953+G958</f>
        <v>15070.800000000001</v>
      </c>
      <c r="H952" s="14">
        <f t="shared" ref="H952" si="181">H953+H958</f>
        <v>15070.800000000001</v>
      </c>
      <c r="I952" s="80">
        <f t="shared" si="171"/>
        <v>100</v>
      </c>
    </row>
    <row r="953" spans="1:9" x14ac:dyDescent="0.25">
      <c r="A953" s="12" t="s">
        <v>216</v>
      </c>
      <c r="B953" s="23"/>
      <c r="C953" s="23" t="s">
        <v>127</v>
      </c>
      <c r="D953" s="23" t="s">
        <v>128</v>
      </c>
      <c r="E953" s="20" t="s">
        <v>649</v>
      </c>
      <c r="F953" s="23"/>
      <c r="G953" s="14">
        <f>SUM(G954:G956)</f>
        <v>11070.800000000001</v>
      </c>
      <c r="H953" s="14">
        <f t="shared" ref="H953" si="182">SUM(H954:H956)</f>
        <v>11070.800000000001</v>
      </c>
      <c r="I953" s="80">
        <f t="shared" si="171"/>
        <v>100</v>
      </c>
    </row>
    <row r="954" spans="1:9" ht="31.5" x14ac:dyDescent="0.25">
      <c r="A954" s="12" t="s">
        <v>131</v>
      </c>
      <c r="B954" s="23"/>
      <c r="C954" s="23" t="s">
        <v>127</v>
      </c>
      <c r="D954" s="23" t="s">
        <v>128</v>
      </c>
      <c r="E954" s="20" t="s">
        <v>649</v>
      </c>
      <c r="F954" s="23" t="s">
        <v>169</v>
      </c>
      <c r="G954" s="14">
        <v>1332.2</v>
      </c>
      <c r="H954" s="14">
        <v>1332.2</v>
      </c>
      <c r="I954" s="80">
        <f t="shared" si="171"/>
        <v>100</v>
      </c>
    </row>
    <row r="955" spans="1:9" ht="31.5" x14ac:dyDescent="0.25">
      <c r="A955" s="12" t="s">
        <v>463</v>
      </c>
      <c r="B955" s="23"/>
      <c r="C955" s="23" t="s">
        <v>127</v>
      </c>
      <c r="D955" s="23" t="s">
        <v>128</v>
      </c>
      <c r="E955" s="20" t="s">
        <v>649</v>
      </c>
      <c r="F955" s="23" t="s">
        <v>183</v>
      </c>
      <c r="G955" s="14">
        <v>9738.6</v>
      </c>
      <c r="H955" s="14">
        <v>9738.6</v>
      </c>
      <c r="I955" s="80">
        <f t="shared" si="171"/>
        <v>100</v>
      </c>
    </row>
    <row r="956" spans="1:9" ht="31.5" x14ac:dyDescent="0.25">
      <c r="A956" s="12" t="s">
        <v>652</v>
      </c>
      <c r="B956" s="23"/>
      <c r="C956" s="23" t="s">
        <v>127</v>
      </c>
      <c r="D956" s="23" t="s">
        <v>128</v>
      </c>
      <c r="E956" s="20" t="s">
        <v>653</v>
      </c>
      <c r="F956" s="23"/>
      <c r="G956" s="14">
        <f>G957</f>
        <v>0</v>
      </c>
      <c r="H956" s="14">
        <f>H957</f>
        <v>0</v>
      </c>
      <c r="I956" s="80"/>
    </row>
    <row r="957" spans="1:9" ht="31.5" x14ac:dyDescent="0.25">
      <c r="A957" s="12" t="s">
        <v>131</v>
      </c>
      <c r="B957" s="23"/>
      <c r="C957" s="23" t="s">
        <v>127</v>
      </c>
      <c r="D957" s="23" t="s">
        <v>128</v>
      </c>
      <c r="E957" s="20" t="s">
        <v>653</v>
      </c>
      <c r="F957" s="23" t="s">
        <v>169</v>
      </c>
      <c r="G957" s="14">
        <v>0</v>
      </c>
      <c r="H957" s="14"/>
      <c r="I957" s="80"/>
    </row>
    <row r="958" spans="1:9" x14ac:dyDescent="0.25">
      <c r="A958" s="12" t="s">
        <v>428</v>
      </c>
      <c r="B958" s="23"/>
      <c r="C958" s="23" t="s">
        <v>127</v>
      </c>
      <c r="D958" s="23" t="s">
        <v>128</v>
      </c>
      <c r="E958" s="13" t="s">
        <v>654</v>
      </c>
      <c r="F958" s="13"/>
      <c r="G958" s="14">
        <f>G959</f>
        <v>4000</v>
      </c>
      <c r="H958" s="14">
        <f t="shared" ref="H958:H960" si="183">H959</f>
        <v>4000</v>
      </c>
      <c r="I958" s="80">
        <f t="shared" si="171"/>
        <v>100</v>
      </c>
    </row>
    <row r="959" spans="1:9" ht="31.5" x14ac:dyDescent="0.25">
      <c r="A959" s="12" t="s">
        <v>547</v>
      </c>
      <c r="B959" s="23"/>
      <c r="C959" s="23" t="s">
        <v>127</v>
      </c>
      <c r="D959" s="23" t="s">
        <v>128</v>
      </c>
      <c r="E959" s="20" t="s">
        <v>655</v>
      </c>
      <c r="F959" s="23"/>
      <c r="G959" s="14">
        <f>G960</f>
        <v>4000</v>
      </c>
      <c r="H959" s="14">
        <f>H960</f>
        <v>4000</v>
      </c>
      <c r="I959" s="80">
        <f t="shared" si="171"/>
        <v>100</v>
      </c>
    </row>
    <row r="960" spans="1:9" ht="31.5" x14ac:dyDescent="0.25">
      <c r="A960" s="12" t="s">
        <v>652</v>
      </c>
      <c r="B960" s="23"/>
      <c r="C960" s="23" t="s">
        <v>127</v>
      </c>
      <c r="D960" s="23" t="s">
        <v>128</v>
      </c>
      <c r="E960" s="20" t="s">
        <v>658</v>
      </c>
      <c r="F960" s="23"/>
      <c r="G960" s="14">
        <f>G961</f>
        <v>4000</v>
      </c>
      <c r="H960" s="14">
        <f t="shared" si="183"/>
        <v>4000</v>
      </c>
      <c r="I960" s="80">
        <f t="shared" si="171"/>
        <v>100</v>
      </c>
    </row>
    <row r="961" spans="1:9" ht="31.5" x14ac:dyDescent="0.25">
      <c r="A961" s="12" t="s">
        <v>126</v>
      </c>
      <c r="B961" s="23"/>
      <c r="C961" s="23" t="s">
        <v>127</v>
      </c>
      <c r="D961" s="23" t="s">
        <v>128</v>
      </c>
      <c r="E961" s="20" t="s">
        <v>658</v>
      </c>
      <c r="F961" s="23" t="s">
        <v>183</v>
      </c>
      <c r="G961" s="14">
        <v>4000</v>
      </c>
      <c r="H961" s="14">
        <v>4000</v>
      </c>
      <c r="I961" s="80">
        <f t="shared" si="171"/>
        <v>100</v>
      </c>
    </row>
    <row r="962" spans="1:9" ht="31.5" x14ac:dyDescent="0.25">
      <c r="A962" s="12" t="s">
        <v>1052</v>
      </c>
      <c r="B962" s="23"/>
      <c r="C962" s="23" t="s">
        <v>127</v>
      </c>
      <c r="D962" s="23" t="s">
        <v>128</v>
      </c>
      <c r="E962" s="20" t="s">
        <v>751</v>
      </c>
      <c r="F962" s="23"/>
      <c r="G962" s="14">
        <f t="shared" ref="G962:H964" si="184">G963</f>
        <v>30</v>
      </c>
      <c r="H962" s="14">
        <f t="shared" si="184"/>
        <v>30</v>
      </c>
      <c r="I962" s="80">
        <f t="shared" si="171"/>
        <v>100</v>
      </c>
    </row>
    <row r="963" spans="1:9" x14ac:dyDescent="0.25">
      <c r="A963" s="12" t="s">
        <v>1053</v>
      </c>
      <c r="B963" s="23"/>
      <c r="C963" s="23" t="s">
        <v>127</v>
      </c>
      <c r="D963" s="23" t="s">
        <v>128</v>
      </c>
      <c r="E963" s="20" t="s">
        <v>790</v>
      </c>
      <c r="F963" s="23"/>
      <c r="G963" s="14">
        <f t="shared" si="184"/>
        <v>30</v>
      </c>
      <c r="H963" s="14">
        <f t="shared" si="184"/>
        <v>30</v>
      </c>
      <c r="I963" s="80">
        <f t="shared" si="171"/>
        <v>100</v>
      </c>
    </row>
    <row r="964" spans="1:9" x14ac:dyDescent="0.25">
      <c r="A964" s="12" t="s">
        <v>216</v>
      </c>
      <c r="B964" s="23"/>
      <c r="C964" s="23" t="s">
        <v>127</v>
      </c>
      <c r="D964" s="23" t="s">
        <v>128</v>
      </c>
      <c r="E964" s="13" t="s">
        <v>791</v>
      </c>
      <c r="F964" s="13"/>
      <c r="G964" s="14">
        <f t="shared" si="184"/>
        <v>30</v>
      </c>
      <c r="H964" s="14">
        <f t="shared" si="184"/>
        <v>30</v>
      </c>
      <c r="I964" s="80">
        <f t="shared" si="171"/>
        <v>100</v>
      </c>
    </row>
    <row r="965" spans="1:9" x14ac:dyDescent="0.25">
      <c r="A965" s="12" t="s">
        <v>787</v>
      </c>
      <c r="B965" s="23"/>
      <c r="C965" s="23" t="s">
        <v>127</v>
      </c>
      <c r="D965" s="23" t="s">
        <v>128</v>
      </c>
      <c r="E965" s="20" t="s">
        <v>798</v>
      </c>
      <c r="F965" s="23"/>
      <c r="G965" s="14">
        <f>SUM(G966:G967)</f>
        <v>30</v>
      </c>
      <c r="H965" s="14">
        <f>SUM(H966:H967)</f>
        <v>30</v>
      </c>
      <c r="I965" s="80">
        <f t="shared" si="171"/>
        <v>100</v>
      </c>
    </row>
    <row r="966" spans="1:9" ht="31.5" x14ac:dyDescent="0.25">
      <c r="A966" s="12" t="s">
        <v>131</v>
      </c>
      <c r="B966" s="23"/>
      <c r="C966" s="23" t="s">
        <v>127</v>
      </c>
      <c r="D966" s="23" t="s">
        <v>128</v>
      </c>
      <c r="E966" s="20" t="s">
        <v>798</v>
      </c>
      <c r="F966" s="23" t="s">
        <v>169</v>
      </c>
      <c r="G966" s="14">
        <v>24</v>
      </c>
      <c r="H966" s="14">
        <v>24</v>
      </c>
      <c r="I966" s="80">
        <f t="shared" si="171"/>
        <v>100</v>
      </c>
    </row>
    <row r="967" spans="1:9" ht="31.5" x14ac:dyDescent="0.25">
      <c r="A967" s="12" t="s">
        <v>126</v>
      </c>
      <c r="B967" s="23"/>
      <c r="C967" s="23" t="s">
        <v>127</v>
      </c>
      <c r="D967" s="23" t="s">
        <v>128</v>
      </c>
      <c r="E967" s="20" t="s">
        <v>798</v>
      </c>
      <c r="F967" s="23" t="s">
        <v>183</v>
      </c>
      <c r="G967" s="14">
        <v>6</v>
      </c>
      <c r="H967" s="14">
        <v>6</v>
      </c>
      <c r="I967" s="80">
        <f t="shared" ref="I967:I1030" si="185">SUM(H967/G967*100)</f>
        <v>100</v>
      </c>
    </row>
    <row r="968" spans="1:9" x14ac:dyDescent="0.25">
      <c r="A968" s="12" t="s">
        <v>972</v>
      </c>
      <c r="B968" s="23"/>
      <c r="C968" s="23" t="s">
        <v>127</v>
      </c>
      <c r="D968" s="23" t="s">
        <v>213</v>
      </c>
      <c r="E968" s="13"/>
      <c r="F968" s="23"/>
      <c r="G968" s="14">
        <f>SUM(G969+G979)</f>
        <v>1340367</v>
      </c>
      <c r="H968" s="14">
        <f>SUM(H969+H979)</f>
        <v>1338226.3</v>
      </c>
      <c r="I968" s="80">
        <f t="shared" si="185"/>
        <v>99.840290010124093</v>
      </c>
    </row>
    <row r="969" spans="1:9" ht="47.25" x14ac:dyDescent="0.25">
      <c r="A969" s="41" t="s">
        <v>537</v>
      </c>
      <c r="B969" s="43"/>
      <c r="C969" s="43" t="s">
        <v>127</v>
      </c>
      <c r="D969" s="43" t="s">
        <v>213</v>
      </c>
      <c r="E969" s="46" t="s">
        <v>538</v>
      </c>
      <c r="F969" s="43"/>
      <c r="G969" s="44">
        <f>G976+G970</f>
        <v>9981.4</v>
      </c>
      <c r="H969" s="44">
        <f>H976+H970</f>
        <v>9981.4</v>
      </c>
      <c r="I969" s="80">
        <f t="shared" si="185"/>
        <v>100</v>
      </c>
    </row>
    <row r="970" spans="1:9" x14ac:dyDescent="0.25">
      <c r="A970" s="12" t="s">
        <v>216</v>
      </c>
      <c r="B970" s="43"/>
      <c r="C970" s="43" t="s">
        <v>127</v>
      </c>
      <c r="D970" s="43" t="s">
        <v>213</v>
      </c>
      <c r="E970" s="46" t="s">
        <v>541</v>
      </c>
      <c r="F970" s="43"/>
      <c r="G970" s="44">
        <f>G973+G971</f>
        <v>9981.4</v>
      </c>
      <c r="H970" s="44">
        <f t="shared" ref="H970" si="186">H973+H971</f>
        <v>9981.4</v>
      </c>
      <c r="I970" s="80">
        <f t="shared" si="185"/>
        <v>100</v>
      </c>
    </row>
    <row r="971" spans="1:9" x14ac:dyDescent="0.25">
      <c r="A971" s="12" t="s">
        <v>560</v>
      </c>
      <c r="B971" s="43"/>
      <c r="C971" s="43" t="s">
        <v>127</v>
      </c>
      <c r="D971" s="43" t="s">
        <v>213</v>
      </c>
      <c r="E971" s="46" t="s">
        <v>542</v>
      </c>
      <c r="F971" s="43"/>
      <c r="G971" s="44">
        <f>SUM(G972)</f>
        <v>9981.4</v>
      </c>
      <c r="H971" s="44">
        <f t="shared" ref="H971" si="187">SUM(H972)</f>
        <v>9981.4</v>
      </c>
      <c r="I971" s="80">
        <f t="shared" si="185"/>
        <v>100</v>
      </c>
    </row>
    <row r="972" spans="1:9" ht="31.5" x14ac:dyDescent="0.25">
      <c r="A972" s="12" t="s">
        <v>131</v>
      </c>
      <c r="B972" s="43"/>
      <c r="C972" s="43" t="s">
        <v>127</v>
      </c>
      <c r="D972" s="43" t="s">
        <v>213</v>
      </c>
      <c r="E972" s="46" t="s">
        <v>542</v>
      </c>
      <c r="F972" s="43" t="s">
        <v>169</v>
      </c>
      <c r="G972" s="44">
        <v>9981.4</v>
      </c>
      <c r="H972" s="44">
        <v>9981.4</v>
      </c>
      <c r="I972" s="80">
        <f t="shared" si="185"/>
        <v>100</v>
      </c>
    </row>
    <row r="973" spans="1:9" ht="31.5" hidden="1" x14ac:dyDescent="0.25">
      <c r="A973" s="41" t="s">
        <v>543</v>
      </c>
      <c r="B973" s="43"/>
      <c r="C973" s="43" t="s">
        <v>127</v>
      </c>
      <c r="D973" s="43" t="s">
        <v>213</v>
      </c>
      <c r="E973" s="46" t="s">
        <v>544</v>
      </c>
      <c r="F973" s="43"/>
      <c r="G973" s="44">
        <f t="shared" ref="G973:H973" si="188">G974</f>
        <v>0</v>
      </c>
      <c r="H973" s="44">
        <f t="shared" si="188"/>
        <v>0</v>
      </c>
      <c r="I973" s="80" t="e">
        <f t="shared" si="185"/>
        <v>#DIV/0!</v>
      </c>
    </row>
    <row r="974" spans="1:9" ht="31.5" hidden="1" x14ac:dyDescent="0.25">
      <c r="A974" s="12" t="s">
        <v>131</v>
      </c>
      <c r="B974" s="43"/>
      <c r="C974" s="43" t="s">
        <v>127</v>
      </c>
      <c r="D974" s="43" t="s">
        <v>213</v>
      </c>
      <c r="E974" s="46" t="s">
        <v>544</v>
      </c>
      <c r="F974" s="43" t="s">
        <v>169</v>
      </c>
      <c r="G974" s="44"/>
      <c r="H974" s="44"/>
      <c r="I974" s="80" t="e">
        <f t="shared" si="185"/>
        <v>#DIV/0!</v>
      </c>
    </row>
    <row r="975" spans="1:9" hidden="1" x14ac:dyDescent="0.25">
      <c r="A975" s="41" t="s">
        <v>428</v>
      </c>
      <c r="B975" s="43"/>
      <c r="C975" s="43" t="s">
        <v>127</v>
      </c>
      <c r="D975" s="43" t="s">
        <v>213</v>
      </c>
      <c r="E975" s="46" t="s">
        <v>546</v>
      </c>
      <c r="F975" s="43"/>
      <c r="G975" s="44">
        <f>SUM(G976)</f>
        <v>0</v>
      </c>
      <c r="H975" s="44">
        <f>SUM(H976)</f>
        <v>0</v>
      </c>
      <c r="I975" s="80" t="e">
        <f t="shared" si="185"/>
        <v>#DIV/0!</v>
      </c>
    </row>
    <row r="976" spans="1:9" ht="31.5" hidden="1" x14ac:dyDescent="0.25">
      <c r="A976" s="12" t="s">
        <v>547</v>
      </c>
      <c r="B976" s="23"/>
      <c r="C976" s="23" t="s">
        <v>127</v>
      </c>
      <c r="D976" s="43" t="s">
        <v>213</v>
      </c>
      <c r="E976" s="20" t="s">
        <v>548</v>
      </c>
      <c r="F976" s="43"/>
      <c r="G976" s="44">
        <f>G977</f>
        <v>0</v>
      </c>
      <c r="H976" s="44">
        <f t="shared" ref="H976" si="189">H977</f>
        <v>0</v>
      </c>
      <c r="I976" s="80" t="e">
        <f t="shared" si="185"/>
        <v>#DIV/0!</v>
      </c>
    </row>
    <row r="977" spans="1:9" ht="31.5" hidden="1" x14ac:dyDescent="0.25">
      <c r="A977" s="41" t="s">
        <v>543</v>
      </c>
      <c r="B977" s="23"/>
      <c r="C977" s="23" t="s">
        <v>127</v>
      </c>
      <c r="D977" s="43" t="s">
        <v>213</v>
      </c>
      <c r="E977" s="20" t="s">
        <v>549</v>
      </c>
      <c r="F977" s="43"/>
      <c r="G977" s="44">
        <f>G978</f>
        <v>0</v>
      </c>
      <c r="H977" s="44">
        <f>H978</f>
        <v>0</v>
      </c>
      <c r="I977" s="80" t="e">
        <f t="shared" si="185"/>
        <v>#DIV/0!</v>
      </c>
    </row>
    <row r="978" spans="1:9" ht="30.75" hidden="1" customHeight="1" x14ac:dyDescent="0.25">
      <c r="A978" s="12" t="s">
        <v>126</v>
      </c>
      <c r="B978" s="23"/>
      <c r="C978" s="23" t="s">
        <v>127</v>
      </c>
      <c r="D978" s="43" t="s">
        <v>213</v>
      </c>
      <c r="E978" s="20" t="s">
        <v>549</v>
      </c>
      <c r="F978" s="43" t="s">
        <v>183</v>
      </c>
      <c r="G978" s="44"/>
      <c r="H978" s="44">
        <v>0</v>
      </c>
      <c r="I978" s="80" t="e">
        <f t="shared" si="185"/>
        <v>#DIV/0!</v>
      </c>
    </row>
    <row r="979" spans="1:9" ht="31.5" customHeight="1" x14ac:dyDescent="0.25">
      <c r="A979" s="12" t="s">
        <v>550</v>
      </c>
      <c r="B979" s="23"/>
      <c r="C979" s="23" t="s">
        <v>127</v>
      </c>
      <c r="D979" s="23" t="s">
        <v>213</v>
      </c>
      <c r="E979" s="20" t="s">
        <v>551</v>
      </c>
      <c r="F979" s="23"/>
      <c r="G979" s="14">
        <f>SUM(G980+G1049)</f>
        <v>1330385.6000000001</v>
      </c>
      <c r="H979" s="14">
        <f>SUM(H980+H1049)</f>
        <v>1328244.9000000001</v>
      </c>
      <c r="I979" s="80">
        <f t="shared" si="185"/>
        <v>99.839091764072023</v>
      </c>
    </row>
    <row r="980" spans="1:9" ht="31.5" customHeight="1" x14ac:dyDescent="0.25">
      <c r="A980" s="12" t="s">
        <v>552</v>
      </c>
      <c r="B980" s="23"/>
      <c r="C980" s="23" t="s">
        <v>127</v>
      </c>
      <c r="D980" s="23" t="s">
        <v>213</v>
      </c>
      <c r="E980" s="20" t="s">
        <v>553</v>
      </c>
      <c r="F980" s="23"/>
      <c r="G980" s="14">
        <f>SUM(G981)+G1007+G1021+G1040+G1012+G1045+G1036</f>
        <v>1313246.1000000001</v>
      </c>
      <c r="H980" s="14">
        <f t="shared" ref="H980" si="190">SUM(H981)+H1007+H1021+H1040+H1012+H1045+H1036</f>
        <v>1311106.9000000001</v>
      </c>
      <c r="I980" s="80">
        <f t="shared" si="185"/>
        <v>99.837105931630035</v>
      </c>
    </row>
    <row r="981" spans="1:9" ht="18.75" customHeight="1" x14ac:dyDescent="0.25">
      <c r="A981" s="12" t="s">
        <v>216</v>
      </c>
      <c r="B981" s="23"/>
      <c r="C981" s="23" t="s">
        <v>127</v>
      </c>
      <c r="D981" s="23" t="s">
        <v>213</v>
      </c>
      <c r="E981" s="13" t="s">
        <v>554</v>
      </c>
      <c r="F981" s="13"/>
      <c r="G981" s="14">
        <f>SUM(G982+G986+G997+G1002)+G994+G1000+G1005+G991+G989</f>
        <v>96893.200000000012</v>
      </c>
      <c r="H981" s="14">
        <f t="shared" ref="H981" si="191">SUM(H982+H986+H997+H1002)+H994+H1000+H1005+H991+H989</f>
        <v>96572.5</v>
      </c>
      <c r="I981" s="80">
        <f t="shared" si="185"/>
        <v>99.669017020802272</v>
      </c>
    </row>
    <row r="982" spans="1:9" ht="14.25" customHeight="1" x14ac:dyDescent="0.25">
      <c r="A982" s="12" t="s">
        <v>560</v>
      </c>
      <c r="B982" s="23"/>
      <c r="C982" s="23" t="s">
        <v>127</v>
      </c>
      <c r="D982" s="23" t="s">
        <v>213</v>
      </c>
      <c r="E982" s="28" t="s">
        <v>561</v>
      </c>
      <c r="F982" s="13"/>
      <c r="G982" s="14">
        <f>SUM(G983:G985)</f>
        <v>4604.5999999999995</v>
      </c>
      <c r="H982" s="14">
        <f>SUM(H983:H985)</f>
        <v>4576.2</v>
      </c>
      <c r="I982" s="80">
        <f t="shared" si="185"/>
        <v>99.383225470181998</v>
      </c>
    </row>
    <row r="983" spans="1:9" ht="31.5" x14ac:dyDescent="0.25">
      <c r="A983" s="12" t="s">
        <v>131</v>
      </c>
      <c r="B983" s="23"/>
      <c r="C983" s="23" t="s">
        <v>127</v>
      </c>
      <c r="D983" s="23" t="s">
        <v>213</v>
      </c>
      <c r="E983" s="28" t="s">
        <v>561</v>
      </c>
      <c r="F983" s="13">
        <v>200</v>
      </c>
      <c r="G983" s="14">
        <v>2429.1</v>
      </c>
      <c r="H983" s="14">
        <v>2401</v>
      </c>
      <c r="I983" s="80">
        <f t="shared" si="185"/>
        <v>98.843192952122195</v>
      </c>
    </row>
    <row r="984" spans="1:9" x14ac:dyDescent="0.25">
      <c r="A984" s="12" t="s">
        <v>116</v>
      </c>
      <c r="B984" s="23"/>
      <c r="C984" s="23" t="s">
        <v>127</v>
      </c>
      <c r="D984" s="23" t="s">
        <v>213</v>
      </c>
      <c r="E984" s="28" t="s">
        <v>561</v>
      </c>
      <c r="F984" s="13">
        <v>300</v>
      </c>
      <c r="G984" s="14">
        <v>222.7</v>
      </c>
      <c r="H984" s="14">
        <v>222.7</v>
      </c>
      <c r="I984" s="80">
        <f t="shared" si="185"/>
        <v>100</v>
      </c>
    </row>
    <row r="985" spans="1:9" ht="31.5" x14ac:dyDescent="0.25">
      <c r="A985" s="12" t="s">
        <v>126</v>
      </c>
      <c r="B985" s="23"/>
      <c r="C985" s="23" t="s">
        <v>127</v>
      </c>
      <c r="D985" s="23" t="s">
        <v>213</v>
      </c>
      <c r="E985" s="28" t="s">
        <v>561</v>
      </c>
      <c r="F985" s="13">
        <v>600</v>
      </c>
      <c r="G985" s="14">
        <v>1952.8</v>
      </c>
      <c r="H985" s="14">
        <v>1952.5</v>
      </c>
      <c r="I985" s="80">
        <f t="shared" si="185"/>
        <v>99.984637443670636</v>
      </c>
    </row>
    <row r="986" spans="1:9" ht="47.25" x14ac:dyDescent="0.25">
      <c r="A986" s="12" t="s">
        <v>562</v>
      </c>
      <c r="B986" s="23"/>
      <c r="C986" s="23" t="s">
        <v>127</v>
      </c>
      <c r="D986" s="23" t="s">
        <v>213</v>
      </c>
      <c r="E986" s="13" t="s">
        <v>563</v>
      </c>
      <c r="F986" s="23"/>
      <c r="G986" s="14">
        <f>SUM(G987:G988)</f>
        <v>1110.3</v>
      </c>
      <c r="H986" s="14">
        <f t="shared" ref="H986" si="192">SUM(H987:H988)</f>
        <v>825.2</v>
      </c>
      <c r="I986" s="80">
        <f t="shared" si="185"/>
        <v>74.322255246329831</v>
      </c>
    </row>
    <row r="987" spans="1:9" ht="31.5" x14ac:dyDescent="0.25">
      <c r="A987" s="12" t="s">
        <v>131</v>
      </c>
      <c r="B987" s="23"/>
      <c r="C987" s="23" t="s">
        <v>127</v>
      </c>
      <c r="D987" s="23" t="s">
        <v>213</v>
      </c>
      <c r="E987" s="13" t="s">
        <v>563</v>
      </c>
      <c r="F987" s="23" t="s">
        <v>169</v>
      </c>
      <c r="G987" s="14">
        <v>647.4</v>
      </c>
      <c r="H987" s="14">
        <v>362.3</v>
      </c>
      <c r="I987" s="80">
        <f t="shared" si="185"/>
        <v>55.962310781587895</v>
      </c>
    </row>
    <row r="988" spans="1:9" ht="31.5" x14ac:dyDescent="0.25">
      <c r="A988" s="12" t="s">
        <v>126</v>
      </c>
      <c r="B988" s="23"/>
      <c r="C988" s="23" t="s">
        <v>127</v>
      </c>
      <c r="D988" s="23" t="s">
        <v>213</v>
      </c>
      <c r="E988" s="13" t="s">
        <v>563</v>
      </c>
      <c r="F988" s="23" t="s">
        <v>183</v>
      </c>
      <c r="G988" s="14">
        <v>462.9</v>
      </c>
      <c r="H988" s="14">
        <v>462.9</v>
      </c>
      <c r="I988" s="80">
        <f t="shared" si="185"/>
        <v>100</v>
      </c>
    </row>
    <row r="989" spans="1:9" ht="31.5" x14ac:dyDescent="0.25">
      <c r="A989" s="12" t="s">
        <v>566</v>
      </c>
      <c r="B989" s="23"/>
      <c r="C989" s="23" t="s">
        <v>127</v>
      </c>
      <c r="D989" s="23" t="s">
        <v>213</v>
      </c>
      <c r="E989" s="13" t="s">
        <v>567</v>
      </c>
      <c r="F989" s="23"/>
      <c r="G989" s="14">
        <f>SUM(G990)</f>
        <v>113.7</v>
      </c>
      <c r="H989" s="14">
        <f t="shared" ref="H989" si="193">SUM(H990)</f>
        <v>113.7</v>
      </c>
      <c r="I989" s="80">
        <f t="shared" si="185"/>
        <v>100</v>
      </c>
    </row>
    <row r="990" spans="1:9" ht="31.5" x14ac:dyDescent="0.25">
      <c r="A990" s="12" t="s">
        <v>131</v>
      </c>
      <c r="B990" s="23"/>
      <c r="C990" s="23" t="s">
        <v>127</v>
      </c>
      <c r="D990" s="23" t="s">
        <v>213</v>
      </c>
      <c r="E990" s="13" t="s">
        <v>567</v>
      </c>
      <c r="F990" s="23" t="s">
        <v>169</v>
      </c>
      <c r="G990" s="14">
        <v>113.7</v>
      </c>
      <c r="H990" s="14">
        <v>113.7</v>
      </c>
      <c r="I990" s="80">
        <f t="shared" si="185"/>
        <v>100</v>
      </c>
    </row>
    <row r="991" spans="1:9" ht="78.75" x14ac:dyDescent="0.25">
      <c r="A991" s="12" t="s">
        <v>568</v>
      </c>
      <c r="B991" s="23"/>
      <c r="C991" s="23" t="s">
        <v>127</v>
      </c>
      <c r="D991" s="23" t="s">
        <v>213</v>
      </c>
      <c r="E991" s="13" t="s">
        <v>569</v>
      </c>
      <c r="F991" s="23"/>
      <c r="G991" s="14">
        <f>SUM(G992:G993)</f>
        <v>25363.800000000003</v>
      </c>
      <c r="H991" s="14">
        <f>SUM(H992:H993)</f>
        <v>25363.800000000003</v>
      </c>
      <c r="I991" s="80">
        <f t="shared" si="185"/>
        <v>100</v>
      </c>
    </row>
    <row r="992" spans="1:9" ht="47.25" x14ac:dyDescent="0.25">
      <c r="A992" s="30" t="s">
        <v>143</v>
      </c>
      <c r="B992" s="23"/>
      <c r="C992" s="23" t="s">
        <v>127</v>
      </c>
      <c r="D992" s="23" t="s">
        <v>213</v>
      </c>
      <c r="E992" s="13" t="s">
        <v>569</v>
      </c>
      <c r="F992" s="23" t="s">
        <v>9</v>
      </c>
      <c r="G992" s="14">
        <v>11448.6</v>
      </c>
      <c r="H992" s="14">
        <v>11448.6</v>
      </c>
      <c r="I992" s="80">
        <f t="shared" si="185"/>
        <v>100</v>
      </c>
    </row>
    <row r="993" spans="1:9" ht="31.5" x14ac:dyDescent="0.25">
      <c r="A993" s="12" t="s">
        <v>126</v>
      </c>
      <c r="B993" s="23"/>
      <c r="C993" s="23" t="s">
        <v>127</v>
      </c>
      <c r="D993" s="23" t="s">
        <v>213</v>
      </c>
      <c r="E993" s="13" t="s">
        <v>569</v>
      </c>
      <c r="F993" s="23" t="s">
        <v>183</v>
      </c>
      <c r="G993" s="14">
        <v>13915.2</v>
      </c>
      <c r="H993" s="14">
        <v>13915.2</v>
      </c>
      <c r="I993" s="80">
        <f t="shared" si="185"/>
        <v>100</v>
      </c>
    </row>
    <row r="994" spans="1:9" ht="47.25" x14ac:dyDescent="0.25">
      <c r="A994" s="12" t="s">
        <v>572</v>
      </c>
      <c r="B994" s="23"/>
      <c r="C994" s="23" t="s">
        <v>127</v>
      </c>
      <c r="D994" s="23" t="s">
        <v>213</v>
      </c>
      <c r="E994" s="13" t="s">
        <v>573</v>
      </c>
      <c r="F994" s="23"/>
      <c r="G994" s="14">
        <f>SUM(G995:G996)</f>
        <v>34982.5</v>
      </c>
      <c r="H994" s="14">
        <f t="shared" ref="H994" si="194">SUM(H995:H996)</f>
        <v>34979.5</v>
      </c>
      <c r="I994" s="80">
        <f t="shared" si="185"/>
        <v>99.991424283570353</v>
      </c>
    </row>
    <row r="995" spans="1:9" ht="31.5" x14ac:dyDescent="0.25">
      <c r="A995" s="12" t="s">
        <v>131</v>
      </c>
      <c r="B995" s="23"/>
      <c r="C995" s="23" t="s">
        <v>127</v>
      </c>
      <c r="D995" s="23" t="s">
        <v>213</v>
      </c>
      <c r="E995" s="13" t="s">
        <v>573</v>
      </c>
      <c r="F995" s="23" t="s">
        <v>169</v>
      </c>
      <c r="G995" s="14">
        <v>13238.4</v>
      </c>
      <c r="H995" s="14">
        <v>13221.2</v>
      </c>
      <c r="I995" s="80">
        <f t="shared" si="185"/>
        <v>99.870074933526723</v>
      </c>
    </row>
    <row r="996" spans="1:9" ht="31.5" x14ac:dyDescent="0.25">
      <c r="A996" s="12" t="s">
        <v>126</v>
      </c>
      <c r="B996" s="23"/>
      <c r="C996" s="23" t="s">
        <v>127</v>
      </c>
      <c r="D996" s="23" t="s">
        <v>213</v>
      </c>
      <c r="E996" s="13" t="s">
        <v>573</v>
      </c>
      <c r="F996" s="23" t="s">
        <v>183</v>
      </c>
      <c r="G996" s="14">
        <v>21744.1</v>
      </c>
      <c r="H996" s="14">
        <v>21758.3</v>
      </c>
      <c r="I996" s="80">
        <f t="shared" si="185"/>
        <v>100.06530507126072</v>
      </c>
    </row>
    <row r="997" spans="1:9" ht="47.25" x14ac:dyDescent="0.25">
      <c r="A997" s="12" t="s">
        <v>576</v>
      </c>
      <c r="B997" s="23"/>
      <c r="C997" s="23" t="s">
        <v>127</v>
      </c>
      <c r="D997" s="23" t="s">
        <v>213</v>
      </c>
      <c r="E997" s="28" t="s">
        <v>577</v>
      </c>
      <c r="F997" s="13"/>
      <c r="G997" s="14">
        <f>SUM(G998:G999)</f>
        <v>3969.3</v>
      </c>
      <c r="H997" s="14">
        <f>SUM(H998:H999)</f>
        <v>3969.3</v>
      </c>
      <c r="I997" s="80">
        <f t="shared" si="185"/>
        <v>100</v>
      </c>
    </row>
    <row r="998" spans="1:9" ht="31.5" x14ac:dyDescent="0.25">
      <c r="A998" s="12" t="s">
        <v>131</v>
      </c>
      <c r="B998" s="23"/>
      <c r="C998" s="23" t="s">
        <v>127</v>
      </c>
      <c r="D998" s="23" t="s">
        <v>213</v>
      </c>
      <c r="E998" s="28" t="s">
        <v>577</v>
      </c>
      <c r="F998" s="23" t="s">
        <v>169</v>
      </c>
      <c r="G998" s="14">
        <v>1529.7</v>
      </c>
      <c r="H998" s="14">
        <v>1529.7</v>
      </c>
      <c r="I998" s="80">
        <f t="shared" si="185"/>
        <v>100</v>
      </c>
    </row>
    <row r="999" spans="1:9" ht="31.5" x14ac:dyDescent="0.25">
      <c r="A999" s="12" t="s">
        <v>126</v>
      </c>
      <c r="B999" s="23"/>
      <c r="C999" s="23" t="s">
        <v>127</v>
      </c>
      <c r="D999" s="23" t="s">
        <v>213</v>
      </c>
      <c r="E999" s="28" t="s">
        <v>577</v>
      </c>
      <c r="F999" s="23" t="s">
        <v>183</v>
      </c>
      <c r="G999" s="14">
        <v>2439.6</v>
      </c>
      <c r="H999" s="14">
        <v>2439.6</v>
      </c>
      <c r="I999" s="80">
        <f t="shared" si="185"/>
        <v>100</v>
      </c>
    </row>
    <row r="1000" spans="1:9" ht="47.25" x14ac:dyDescent="0.25">
      <c r="A1000" s="12" t="s">
        <v>580</v>
      </c>
      <c r="B1000" s="23"/>
      <c r="C1000" s="23" t="s">
        <v>127</v>
      </c>
      <c r="D1000" s="23" t="s">
        <v>213</v>
      </c>
      <c r="E1000" s="28" t="s">
        <v>581</v>
      </c>
      <c r="F1000" s="23"/>
      <c r="G1000" s="14">
        <f>SUM(G1001)</f>
        <v>3435.5</v>
      </c>
      <c r="H1000" s="14">
        <f t="shared" ref="H1000" si="195">SUM(H1001)</f>
        <v>3435.5</v>
      </c>
      <c r="I1000" s="80">
        <f t="shared" si="185"/>
        <v>100</v>
      </c>
    </row>
    <row r="1001" spans="1:9" ht="31.5" x14ac:dyDescent="0.25">
      <c r="A1001" s="12" t="s">
        <v>131</v>
      </c>
      <c r="B1001" s="23"/>
      <c r="C1001" s="23" t="s">
        <v>127</v>
      </c>
      <c r="D1001" s="23" t="s">
        <v>213</v>
      </c>
      <c r="E1001" s="28" t="s">
        <v>581</v>
      </c>
      <c r="F1001" s="23" t="s">
        <v>169</v>
      </c>
      <c r="G1001" s="14">
        <v>3435.5</v>
      </c>
      <c r="H1001" s="14">
        <v>3435.5</v>
      </c>
      <c r="I1001" s="80">
        <f t="shared" si="185"/>
        <v>100</v>
      </c>
    </row>
    <row r="1002" spans="1:9" ht="47.25" x14ac:dyDescent="0.25">
      <c r="A1002" s="12" t="s">
        <v>582</v>
      </c>
      <c r="B1002" s="23"/>
      <c r="C1002" s="23" t="s">
        <v>127</v>
      </c>
      <c r="D1002" s="23" t="s">
        <v>213</v>
      </c>
      <c r="E1002" s="13" t="s">
        <v>583</v>
      </c>
      <c r="F1002" s="23"/>
      <c r="G1002" s="14">
        <f>G1004+G1003</f>
        <v>19442.900000000001</v>
      </c>
      <c r="H1002" s="14">
        <f>H1004+H1003</f>
        <v>19438.7</v>
      </c>
      <c r="I1002" s="80">
        <f t="shared" si="185"/>
        <v>99.978398284206577</v>
      </c>
    </row>
    <row r="1003" spans="1:9" ht="31.5" x14ac:dyDescent="0.25">
      <c r="A1003" s="12" t="s">
        <v>131</v>
      </c>
      <c r="B1003" s="23"/>
      <c r="C1003" s="23" t="s">
        <v>127</v>
      </c>
      <c r="D1003" s="23" t="s">
        <v>213</v>
      </c>
      <c r="E1003" s="13" t="s">
        <v>583</v>
      </c>
      <c r="F1003" s="23" t="s">
        <v>169</v>
      </c>
      <c r="G1003" s="14">
        <v>7570.2</v>
      </c>
      <c r="H1003" s="14">
        <v>7566</v>
      </c>
      <c r="I1003" s="80">
        <f t="shared" si="185"/>
        <v>99.944519299358021</v>
      </c>
    </row>
    <row r="1004" spans="1:9" ht="31.5" x14ac:dyDescent="0.25">
      <c r="A1004" s="12" t="s">
        <v>126</v>
      </c>
      <c r="B1004" s="23"/>
      <c r="C1004" s="23" t="s">
        <v>127</v>
      </c>
      <c r="D1004" s="23" t="s">
        <v>213</v>
      </c>
      <c r="E1004" s="13" t="s">
        <v>583</v>
      </c>
      <c r="F1004" s="23" t="s">
        <v>183</v>
      </c>
      <c r="G1004" s="14">
        <v>11872.7</v>
      </c>
      <c r="H1004" s="14">
        <v>11872.7</v>
      </c>
      <c r="I1004" s="80">
        <f t="shared" si="185"/>
        <v>100</v>
      </c>
    </row>
    <row r="1005" spans="1:9" ht="31.5" x14ac:dyDescent="0.25">
      <c r="A1005" s="12" t="s">
        <v>584</v>
      </c>
      <c r="B1005" s="23"/>
      <c r="C1005" s="23" t="s">
        <v>127</v>
      </c>
      <c r="D1005" s="23" t="s">
        <v>213</v>
      </c>
      <c r="E1005" s="13" t="s">
        <v>585</v>
      </c>
      <c r="F1005" s="23"/>
      <c r="G1005" s="14">
        <f>SUM(G1006)</f>
        <v>3870.6</v>
      </c>
      <c r="H1005" s="14">
        <f t="shared" ref="H1005" si="196">SUM(H1006)</f>
        <v>3870.6</v>
      </c>
      <c r="I1005" s="80">
        <f t="shared" si="185"/>
        <v>100</v>
      </c>
    </row>
    <row r="1006" spans="1:9" ht="31.5" x14ac:dyDescent="0.25">
      <c r="A1006" s="12" t="s">
        <v>131</v>
      </c>
      <c r="B1006" s="23"/>
      <c r="C1006" s="23" t="s">
        <v>127</v>
      </c>
      <c r="D1006" s="23" t="s">
        <v>213</v>
      </c>
      <c r="E1006" s="13" t="s">
        <v>585</v>
      </c>
      <c r="F1006" s="23" t="s">
        <v>169</v>
      </c>
      <c r="G1006" s="14">
        <v>3870.6</v>
      </c>
      <c r="H1006" s="14">
        <v>3870.6</v>
      </c>
      <c r="I1006" s="80">
        <f t="shared" si="185"/>
        <v>100</v>
      </c>
    </row>
    <row r="1007" spans="1:9" ht="47.25" x14ac:dyDescent="0.25">
      <c r="A1007" s="12" t="s">
        <v>441</v>
      </c>
      <c r="B1007" s="23"/>
      <c r="C1007" s="23" t="s">
        <v>127</v>
      </c>
      <c r="D1007" s="23" t="s">
        <v>213</v>
      </c>
      <c r="E1007" s="28" t="s">
        <v>588</v>
      </c>
      <c r="F1007" s="23"/>
      <c r="G1007" s="14">
        <f>G1008+G1010</f>
        <v>673964.1</v>
      </c>
      <c r="H1007" s="14">
        <f>H1008+H1010</f>
        <v>673964.1</v>
      </c>
      <c r="I1007" s="80">
        <f t="shared" si="185"/>
        <v>100</v>
      </c>
    </row>
    <row r="1008" spans="1:9" ht="63" x14ac:dyDescent="0.25">
      <c r="A1008" s="12" t="s">
        <v>589</v>
      </c>
      <c r="B1008" s="23"/>
      <c r="C1008" s="23" t="s">
        <v>127</v>
      </c>
      <c r="D1008" s="23" t="s">
        <v>213</v>
      </c>
      <c r="E1008" s="22" t="s">
        <v>590</v>
      </c>
      <c r="F1008" s="23"/>
      <c r="G1008" s="14">
        <f>G1009</f>
        <v>508460.5</v>
      </c>
      <c r="H1008" s="14">
        <f>H1009</f>
        <v>508460.5</v>
      </c>
      <c r="I1008" s="80">
        <f t="shared" si="185"/>
        <v>100</v>
      </c>
    </row>
    <row r="1009" spans="1:9" ht="31.5" x14ac:dyDescent="0.25">
      <c r="A1009" s="12" t="s">
        <v>182</v>
      </c>
      <c r="B1009" s="23"/>
      <c r="C1009" s="23" t="s">
        <v>127</v>
      </c>
      <c r="D1009" s="23" t="s">
        <v>213</v>
      </c>
      <c r="E1009" s="22" t="s">
        <v>590</v>
      </c>
      <c r="F1009" s="23" t="s">
        <v>183</v>
      </c>
      <c r="G1009" s="14">
        <v>508460.5</v>
      </c>
      <c r="H1009" s="14">
        <v>508460.5</v>
      </c>
      <c r="I1009" s="80">
        <f t="shared" si="185"/>
        <v>100</v>
      </c>
    </row>
    <row r="1010" spans="1:9" x14ac:dyDescent="0.25">
      <c r="A1010" s="12" t="s">
        <v>560</v>
      </c>
      <c r="B1010" s="23"/>
      <c r="C1010" s="23" t="s">
        <v>127</v>
      </c>
      <c r="D1010" s="23" t="s">
        <v>213</v>
      </c>
      <c r="E1010" s="13" t="s">
        <v>594</v>
      </c>
      <c r="F1010" s="23"/>
      <c r="G1010" s="14">
        <f>G1011</f>
        <v>165503.6</v>
      </c>
      <c r="H1010" s="14">
        <f>H1011</f>
        <v>165503.6</v>
      </c>
      <c r="I1010" s="80">
        <f t="shared" si="185"/>
        <v>100</v>
      </c>
    </row>
    <row r="1011" spans="1:9" ht="31.5" x14ac:dyDescent="0.25">
      <c r="A1011" s="12" t="s">
        <v>126</v>
      </c>
      <c r="B1011" s="23"/>
      <c r="C1011" s="23" t="s">
        <v>127</v>
      </c>
      <c r="D1011" s="23" t="s">
        <v>213</v>
      </c>
      <c r="E1011" s="13" t="s">
        <v>594</v>
      </c>
      <c r="F1011" s="23" t="s">
        <v>183</v>
      </c>
      <c r="G1011" s="14">
        <v>165503.6</v>
      </c>
      <c r="H1011" s="14">
        <v>165503.6</v>
      </c>
      <c r="I1011" s="80">
        <f t="shared" si="185"/>
        <v>100</v>
      </c>
    </row>
    <row r="1012" spans="1:9" x14ac:dyDescent="0.25">
      <c r="A1012" s="12" t="s">
        <v>428</v>
      </c>
      <c r="B1012" s="23"/>
      <c r="C1012" s="23" t="s">
        <v>127</v>
      </c>
      <c r="D1012" s="23" t="s">
        <v>213</v>
      </c>
      <c r="E1012" s="13" t="s">
        <v>596</v>
      </c>
      <c r="F1012" s="23"/>
      <c r="G1012" s="14">
        <f>SUM(G1018)+G1013</f>
        <v>11872.099999999999</v>
      </c>
      <c r="H1012" s="14">
        <f>SUM(H1018)+H1013</f>
        <v>11872.099999999999</v>
      </c>
      <c r="I1012" s="80">
        <f t="shared" si="185"/>
        <v>100</v>
      </c>
    </row>
    <row r="1013" spans="1:9" ht="31.5" x14ac:dyDescent="0.25">
      <c r="A1013" s="12" t="s">
        <v>472</v>
      </c>
      <c r="B1013" s="23"/>
      <c r="C1013" s="23" t="s">
        <v>127</v>
      </c>
      <c r="D1013" s="23" t="s">
        <v>213</v>
      </c>
      <c r="E1013" s="13" t="s">
        <v>597</v>
      </c>
      <c r="F1013" s="23"/>
      <c r="G1013" s="14">
        <f>SUM(G1014)+G1016</f>
        <v>10465.299999999999</v>
      </c>
      <c r="H1013" s="14">
        <f>SUM(H1014)+H1016</f>
        <v>10465.299999999999</v>
      </c>
      <c r="I1013" s="80">
        <f t="shared" si="185"/>
        <v>100</v>
      </c>
    </row>
    <row r="1014" spans="1:9" ht="47.25" x14ac:dyDescent="0.25">
      <c r="A1014" s="12" t="s">
        <v>580</v>
      </c>
      <c r="B1014" s="23"/>
      <c r="C1014" s="23" t="s">
        <v>127</v>
      </c>
      <c r="D1014" s="23" t="s">
        <v>213</v>
      </c>
      <c r="E1014" s="13" t="s">
        <v>598</v>
      </c>
      <c r="F1014" s="23"/>
      <c r="G1014" s="14">
        <f>SUM(G1015)</f>
        <v>6037.3</v>
      </c>
      <c r="H1014" s="14">
        <f>SUM(H1015)</f>
        <v>6037.3</v>
      </c>
      <c r="I1014" s="80">
        <f t="shared" si="185"/>
        <v>100</v>
      </c>
    </row>
    <row r="1015" spans="1:9" ht="31.5" x14ac:dyDescent="0.25">
      <c r="A1015" s="12" t="s">
        <v>126</v>
      </c>
      <c r="B1015" s="23"/>
      <c r="C1015" s="23" t="s">
        <v>127</v>
      </c>
      <c r="D1015" s="23" t="s">
        <v>213</v>
      </c>
      <c r="E1015" s="13" t="s">
        <v>598</v>
      </c>
      <c r="F1015" s="23" t="s">
        <v>183</v>
      </c>
      <c r="G1015" s="14">
        <v>6037.3</v>
      </c>
      <c r="H1015" s="14">
        <v>6037.3</v>
      </c>
      <c r="I1015" s="80">
        <f t="shared" si="185"/>
        <v>100</v>
      </c>
    </row>
    <row r="1016" spans="1:9" ht="31.5" x14ac:dyDescent="0.25">
      <c r="A1016" s="12" t="s">
        <v>584</v>
      </c>
      <c r="B1016" s="23"/>
      <c r="C1016" s="23" t="s">
        <v>127</v>
      </c>
      <c r="D1016" s="23" t="s">
        <v>213</v>
      </c>
      <c r="E1016" s="13" t="s">
        <v>599</v>
      </c>
      <c r="F1016" s="23"/>
      <c r="G1016" s="14">
        <f>SUM(G1017)</f>
        <v>4428</v>
      </c>
      <c r="H1016" s="14">
        <f t="shared" ref="H1016" si="197">SUM(H1017)</f>
        <v>4428</v>
      </c>
      <c r="I1016" s="80">
        <f t="shared" si="185"/>
        <v>100</v>
      </c>
    </row>
    <row r="1017" spans="1:9" ht="31.5" x14ac:dyDescent="0.25">
      <c r="A1017" s="12" t="s">
        <v>126</v>
      </c>
      <c r="B1017" s="23"/>
      <c r="C1017" s="23" t="s">
        <v>127</v>
      </c>
      <c r="D1017" s="23" t="s">
        <v>213</v>
      </c>
      <c r="E1017" s="13" t="s">
        <v>599</v>
      </c>
      <c r="F1017" s="23" t="s">
        <v>183</v>
      </c>
      <c r="G1017" s="14">
        <v>4428</v>
      </c>
      <c r="H1017" s="14">
        <v>4428</v>
      </c>
      <c r="I1017" s="80">
        <f t="shared" si="185"/>
        <v>100</v>
      </c>
    </row>
    <row r="1018" spans="1:9" x14ac:dyDescent="0.25">
      <c r="A1018" s="12" t="s">
        <v>445</v>
      </c>
      <c r="B1018" s="23"/>
      <c r="C1018" s="23" t="s">
        <v>127</v>
      </c>
      <c r="D1018" s="23" t="s">
        <v>213</v>
      </c>
      <c r="E1018" s="13" t="s">
        <v>600</v>
      </c>
      <c r="F1018" s="23"/>
      <c r="G1018" s="14">
        <f>SUM(G1019)</f>
        <v>1406.8</v>
      </c>
      <c r="H1018" s="14">
        <f>SUM(H1019)</f>
        <v>1406.8</v>
      </c>
      <c r="I1018" s="80">
        <f t="shared" si="185"/>
        <v>100</v>
      </c>
    </row>
    <row r="1019" spans="1:9" x14ac:dyDescent="0.25">
      <c r="A1019" s="12" t="s">
        <v>560</v>
      </c>
      <c r="B1019" s="23"/>
      <c r="C1019" s="23" t="s">
        <v>127</v>
      </c>
      <c r="D1019" s="23" t="s">
        <v>213</v>
      </c>
      <c r="E1019" s="13" t="s">
        <v>602</v>
      </c>
      <c r="F1019" s="23"/>
      <c r="G1019" s="14">
        <f t="shared" ref="G1019:H1019" si="198">SUM(G1020)</f>
        <v>1406.8</v>
      </c>
      <c r="H1019" s="14">
        <f t="shared" si="198"/>
        <v>1406.8</v>
      </c>
      <c r="I1019" s="80">
        <f t="shared" si="185"/>
        <v>100</v>
      </c>
    </row>
    <row r="1020" spans="1:9" ht="31.5" x14ac:dyDescent="0.25">
      <c r="A1020" s="12" t="s">
        <v>126</v>
      </c>
      <c r="B1020" s="23"/>
      <c r="C1020" s="23" t="s">
        <v>127</v>
      </c>
      <c r="D1020" s="23" t="s">
        <v>213</v>
      </c>
      <c r="E1020" s="13" t="s">
        <v>602</v>
      </c>
      <c r="F1020" s="23" t="s">
        <v>183</v>
      </c>
      <c r="G1020" s="14">
        <v>1406.8</v>
      </c>
      <c r="H1020" s="14">
        <v>1406.8</v>
      </c>
      <c r="I1020" s="80">
        <f t="shared" si="185"/>
        <v>100</v>
      </c>
    </row>
    <row r="1021" spans="1:9" ht="31.5" x14ac:dyDescent="0.25">
      <c r="A1021" s="12" t="s">
        <v>294</v>
      </c>
      <c r="B1021" s="23"/>
      <c r="C1021" s="23" t="s">
        <v>127</v>
      </c>
      <c r="D1021" s="23" t="s">
        <v>213</v>
      </c>
      <c r="E1021" s="28" t="s">
        <v>604</v>
      </c>
      <c r="F1021" s="23"/>
      <c r="G1021" s="14">
        <f>G1022+G1025+G1028+G1032</f>
        <v>521918.39999999997</v>
      </c>
      <c r="H1021" s="14">
        <f>H1022+H1025+H1028+H1032</f>
        <v>520100.1</v>
      </c>
      <c r="I1021" s="80">
        <f t="shared" si="185"/>
        <v>99.651612206045996</v>
      </c>
    </row>
    <row r="1022" spans="1:9" ht="78.75" x14ac:dyDescent="0.25">
      <c r="A1022" s="12" t="s">
        <v>607</v>
      </c>
      <c r="B1022" s="23"/>
      <c r="C1022" s="23" t="s">
        <v>127</v>
      </c>
      <c r="D1022" s="23" t="s">
        <v>213</v>
      </c>
      <c r="E1022" s="22" t="s">
        <v>608</v>
      </c>
      <c r="F1022" s="23"/>
      <c r="G1022" s="14">
        <f>G1023+G1024</f>
        <v>48134.6</v>
      </c>
      <c r="H1022" s="14">
        <f>H1023+H1024</f>
        <v>48134.6</v>
      </c>
      <c r="I1022" s="80">
        <f t="shared" si="185"/>
        <v>100</v>
      </c>
    </row>
    <row r="1023" spans="1:9" ht="47.25" x14ac:dyDescent="0.25">
      <c r="A1023" s="30" t="s">
        <v>143</v>
      </c>
      <c r="B1023" s="23"/>
      <c r="C1023" s="23" t="s">
        <v>127</v>
      </c>
      <c r="D1023" s="23" t="s">
        <v>213</v>
      </c>
      <c r="E1023" s="22" t="s">
        <v>608</v>
      </c>
      <c r="F1023" s="23" t="s">
        <v>9</v>
      </c>
      <c r="G1023" s="14">
        <v>46131.1</v>
      </c>
      <c r="H1023" s="14">
        <v>46131.1</v>
      </c>
      <c r="I1023" s="80">
        <f t="shared" si="185"/>
        <v>100</v>
      </c>
    </row>
    <row r="1024" spans="1:9" ht="31.5" x14ac:dyDescent="0.25">
      <c r="A1024" s="12" t="s">
        <v>131</v>
      </c>
      <c r="B1024" s="23"/>
      <c r="C1024" s="23" t="s">
        <v>127</v>
      </c>
      <c r="D1024" s="23" t="s">
        <v>213</v>
      </c>
      <c r="E1024" s="22" t="s">
        <v>608</v>
      </c>
      <c r="F1024" s="23" t="s">
        <v>169</v>
      </c>
      <c r="G1024" s="14">
        <v>2003.5</v>
      </c>
      <c r="H1024" s="14">
        <v>2003.5</v>
      </c>
      <c r="I1024" s="80">
        <f t="shared" si="185"/>
        <v>100</v>
      </c>
    </row>
    <row r="1025" spans="1:9" ht="63" x14ac:dyDescent="0.25">
      <c r="A1025" s="12" t="s">
        <v>589</v>
      </c>
      <c r="B1025" s="23"/>
      <c r="C1025" s="23" t="s">
        <v>127</v>
      </c>
      <c r="D1025" s="23" t="s">
        <v>213</v>
      </c>
      <c r="E1025" s="22" t="s">
        <v>609</v>
      </c>
      <c r="F1025" s="23"/>
      <c r="G1025" s="14">
        <f>G1026+G1027</f>
        <v>321474</v>
      </c>
      <c r="H1025" s="14">
        <f>H1026+H1027</f>
        <v>321474</v>
      </c>
      <c r="I1025" s="80">
        <f t="shared" si="185"/>
        <v>100</v>
      </c>
    </row>
    <row r="1026" spans="1:9" ht="47.25" x14ac:dyDescent="0.25">
      <c r="A1026" s="12" t="s">
        <v>143</v>
      </c>
      <c r="B1026" s="23"/>
      <c r="C1026" s="23" t="s">
        <v>127</v>
      </c>
      <c r="D1026" s="23" t="s">
        <v>213</v>
      </c>
      <c r="E1026" s="22" t="s">
        <v>609</v>
      </c>
      <c r="F1026" s="23" t="s">
        <v>9</v>
      </c>
      <c r="G1026" s="14">
        <v>317773.3</v>
      </c>
      <c r="H1026" s="14">
        <v>317773.3</v>
      </c>
      <c r="I1026" s="80">
        <f t="shared" si="185"/>
        <v>100</v>
      </c>
    </row>
    <row r="1027" spans="1:9" ht="31.5" x14ac:dyDescent="0.25">
      <c r="A1027" s="12" t="s">
        <v>131</v>
      </c>
      <c r="B1027" s="23"/>
      <c r="C1027" s="23" t="s">
        <v>127</v>
      </c>
      <c r="D1027" s="23" t="s">
        <v>213</v>
      </c>
      <c r="E1027" s="22" t="s">
        <v>609</v>
      </c>
      <c r="F1027" s="23" t="s">
        <v>169</v>
      </c>
      <c r="G1027" s="14">
        <v>3700.7</v>
      </c>
      <c r="H1027" s="14">
        <v>3700.7</v>
      </c>
      <c r="I1027" s="80">
        <f t="shared" si="185"/>
        <v>100</v>
      </c>
    </row>
    <row r="1028" spans="1:9" x14ac:dyDescent="0.25">
      <c r="A1028" s="12" t="s">
        <v>560</v>
      </c>
      <c r="B1028" s="23"/>
      <c r="C1028" s="23" t="s">
        <v>127</v>
      </c>
      <c r="D1028" s="23" t="s">
        <v>213</v>
      </c>
      <c r="E1028" s="20" t="s">
        <v>612</v>
      </c>
      <c r="F1028" s="20"/>
      <c r="G1028" s="14">
        <f>G1029+G1030+G1031</f>
        <v>140521.70000000001</v>
      </c>
      <c r="H1028" s="14">
        <f>H1029+H1030+H1031</f>
        <v>139146.20000000001</v>
      </c>
      <c r="I1028" s="80">
        <f t="shared" si="185"/>
        <v>99.021147623463136</v>
      </c>
    </row>
    <row r="1029" spans="1:9" ht="47.25" x14ac:dyDescent="0.25">
      <c r="A1029" s="30" t="s">
        <v>143</v>
      </c>
      <c r="B1029" s="23"/>
      <c r="C1029" s="23" t="s">
        <v>127</v>
      </c>
      <c r="D1029" s="23" t="s">
        <v>213</v>
      </c>
      <c r="E1029" s="20" t="s">
        <v>612</v>
      </c>
      <c r="F1029" s="23" t="s">
        <v>9</v>
      </c>
      <c r="G1029" s="14">
        <f>72037.9+4591.1</f>
        <v>76629</v>
      </c>
      <c r="H1029" s="14">
        <v>76629</v>
      </c>
      <c r="I1029" s="80">
        <f t="shared" si="185"/>
        <v>100</v>
      </c>
    </row>
    <row r="1030" spans="1:9" ht="31.5" x14ac:dyDescent="0.25">
      <c r="A1030" s="12" t="s">
        <v>131</v>
      </c>
      <c r="B1030" s="23"/>
      <c r="C1030" s="23" t="s">
        <v>127</v>
      </c>
      <c r="D1030" s="23" t="s">
        <v>213</v>
      </c>
      <c r="E1030" s="20" t="s">
        <v>612</v>
      </c>
      <c r="F1030" s="23" t="s">
        <v>169</v>
      </c>
      <c r="G1030" s="14">
        <v>51781.8</v>
      </c>
      <c r="H1030" s="14">
        <v>50410.5</v>
      </c>
      <c r="I1030" s="80">
        <f t="shared" si="185"/>
        <v>97.351772244302055</v>
      </c>
    </row>
    <row r="1031" spans="1:9" x14ac:dyDescent="0.25">
      <c r="A1031" s="12" t="s">
        <v>145</v>
      </c>
      <c r="B1031" s="23"/>
      <c r="C1031" s="23" t="s">
        <v>127</v>
      </c>
      <c r="D1031" s="23" t="s">
        <v>213</v>
      </c>
      <c r="E1031" s="20" t="s">
        <v>612</v>
      </c>
      <c r="F1031" s="23" t="s">
        <v>225</v>
      </c>
      <c r="G1031" s="14">
        <v>12110.9</v>
      </c>
      <c r="H1031" s="14">
        <v>12106.7</v>
      </c>
      <c r="I1031" s="80">
        <f t="shared" ref="I1031:I1094" si="199">SUM(H1031/G1031*100)</f>
        <v>99.965320496412332</v>
      </c>
    </row>
    <row r="1032" spans="1:9" ht="31.5" x14ac:dyDescent="0.25">
      <c r="A1032" s="12" t="s">
        <v>566</v>
      </c>
      <c r="B1032" s="23"/>
      <c r="C1032" s="23" t="s">
        <v>127</v>
      </c>
      <c r="D1032" s="23" t="s">
        <v>213</v>
      </c>
      <c r="E1032" s="13" t="s">
        <v>613</v>
      </c>
      <c r="F1032" s="13"/>
      <c r="G1032" s="14">
        <f>G1033+G1034+G1035</f>
        <v>11788.1</v>
      </c>
      <c r="H1032" s="14">
        <f>H1033+H1034+H1035</f>
        <v>11345.3</v>
      </c>
      <c r="I1032" s="80">
        <f t="shared" si="199"/>
        <v>96.243669463272269</v>
      </c>
    </row>
    <row r="1033" spans="1:9" ht="47.25" x14ac:dyDescent="0.25">
      <c r="A1033" s="30" t="s">
        <v>143</v>
      </c>
      <c r="B1033" s="23"/>
      <c r="C1033" s="23" t="s">
        <v>127</v>
      </c>
      <c r="D1033" s="23" t="s">
        <v>213</v>
      </c>
      <c r="E1033" s="13" t="s">
        <v>613</v>
      </c>
      <c r="F1033" s="13">
        <v>100</v>
      </c>
      <c r="G1033" s="14">
        <f>5794.6+229</f>
        <v>6023.6</v>
      </c>
      <c r="H1033" s="14">
        <v>6023.6</v>
      </c>
      <c r="I1033" s="80">
        <f t="shared" si="199"/>
        <v>100</v>
      </c>
    </row>
    <row r="1034" spans="1:9" ht="31.5" x14ac:dyDescent="0.25">
      <c r="A1034" s="12" t="s">
        <v>131</v>
      </c>
      <c r="B1034" s="23"/>
      <c r="C1034" s="23" t="s">
        <v>127</v>
      </c>
      <c r="D1034" s="23" t="s">
        <v>213</v>
      </c>
      <c r="E1034" s="13" t="s">
        <v>613</v>
      </c>
      <c r="F1034" s="13">
        <v>200</v>
      </c>
      <c r="G1034" s="14">
        <v>4593.5</v>
      </c>
      <c r="H1034" s="14">
        <v>4150.7</v>
      </c>
      <c r="I1034" s="80">
        <f t="shared" si="199"/>
        <v>90.360291716555992</v>
      </c>
    </row>
    <row r="1035" spans="1:9" x14ac:dyDescent="0.25">
      <c r="A1035" s="12" t="s">
        <v>145</v>
      </c>
      <c r="B1035" s="23"/>
      <c r="C1035" s="23" t="s">
        <v>127</v>
      </c>
      <c r="D1035" s="23" t="s">
        <v>213</v>
      </c>
      <c r="E1035" s="13" t="s">
        <v>613</v>
      </c>
      <c r="F1035" s="13">
        <v>800</v>
      </c>
      <c r="G1035" s="14">
        <v>1171</v>
      </c>
      <c r="H1035" s="14">
        <v>1171</v>
      </c>
      <c r="I1035" s="80">
        <f t="shared" si="199"/>
        <v>100</v>
      </c>
    </row>
    <row r="1036" spans="1:9" x14ac:dyDescent="0.25">
      <c r="A1036" s="12" t="s">
        <v>616</v>
      </c>
      <c r="B1036" s="23"/>
      <c r="C1036" s="23" t="s">
        <v>127</v>
      </c>
      <c r="D1036" s="23" t="s">
        <v>213</v>
      </c>
      <c r="E1036" s="13" t="s">
        <v>617</v>
      </c>
      <c r="F1036" s="13"/>
      <c r="G1036" s="14">
        <f>SUM(G1037)</f>
        <v>550</v>
      </c>
      <c r="H1036" s="14">
        <f t="shared" ref="H1036" si="200">SUM(H1037)</f>
        <v>550</v>
      </c>
      <c r="I1036" s="80">
        <f t="shared" si="199"/>
        <v>100</v>
      </c>
    </row>
    <row r="1037" spans="1:9" ht="31.5" x14ac:dyDescent="0.25">
      <c r="A1037" s="12" t="s">
        <v>618</v>
      </c>
      <c r="B1037" s="23"/>
      <c r="C1037" s="23" t="s">
        <v>127</v>
      </c>
      <c r="D1037" s="23" t="s">
        <v>213</v>
      </c>
      <c r="E1037" s="13" t="s">
        <v>619</v>
      </c>
      <c r="F1037" s="13"/>
      <c r="G1037" s="14">
        <f>SUM(G1038:G1039)</f>
        <v>550</v>
      </c>
      <c r="H1037" s="14">
        <f t="shared" ref="H1037" si="201">SUM(H1038:H1039)</f>
        <v>550</v>
      </c>
      <c r="I1037" s="80">
        <f t="shared" si="199"/>
        <v>100</v>
      </c>
    </row>
    <row r="1038" spans="1:9" ht="31.5" x14ac:dyDescent="0.25">
      <c r="A1038" s="12" t="s">
        <v>131</v>
      </c>
      <c r="B1038" s="23"/>
      <c r="C1038" s="23" t="s">
        <v>127</v>
      </c>
      <c r="D1038" s="23" t="s">
        <v>213</v>
      </c>
      <c r="E1038" s="13" t="s">
        <v>619</v>
      </c>
      <c r="F1038" s="13">
        <v>200</v>
      </c>
      <c r="G1038" s="14">
        <v>385</v>
      </c>
      <c r="H1038" s="14">
        <v>385</v>
      </c>
      <c r="I1038" s="80">
        <f t="shared" si="199"/>
        <v>100</v>
      </c>
    </row>
    <row r="1039" spans="1:9" ht="31.5" x14ac:dyDescent="0.25">
      <c r="A1039" s="12" t="s">
        <v>126</v>
      </c>
      <c r="B1039" s="23"/>
      <c r="C1039" s="23" t="s">
        <v>127</v>
      </c>
      <c r="D1039" s="23" t="s">
        <v>213</v>
      </c>
      <c r="E1039" s="13" t="s">
        <v>619</v>
      </c>
      <c r="F1039" s="13">
        <v>600</v>
      </c>
      <c r="G1039" s="14">
        <v>165</v>
      </c>
      <c r="H1039" s="14">
        <v>165</v>
      </c>
      <c r="I1039" s="80">
        <f t="shared" si="199"/>
        <v>100</v>
      </c>
    </row>
    <row r="1040" spans="1:9" x14ac:dyDescent="0.25">
      <c r="A1040" s="56" t="s">
        <v>620</v>
      </c>
      <c r="B1040" s="23"/>
      <c r="C1040" s="23" t="s">
        <v>127</v>
      </c>
      <c r="D1040" s="23" t="s">
        <v>213</v>
      </c>
      <c r="E1040" s="28" t="s">
        <v>621</v>
      </c>
      <c r="F1040" s="23"/>
      <c r="G1040" s="14">
        <f>G1043+G1041</f>
        <v>1315.8</v>
      </c>
      <c r="H1040" s="14">
        <f t="shared" ref="H1040" si="202">H1043+H1041</f>
        <v>1315.8</v>
      </c>
      <c r="I1040" s="80">
        <f t="shared" si="199"/>
        <v>100</v>
      </c>
    </row>
    <row r="1041" spans="1:9" ht="63" hidden="1" x14ac:dyDescent="0.25">
      <c r="A1041" s="12" t="s">
        <v>622</v>
      </c>
      <c r="B1041" s="23"/>
      <c r="C1041" s="23" t="s">
        <v>127</v>
      </c>
      <c r="D1041" s="23" t="s">
        <v>213</v>
      </c>
      <c r="E1041" s="28" t="s">
        <v>623</v>
      </c>
      <c r="F1041" s="23"/>
      <c r="G1041" s="14">
        <f>SUM(G1042)</f>
        <v>0</v>
      </c>
      <c r="H1041" s="14">
        <f t="shared" ref="H1041" si="203">SUM(H1042)</f>
        <v>0</v>
      </c>
      <c r="I1041" s="80" t="e">
        <f t="shared" si="199"/>
        <v>#DIV/0!</v>
      </c>
    </row>
    <row r="1042" spans="1:9" ht="31.5" hidden="1" x14ac:dyDescent="0.25">
      <c r="A1042" s="12" t="s">
        <v>131</v>
      </c>
      <c r="B1042" s="23"/>
      <c r="C1042" s="23" t="s">
        <v>127</v>
      </c>
      <c r="D1042" s="23" t="s">
        <v>213</v>
      </c>
      <c r="E1042" s="28" t="s">
        <v>623</v>
      </c>
      <c r="F1042" s="23" t="s">
        <v>169</v>
      </c>
      <c r="G1042" s="14">
        <v>0</v>
      </c>
      <c r="H1042" s="14"/>
      <c r="I1042" s="80" t="e">
        <f t="shared" si="199"/>
        <v>#DIV/0!</v>
      </c>
    </row>
    <row r="1043" spans="1:9" ht="31.5" x14ac:dyDescent="0.25">
      <c r="A1043" s="12" t="s">
        <v>624</v>
      </c>
      <c r="B1043" s="23"/>
      <c r="C1043" s="23" t="s">
        <v>127</v>
      </c>
      <c r="D1043" s="23" t="s">
        <v>213</v>
      </c>
      <c r="E1043" s="28" t="s">
        <v>625</v>
      </c>
      <c r="F1043" s="23"/>
      <c r="G1043" s="14">
        <f t="shared" ref="G1043:H1043" si="204">G1044</f>
        <v>1315.8</v>
      </c>
      <c r="H1043" s="14">
        <f t="shared" si="204"/>
        <v>1315.8</v>
      </c>
      <c r="I1043" s="80">
        <f t="shared" si="199"/>
        <v>100</v>
      </c>
    </row>
    <row r="1044" spans="1:9" ht="31.5" x14ac:dyDescent="0.25">
      <c r="A1044" s="12" t="s">
        <v>126</v>
      </c>
      <c r="B1044" s="23"/>
      <c r="C1044" s="23" t="s">
        <v>127</v>
      </c>
      <c r="D1044" s="23" t="s">
        <v>213</v>
      </c>
      <c r="E1044" s="28" t="s">
        <v>625</v>
      </c>
      <c r="F1044" s="23" t="s">
        <v>183</v>
      </c>
      <c r="G1044" s="14">
        <v>1315.8</v>
      </c>
      <c r="H1044" s="14">
        <v>1315.8</v>
      </c>
      <c r="I1044" s="80">
        <f t="shared" si="199"/>
        <v>100</v>
      </c>
    </row>
    <row r="1045" spans="1:9" x14ac:dyDescent="0.25">
      <c r="A1045" s="12" t="s">
        <v>630</v>
      </c>
      <c r="B1045" s="23"/>
      <c r="C1045" s="23" t="s">
        <v>127</v>
      </c>
      <c r="D1045" s="23" t="s">
        <v>213</v>
      </c>
      <c r="E1045" s="28" t="s">
        <v>631</v>
      </c>
      <c r="F1045" s="23"/>
      <c r="G1045" s="14">
        <f>SUM(G1046)</f>
        <v>6732.5</v>
      </c>
      <c r="H1045" s="14">
        <f t="shared" ref="H1045" si="205">SUM(H1046)</f>
        <v>6732.3</v>
      </c>
      <c r="I1045" s="80">
        <f t="shared" si="199"/>
        <v>99.997029335313783</v>
      </c>
    </row>
    <row r="1046" spans="1:9" ht="78.75" x14ac:dyDescent="0.25">
      <c r="A1046" s="12" t="s">
        <v>632</v>
      </c>
      <c r="B1046" s="23"/>
      <c r="C1046" s="23" t="s">
        <v>127</v>
      </c>
      <c r="D1046" s="23" t="s">
        <v>213</v>
      </c>
      <c r="E1046" s="28" t="s">
        <v>633</v>
      </c>
      <c r="F1046" s="23"/>
      <c r="G1046" s="14">
        <f>SUM(G1047:G1048)</f>
        <v>6732.5</v>
      </c>
      <c r="H1046" s="14">
        <f t="shared" ref="H1046" si="206">SUM(H1047:H1048)</f>
        <v>6732.3</v>
      </c>
      <c r="I1046" s="80">
        <f t="shared" si="199"/>
        <v>99.997029335313783</v>
      </c>
    </row>
    <row r="1047" spans="1:9" ht="31.5" x14ac:dyDescent="0.25">
      <c r="A1047" s="12" t="s">
        <v>131</v>
      </c>
      <c r="B1047" s="23"/>
      <c r="C1047" s="23" t="s">
        <v>127</v>
      </c>
      <c r="D1047" s="23" t="s">
        <v>213</v>
      </c>
      <c r="E1047" s="28" t="s">
        <v>633</v>
      </c>
      <c r="F1047" s="23" t="s">
        <v>169</v>
      </c>
      <c r="G1047" s="14">
        <v>4472.5</v>
      </c>
      <c r="H1047" s="14">
        <v>4472.3</v>
      </c>
      <c r="I1047" s="80">
        <f t="shared" si="199"/>
        <v>99.995528228060365</v>
      </c>
    </row>
    <row r="1048" spans="1:9" ht="31.5" x14ac:dyDescent="0.25">
      <c r="A1048" s="12" t="s">
        <v>463</v>
      </c>
      <c r="B1048" s="23"/>
      <c r="C1048" s="23" t="s">
        <v>127</v>
      </c>
      <c r="D1048" s="23" t="s">
        <v>213</v>
      </c>
      <c r="E1048" s="28" t="s">
        <v>633</v>
      </c>
      <c r="F1048" s="23" t="s">
        <v>183</v>
      </c>
      <c r="G1048" s="14">
        <v>2260</v>
      </c>
      <c r="H1048" s="14">
        <v>2260</v>
      </c>
      <c r="I1048" s="80">
        <f t="shared" si="199"/>
        <v>100</v>
      </c>
    </row>
    <row r="1049" spans="1:9" ht="47.25" x14ac:dyDescent="0.25">
      <c r="A1049" s="12" t="s">
        <v>647</v>
      </c>
      <c r="B1049" s="23"/>
      <c r="C1049" s="23" t="s">
        <v>127</v>
      </c>
      <c r="D1049" s="23" t="s">
        <v>213</v>
      </c>
      <c r="E1049" s="20" t="s">
        <v>648</v>
      </c>
      <c r="F1049" s="23"/>
      <c r="G1049" s="14">
        <f>G1050+G1055</f>
        <v>17139.5</v>
      </c>
      <c r="H1049" s="14">
        <f t="shared" ref="H1049" si="207">H1050+H1055</f>
        <v>17138</v>
      </c>
      <c r="I1049" s="80">
        <f t="shared" si="199"/>
        <v>99.991248286122698</v>
      </c>
    </row>
    <row r="1050" spans="1:9" x14ac:dyDescent="0.25">
      <c r="A1050" s="12" t="s">
        <v>216</v>
      </c>
      <c r="B1050" s="23"/>
      <c r="C1050" s="23" t="s">
        <v>127</v>
      </c>
      <c r="D1050" s="23" t="s">
        <v>213</v>
      </c>
      <c r="E1050" s="20" t="s">
        <v>649</v>
      </c>
      <c r="F1050" s="23"/>
      <c r="G1050" s="14">
        <f>SUM(G1051:G1053)</f>
        <v>16695.5</v>
      </c>
      <c r="H1050" s="14">
        <f t="shared" ref="H1050" si="208">SUM(H1051:H1053)</f>
        <v>16694</v>
      </c>
      <c r="I1050" s="80">
        <f t="shared" si="199"/>
        <v>99.991015543110422</v>
      </c>
    </row>
    <row r="1051" spans="1:9" ht="31.5" x14ac:dyDescent="0.25">
      <c r="A1051" s="12" t="s">
        <v>131</v>
      </c>
      <c r="B1051" s="23"/>
      <c r="C1051" s="23" t="s">
        <v>127</v>
      </c>
      <c r="D1051" s="23" t="s">
        <v>213</v>
      </c>
      <c r="E1051" s="20" t="s">
        <v>649</v>
      </c>
      <c r="F1051" s="23" t="s">
        <v>169</v>
      </c>
      <c r="G1051" s="14">
        <v>8643.7000000000007</v>
      </c>
      <c r="H1051" s="14">
        <v>8642.2000000000007</v>
      </c>
      <c r="I1051" s="80">
        <f t="shared" si="199"/>
        <v>99.982646320441475</v>
      </c>
    </row>
    <row r="1052" spans="1:9" ht="31.5" x14ac:dyDescent="0.25">
      <c r="A1052" s="12" t="s">
        <v>126</v>
      </c>
      <c r="B1052" s="23"/>
      <c r="C1052" s="23" t="s">
        <v>127</v>
      </c>
      <c r="D1052" s="23" t="s">
        <v>213</v>
      </c>
      <c r="E1052" s="20" t="s">
        <v>649</v>
      </c>
      <c r="F1052" s="23" t="s">
        <v>183</v>
      </c>
      <c r="G1052" s="14">
        <v>7397.1</v>
      </c>
      <c r="H1052" s="14">
        <v>7397.1</v>
      </c>
      <c r="I1052" s="80">
        <f t="shared" si="199"/>
        <v>100</v>
      </c>
    </row>
    <row r="1053" spans="1:9" ht="31.5" x14ac:dyDescent="0.25">
      <c r="A1053" s="12" t="s">
        <v>650</v>
      </c>
      <c r="B1053" s="23"/>
      <c r="C1053" s="23" t="s">
        <v>127</v>
      </c>
      <c r="D1053" s="23" t="s">
        <v>213</v>
      </c>
      <c r="E1053" s="20" t="s">
        <v>651</v>
      </c>
      <c r="F1053" s="23"/>
      <c r="G1053" s="14">
        <f>G1054</f>
        <v>654.70000000000005</v>
      </c>
      <c r="H1053" s="14">
        <f>H1054</f>
        <v>654.70000000000005</v>
      </c>
      <c r="I1053" s="80">
        <f t="shared" si="199"/>
        <v>100</v>
      </c>
    </row>
    <row r="1054" spans="1:9" ht="31.5" x14ac:dyDescent="0.25">
      <c r="A1054" s="12" t="s">
        <v>131</v>
      </c>
      <c r="B1054" s="23"/>
      <c r="C1054" s="23" t="s">
        <v>127</v>
      </c>
      <c r="D1054" s="23" t="s">
        <v>213</v>
      </c>
      <c r="E1054" s="20" t="s">
        <v>651</v>
      </c>
      <c r="F1054" s="23" t="s">
        <v>169</v>
      </c>
      <c r="G1054" s="14">
        <v>654.70000000000005</v>
      </c>
      <c r="H1054" s="14">
        <v>654.70000000000005</v>
      </c>
      <c r="I1054" s="80">
        <f t="shared" si="199"/>
        <v>100</v>
      </c>
    </row>
    <row r="1055" spans="1:9" x14ac:dyDescent="0.25">
      <c r="A1055" s="41" t="s">
        <v>428</v>
      </c>
      <c r="B1055" s="23"/>
      <c r="C1055" s="23" t="s">
        <v>127</v>
      </c>
      <c r="D1055" s="23" t="s">
        <v>213</v>
      </c>
      <c r="E1055" s="20" t="s">
        <v>654</v>
      </c>
      <c r="F1055" s="23"/>
      <c r="G1055" s="14">
        <f>G1056</f>
        <v>444</v>
      </c>
      <c r="H1055" s="14">
        <f t="shared" ref="H1055" si="209">H1056</f>
        <v>444</v>
      </c>
      <c r="I1055" s="80">
        <f t="shared" si="199"/>
        <v>100</v>
      </c>
    </row>
    <row r="1056" spans="1:9" x14ac:dyDescent="0.25">
      <c r="A1056" s="12" t="s">
        <v>430</v>
      </c>
      <c r="B1056" s="23"/>
      <c r="C1056" s="23" t="s">
        <v>127</v>
      </c>
      <c r="D1056" s="23" t="s">
        <v>213</v>
      </c>
      <c r="E1056" s="20" t="s">
        <v>659</v>
      </c>
      <c r="F1056" s="23"/>
      <c r="G1056" s="14">
        <f>SUM(G1057)</f>
        <v>444</v>
      </c>
      <c r="H1056" s="14">
        <f t="shared" ref="H1056:H1057" si="210">SUM(H1057)</f>
        <v>444</v>
      </c>
      <c r="I1056" s="80">
        <f t="shared" si="199"/>
        <v>100</v>
      </c>
    </row>
    <row r="1057" spans="1:9" ht="31.5" x14ac:dyDescent="0.25">
      <c r="A1057" s="12" t="s">
        <v>650</v>
      </c>
      <c r="B1057" s="23"/>
      <c r="C1057" s="23" t="s">
        <v>127</v>
      </c>
      <c r="D1057" s="23" t="s">
        <v>213</v>
      </c>
      <c r="E1057" s="20" t="s">
        <v>660</v>
      </c>
      <c r="F1057" s="23"/>
      <c r="G1057" s="14">
        <f>SUM(G1058)</f>
        <v>444</v>
      </c>
      <c r="H1057" s="14">
        <f t="shared" si="210"/>
        <v>444</v>
      </c>
      <c r="I1057" s="80">
        <f t="shared" si="199"/>
        <v>100</v>
      </c>
    </row>
    <row r="1058" spans="1:9" ht="31.5" x14ac:dyDescent="0.25">
      <c r="A1058" s="12" t="s">
        <v>126</v>
      </c>
      <c r="B1058" s="23"/>
      <c r="C1058" s="23" t="s">
        <v>127</v>
      </c>
      <c r="D1058" s="23" t="s">
        <v>213</v>
      </c>
      <c r="E1058" s="20" t="s">
        <v>660</v>
      </c>
      <c r="F1058" s="23" t="s">
        <v>183</v>
      </c>
      <c r="G1058" s="14">
        <v>444</v>
      </c>
      <c r="H1058" s="14">
        <v>444</v>
      </c>
      <c r="I1058" s="80">
        <f t="shared" si="199"/>
        <v>100</v>
      </c>
    </row>
    <row r="1059" spans="1:9" x14ac:dyDescent="0.25">
      <c r="A1059" s="12" t="s">
        <v>1054</v>
      </c>
      <c r="B1059" s="23"/>
      <c r="C1059" s="23" t="s">
        <v>127</v>
      </c>
      <c r="D1059" s="23" t="s">
        <v>119</v>
      </c>
      <c r="E1059" s="23"/>
      <c r="F1059" s="23"/>
      <c r="G1059" s="14">
        <f>G1060</f>
        <v>101786</v>
      </c>
      <c r="H1059" s="14">
        <f>H1060</f>
        <v>101786</v>
      </c>
      <c r="I1059" s="80">
        <f t="shared" si="199"/>
        <v>100</v>
      </c>
    </row>
    <row r="1060" spans="1:9" ht="31.5" x14ac:dyDescent="0.25">
      <c r="A1060" s="12" t="s">
        <v>550</v>
      </c>
      <c r="B1060" s="23"/>
      <c r="C1060" s="23" t="s">
        <v>127</v>
      </c>
      <c r="D1060" s="23" t="s">
        <v>119</v>
      </c>
      <c r="E1060" s="22" t="s">
        <v>551</v>
      </c>
      <c r="F1060" s="23"/>
      <c r="G1060" s="14">
        <f>SUM(G1061)+G1077</f>
        <v>101786</v>
      </c>
      <c r="H1060" s="14">
        <f t="shared" ref="H1060" si="211">SUM(H1061)+H1077</f>
        <v>101786</v>
      </c>
      <c r="I1060" s="80">
        <f t="shared" si="199"/>
        <v>100</v>
      </c>
    </row>
    <row r="1061" spans="1:9" ht="31.5" x14ac:dyDescent="0.25">
      <c r="A1061" s="12" t="s">
        <v>552</v>
      </c>
      <c r="B1061" s="23"/>
      <c r="C1061" s="23" t="s">
        <v>127</v>
      </c>
      <c r="D1061" s="23" t="s">
        <v>119</v>
      </c>
      <c r="E1061" s="20" t="s">
        <v>553</v>
      </c>
      <c r="F1061" s="23"/>
      <c r="G1061" s="14">
        <f>SUM(G1062+G1065)+G1074+G1068+G1071</f>
        <v>101576</v>
      </c>
      <c r="H1061" s="14">
        <f t="shared" ref="H1061" si="212">SUM(H1062+H1065)+H1074+H1068+H1071</f>
        <v>101576</v>
      </c>
      <c r="I1061" s="80">
        <f t="shared" si="199"/>
        <v>100</v>
      </c>
    </row>
    <row r="1062" spans="1:9" x14ac:dyDescent="0.25">
      <c r="A1062" s="12" t="s">
        <v>216</v>
      </c>
      <c r="B1062" s="23"/>
      <c r="C1062" s="23" t="s">
        <v>127</v>
      </c>
      <c r="D1062" s="23" t="s">
        <v>119</v>
      </c>
      <c r="E1062" s="28" t="s">
        <v>554</v>
      </c>
      <c r="F1062" s="23"/>
      <c r="G1062" s="14">
        <f t="shared" ref="G1062:H1063" si="213">G1063</f>
        <v>3451.2</v>
      </c>
      <c r="H1062" s="14">
        <f t="shared" si="213"/>
        <v>3451.2</v>
      </c>
      <c r="I1062" s="80">
        <f t="shared" si="199"/>
        <v>100</v>
      </c>
    </row>
    <row r="1063" spans="1:9" x14ac:dyDescent="0.25">
      <c r="A1063" s="12" t="s">
        <v>564</v>
      </c>
      <c r="B1063" s="23"/>
      <c r="C1063" s="23" t="s">
        <v>127</v>
      </c>
      <c r="D1063" s="23" t="s">
        <v>119</v>
      </c>
      <c r="E1063" s="22" t="s">
        <v>565</v>
      </c>
      <c r="F1063" s="23"/>
      <c r="G1063" s="14">
        <f t="shared" si="213"/>
        <v>3451.2</v>
      </c>
      <c r="H1063" s="14">
        <f t="shared" si="213"/>
        <v>3451.2</v>
      </c>
      <c r="I1063" s="80">
        <f t="shared" si="199"/>
        <v>100</v>
      </c>
    </row>
    <row r="1064" spans="1:9" ht="31.5" x14ac:dyDescent="0.25">
      <c r="A1064" s="12" t="s">
        <v>126</v>
      </c>
      <c r="B1064" s="23"/>
      <c r="C1064" s="23" t="s">
        <v>127</v>
      </c>
      <c r="D1064" s="23" t="s">
        <v>119</v>
      </c>
      <c r="E1064" s="22" t="s">
        <v>565</v>
      </c>
      <c r="F1064" s="23" t="s">
        <v>183</v>
      </c>
      <c r="G1064" s="14">
        <v>3451.2</v>
      </c>
      <c r="H1064" s="14">
        <v>3451.2</v>
      </c>
      <c r="I1064" s="80">
        <f t="shared" si="199"/>
        <v>100</v>
      </c>
    </row>
    <row r="1065" spans="1:9" ht="47.25" x14ac:dyDescent="0.25">
      <c r="A1065" s="12" t="s">
        <v>441</v>
      </c>
      <c r="B1065" s="23"/>
      <c r="C1065" s="23" t="s">
        <v>127</v>
      </c>
      <c r="D1065" s="23" t="s">
        <v>119</v>
      </c>
      <c r="E1065" s="28" t="s">
        <v>588</v>
      </c>
      <c r="F1065" s="23"/>
      <c r="G1065" s="14">
        <f>SUM(G1066)</f>
        <v>93576.6</v>
      </c>
      <c r="H1065" s="14">
        <f>SUM(H1066)</f>
        <v>93576.6</v>
      </c>
      <c r="I1065" s="80">
        <f t="shared" si="199"/>
        <v>100</v>
      </c>
    </row>
    <row r="1066" spans="1:9" x14ac:dyDescent="0.25">
      <c r="A1066" s="12" t="s">
        <v>564</v>
      </c>
      <c r="B1066" s="23"/>
      <c r="C1066" s="23" t="s">
        <v>127</v>
      </c>
      <c r="D1066" s="23" t="s">
        <v>119</v>
      </c>
      <c r="E1066" s="28" t="s">
        <v>595</v>
      </c>
      <c r="F1066" s="23"/>
      <c r="G1066" s="14">
        <f>G1067</f>
        <v>93576.6</v>
      </c>
      <c r="H1066" s="14">
        <f>H1067</f>
        <v>93576.6</v>
      </c>
      <c r="I1066" s="80">
        <f t="shared" si="199"/>
        <v>100</v>
      </c>
    </row>
    <row r="1067" spans="1:9" ht="31.5" x14ac:dyDescent="0.25">
      <c r="A1067" s="12" t="s">
        <v>126</v>
      </c>
      <c r="B1067" s="23"/>
      <c r="C1067" s="23" t="s">
        <v>127</v>
      </c>
      <c r="D1067" s="23" t="s">
        <v>119</v>
      </c>
      <c r="E1067" s="28" t="s">
        <v>595</v>
      </c>
      <c r="F1067" s="23" t="s">
        <v>183</v>
      </c>
      <c r="G1067" s="14">
        <v>93576.6</v>
      </c>
      <c r="H1067" s="14">
        <v>93576.6</v>
      </c>
      <c r="I1067" s="80">
        <f t="shared" si="199"/>
        <v>100</v>
      </c>
    </row>
    <row r="1068" spans="1:9" ht="31.5" x14ac:dyDescent="0.25">
      <c r="A1068" s="12" t="s">
        <v>472</v>
      </c>
      <c r="B1068" s="23"/>
      <c r="C1068" s="23" t="s">
        <v>127</v>
      </c>
      <c r="D1068" s="23" t="s">
        <v>119</v>
      </c>
      <c r="E1068" s="28" t="s">
        <v>597</v>
      </c>
      <c r="F1068" s="23"/>
      <c r="G1068" s="14">
        <f>SUM(G1069)</f>
        <v>1022.4</v>
      </c>
      <c r="H1068" s="14">
        <f t="shared" ref="H1068:H1069" si="214">SUM(H1069)</f>
        <v>1022.4</v>
      </c>
      <c r="I1068" s="80">
        <f t="shared" si="199"/>
        <v>100</v>
      </c>
    </row>
    <row r="1069" spans="1:9" ht="31.5" x14ac:dyDescent="0.25">
      <c r="A1069" s="12" t="s">
        <v>584</v>
      </c>
      <c r="B1069" s="23"/>
      <c r="C1069" s="23" t="s">
        <v>127</v>
      </c>
      <c r="D1069" s="23" t="s">
        <v>119</v>
      </c>
      <c r="E1069" s="13" t="s">
        <v>599</v>
      </c>
      <c r="F1069" s="23"/>
      <c r="G1069" s="14">
        <f>SUM(G1070)</f>
        <v>1022.4</v>
      </c>
      <c r="H1069" s="14">
        <f t="shared" si="214"/>
        <v>1022.4</v>
      </c>
      <c r="I1069" s="80">
        <f t="shared" si="199"/>
        <v>100</v>
      </c>
    </row>
    <row r="1070" spans="1:9" ht="31.5" x14ac:dyDescent="0.25">
      <c r="A1070" s="12" t="s">
        <v>126</v>
      </c>
      <c r="B1070" s="23"/>
      <c r="C1070" s="23" t="s">
        <v>127</v>
      </c>
      <c r="D1070" s="23" t="s">
        <v>119</v>
      </c>
      <c r="E1070" s="13" t="s">
        <v>599</v>
      </c>
      <c r="F1070" s="23" t="s">
        <v>183</v>
      </c>
      <c r="G1070" s="14">
        <v>1022.4</v>
      </c>
      <c r="H1070" s="14">
        <v>1022.4</v>
      </c>
      <c r="I1070" s="80">
        <f t="shared" si="199"/>
        <v>100</v>
      </c>
    </row>
    <row r="1071" spans="1:9" x14ac:dyDescent="0.25">
      <c r="A1071" s="12" t="s">
        <v>445</v>
      </c>
      <c r="B1071" s="23"/>
      <c r="C1071" s="23" t="s">
        <v>127</v>
      </c>
      <c r="D1071" s="23" t="s">
        <v>119</v>
      </c>
      <c r="E1071" s="13" t="s">
        <v>600</v>
      </c>
      <c r="F1071" s="23"/>
      <c r="G1071" s="14">
        <v>65</v>
      </c>
      <c r="H1071" s="14">
        <v>65</v>
      </c>
      <c r="I1071" s="80">
        <f t="shared" si="199"/>
        <v>100</v>
      </c>
    </row>
    <row r="1072" spans="1:9" x14ac:dyDescent="0.25">
      <c r="A1072" s="12" t="s">
        <v>564</v>
      </c>
      <c r="B1072" s="23"/>
      <c r="C1072" s="23" t="s">
        <v>127</v>
      </c>
      <c r="D1072" s="23" t="s">
        <v>119</v>
      </c>
      <c r="E1072" s="13" t="s">
        <v>603</v>
      </c>
      <c r="F1072" s="23"/>
      <c r="G1072" s="14">
        <v>65</v>
      </c>
      <c r="H1072" s="14">
        <v>65</v>
      </c>
      <c r="I1072" s="80">
        <f t="shared" si="199"/>
        <v>100</v>
      </c>
    </row>
    <row r="1073" spans="1:9" ht="31.5" x14ac:dyDescent="0.25">
      <c r="A1073" s="12" t="s">
        <v>126</v>
      </c>
      <c r="B1073" s="23"/>
      <c r="C1073" s="23" t="s">
        <v>127</v>
      </c>
      <c r="D1073" s="23" t="s">
        <v>119</v>
      </c>
      <c r="E1073" s="13" t="s">
        <v>603</v>
      </c>
      <c r="F1073" s="23" t="s">
        <v>183</v>
      </c>
      <c r="G1073" s="14">
        <v>65</v>
      </c>
      <c r="H1073" s="14">
        <v>65</v>
      </c>
      <c r="I1073" s="80">
        <f t="shared" si="199"/>
        <v>100</v>
      </c>
    </row>
    <row r="1074" spans="1:9" x14ac:dyDescent="0.25">
      <c r="A1074" s="12" t="s">
        <v>626</v>
      </c>
      <c r="B1074" s="23"/>
      <c r="C1074" s="23" t="s">
        <v>127</v>
      </c>
      <c r="D1074" s="23" t="s">
        <v>119</v>
      </c>
      <c r="E1074" s="13" t="s">
        <v>627</v>
      </c>
      <c r="F1074" s="13"/>
      <c r="G1074" s="14">
        <f t="shared" ref="G1074:H1075" si="215">G1075</f>
        <v>3460.8</v>
      </c>
      <c r="H1074" s="14">
        <f t="shared" si="215"/>
        <v>3460.8</v>
      </c>
      <c r="I1074" s="80">
        <f t="shared" si="199"/>
        <v>100</v>
      </c>
    </row>
    <row r="1075" spans="1:9" ht="47.25" x14ac:dyDescent="0.25">
      <c r="A1075" s="12" t="s">
        <v>628</v>
      </c>
      <c r="B1075" s="23"/>
      <c r="C1075" s="23" t="s">
        <v>127</v>
      </c>
      <c r="D1075" s="83" t="s">
        <v>119</v>
      </c>
      <c r="E1075" s="28" t="s">
        <v>629</v>
      </c>
      <c r="F1075" s="23"/>
      <c r="G1075" s="14">
        <f t="shared" si="215"/>
        <v>3460.8</v>
      </c>
      <c r="H1075" s="14">
        <f t="shared" si="215"/>
        <v>3460.8</v>
      </c>
      <c r="I1075" s="80">
        <f t="shared" si="199"/>
        <v>100</v>
      </c>
    </row>
    <row r="1076" spans="1:9" ht="31.5" x14ac:dyDescent="0.25">
      <c r="A1076" s="12" t="s">
        <v>126</v>
      </c>
      <c r="B1076" s="23"/>
      <c r="C1076" s="23" t="s">
        <v>127</v>
      </c>
      <c r="D1076" s="83" t="s">
        <v>119</v>
      </c>
      <c r="E1076" s="28" t="s">
        <v>629</v>
      </c>
      <c r="F1076" s="23" t="s">
        <v>183</v>
      </c>
      <c r="G1076" s="14">
        <v>3460.8</v>
      </c>
      <c r="H1076" s="14">
        <v>3460.8</v>
      </c>
      <c r="I1076" s="80">
        <f t="shared" si="199"/>
        <v>100</v>
      </c>
    </row>
    <row r="1077" spans="1:9" ht="47.25" x14ac:dyDescent="0.25">
      <c r="A1077" s="12" t="s">
        <v>647</v>
      </c>
      <c r="B1077" s="23"/>
      <c r="C1077" s="23" t="s">
        <v>127</v>
      </c>
      <c r="D1077" s="23" t="s">
        <v>119</v>
      </c>
      <c r="E1077" s="20" t="s">
        <v>648</v>
      </c>
      <c r="F1077" s="23"/>
      <c r="G1077" s="14">
        <f>SUM(G1078)+G1080</f>
        <v>210</v>
      </c>
      <c r="H1077" s="14">
        <f t="shared" ref="H1077" si="216">SUM(H1078)+H1080</f>
        <v>210</v>
      </c>
      <c r="I1077" s="80">
        <f t="shared" si="199"/>
        <v>100</v>
      </c>
    </row>
    <row r="1078" spans="1:9" x14ac:dyDescent="0.25">
      <c r="A1078" s="12" t="s">
        <v>216</v>
      </c>
      <c r="B1078" s="23"/>
      <c r="C1078" s="23" t="s">
        <v>127</v>
      </c>
      <c r="D1078" s="23" t="s">
        <v>119</v>
      </c>
      <c r="E1078" s="20" t="s">
        <v>649</v>
      </c>
      <c r="F1078" s="23"/>
      <c r="G1078" s="14">
        <f t="shared" ref="G1078:H1078" si="217">SUM(G1079)</f>
        <v>210</v>
      </c>
      <c r="H1078" s="14">
        <f t="shared" si="217"/>
        <v>210</v>
      </c>
      <c r="I1078" s="80">
        <f t="shared" si="199"/>
        <v>100</v>
      </c>
    </row>
    <row r="1079" spans="1:9" ht="31.5" x14ac:dyDescent="0.25">
      <c r="A1079" s="12" t="s">
        <v>126</v>
      </c>
      <c r="B1079" s="23"/>
      <c r="C1079" s="23" t="s">
        <v>127</v>
      </c>
      <c r="D1079" s="23" t="s">
        <v>119</v>
      </c>
      <c r="E1079" s="20" t="s">
        <v>649</v>
      </c>
      <c r="F1079" s="23" t="s">
        <v>183</v>
      </c>
      <c r="G1079" s="14">
        <v>210</v>
      </c>
      <c r="H1079" s="14">
        <v>210</v>
      </c>
      <c r="I1079" s="80">
        <f t="shared" si="199"/>
        <v>100</v>
      </c>
    </row>
    <row r="1080" spans="1:9" hidden="1" x14ac:dyDescent="0.25">
      <c r="A1080" s="12" t="s">
        <v>428</v>
      </c>
      <c r="B1080" s="23"/>
      <c r="C1080" s="23" t="s">
        <v>127</v>
      </c>
      <c r="D1080" s="23" t="s">
        <v>119</v>
      </c>
      <c r="E1080" s="13" t="s">
        <v>654</v>
      </c>
      <c r="F1080" s="13"/>
      <c r="G1080" s="14">
        <f>G1082</f>
        <v>0</v>
      </c>
      <c r="H1080" s="14">
        <f>H1082</f>
        <v>0</v>
      </c>
      <c r="I1080" s="80" t="e">
        <f t="shared" si="199"/>
        <v>#DIV/0!</v>
      </c>
    </row>
    <row r="1081" spans="1:9" ht="31.5" hidden="1" x14ac:dyDescent="0.25">
      <c r="A1081" s="12" t="s">
        <v>547</v>
      </c>
      <c r="B1081" s="23"/>
      <c r="C1081" s="23" t="s">
        <v>127</v>
      </c>
      <c r="D1081" s="23" t="s">
        <v>119</v>
      </c>
      <c r="E1081" s="20" t="s">
        <v>655</v>
      </c>
      <c r="F1081" s="13"/>
      <c r="G1081" s="14">
        <f>SUM(G1082)</f>
        <v>0</v>
      </c>
      <c r="H1081" s="14">
        <f t="shared" ref="H1081:H1082" si="218">SUM(H1082)</f>
        <v>0</v>
      </c>
      <c r="I1081" s="80" t="e">
        <f t="shared" si="199"/>
        <v>#DIV/0!</v>
      </c>
    </row>
    <row r="1082" spans="1:9" ht="31.5" hidden="1" x14ac:dyDescent="0.25">
      <c r="A1082" s="41" t="s">
        <v>656</v>
      </c>
      <c r="B1082" s="23"/>
      <c r="C1082" s="23" t="s">
        <v>127</v>
      </c>
      <c r="D1082" s="23" t="s">
        <v>119</v>
      </c>
      <c r="E1082" s="20" t="s">
        <v>657</v>
      </c>
      <c r="F1082" s="43"/>
      <c r="G1082" s="44">
        <f>SUM(G1083)</f>
        <v>0</v>
      </c>
      <c r="H1082" s="44">
        <f t="shared" si="218"/>
        <v>0</v>
      </c>
      <c r="I1082" s="80" t="e">
        <f t="shared" si="199"/>
        <v>#DIV/0!</v>
      </c>
    </row>
    <row r="1083" spans="1:9" ht="31.5" hidden="1" x14ac:dyDescent="0.25">
      <c r="A1083" s="12" t="s">
        <v>126</v>
      </c>
      <c r="B1083" s="23"/>
      <c r="C1083" s="23" t="s">
        <v>127</v>
      </c>
      <c r="D1083" s="23" t="s">
        <v>119</v>
      </c>
      <c r="E1083" s="20" t="s">
        <v>657</v>
      </c>
      <c r="F1083" s="43" t="s">
        <v>183</v>
      </c>
      <c r="G1083" s="44">
        <v>0</v>
      </c>
      <c r="H1083" s="44"/>
      <c r="I1083" s="80" t="e">
        <f t="shared" si="199"/>
        <v>#DIV/0!</v>
      </c>
    </row>
    <row r="1084" spans="1:9" x14ac:dyDescent="0.25">
      <c r="A1084" s="30" t="s">
        <v>921</v>
      </c>
      <c r="B1084" s="23"/>
      <c r="C1084" s="23" t="s">
        <v>127</v>
      </c>
      <c r="D1084" s="23" t="s">
        <v>144</v>
      </c>
      <c r="E1084" s="20"/>
      <c r="F1084" s="43"/>
      <c r="G1084" s="44">
        <f>SUM(G1085)</f>
        <v>107.2</v>
      </c>
      <c r="H1084" s="44">
        <f t="shared" ref="H1084:H1087" si="219">SUM(H1085)</f>
        <v>107.2</v>
      </c>
      <c r="I1084" s="80">
        <f t="shared" si="199"/>
        <v>100</v>
      </c>
    </row>
    <row r="1085" spans="1:9" ht="31.5" x14ac:dyDescent="0.25">
      <c r="A1085" s="12" t="s">
        <v>550</v>
      </c>
      <c r="B1085" s="23"/>
      <c r="C1085" s="23" t="s">
        <v>127</v>
      </c>
      <c r="D1085" s="23" t="s">
        <v>144</v>
      </c>
      <c r="E1085" s="20" t="s">
        <v>551</v>
      </c>
      <c r="F1085" s="43"/>
      <c r="G1085" s="44">
        <f>SUM(G1086)</f>
        <v>107.2</v>
      </c>
      <c r="H1085" s="44">
        <f t="shared" si="219"/>
        <v>107.2</v>
      </c>
      <c r="I1085" s="80">
        <f t="shared" si="199"/>
        <v>100</v>
      </c>
    </row>
    <row r="1086" spans="1:9" ht="47.25" x14ac:dyDescent="0.25">
      <c r="A1086" s="12" t="s">
        <v>661</v>
      </c>
      <c r="B1086" s="23"/>
      <c r="C1086" s="23" t="s">
        <v>127</v>
      </c>
      <c r="D1086" s="23" t="s">
        <v>144</v>
      </c>
      <c r="E1086" s="20" t="s">
        <v>662</v>
      </c>
      <c r="F1086" s="43"/>
      <c r="G1086" s="44">
        <f>SUM(G1087)+G1089</f>
        <v>107.2</v>
      </c>
      <c r="H1086" s="44">
        <f t="shared" ref="H1086" si="220">SUM(H1087)+H1089</f>
        <v>107.2</v>
      </c>
      <c r="I1086" s="80">
        <f t="shared" si="199"/>
        <v>100</v>
      </c>
    </row>
    <row r="1087" spans="1:9" ht="31.5" x14ac:dyDescent="0.25">
      <c r="A1087" s="41" t="s">
        <v>666</v>
      </c>
      <c r="B1087" s="23"/>
      <c r="C1087" s="23" t="s">
        <v>127</v>
      </c>
      <c r="D1087" s="23" t="s">
        <v>144</v>
      </c>
      <c r="E1087" s="20" t="s">
        <v>667</v>
      </c>
      <c r="F1087" s="43"/>
      <c r="G1087" s="44">
        <f>SUM(G1088)</f>
        <v>36</v>
      </c>
      <c r="H1087" s="44">
        <f t="shared" si="219"/>
        <v>36</v>
      </c>
      <c r="I1087" s="80">
        <f t="shared" si="199"/>
        <v>100</v>
      </c>
    </row>
    <row r="1088" spans="1:9" ht="31.5" x14ac:dyDescent="0.25">
      <c r="A1088" s="12" t="s">
        <v>131</v>
      </c>
      <c r="B1088" s="23"/>
      <c r="C1088" s="23" t="s">
        <v>127</v>
      </c>
      <c r="D1088" s="23" t="s">
        <v>144</v>
      </c>
      <c r="E1088" s="20" t="s">
        <v>667</v>
      </c>
      <c r="F1088" s="43" t="s">
        <v>169</v>
      </c>
      <c r="G1088" s="44">
        <v>36</v>
      </c>
      <c r="H1088" s="44">
        <v>36</v>
      </c>
      <c r="I1088" s="80">
        <f t="shared" si="199"/>
        <v>100</v>
      </c>
    </row>
    <row r="1089" spans="1:9" ht="31.5" x14ac:dyDescent="0.25">
      <c r="A1089" s="47" t="s">
        <v>294</v>
      </c>
      <c r="B1089" s="23"/>
      <c r="C1089" s="23" t="s">
        <v>127</v>
      </c>
      <c r="D1089" s="23" t="s">
        <v>144</v>
      </c>
      <c r="E1089" s="20" t="s">
        <v>671</v>
      </c>
      <c r="F1089" s="43"/>
      <c r="G1089" s="44">
        <f>SUM(G1090)</f>
        <v>71.2</v>
      </c>
      <c r="H1089" s="44">
        <f t="shared" ref="H1089:H1090" si="221">SUM(H1090)</f>
        <v>71.2</v>
      </c>
      <c r="I1089" s="80">
        <f t="shared" si="199"/>
        <v>100</v>
      </c>
    </row>
    <row r="1090" spans="1:9" x14ac:dyDescent="0.25">
      <c r="A1090" s="39" t="s">
        <v>669</v>
      </c>
      <c r="B1090" s="23"/>
      <c r="C1090" s="23" t="s">
        <v>127</v>
      </c>
      <c r="D1090" s="23" t="s">
        <v>144</v>
      </c>
      <c r="E1090" s="20" t="s">
        <v>672</v>
      </c>
      <c r="F1090" s="43"/>
      <c r="G1090" s="44">
        <f>SUM(G1091)</f>
        <v>71.2</v>
      </c>
      <c r="H1090" s="44">
        <f t="shared" si="221"/>
        <v>71.2</v>
      </c>
      <c r="I1090" s="80">
        <f t="shared" si="199"/>
        <v>100</v>
      </c>
    </row>
    <row r="1091" spans="1:9" ht="31.5" x14ac:dyDescent="0.25">
      <c r="A1091" s="12" t="s">
        <v>131</v>
      </c>
      <c r="B1091" s="23"/>
      <c r="C1091" s="23" t="s">
        <v>127</v>
      </c>
      <c r="D1091" s="23" t="s">
        <v>144</v>
      </c>
      <c r="E1091" s="20" t="s">
        <v>672</v>
      </c>
      <c r="F1091" s="43" t="s">
        <v>169</v>
      </c>
      <c r="G1091" s="44">
        <v>71.2</v>
      </c>
      <c r="H1091" s="44">
        <v>71.2</v>
      </c>
      <c r="I1091" s="80">
        <f t="shared" si="199"/>
        <v>100</v>
      </c>
    </row>
    <row r="1092" spans="1:9" x14ac:dyDescent="0.25">
      <c r="A1092" s="12" t="s">
        <v>1016</v>
      </c>
      <c r="B1092" s="23"/>
      <c r="C1092" s="23" t="s">
        <v>127</v>
      </c>
      <c r="D1092" s="23" t="s">
        <v>127</v>
      </c>
      <c r="E1092" s="23"/>
      <c r="F1092" s="23"/>
      <c r="G1092" s="14">
        <f>G1093+G1097+G1101</f>
        <v>5250.9</v>
      </c>
      <c r="H1092" s="14">
        <f>H1093+H1097+H1101</f>
        <v>5244.4</v>
      </c>
      <c r="I1092" s="80">
        <f t="shared" si="199"/>
        <v>99.876211697042422</v>
      </c>
    </row>
    <row r="1093" spans="1:9" ht="31.5" x14ac:dyDescent="0.25">
      <c r="A1093" s="12" t="s">
        <v>418</v>
      </c>
      <c r="B1093" s="29"/>
      <c r="C1093" s="29" t="s">
        <v>127</v>
      </c>
      <c r="D1093" s="29" t="s">
        <v>127</v>
      </c>
      <c r="E1093" s="29" t="s">
        <v>419</v>
      </c>
      <c r="F1093" s="29"/>
      <c r="G1093" s="21">
        <f>G1094</f>
        <v>78</v>
      </c>
      <c r="H1093" s="21">
        <f>H1094</f>
        <v>78</v>
      </c>
      <c r="I1093" s="80">
        <f t="shared" si="199"/>
        <v>100</v>
      </c>
    </row>
    <row r="1094" spans="1:9" x14ac:dyDescent="0.25">
      <c r="A1094" s="12" t="s">
        <v>216</v>
      </c>
      <c r="B1094" s="29"/>
      <c r="C1094" s="29" t="s">
        <v>127</v>
      </c>
      <c r="D1094" s="29" t="s">
        <v>127</v>
      </c>
      <c r="E1094" s="29" t="s">
        <v>420</v>
      </c>
      <c r="F1094" s="29"/>
      <c r="G1094" s="21">
        <f>SUM(G1095:G1096)</f>
        <v>78</v>
      </c>
      <c r="H1094" s="21">
        <f>SUM(H1095:H1096)</f>
        <v>78</v>
      </c>
      <c r="I1094" s="80">
        <f t="shared" si="199"/>
        <v>100</v>
      </c>
    </row>
    <row r="1095" spans="1:9" ht="31.5" x14ac:dyDescent="0.25">
      <c r="A1095" s="12" t="s">
        <v>131</v>
      </c>
      <c r="B1095" s="29"/>
      <c r="C1095" s="29" t="s">
        <v>127</v>
      </c>
      <c r="D1095" s="29" t="s">
        <v>127</v>
      </c>
      <c r="E1095" s="29" t="s">
        <v>420</v>
      </c>
      <c r="F1095" s="29" t="s">
        <v>169</v>
      </c>
      <c r="G1095" s="21">
        <v>78</v>
      </c>
      <c r="H1095" s="21">
        <v>30</v>
      </c>
      <c r="I1095" s="80">
        <f t="shared" ref="I1095:I1158" si="222">SUM(H1095/G1095*100)</f>
        <v>38.461538461538467</v>
      </c>
    </row>
    <row r="1096" spans="1:9" ht="31.5" x14ac:dyDescent="0.25">
      <c r="A1096" s="12" t="s">
        <v>126</v>
      </c>
      <c r="B1096" s="29"/>
      <c r="C1096" s="29" t="s">
        <v>127</v>
      </c>
      <c r="D1096" s="29" t="s">
        <v>127</v>
      </c>
      <c r="E1096" s="29" t="s">
        <v>424</v>
      </c>
      <c r="F1096" s="29" t="s">
        <v>183</v>
      </c>
      <c r="G1096" s="21"/>
      <c r="H1096" s="21">
        <v>48</v>
      </c>
      <c r="I1096" s="80"/>
    </row>
    <row r="1097" spans="1:9" ht="47.25" x14ac:dyDescent="0.25">
      <c r="A1097" s="12" t="s">
        <v>434</v>
      </c>
      <c r="B1097" s="29"/>
      <c r="C1097" s="29" t="s">
        <v>127</v>
      </c>
      <c r="D1097" s="29" t="s">
        <v>127</v>
      </c>
      <c r="E1097" s="29" t="s">
        <v>435</v>
      </c>
      <c r="F1097" s="29"/>
      <c r="G1097" s="21">
        <f>G1098</f>
        <v>78.5</v>
      </c>
      <c r="H1097" s="21">
        <f>H1098</f>
        <v>78.5</v>
      </c>
      <c r="I1097" s="80">
        <f t="shared" si="222"/>
        <v>100</v>
      </c>
    </row>
    <row r="1098" spans="1:9" x14ac:dyDescent="0.25">
      <c r="A1098" s="12" t="s">
        <v>216</v>
      </c>
      <c r="B1098" s="29"/>
      <c r="C1098" s="29" t="s">
        <v>127</v>
      </c>
      <c r="D1098" s="29" t="s">
        <v>127</v>
      </c>
      <c r="E1098" s="29" t="s">
        <v>436</v>
      </c>
      <c r="F1098" s="29"/>
      <c r="G1098" s="21">
        <f>SUM(G1099:G1100)</f>
        <v>78.5</v>
      </c>
      <c r="H1098" s="21">
        <f>SUM(H1099:H1100)</f>
        <v>78.5</v>
      </c>
      <c r="I1098" s="80">
        <f t="shared" si="222"/>
        <v>100</v>
      </c>
    </row>
    <row r="1099" spans="1:9" ht="31.5" x14ac:dyDescent="0.25">
      <c r="A1099" s="12" t="s">
        <v>131</v>
      </c>
      <c r="B1099" s="29"/>
      <c r="C1099" s="29" t="s">
        <v>127</v>
      </c>
      <c r="D1099" s="29" t="s">
        <v>127</v>
      </c>
      <c r="E1099" s="29" t="s">
        <v>436</v>
      </c>
      <c r="F1099" s="29" t="s">
        <v>169</v>
      </c>
      <c r="G1099" s="21">
        <v>78.5</v>
      </c>
      <c r="H1099" s="21">
        <v>43.5</v>
      </c>
      <c r="I1099" s="80">
        <f t="shared" si="222"/>
        <v>55.414012738853501</v>
      </c>
    </row>
    <row r="1100" spans="1:9" ht="31.5" x14ac:dyDescent="0.25">
      <c r="A1100" s="12" t="s">
        <v>126</v>
      </c>
      <c r="B1100" s="29"/>
      <c r="C1100" s="29" t="s">
        <v>127</v>
      </c>
      <c r="D1100" s="29" t="s">
        <v>127</v>
      </c>
      <c r="E1100" s="29" t="s">
        <v>436</v>
      </c>
      <c r="F1100" s="29" t="s">
        <v>183</v>
      </c>
      <c r="G1100" s="21"/>
      <c r="H1100" s="21">
        <v>35</v>
      </c>
      <c r="I1100" s="80"/>
    </row>
    <row r="1101" spans="1:9" ht="31.5" x14ac:dyDescent="0.25">
      <c r="A1101" s="12" t="s">
        <v>550</v>
      </c>
      <c r="B1101" s="29"/>
      <c r="C1101" s="29" t="s">
        <v>127</v>
      </c>
      <c r="D1101" s="29" t="s">
        <v>127</v>
      </c>
      <c r="E1101" s="20" t="s">
        <v>551</v>
      </c>
      <c r="F1101" s="29"/>
      <c r="G1101" s="21">
        <f>SUM(G1102+G1111)</f>
        <v>5094.3999999999996</v>
      </c>
      <c r="H1101" s="21">
        <f>SUM(H1102+H1111)</f>
        <v>5087.8999999999996</v>
      </c>
      <c r="I1101" s="80">
        <f t="shared" si="222"/>
        <v>99.872408919597987</v>
      </c>
    </row>
    <row r="1102" spans="1:9" ht="31.5" x14ac:dyDescent="0.25">
      <c r="A1102" s="12" t="s">
        <v>552</v>
      </c>
      <c r="B1102" s="29"/>
      <c r="C1102" s="29" t="s">
        <v>127</v>
      </c>
      <c r="D1102" s="29" t="s">
        <v>127</v>
      </c>
      <c r="E1102" s="20" t="s">
        <v>553</v>
      </c>
      <c r="F1102" s="29"/>
      <c r="G1102" s="21">
        <f>SUM(G1103)</f>
        <v>1987.6000000000001</v>
      </c>
      <c r="H1102" s="21">
        <f t="shared" ref="H1102" si="223">SUM(H1103)</f>
        <v>1987.5</v>
      </c>
      <c r="I1102" s="80">
        <f t="shared" si="222"/>
        <v>99.994968806600909</v>
      </c>
    </row>
    <row r="1103" spans="1:9" x14ac:dyDescent="0.25">
      <c r="A1103" s="12" t="s">
        <v>216</v>
      </c>
      <c r="B1103" s="29"/>
      <c r="C1103" s="29" t="s">
        <v>127</v>
      </c>
      <c r="D1103" s="29" t="s">
        <v>127</v>
      </c>
      <c r="E1103" s="20" t="s">
        <v>554</v>
      </c>
      <c r="F1103" s="29"/>
      <c r="G1103" s="21">
        <f>SUM(G1104)+G1107</f>
        <v>1987.6000000000001</v>
      </c>
      <c r="H1103" s="21">
        <f t="shared" ref="H1103" si="224">SUM(H1104)+H1107</f>
        <v>1987.5</v>
      </c>
      <c r="I1103" s="80">
        <f t="shared" si="222"/>
        <v>99.994968806600909</v>
      </c>
    </row>
    <row r="1104" spans="1:9" x14ac:dyDescent="0.25">
      <c r="A1104" s="39" t="s">
        <v>556</v>
      </c>
      <c r="B1104" s="23"/>
      <c r="C1104" s="23" t="s">
        <v>127</v>
      </c>
      <c r="D1104" s="23" t="s">
        <v>127</v>
      </c>
      <c r="E1104" s="23" t="s">
        <v>557</v>
      </c>
      <c r="F1104" s="29"/>
      <c r="G1104" s="21">
        <f>SUM(G1105:G1106)</f>
        <v>152</v>
      </c>
      <c r="H1104" s="21">
        <f>SUM(H1105:H1106)</f>
        <v>152</v>
      </c>
      <c r="I1104" s="80">
        <f t="shared" si="222"/>
        <v>100</v>
      </c>
    </row>
    <row r="1105" spans="1:9" ht="31.5" x14ac:dyDescent="0.25">
      <c r="A1105" s="12" t="s">
        <v>131</v>
      </c>
      <c r="B1105" s="29"/>
      <c r="C1105" s="29" t="s">
        <v>127</v>
      </c>
      <c r="D1105" s="29" t="s">
        <v>127</v>
      </c>
      <c r="E1105" s="23" t="s">
        <v>557</v>
      </c>
      <c r="F1105" s="29" t="s">
        <v>169</v>
      </c>
      <c r="G1105" s="21">
        <v>133.19999999999999</v>
      </c>
      <c r="H1105" s="21">
        <v>133.19999999999999</v>
      </c>
      <c r="I1105" s="80">
        <f t="shared" si="222"/>
        <v>100</v>
      </c>
    </row>
    <row r="1106" spans="1:9" ht="31.5" x14ac:dyDescent="0.25">
      <c r="A1106" s="12" t="s">
        <v>126</v>
      </c>
      <c r="B1106" s="29"/>
      <c r="C1106" s="23" t="s">
        <v>127</v>
      </c>
      <c r="D1106" s="23" t="s">
        <v>127</v>
      </c>
      <c r="E1106" s="23" t="s">
        <v>557</v>
      </c>
      <c r="F1106" s="29" t="s">
        <v>183</v>
      </c>
      <c r="G1106" s="21">
        <v>18.8</v>
      </c>
      <c r="H1106" s="21">
        <v>18.8</v>
      </c>
      <c r="I1106" s="80">
        <f t="shared" si="222"/>
        <v>100</v>
      </c>
    </row>
    <row r="1107" spans="1:9" x14ac:dyDescent="0.25">
      <c r="A1107" s="12" t="s">
        <v>574</v>
      </c>
      <c r="B1107" s="23"/>
      <c r="C1107" s="23" t="s">
        <v>127</v>
      </c>
      <c r="D1107" s="23" t="s">
        <v>127</v>
      </c>
      <c r="E1107" s="23" t="s">
        <v>575</v>
      </c>
      <c r="F1107" s="23"/>
      <c r="G1107" s="14">
        <f>SUM(G1108)+G1109+G1110</f>
        <v>1835.6000000000001</v>
      </c>
      <c r="H1107" s="14">
        <f>SUM(H1108)+H1109+H1110</f>
        <v>1835.5</v>
      </c>
      <c r="I1107" s="80">
        <f t="shared" si="222"/>
        <v>99.994552190019604</v>
      </c>
    </row>
    <row r="1108" spans="1:9" ht="31.5" x14ac:dyDescent="0.25">
      <c r="A1108" s="12" t="s">
        <v>131</v>
      </c>
      <c r="B1108" s="23"/>
      <c r="C1108" s="23" t="s">
        <v>127</v>
      </c>
      <c r="D1108" s="23" t="s">
        <v>127</v>
      </c>
      <c r="E1108" s="23" t="s">
        <v>575</v>
      </c>
      <c r="F1108" s="29" t="s">
        <v>169</v>
      </c>
      <c r="G1108" s="14">
        <v>241.8</v>
      </c>
      <c r="H1108" s="14">
        <v>241.7</v>
      </c>
      <c r="I1108" s="80">
        <f t="shared" si="222"/>
        <v>99.958643507030601</v>
      </c>
    </row>
    <row r="1109" spans="1:9" ht="31.5" x14ac:dyDescent="0.25">
      <c r="A1109" s="12" t="s">
        <v>126</v>
      </c>
      <c r="B1109" s="23"/>
      <c r="C1109" s="23" t="s">
        <v>127</v>
      </c>
      <c r="D1109" s="23" t="s">
        <v>127</v>
      </c>
      <c r="E1109" s="23" t="s">
        <v>575</v>
      </c>
      <c r="F1109" s="29" t="s">
        <v>183</v>
      </c>
      <c r="G1109" s="14">
        <v>45.9</v>
      </c>
      <c r="H1109" s="14">
        <v>45.9</v>
      </c>
      <c r="I1109" s="80">
        <f t="shared" si="222"/>
        <v>100</v>
      </c>
    </row>
    <row r="1110" spans="1:9" x14ac:dyDescent="0.25">
      <c r="A1110" s="12" t="s">
        <v>145</v>
      </c>
      <c r="B1110" s="23"/>
      <c r="C1110" s="23" t="s">
        <v>127</v>
      </c>
      <c r="D1110" s="23" t="s">
        <v>127</v>
      </c>
      <c r="E1110" s="23" t="s">
        <v>575</v>
      </c>
      <c r="F1110" s="29" t="s">
        <v>225</v>
      </c>
      <c r="G1110" s="14">
        <v>1547.9</v>
      </c>
      <c r="H1110" s="14">
        <v>1547.9</v>
      </c>
      <c r="I1110" s="80">
        <f t="shared" si="222"/>
        <v>100</v>
      </c>
    </row>
    <row r="1111" spans="1:9" ht="31.5" x14ac:dyDescent="0.25">
      <c r="A1111" s="12" t="s">
        <v>634</v>
      </c>
      <c r="B1111" s="23"/>
      <c r="C1111" s="23" t="s">
        <v>127</v>
      </c>
      <c r="D1111" s="23" t="s">
        <v>127</v>
      </c>
      <c r="E1111" s="23" t="s">
        <v>635</v>
      </c>
      <c r="F1111" s="23"/>
      <c r="G1111" s="14">
        <f>G1112+G1122+G1125</f>
        <v>3106.7999999999997</v>
      </c>
      <c r="H1111" s="14">
        <f>H1112+H1122+H1125</f>
        <v>3100.4</v>
      </c>
      <c r="I1111" s="80">
        <f t="shared" si="222"/>
        <v>99.79400025749969</v>
      </c>
    </row>
    <row r="1112" spans="1:9" x14ac:dyDescent="0.25">
      <c r="A1112" s="12" t="s">
        <v>216</v>
      </c>
      <c r="B1112" s="23"/>
      <c r="C1112" s="23" t="s">
        <v>127</v>
      </c>
      <c r="D1112" s="23" t="s">
        <v>127</v>
      </c>
      <c r="E1112" s="23" t="s">
        <v>636</v>
      </c>
      <c r="F1112" s="23"/>
      <c r="G1112" s="14">
        <f>G1118+G1113</f>
        <v>2781.8999999999996</v>
      </c>
      <c r="H1112" s="14">
        <f>H1118+H1113</f>
        <v>2775.5</v>
      </c>
      <c r="I1112" s="80">
        <f t="shared" si="222"/>
        <v>99.7699414069521</v>
      </c>
    </row>
    <row r="1113" spans="1:9" x14ac:dyDescent="0.25">
      <c r="A1113" s="12" t="s">
        <v>637</v>
      </c>
      <c r="B1113" s="23"/>
      <c r="C1113" s="23" t="s">
        <v>127</v>
      </c>
      <c r="D1113" s="23" t="s">
        <v>127</v>
      </c>
      <c r="E1113" s="28" t="s">
        <v>638</v>
      </c>
      <c r="F1113" s="23"/>
      <c r="G1113" s="14">
        <f>G1115+G1116+G1114+G1117</f>
        <v>532</v>
      </c>
      <c r="H1113" s="14">
        <f>H1115+H1116+H1114+H1117</f>
        <v>532</v>
      </c>
      <c r="I1113" s="80">
        <f t="shared" si="222"/>
        <v>100</v>
      </c>
    </row>
    <row r="1114" spans="1:9" ht="47.25" hidden="1" x14ac:dyDescent="0.25">
      <c r="A1114" s="30" t="s">
        <v>143</v>
      </c>
      <c r="B1114" s="23"/>
      <c r="C1114" s="23" t="s">
        <v>127</v>
      </c>
      <c r="D1114" s="23" t="s">
        <v>127</v>
      </c>
      <c r="E1114" s="28" t="s">
        <v>638</v>
      </c>
      <c r="F1114" s="23" t="s">
        <v>9</v>
      </c>
      <c r="G1114" s="14"/>
      <c r="H1114" s="14"/>
      <c r="I1114" s="80" t="e">
        <f t="shared" si="222"/>
        <v>#DIV/0!</v>
      </c>
    </row>
    <row r="1115" spans="1:9" ht="31.5" x14ac:dyDescent="0.25">
      <c r="A1115" s="12" t="s">
        <v>131</v>
      </c>
      <c r="B1115" s="23"/>
      <c r="C1115" s="23" t="s">
        <v>127</v>
      </c>
      <c r="D1115" s="23" t="s">
        <v>127</v>
      </c>
      <c r="E1115" s="28" t="s">
        <v>638</v>
      </c>
      <c r="F1115" s="23" t="s">
        <v>169</v>
      </c>
      <c r="G1115" s="14">
        <v>468.5</v>
      </c>
      <c r="H1115" s="14">
        <v>468.5</v>
      </c>
      <c r="I1115" s="80">
        <f t="shared" si="222"/>
        <v>100</v>
      </c>
    </row>
    <row r="1116" spans="1:9" x14ac:dyDescent="0.25">
      <c r="A1116" s="12" t="s">
        <v>116</v>
      </c>
      <c r="B1116" s="23"/>
      <c r="C1116" s="23" t="s">
        <v>127</v>
      </c>
      <c r="D1116" s="23" t="s">
        <v>127</v>
      </c>
      <c r="E1116" s="28" t="s">
        <v>638</v>
      </c>
      <c r="F1116" s="23" t="s">
        <v>117</v>
      </c>
      <c r="G1116" s="14">
        <v>30</v>
      </c>
      <c r="H1116" s="14">
        <v>30</v>
      </c>
      <c r="I1116" s="80">
        <f t="shared" si="222"/>
        <v>100</v>
      </c>
    </row>
    <row r="1117" spans="1:9" ht="31.5" x14ac:dyDescent="0.25">
      <c r="A1117" s="12" t="s">
        <v>126</v>
      </c>
      <c r="B1117" s="23"/>
      <c r="C1117" s="23" t="s">
        <v>127</v>
      </c>
      <c r="D1117" s="23" t="s">
        <v>127</v>
      </c>
      <c r="E1117" s="28" t="s">
        <v>638</v>
      </c>
      <c r="F1117" s="23" t="s">
        <v>183</v>
      </c>
      <c r="G1117" s="14">
        <v>33.5</v>
      </c>
      <c r="H1117" s="14">
        <v>33.5</v>
      </c>
      <c r="I1117" s="80">
        <f t="shared" si="222"/>
        <v>100</v>
      </c>
    </row>
    <row r="1118" spans="1:9" ht="31.5" x14ac:dyDescent="0.25">
      <c r="A1118" s="12" t="s">
        <v>639</v>
      </c>
      <c r="B1118" s="20"/>
      <c r="C1118" s="23" t="s">
        <v>127</v>
      </c>
      <c r="D1118" s="23" t="s">
        <v>127</v>
      </c>
      <c r="E1118" s="23" t="s">
        <v>640</v>
      </c>
      <c r="F1118" s="23"/>
      <c r="G1118" s="14">
        <f>SUM(G1119:G1121)</f>
        <v>2249.8999999999996</v>
      </c>
      <c r="H1118" s="14">
        <f>SUM(H1119:H1121)</f>
        <v>2243.5</v>
      </c>
      <c r="I1118" s="80">
        <f t="shared" si="222"/>
        <v>99.715542913018368</v>
      </c>
    </row>
    <row r="1119" spans="1:9" ht="47.25" x14ac:dyDescent="0.25">
      <c r="A1119" s="30" t="s">
        <v>143</v>
      </c>
      <c r="B1119" s="20"/>
      <c r="C1119" s="23" t="s">
        <v>127</v>
      </c>
      <c r="D1119" s="23" t="s">
        <v>127</v>
      </c>
      <c r="E1119" s="23" t="s">
        <v>640</v>
      </c>
      <c r="F1119" s="23" t="s">
        <v>9</v>
      </c>
      <c r="G1119" s="14">
        <v>869.4</v>
      </c>
      <c r="H1119" s="14">
        <v>867.4</v>
      </c>
      <c r="I1119" s="80">
        <f t="shared" si="222"/>
        <v>99.769956291695422</v>
      </c>
    </row>
    <row r="1120" spans="1:9" ht="31.5" x14ac:dyDescent="0.25">
      <c r="A1120" s="12" t="s">
        <v>131</v>
      </c>
      <c r="B1120" s="20"/>
      <c r="C1120" s="23" t="s">
        <v>127</v>
      </c>
      <c r="D1120" s="23" t="s">
        <v>127</v>
      </c>
      <c r="E1120" s="23" t="s">
        <v>640</v>
      </c>
      <c r="F1120" s="23" t="s">
        <v>169</v>
      </c>
      <c r="G1120" s="14">
        <v>278.7</v>
      </c>
      <c r="H1120" s="14">
        <v>278.60000000000002</v>
      </c>
      <c r="I1120" s="80">
        <f t="shared" si="222"/>
        <v>99.964119124506652</v>
      </c>
    </row>
    <row r="1121" spans="1:9" ht="31.5" x14ac:dyDescent="0.25">
      <c r="A1121" s="12" t="s">
        <v>126</v>
      </c>
      <c r="B1121" s="20"/>
      <c r="C1121" s="23" t="s">
        <v>127</v>
      </c>
      <c r="D1121" s="23" t="s">
        <v>127</v>
      </c>
      <c r="E1121" s="23" t="s">
        <v>640</v>
      </c>
      <c r="F1121" s="23" t="s">
        <v>183</v>
      </c>
      <c r="G1121" s="14">
        <v>1101.8</v>
      </c>
      <c r="H1121" s="14">
        <v>1097.5</v>
      </c>
      <c r="I1121" s="80">
        <f t="shared" si="222"/>
        <v>99.609729533490651</v>
      </c>
    </row>
    <row r="1122" spans="1:9" ht="31.5" hidden="1" x14ac:dyDescent="0.25">
      <c r="A1122" s="12" t="s">
        <v>294</v>
      </c>
      <c r="B1122" s="23"/>
      <c r="C1122" s="23" t="s">
        <v>127</v>
      </c>
      <c r="D1122" s="23" t="s">
        <v>127</v>
      </c>
      <c r="E1122" s="20" t="s">
        <v>641</v>
      </c>
      <c r="F1122" s="23"/>
      <c r="G1122" s="14">
        <f>SUM(G1123)</f>
        <v>0</v>
      </c>
      <c r="H1122" s="14">
        <f>SUM(H1123)</f>
        <v>0</v>
      </c>
      <c r="I1122" s="80" t="e">
        <f t="shared" si="222"/>
        <v>#DIV/0!</v>
      </c>
    </row>
    <row r="1123" spans="1:9" hidden="1" x14ac:dyDescent="0.25">
      <c r="A1123" s="12" t="s">
        <v>642</v>
      </c>
      <c r="B1123" s="23"/>
      <c r="C1123" s="23" t="s">
        <v>127</v>
      </c>
      <c r="D1123" s="23" t="s">
        <v>127</v>
      </c>
      <c r="E1123" s="20" t="s">
        <v>643</v>
      </c>
      <c r="F1123" s="23"/>
      <c r="G1123" s="14">
        <f>G1124</f>
        <v>0</v>
      </c>
      <c r="H1123" s="14">
        <f>H1124</f>
        <v>0</v>
      </c>
      <c r="I1123" s="80" t="e">
        <f t="shared" si="222"/>
        <v>#DIV/0!</v>
      </c>
    </row>
    <row r="1124" spans="1:9" ht="47.25" hidden="1" x14ac:dyDescent="0.25">
      <c r="A1124" s="30" t="s">
        <v>143</v>
      </c>
      <c r="B1124" s="23"/>
      <c r="C1124" s="23" t="s">
        <v>127</v>
      </c>
      <c r="D1124" s="23" t="s">
        <v>127</v>
      </c>
      <c r="E1124" s="20" t="s">
        <v>643</v>
      </c>
      <c r="F1124" s="23" t="s">
        <v>9</v>
      </c>
      <c r="G1124" s="14"/>
      <c r="H1124" s="14"/>
      <c r="I1124" s="80" t="e">
        <f t="shared" si="222"/>
        <v>#DIV/0!</v>
      </c>
    </row>
    <row r="1125" spans="1:9" x14ac:dyDescent="0.25">
      <c r="A1125" s="12" t="s">
        <v>644</v>
      </c>
      <c r="B1125" s="23"/>
      <c r="C1125" s="23" t="s">
        <v>127</v>
      </c>
      <c r="D1125" s="23" t="s">
        <v>127</v>
      </c>
      <c r="E1125" s="23" t="s">
        <v>645</v>
      </c>
      <c r="F1125" s="23"/>
      <c r="G1125" s="14">
        <f>G1126</f>
        <v>324.89999999999998</v>
      </c>
      <c r="H1125" s="14">
        <f>H1126</f>
        <v>324.89999999999998</v>
      </c>
      <c r="I1125" s="80">
        <f t="shared" si="222"/>
        <v>100</v>
      </c>
    </row>
    <row r="1126" spans="1:9" x14ac:dyDescent="0.25">
      <c r="A1126" s="12" t="s">
        <v>637</v>
      </c>
      <c r="B1126" s="23"/>
      <c r="C1126" s="23" t="s">
        <v>127</v>
      </c>
      <c r="D1126" s="23" t="s">
        <v>127</v>
      </c>
      <c r="E1126" s="23" t="s">
        <v>646</v>
      </c>
      <c r="F1126" s="23"/>
      <c r="G1126" s="14">
        <f>G1127+G1128+G1129</f>
        <v>324.89999999999998</v>
      </c>
      <c r="H1126" s="14">
        <f>H1127+H1128+H1129</f>
        <v>324.89999999999998</v>
      </c>
      <c r="I1126" s="80">
        <f t="shared" si="222"/>
        <v>100</v>
      </c>
    </row>
    <row r="1127" spans="1:9" ht="47.25" hidden="1" x14ac:dyDescent="0.25">
      <c r="A1127" s="30" t="s">
        <v>143</v>
      </c>
      <c r="B1127" s="23"/>
      <c r="C1127" s="23" t="s">
        <v>127</v>
      </c>
      <c r="D1127" s="23" t="s">
        <v>127</v>
      </c>
      <c r="E1127" s="23" t="s">
        <v>1055</v>
      </c>
      <c r="F1127" s="23" t="s">
        <v>9</v>
      </c>
      <c r="G1127" s="14"/>
      <c r="H1127" s="14"/>
      <c r="I1127" s="80" t="e">
        <f t="shared" si="222"/>
        <v>#DIV/0!</v>
      </c>
    </row>
    <row r="1128" spans="1:9" ht="31.5" x14ac:dyDescent="0.25">
      <c r="A1128" s="12" t="s">
        <v>131</v>
      </c>
      <c r="B1128" s="23"/>
      <c r="C1128" s="23" t="s">
        <v>127</v>
      </c>
      <c r="D1128" s="23" t="s">
        <v>127</v>
      </c>
      <c r="E1128" s="23" t="s">
        <v>646</v>
      </c>
      <c r="F1128" s="23" t="s">
        <v>169</v>
      </c>
      <c r="G1128" s="14">
        <v>274.89999999999998</v>
      </c>
      <c r="H1128" s="14">
        <v>274.89999999999998</v>
      </c>
      <c r="I1128" s="80">
        <f t="shared" si="222"/>
        <v>100</v>
      </c>
    </row>
    <row r="1129" spans="1:9" x14ac:dyDescent="0.25">
      <c r="A1129" s="12" t="s">
        <v>116</v>
      </c>
      <c r="B1129" s="23"/>
      <c r="C1129" s="23" t="s">
        <v>127</v>
      </c>
      <c r="D1129" s="23" t="s">
        <v>127</v>
      </c>
      <c r="E1129" s="23" t="s">
        <v>1055</v>
      </c>
      <c r="F1129" s="23" t="s">
        <v>117</v>
      </c>
      <c r="G1129" s="14">
        <v>50</v>
      </c>
      <c r="H1129" s="14">
        <v>50</v>
      </c>
      <c r="I1129" s="80">
        <f t="shared" si="222"/>
        <v>100</v>
      </c>
    </row>
    <row r="1130" spans="1:9" x14ac:dyDescent="0.25">
      <c r="A1130" s="12" t="s">
        <v>973</v>
      </c>
      <c r="B1130" s="20"/>
      <c r="C1130" s="23" t="s">
        <v>127</v>
      </c>
      <c r="D1130" s="23" t="s">
        <v>260</v>
      </c>
      <c r="E1130" s="20"/>
      <c r="F1130" s="20"/>
      <c r="G1130" s="21">
        <f>G1131</f>
        <v>65103.3</v>
      </c>
      <c r="H1130" s="21">
        <f>H1131</f>
        <v>65098.700000000004</v>
      </c>
      <c r="I1130" s="80">
        <f t="shared" si="222"/>
        <v>99.992934305941489</v>
      </c>
    </row>
    <row r="1131" spans="1:9" ht="31.5" x14ac:dyDescent="0.25">
      <c r="A1131" s="12" t="s">
        <v>550</v>
      </c>
      <c r="B1131" s="29"/>
      <c r="C1131" s="29" t="s">
        <v>127</v>
      </c>
      <c r="D1131" s="29" t="s">
        <v>260</v>
      </c>
      <c r="E1131" s="20" t="s">
        <v>551</v>
      </c>
      <c r="F1131" s="20"/>
      <c r="G1131" s="21">
        <f>SUM(G1132)+G1145+G1148</f>
        <v>65103.3</v>
      </c>
      <c r="H1131" s="21">
        <f>SUM(H1132)+H1145+H1148</f>
        <v>65098.700000000004</v>
      </c>
      <c r="I1131" s="80">
        <f t="shared" si="222"/>
        <v>99.992934305941489</v>
      </c>
    </row>
    <row r="1132" spans="1:9" ht="31.5" x14ac:dyDescent="0.25">
      <c r="A1132" s="12" t="s">
        <v>552</v>
      </c>
      <c r="B1132" s="29"/>
      <c r="C1132" s="29" t="s">
        <v>127</v>
      </c>
      <c r="D1132" s="29" t="s">
        <v>260</v>
      </c>
      <c r="E1132" s="20" t="s">
        <v>553</v>
      </c>
      <c r="F1132" s="20"/>
      <c r="G1132" s="21">
        <f>SUM(G1133)+G1138</f>
        <v>6843.5</v>
      </c>
      <c r="H1132" s="21">
        <f t="shared" ref="H1132" si="225">SUM(H1133)+H1138</f>
        <v>6828.4</v>
      </c>
      <c r="I1132" s="80">
        <f t="shared" si="222"/>
        <v>99.779352670417182</v>
      </c>
    </row>
    <row r="1133" spans="1:9" x14ac:dyDescent="0.25">
      <c r="A1133" s="12" t="s">
        <v>216</v>
      </c>
      <c r="B1133" s="23"/>
      <c r="C1133" s="23" t="s">
        <v>127</v>
      </c>
      <c r="D1133" s="23" t="s">
        <v>260</v>
      </c>
      <c r="E1133" s="28" t="s">
        <v>554</v>
      </c>
      <c r="F1133" s="13"/>
      <c r="G1133" s="14">
        <f>SUM(G1137:G1137)+G1134</f>
        <v>2185.1999999999998</v>
      </c>
      <c r="H1133" s="14">
        <f t="shared" ref="H1133" si="226">SUM(H1137:H1137)+H1134</f>
        <v>2185.1999999999998</v>
      </c>
      <c r="I1133" s="80">
        <f t="shared" si="222"/>
        <v>100</v>
      </c>
    </row>
    <row r="1134" spans="1:9" hidden="1" x14ac:dyDescent="0.25">
      <c r="A1134" s="12" t="s">
        <v>421</v>
      </c>
      <c r="B1134" s="29"/>
      <c r="C1134" s="23" t="s">
        <v>127</v>
      </c>
      <c r="D1134" s="23" t="s">
        <v>260</v>
      </c>
      <c r="E1134" s="28" t="s">
        <v>555</v>
      </c>
      <c r="F1134" s="20"/>
      <c r="G1134" s="21">
        <f>SUM(G1135)</f>
        <v>0</v>
      </c>
      <c r="H1134" s="21"/>
      <c r="I1134" s="80" t="e">
        <f t="shared" si="222"/>
        <v>#DIV/0!</v>
      </c>
    </row>
    <row r="1135" spans="1:9" ht="31.5" hidden="1" x14ac:dyDescent="0.25">
      <c r="A1135" s="12" t="s">
        <v>131</v>
      </c>
      <c r="B1135" s="29"/>
      <c r="C1135" s="23" t="s">
        <v>127</v>
      </c>
      <c r="D1135" s="23" t="s">
        <v>260</v>
      </c>
      <c r="E1135" s="28" t="s">
        <v>555</v>
      </c>
      <c r="F1135" s="20">
        <v>200</v>
      </c>
      <c r="G1135" s="21"/>
      <c r="H1135" s="21"/>
      <c r="I1135" s="80" t="e">
        <f t="shared" si="222"/>
        <v>#DIV/0!</v>
      </c>
    </row>
    <row r="1136" spans="1:9" x14ac:dyDescent="0.25">
      <c r="A1136" s="12" t="s">
        <v>578</v>
      </c>
      <c r="B1136" s="23"/>
      <c r="C1136" s="23" t="s">
        <v>127</v>
      </c>
      <c r="D1136" s="23" t="s">
        <v>260</v>
      </c>
      <c r="E1136" s="28" t="s">
        <v>579</v>
      </c>
      <c r="F1136" s="13"/>
      <c r="G1136" s="14">
        <f>SUM(G1137)</f>
        <v>2185.1999999999998</v>
      </c>
      <c r="H1136" s="14">
        <f t="shared" ref="H1136" si="227">SUM(H1137)</f>
        <v>2185.1999999999998</v>
      </c>
      <c r="I1136" s="80">
        <f t="shared" si="222"/>
        <v>100</v>
      </c>
    </row>
    <row r="1137" spans="1:9" ht="31.5" x14ac:dyDescent="0.25">
      <c r="A1137" s="12" t="s">
        <v>131</v>
      </c>
      <c r="B1137" s="23"/>
      <c r="C1137" s="23" t="s">
        <v>127</v>
      </c>
      <c r="D1137" s="23" t="s">
        <v>260</v>
      </c>
      <c r="E1137" s="28" t="s">
        <v>579</v>
      </c>
      <c r="F1137" s="13">
        <v>200</v>
      </c>
      <c r="G1137" s="14">
        <v>2185.1999999999998</v>
      </c>
      <c r="H1137" s="14">
        <v>2185.1999999999998</v>
      </c>
      <c r="I1137" s="80">
        <f t="shared" si="222"/>
        <v>100</v>
      </c>
    </row>
    <row r="1138" spans="1:9" ht="31.5" x14ac:dyDescent="0.25">
      <c r="A1138" s="47" t="s">
        <v>294</v>
      </c>
      <c r="B1138" s="43"/>
      <c r="C1138" s="43" t="s">
        <v>127</v>
      </c>
      <c r="D1138" s="43" t="s">
        <v>260</v>
      </c>
      <c r="E1138" s="48" t="s">
        <v>604</v>
      </c>
      <c r="F1138" s="43"/>
      <c r="G1138" s="44">
        <f>G1139+G1142</f>
        <v>4658.3</v>
      </c>
      <c r="H1138" s="44">
        <f>H1139+H1142</f>
        <v>4643.2</v>
      </c>
      <c r="I1138" s="80">
        <f t="shared" si="222"/>
        <v>99.675847412146055</v>
      </c>
    </row>
    <row r="1139" spans="1:9" ht="63" x14ac:dyDescent="0.25">
      <c r="A1139" s="12" t="s">
        <v>605</v>
      </c>
      <c r="B1139" s="23"/>
      <c r="C1139" s="23" t="s">
        <v>127</v>
      </c>
      <c r="D1139" s="23" t="s">
        <v>260</v>
      </c>
      <c r="E1139" s="28" t="s">
        <v>606</v>
      </c>
      <c r="F1139" s="23"/>
      <c r="G1139" s="21">
        <f>G1140+G1141</f>
        <v>3309</v>
      </c>
      <c r="H1139" s="21">
        <f>H1140+H1141</f>
        <v>3309</v>
      </c>
      <c r="I1139" s="80">
        <f t="shared" si="222"/>
        <v>100</v>
      </c>
    </row>
    <row r="1140" spans="1:9" ht="47.25" x14ac:dyDescent="0.25">
      <c r="A1140" s="12" t="s">
        <v>143</v>
      </c>
      <c r="B1140" s="23"/>
      <c r="C1140" s="23" t="s">
        <v>127</v>
      </c>
      <c r="D1140" s="23" t="s">
        <v>260</v>
      </c>
      <c r="E1140" s="28" t="s">
        <v>606</v>
      </c>
      <c r="F1140" s="23" t="s">
        <v>9</v>
      </c>
      <c r="G1140" s="21">
        <v>3006.6</v>
      </c>
      <c r="H1140" s="21">
        <v>3006.6</v>
      </c>
      <c r="I1140" s="80">
        <f t="shared" si="222"/>
        <v>100</v>
      </c>
    </row>
    <row r="1141" spans="1:9" ht="31.5" x14ac:dyDescent="0.25">
      <c r="A1141" s="12" t="s">
        <v>131</v>
      </c>
      <c r="B1141" s="23"/>
      <c r="C1141" s="23" t="s">
        <v>127</v>
      </c>
      <c r="D1141" s="23" t="s">
        <v>260</v>
      </c>
      <c r="E1141" s="28" t="s">
        <v>606</v>
      </c>
      <c r="F1141" s="23" t="s">
        <v>169</v>
      </c>
      <c r="G1141" s="21">
        <v>302.39999999999998</v>
      </c>
      <c r="H1141" s="21">
        <v>302.39999999999998</v>
      </c>
      <c r="I1141" s="80">
        <f t="shared" si="222"/>
        <v>100</v>
      </c>
    </row>
    <row r="1142" spans="1:9" x14ac:dyDescent="0.25">
      <c r="A1142" s="47" t="s">
        <v>614</v>
      </c>
      <c r="B1142" s="43"/>
      <c r="C1142" s="43" t="s">
        <v>127</v>
      </c>
      <c r="D1142" s="43" t="s">
        <v>260</v>
      </c>
      <c r="E1142" s="48" t="s">
        <v>615</v>
      </c>
      <c r="F1142" s="43"/>
      <c r="G1142" s="44">
        <f>G1143+G1144</f>
        <v>1349.3000000000002</v>
      </c>
      <c r="H1142" s="44">
        <f>H1143+H1144</f>
        <v>1334.2</v>
      </c>
      <c r="I1142" s="80">
        <f t="shared" si="222"/>
        <v>98.880901208033791</v>
      </c>
    </row>
    <row r="1143" spans="1:9" ht="47.25" x14ac:dyDescent="0.25">
      <c r="A1143" s="47" t="s">
        <v>143</v>
      </c>
      <c r="B1143" s="43"/>
      <c r="C1143" s="43" t="s">
        <v>127</v>
      </c>
      <c r="D1143" s="43" t="s">
        <v>260</v>
      </c>
      <c r="E1143" s="48" t="s">
        <v>615</v>
      </c>
      <c r="F1143" s="43" t="s">
        <v>9</v>
      </c>
      <c r="G1143" s="44">
        <f>1106.9+43</f>
        <v>1149.9000000000001</v>
      </c>
      <c r="H1143" s="44">
        <v>1149.8</v>
      </c>
      <c r="I1143" s="80">
        <f t="shared" si="222"/>
        <v>99.991303591616656</v>
      </c>
    </row>
    <row r="1144" spans="1:9" ht="31.5" x14ac:dyDescent="0.25">
      <c r="A1144" s="41" t="s">
        <v>131</v>
      </c>
      <c r="B1144" s="43"/>
      <c r="C1144" s="43" t="s">
        <v>127</v>
      </c>
      <c r="D1144" s="43" t="s">
        <v>260</v>
      </c>
      <c r="E1144" s="48" t="s">
        <v>615</v>
      </c>
      <c r="F1144" s="43" t="s">
        <v>169</v>
      </c>
      <c r="G1144" s="44">
        <v>199.4</v>
      </c>
      <c r="H1144" s="44">
        <v>184.4</v>
      </c>
      <c r="I1144" s="80">
        <f t="shared" si="222"/>
        <v>92.477432296890669</v>
      </c>
    </row>
    <row r="1145" spans="1:9" ht="47.25" x14ac:dyDescent="0.25">
      <c r="A1145" s="12" t="s">
        <v>647</v>
      </c>
      <c r="B1145" s="23"/>
      <c r="C1145" s="23" t="s">
        <v>127</v>
      </c>
      <c r="D1145" s="23" t="s">
        <v>260</v>
      </c>
      <c r="E1145" s="20" t="s">
        <v>648</v>
      </c>
      <c r="F1145" s="13"/>
      <c r="G1145" s="14">
        <f t="shared" ref="G1145:H1146" si="228">SUM(G1146)</f>
        <v>5.0999999999999996</v>
      </c>
      <c r="H1145" s="14">
        <f t="shared" si="228"/>
        <v>5.0999999999999996</v>
      </c>
      <c r="I1145" s="80">
        <f t="shared" si="222"/>
        <v>100</v>
      </c>
    </row>
    <row r="1146" spans="1:9" x14ac:dyDescent="0.25">
      <c r="A1146" s="12" t="s">
        <v>216</v>
      </c>
      <c r="B1146" s="23"/>
      <c r="C1146" s="23" t="s">
        <v>127</v>
      </c>
      <c r="D1146" s="23" t="s">
        <v>260</v>
      </c>
      <c r="E1146" s="20" t="s">
        <v>649</v>
      </c>
      <c r="F1146" s="13"/>
      <c r="G1146" s="14">
        <f t="shared" si="228"/>
        <v>5.0999999999999996</v>
      </c>
      <c r="H1146" s="14">
        <f t="shared" si="228"/>
        <v>5.0999999999999996</v>
      </c>
      <c r="I1146" s="80">
        <f t="shared" si="222"/>
        <v>100</v>
      </c>
    </row>
    <row r="1147" spans="1:9" ht="31.5" x14ac:dyDescent="0.25">
      <c r="A1147" s="12" t="s">
        <v>131</v>
      </c>
      <c r="B1147" s="23"/>
      <c r="C1147" s="23" t="s">
        <v>127</v>
      </c>
      <c r="D1147" s="23" t="s">
        <v>260</v>
      </c>
      <c r="E1147" s="20" t="s">
        <v>649</v>
      </c>
      <c r="F1147" s="13">
        <v>200</v>
      </c>
      <c r="G1147" s="14">
        <v>5.0999999999999996</v>
      </c>
      <c r="H1147" s="14">
        <v>5.0999999999999996</v>
      </c>
      <c r="I1147" s="80">
        <f t="shared" si="222"/>
        <v>100</v>
      </c>
    </row>
    <row r="1148" spans="1:9" ht="47.25" x14ac:dyDescent="0.25">
      <c r="A1148" s="12" t="s">
        <v>661</v>
      </c>
      <c r="B1148" s="23"/>
      <c r="C1148" s="23" t="s">
        <v>127</v>
      </c>
      <c r="D1148" s="23" t="s">
        <v>260</v>
      </c>
      <c r="E1148" s="22" t="s">
        <v>662</v>
      </c>
      <c r="F1148" s="23"/>
      <c r="G1148" s="14">
        <f>SUM(G1149+G1152+G1154+G1156)+G1162+G1159</f>
        <v>58254.700000000004</v>
      </c>
      <c r="H1148" s="14">
        <f t="shared" ref="H1148" si="229">SUM(H1149+H1152+H1154+H1156)+H1162+H1159</f>
        <v>58265.200000000004</v>
      </c>
      <c r="I1148" s="80">
        <f t="shared" si="222"/>
        <v>100.01802429675202</v>
      </c>
    </row>
    <row r="1149" spans="1:9" x14ac:dyDescent="0.25">
      <c r="A1149" s="41" t="s">
        <v>249</v>
      </c>
      <c r="B1149" s="43"/>
      <c r="C1149" s="43" t="s">
        <v>127</v>
      </c>
      <c r="D1149" s="43" t="s">
        <v>260</v>
      </c>
      <c r="E1149" s="42" t="s">
        <v>663</v>
      </c>
      <c r="F1149" s="43"/>
      <c r="G1149" s="44">
        <f>+G1150+G1151</f>
        <v>14073.300000000001</v>
      </c>
      <c r="H1149" s="44">
        <f>+H1150+H1151</f>
        <v>14148.2</v>
      </c>
      <c r="I1149" s="80">
        <f t="shared" si="222"/>
        <v>100.53221348226784</v>
      </c>
    </row>
    <row r="1150" spans="1:9" ht="47.25" x14ac:dyDescent="0.25">
      <c r="A1150" s="41" t="s">
        <v>143</v>
      </c>
      <c r="B1150" s="43"/>
      <c r="C1150" s="43" t="s">
        <v>127</v>
      </c>
      <c r="D1150" s="43" t="s">
        <v>260</v>
      </c>
      <c r="E1150" s="42" t="s">
        <v>663</v>
      </c>
      <c r="F1150" s="43" t="s">
        <v>9</v>
      </c>
      <c r="G1150" s="44">
        <v>14073.1</v>
      </c>
      <c r="H1150" s="44">
        <v>14148</v>
      </c>
      <c r="I1150" s="80">
        <f t="shared" si="222"/>
        <v>100.53222104582503</v>
      </c>
    </row>
    <row r="1151" spans="1:9" ht="31.5" x14ac:dyDescent="0.25">
      <c r="A1151" s="41" t="s">
        <v>131</v>
      </c>
      <c r="B1151" s="43"/>
      <c r="C1151" s="43" t="s">
        <v>127</v>
      </c>
      <c r="D1151" s="43" t="s">
        <v>260</v>
      </c>
      <c r="E1151" s="42" t="s">
        <v>663</v>
      </c>
      <c r="F1151" s="43" t="s">
        <v>169</v>
      </c>
      <c r="G1151" s="44">
        <v>0.2</v>
      </c>
      <c r="H1151" s="44">
        <v>0.2</v>
      </c>
      <c r="I1151" s="80">
        <f t="shared" si="222"/>
        <v>100</v>
      </c>
    </row>
    <row r="1152" spans="1:9" x14ac:dyDescent="0.25">
      <c r="A1152" s="41" t="s">
        <v>251</v>
      </c>
      <c r="B1152" s="43"/>
      <c r="C1152" s="43" t="s">
        <v>127</v>
      </c>
      <c r="D1152" s="43" t="s">
        <v>260</v>
      </c>
      <c r="E1152" s="42" t="s">
        <v>664</v>
      </c>
      <c r="F1152" s="43"/>
      <c r="G1152" s="14">
        <f>SUM(G1153)</f>
        <v>282.2</v>
      </c>
      <c r="H1152" s="14">
        <f>SUM(H1153)</f>
        <v>247.1</v>
      </c>
      <c r="I1152" s="80">
        <f t="shared" si="222"/>
        <v>87.562012756909994</v>
      </c>
    </row>
    <row r="1153" spans="1:9" ht="31.5" x14ac:dyDescent="0.25">
      <c r="A1153" s="41" t="s">
        <v>131</v>
      </c>
      <c r="B1153" s="43"/>
      <c r="C1153" s="43" t="s">
        <v>127</v>
      </c>
      <c r="D1153" s="43" t="s">
        <v>260</v>
      </c>
      <c r="E1153" s="42" t="s">
        <v>664</v>
      </c>
      <c r="F1153" s="43" t="s">
        <v>169</v>
      </c>
      <c r="G1153" s="14">
        <v>282.2</v>
      </c>
      <c r="H1153" s="14">
        <v>247.1</v>
      </c>
      <c r="I1153" s="80">
        <f t="shared" si="222"/>
        <v>87.562012756909994</v>
      </c>
    </row>
    <row r="1154" spans="1:9" ht="31.5" x14ac:dyDescent="0.25">
      <c r="A1154" s="41" t="s">
        <v>253</v>
      </c>
      <c r="B1154" s="43"/>
      <c r="C1154" s="43" t="s">
        <v>127</v>
      </c>
      <c r="D1154" s="43" t="s">
        <v>260</v>
      </c>
      <c r="E1154" s="42" t="s">
        <v>665</v>
      </c>
      <c r="F1154" s="43"/>
      <c r="G1154" s="44">
        <f>SUM(G1155)</f>
        <v>1468.4</v>
      </c>
      <c r="H1154" s="44">
        <f>SUM(H1155)</f>
        <v>1466</v>
      </c>
      <c r="I1154" s="80">
        <f t="shared" si="222"/>
        <v>99.836556796513207</v>
      </c>
    </row>
    <row r="1155" spans="1:9" ht="31.5" x14ac:dyDescent="0.25">
      <c r="A1155" s="41" t="s">
        <v>131</v>
      </c>
      <c r="B1155" s="43"/>
      <c r="C1155" s="43" t="s">
        <v>127</v>
      </c>
      <c r="D1155" s="43" t="s">
        <v>260</v>
      </c>
      <c r="E1155" s="42" t="s">
        <v>665</v>
      </c>
      <c r="F1155" s="43" t="s">
        <v>169</v>
      </c>
      <c r="G1155" s="44">
        <v>1468.4</v>
      </c>
      <c r="H1155" s="44">
        <v>1466</v>
      </c>
      <c r="I1155" s="80">
        <f t="shared" si="222"/>
        <v>99.836556796513207</v>
      </c>
    </row>
    <row r="1156" spans="1:9" ht="31.5" x14ac:dyDescent="0.25">
      <c r="A1156" s="41" t="s">
        <v>666</v>
      </c>
      <c r="B1156" s="43"/>
      <c r="C1156" s="43" t="s">
        <v>127</v>
      </c>
      <c r="D1156" s="43" t="s">
        <v>260</v>
      </c>
      <c r="E1156" s="42" t="s">
        <v>667</v>
      </c>
      <c r="F1156" s="43"/>
      <c r="G1156" s="44">
        <f>SUM(G1157:G1158)</f>
        <v>759.9</v>
      </c>
      <c r="H1156" s="44">
        <f>SUM(H1157:H1158)</f>
        <v>754.5</v>
      </c>
      <c r="I1156" s="80">
        <f t="shared" si="222"/>
        <v>99.289380181602851</v>
      </c>
    </row>
    <row r="1157" spans="1:9" ht="31.5" x14ac:dyDescent="0.25">
      <c r="A1157" s="41" t="s">
        <v>131</v>
      </c>
      <c r="B1157" s="43"/>
      <c r="C1157" s="43" t="s">
        <v>127</v>
      </c>
      <c r="D1157" s="43" t="s">
        <v>260</v>
      </c>
      <c r="E1157" s="42" t="s">
        <v>667</v>
      </c>
      <c r="F1157" s="43" t="s">
        <v>169</v>
      </c>
      <c r="G1157" s="44">
        <v>685.5</v>
      </c>
      <c r="H1157" s="44">
        <v>680.1</v>
      </c>
      <c r="I1157" s="80">
        <f t="shared" si="222"/>
        <v>99.212253829321668</v>
      </c>
    </row>
    <row r="1158" spans="1:9" x14ac:dyDescent="0.25">
      <c r="A1158" s="12" t="s">
        <v>145</v>
      </c>
      <c r="B1158" s="43"/>
      <c r="C1158" s="43" t="s">
        <v>127</v>
      </c>
      <c r="D1158" s="43" t="s">
        <v>260</v>
      </c>
      <c r="E1158" s="42" t="s">
        <v>667</v>
      </c>
      <c r="F1158" s="43" t="s">
        <v>225</v>
      </c>
      <c r="G1158" s="44">
        <v>74.400000000000006</v>
      </c>
      <c r="H1158" s="44">
        <v>74.400000000000006</v>
      </c>
      <c r="I1158" s="80">
        <f t="shared" si="222"/>
        <v>100</v>
      </c>
    </row>
    <row r="1159" spans="1:9" x14ac:dyDescent="0.25">
      <c r="A1159" s="12" t="s">
        <v>216</v>
      </c>
      <c r="B1159" s="23"/>
      <c r="C1159" s="23" t="s">
        <v>127</v>
      </c>
      <c r="D1159" s="23" t="s">
        <v>260</v>
      </c>
      <c r="E1159" s="13" t="s">
        <v>668</v>
      </c>
      <c r="F1159" s="13"/>
      <c r="G1159" s="14">
        <f>SUM(G1160)</f>
        <v>1080.9000000000001</v>
      </c>
      <c r="H1159" s="14">
        <f>SUM(H1160)</f>
        <v>1080.9000000000001</v>
      </c>
      <c r="I1159" s="80">
        <f t="shared" ref="I1159:I1222" si="230">SUM(H1159/G1159*100)</f>
        <v>100</v>
      </c>
    </row>
    <row r="1160" spans="1:9" x14ac:dyDescent="0.25">
      <c r="A1160" s="39" t="s">
        <v>669</v>
      </c>
      <c r="B1160" s="23"/>
      <c r="C1160" s="23" t="s">
        <v>127</v>
      </c>
      <c r="D1160" s="29" t="s">
        <v>260</v>
      </c>
      <c r="E1160" s="23" t="s">
        <v>670</v>
      </c>
      <c r="F1160" s="29"/>
      <c r="G1160" s="14">
        <f>G1161</f>
        <v>1080.9000000000001</v>
      </c>
      <c r="H1160" s="14">
        <f>H1161</f>
        <v>1080.9000000000001</v>
      </c>
      <c r="I1160" s="80">
        <f t="shared" si="230"/>
        <v>100</v>
      </c>
    </row>
    <row r="1161" spans="1:9" ht="31.5" x14ac:dyDescent="0.25">
      <c r="A1161" s="12" t="s">
        <v>131</v>
      </c>
      <c r="B1161" s="29"/>
      <c r="C1161" s="29" t="s">
        <v>127</v>
      </c>
      <c r="D1161" s="29" t="s">
        <v>260</v>
      </c>
      <c r="E1161" s="23" t="s">
        <v>670</v>
      </c>
      <c r="F1161" s="29" t="s">
        <v>169</v>
      </c>
      <c r="G1161" s="14">
        <v>1080.9000000000001</v>
      </c>
      <c r="H1161" s="14">
        <v>1080.9000000000001</v>
      </c>
      <c r="I1161" s="80">
        <f t="shared" si="230"/>
        <v>100</v>
      </c>
    </row>
    <row r="1162" spans="1:9" ht="31.5" x14ac:dyDescent="0.25">
      <c r="A1162" s="12" t="s">
        <v>294</v>
      </c>
      <c r="B1162" s="23"/>
      <c r="C1162" s="23" t="s">
        <v>127</v>
      </c>
      <c r="D1162" s="23" t="s">
        <v>260</v>
      </c>
      <c r="E1162" s="13" t="s">
        <v>671</v>
      </c>
      <c r="F1162" s="23"/>
      <c r="G1162" s="14">
        <f>SUM(G1163)</f>
        <v>40590</v>
      </c>
      <c r="H1162" s="14">
        <f>SUM(H1163)</f>
        <v>40568.5</v>
      </c>
      <c r="I1162" s="80">
        <f t="shared" si="230"/>
        <v>99.947031288494699</v>
      </c>
    </row>
    <row r="1163" spans="1:9" x14ac:dyDescent="0.25">
      <c r="A1163" s="39" t="s">
        <v>669</v>
      </c>
      <c r="B1163" s="23"/>
      <c r="C1163" s="23" t="s">
        <v>127</v>
      </c>
      <c r="D1163" s="23" t="s">
        <v>260</v>
      </c>
      <c r="E1163" s="13" t="s">
        <v>672</v>
      </c>
      <c r="F1163" s="23"/>
      <c r="G1163" s="14">
        <f>G1164+G1165+G1166</f>
        <v>40590</v>
      </c>
      <c r="H1163" s="14">
        <f>H1164+H1165+H1166</f>
        <v>40568.5</v>
      </c>
      <c r="I1163" s="80">
        <f t="shared" si="230"/>
        <v>99.947031288494699</v>
      </c>
    </row>
    <row r="1164" spans="1:9" ht="47.25" x14ac:dyDescent="0.25">
      <c r="A1164" s="30" t="s">
        <v>143</v>
      </c>
      <c r="B1164" s="23"/>
      <c r="C1164" s="23" t="s">
        <v>127</v>
      </c>
      <c r="D1164" s="23" t="s">
        <v>260</v>
      </c>
      <c r="E1164" s="13" t="s">
        <v>672</v>
      </c>
      <c r="F1164" s="23" t="s">
        <v>9</v>
      </c>
      <c r="G1164" s="14">
        <f>32583.4+2331.1</f>
        <v>34914.5</v>
      </c>
      <c r="H1164" s="14">
        <v>34914.5</v>
      </c>
      <c r="I1164" s="80">
        <f t="shared" si="230"/>
        <v>100</v>
      </c>
    </row>
    <row r="1165" spans="1:9" ht="31.5" x14ac:dyDescent="0.25">
      <c r="A1165" s="12" t="s">
        <v>131</v>
      </c>
      <c r="B1165" s="23"/>
      <c r="C1165" s="23" t="s">
        <v>127</v>
      </c>
      <c r="D1165" s="23" t="s">
        <v>260</v>
      </c>
      <c r="E1165" s="13" t="s">
        <v>672</v>
      </c>
      <c r="F1165" s="23" t="s">
        <v>169</v>
      </c>
      <c r="G1165" s="14">
        <v>5495.7</v>
      </c>
      <c r="H1165" s="14">
        <v>5474.2</v>
      </c>
      <c r="I1165" s="80">
        <f t="shared" si="230"/>
        <v>99.608785050130095</v>
      </c>
    </row>
    <row r="1166" spans="1:9" x14ac:dyDescent="0.25">
      <c r="A1166" s="12" t="s">
        <v>145</v>
      </c>
      <c r="B1166" s="23"/>
      <c r="C1166" s="23" t="s">
        <v>127</v>
      </c>
      <c r="D1166" s="23" t="s">
        <v>260</v>
      </c>
      <c r="E1166" s="13" t="s">
        <v>672</v>
      </c>
      <c r="F1166" s="23" t="s">
        <v>225</v>
      </c>
      <c r="G1166" s="14">
        <v>179.8</v>
      </c>
      <c r="H1166" s="14">
        <v>179.8</v>
      </c>
      <c r="I1166" s="80">
        <f t="shared" si="230"/>
        <v>100</v>
      </c>
    </row>
    <row r="1167" spans="1:9" x14ac:dyDescent="0.25">
      <c r="A1167" s="12" t="s">
        <v>976</v>
      </c>
      <c r="B1167" s="23"/>
      <c r="C1167" s="23" t="s">
        <v>118</v>
      </c>
      <c r="D1167" s="23" t="s">
        <v>990</v>
      </c>
      <c r="E1167" s="28"/>
      <c r="F1167" s="23"/>
      <c r="G1167" s="14">
        <f>SUM(G1168+G1178)</f>
        <v>67175.600000000006</v>
      </c>
      <c r="H1167" s="14">
        <f>SUM(H1168+H1178)</f>
        <v>67545</v>
      </c>
      <c r="I1167" s="80">
        <f t="shared" si="230"/>
        <v>100.54990204776732</v>
      </c>
    </row>
    <row r="1168" spans="1:9" x14ac:dyDescent="0.25">
      <c r="A1168" s="12" t="s">
        <v>977</v>
      </c>
      <c r="B1168" s="23"/>
      <c r="C1168" s="23" t="s">
        <v>118</v>
      </c>
      <c r="D1168" s="23" t="s">
        <v>119</v>
      </c>
      <c r="E1168" s="28"/>
      <c r="F1168" s="23"/>
      <c r="G1168" s="14">
        <f>G1173+G1169</f>
        <v>34183.300000000003</v>
      </c>
      <c r="H1168" s="14">
        <f>H1173+H1169</f>
        <v>34552.699999999997</v>
      </c>
      <c r="I1168" s="80">
        <f t="shared" si="230"/>
        <v>101.08064464226683</v>
      </c>
    </row>
    <row r="1169" spans="1:9" ht="31.5" x14ac:dyDescent="0.25">
      <c r="A1169" s="12" t="s">
        <v>110</v>
      </c>
      <c r="B1169" s="23"/>
      <c r="C1169" s="23" t="s">
        <v>118</v>
      </c>
      <c r="D1169" s="23" t="s">
        <v>119</v>
      </c>
      <c r="E1169" s="22" t="s">
        <v>111</v>
      </c>
      <c r="F1169" s="23"/>
      <c r="G1169" s="21">
        <f>SUM(G1170)</f>
        <v>29070.3</v>
      </c>
      <c r="H1169" s="21">
        <f t="shared" ref="H1169:H1170" si="231">SUM(H1170)</f>
        <v>29070.3</v>
      </c>
      <c r="I1169" s="80">
        <f t="shared" si="230"/>
        <v>100</v>
      </c>
    </row>
    <row r="1170" spans="1:9" ht="31.5" x14ac:dyDescent="0.25">
      <c r="A1170" s="12" t="s">
        <v>112</v>
      </c>
      <c r="B1170" s="23"/>
      <c r="C1170" s="23" t="s">
        <v>118</v>
      </c>
      <c r="D1170" s="23" t="s">
        <v>119</v>
      </c>
      <c r="E1170" s="22" t="s">
        <v>113</v>
      </c>
      <c r="F1170" s="23"/>
      <c r="G1170" s="21">
        <f>SUM(G1171)</f>
        <v>29070.3</v>
      </c>
      <c r="H1170" s="21">
        <f t="shared" si="231"/>
        <v>29070.3</v>
      </c>
      <c r="I1170" s="80">
        <f t="shared" si="230"/>
        <v>100</v>
      </c>
    </row>
    <row r="1171" spans="1:9" ht="47.25" x14ac:dyDescent="0.25">
      <c r="A1171" s="12" t="s">
        <v>114</v>
      </c>
      <c r="B1171" s="23"/>
      <c r="C1171" s="23" t="s">
        <v>118</v>
      </c>
      <c r="D1171" s="23" t="s">
        <v>119</v>
      </c>
      <c r="E1171" s="22" t="s">
        <v>115</v>
      </c>
      <c r="F1171" s="23"/>
      <c r="G1171" s="21">
        <f t="shared" ref="G1171:H1171" si="232">G1172</f>
        <v>29070.3</v>
      </c>
      <c r="H1171" s="21">
        <f t="shared" si="232"/>
        <v>29070.3</v>
      </c>
      <c r="I1171" s="80">
        <f t="shared" si="230"/>
        <v>100</v>
      </c>
    </row>
    <row r="1172" spans="1:9" x14ac:dyDescent="0.25">
      <c r="A1172" s="12" t="s">
        <v>116</v>
      </c>
      <c r="B1172" s="23"/>
      <c r="C1172" s="23" t="s">
        <v>118</v>
      </c>
      <c r="D1172" s="23" t="s">
        <v>119</v>
      </c>
      <c r="E1172" s="22" t="s">
        <v>115</v>
      </c>
      <c r="F1172" s="23" t="s">
        <v>117</v>
      </c>
      <c r="G1172" s="21">
        <v>29070.3</v>
      </c>
      <c r="H1172" s="21">
        <v>29070.3</v>
      </c>
      <c r="I1172" s="80">
        <f t="shared" si="230"/>
        <v>100</v>
      </c>
    </row>
    <row r="1173" spans="1:9" ht="31.5" x14ac:dyDescent="0.25">
      <c r="A1173" s="57" t="s">
        <v>137</v>
      </c>
      <c r="B1173" s="29"/>
      <c r="C1173" s="29" t="s">
        <v>118</v>
      </c>
      <c r="D1173" s="29" t="s">
        <v>119</v>
      </c>
      <c r="E1173" s="22" t="s">
        <v>138</v>
      </c>
      <c r="F1173" s="23"/>
      <c r="G1173" s="14">
        <f t="shared" ref="G1173:H1174" si="233">G1174</f>
        <v>5113</v>
      </c>
      <c r="H1173" s="14">
        <f t="shared" si="233"/>
        <v>5482.4</v>
      </c>
      <c r="I1173" s="80">
        <f t="shared" si="230"/>
        <v>107.22472129865048</v>
      </c>
    </row>
    <row r="1174" spans="1:9" ht="31.5" x14ac:dyDescent="0.25">
      <c r="A1174" s="84" t="s">
        <v>163</v>
      </c>
      <c r="B1174" s="29"/>
      <c r="C1174" s="29" t="s">
        <v>118</v>
      </c>
      <c r="D1174" s="29" t="s">
        <v>119</v>
      </c>
      <c r="E1174" s="22" t="s">
        <v>164</v>
      </c>
      <c r="F1174" s="23"/>
      <c r="G1174" s="14">
        <f t="shared" si="233"/>
        <v>5113</v>
      </c>
      <c r="H1174" s="14">
        <f t="shared" si="233"/>
        <v>5482.4</v>
      </c>
      <c r="I1174" s="80">
        <f t="shared" si="230"/>
        <v>107.22472129865048</v>
      </c>
    </row>
    <row r="1175" spans="1:9" ht="47.25" x14ac:dyDescent="0.25">
      <c r="A1175" s="84" t="s">
        <v>180</v>
      </c>
      <c r="B1175" s="29"/>
      <c r="C1175" s="29" t="s">
        <v>118</v>
      </c>
      <c r="D1175" s="29" t="s">
        <v>119</v>
      </c>
      <c r="E1175" s="22" t="s">
        <v>181</v>
      </c>
      <c r="F1175" s="23"/>
      <c r="G1175" s="14">
        <f>G1176+G1177</f>
        <v>5113</v>
      </c>
      <c r="H1175" s="14">
        <f>H1176+H1177</f>
        <v>5482.4</v>
      </c>
      <c r="I1175" s="80">
        <f t="shared" si="230"/>
        <v>107.22472129865048</v>
      </c>
    </row>
    <row r="1176" spans="1:9" x14ac:dyDescent="0.25">
      <c r="A1176" s="12" t="s">
        <v>116</v>
      </c>
      <c r="B1176" s="29"/>
      <c r="C1176" s="29" t="s">
        <v>118</v>
      </c>
      <c r="D1176" s="29" t="s">
        <v>119</v>
      </c>
      <c r="E1176" s="22" t="s">
        <v>181</v>
      </c>
      <c r="F1176" s="29" t="s">
        <v>117</v>
      </c>
      <c r="G1176" s="14">
        <v>4738.3</v>
      </c>
      <c r="H1176" s="14">
        <v>5107.7</v>
      </c>
      <c r="I1176" s="80">
        <f t="shared" si="230"/>
        <v>107.7960449950404</v>
      </c>
    </row>
    <row r="1177" spans="1:9" ht="31.5" x14ac:dyDescent="0.25">
      <c r="A1177" s="12" t="s">
        <v>182</v>
      </c>
      <c r="B1177" s="23"/>
      <c r="C1177" s="29" t="s">
        <v>118</v>
      </c>
      <c r="D1177" s="29" t="s">
        <v>119</v>
      </c>
      <c r="E1177" s="22" t="s">
        <v>181</v>
      </c>
      <c r="F1177" s="23" t="s">
        <v>183</v>
      </c>
      <c r="G1177" s="14">
        <v>374.7</v>
      </c>
      <c r="H1177" s="14">
        <v>374.7</v>
      </c>
      <c r="I1177" s="80">
        <f t="shared" si="230"/>
        <v>100</v>
      </c>
    </row>
    <row r="1178" spans="1:9" x14ac:dyDescent="0.25">
      <c r="A1178" s="12" t="s">
        <v>982</v>
      </c>
      <c r="B1178" s="20"/>
      <c r="C1178" s="23" t="s">
        <v>118</v>
      </c>
      <c r="D1178" s="23" t="s">
        <v>136</v>
      </c>
      <c r="E1178" s="22"/>
      <c r="F1178" s="20"/>
      <c r="G1178" s="21">
        <f>G1179+G1183</f>
        <v>32992.300000000003</v>
      </c>
      <c r="H1178" s="21">
        <f>H1179+H1183</f>
        <v>32992.300000000003</v>
      </c>
      <c r="I1178" s="80">
        <f t="shared" si="230"/>
        <v>100</v>
      </c>
    </row>
    <row r="1179" spans="1:9" ht="31.5" x14ac:dyDescent="0.25">
      <c r="A1179" s="12" t="s">
        <v>1056</v>
      </c>
      <c r="B1179" s="23"/>
      <c r="C1179" s="23" t="s">
        <v>118</v>
      </c>
      <c r="D1179" s="23" t="s">
        <v>136</v>
      </c>
      <c r="E1179" s="28" t="s">
        <v>121</v>
      </c>
      <c r="F1179" s="23"/>
      <c r="G1179" s="21">
        <f>SUM(G1180)</f>
        <v>23718.3</v>
      </c>
      <c r="H1179" s="21">
        <f t="shared" ref="H1179:H1180" si="234">SUM(H1180)</f>
        <v>23718.3</v>
      </c>
      <c r="I1179" s="80">
        <f t="shared" si="230"/>
        <v>100</v>
      </c>
    </row>
    <row r="1180" spans="1:9" x14ac:dyDescent="0.25">
      <c r="A1180" s="12" t="s">
        <v>132</v>
      </c>
      <c r="B1180" s="23"/>
      <c r="C1180" s="23" t="s">
        <v>118</v>
      </c>
      <c r="D1180" s="23" t="s">
        <v>136</v>
      </c>
      <c r="E1180" s="28" t="s">
        <v>133</v>
      </c>
      <c r="F1180" s="23"/>
      <c r="G1180" s="21">
        <f>SUM(G1181)</f>
        <v>23718.3</v>
      </c>
      <c r="H1180" s="21">
        <f t="shared" si="234"/>
        <v>23718.3</v>
      </c>
      <c r="I1180" s="80">
        <f t="shared" si="230"/>
        <v>100</v>
      </c>
    </row>
    <row r="1181" spans="1:9" ht="63" x14ac:dyDescent="0.25">
      <c r="A1181" s="12" t="s">
        <v>134</v>
      </c>
      <c r="B1181" s="23"/>
      <c r="C1181" s="23" t="s">
        <v>118</v>
      </c>
      <c r="D1181" s="23" t="s">
        <v>136</v>
      </c>
      <c r="E1181" s="22" t="s">
        <v>135</v>
      </c>
      <c r="F1181" s="23"/>
      <c r="G1181" s="21">
        <f t="shared" ref="G1181:H1181" si="235">G1182</f>
        <v>23718.3</v>
      </c>
      <c r="H1181" s="21">
        <f t="shared" si="235"/>
        <v>23718.3</v>
      </c>
      <c r="I1181" s="80">
        <f t="shared" si="230"/>
        <v>100</v>
      </c>
    </row>
    <row r="1182" spans="1:9" x14ac:dyDescent="0.25">
      <c r="A1182" s="12" t="s">
        <v>116</v>
      </c>
      <c r="B1182" s="29"/>
      <c r="C1182" s="23" t="s">
        <v>118</v>
      </c>
      <c r="D1182" s="23" t="s">
        <v>136</v>
      </c>
      <c r="E1182" s="22" t="s">
        <v>135</v>
      </c>
      <c r="F1182" s="23">
        <v>300</v>
      </c>
      <c r="G1182" s="21">
        <v>23718.3</v>
      </c>
      <c r="H1182" s="21">
        <v>23718.3</v>
      </c>
      <c r="I1182" s="80">
        <f t="shared" si="230"/>
        <v>100</v>
      </c>
    </row>
    <row r="1183" spans="1:9" ht="31.5" x14ac:dyDescent="0.25">
      <c r="A1183" s="12" t="s">
        <v>550</v>
      </c>
      <c r="B1183" s="20"/>
      <c r="C1183" s="23" t="s">
        <v>118</v>
      </c>
      <c r="D1183" s="23" t="s">
        <v>136</v>
      </c>
      <c r="E1183" s="20" t="s">
        <v>551</v>
      </c>
      <c r="F1183" s="20"/>
      <c r="G1183" s="21">
        <f>SUM(G1184)</f>
        <v>9274</v>
      </c>
      <c r="H1183" s="21">
        <f t="shared" ref="H1183" si="236">SUM(H1184)</f>
        <v>9274</v>
      </c>
      <c r="I1183" s="80">
        <f t="shared" si="230"/>
        <v>100</v>
      </c>
    </row>
    <row r="1184" spans="1:9" ht="31.5" x14ac:dyDescent="0.25">
      <c r="A1184" s="12" t="s">
        <v>552</v>
      </c>
      <c r="B1184" s="20"/>
      <c r="C1184" s="23" t="s">
        <v>118</v>
      </c>
      <c r="D1184" s="23" t="s">
        <v>136</v>
      </c>
      <c r="E1184" s="20" t="s">
        <v>553</v>
      </c>
      <c r="F1184" s="20"/>
      <c r="G1184" s="21">
        <f>SUM(G1186)+G1188</f>
        <v>9274</v>
      </c>
      <c r="H1184" s="21">
        <f t="shared" ref="H1184" si="237">SUM(H1186)+H1188</f>
        <v>9274</v>
      </c>
      <c r="I1184" s="80">
        <f t="shared" si="230"/>
        <v>100</v>
      </c>
    </row>
    <row r="1185" spans="1:9" x14ac:dyDescent="0.25">
      <c r="A1185" s="12" t="s">
        <v>216</v>
      </c>
      <c r="B1185" s="20"/>
      <c r="C1185" s="23" t="s">
        <v>118</v>
      </c>
      <c r="D1185" s="23" t="s">
        <v>136</v>
      </c>
      <c r="E1185" s="20" t="s">
        <v>554</v>
      </c>
      <c r="F1185" s="20"/>
      <c r="G1185" s="21">
        <f>SUM(G1186)</f>
        <v>8699.5</v>
      </c>
      <c r="H1185" s="21">
        <f t="shared" ref="H1185" si="238">SUM(H1186)</f>
        <v>8699.5</v>
      </c>
      <c r="I1185" s="80">
        <f t="shared" si="230"/>
        <v>100</v>
      </c>
    </row>
    <row r="1186" spans="1:9" ht="94.5" x14ac:dyDescent="0.25">
      <c r="A1186" s="12" t="s">
        <v>586</v>
      </c>
      <c r="B1186" s="23"/>
      <c r="C1186" s="23" t="s">
        <v>118</v>
      </c>
      <c r="D1186" s="23" t="s">
        <v>136</v>
      </c>
      <c r="E1186" s="20" t="s">
        <v>587</v>
      </c>
      <c r="F1186" s="23"/>
      <c r="G1186" s="14">
        <f t="shared" ref="G1186:H1186" si="239">G1187</f>
        <v>8699.5</v>
      </c>
      <c r="H1186" s="14">
        <f t="shared" si="239"/>
        <v>8699.5</v>
      </c>
      <c r="I1186" s="80">
        <f t="shared" si="230"/>
        <v>100</v>
      </c>
    </row>
    <row r="1187" spans="1:9" x14ac:dyDescent="0.25">
      <c r="A1187" s="12" t="s">
        <v>116</v>
      </c>
      <c r="B1187" s="23"/>
      <c r="C1187" s="23" t="s">
        <v>118</v>
      </c>
      <c r="D1187" s="23" t="s">
        <v>136</v>
      </c>
      <c r="E1187" s="20" t="s">
        <v>587</v>
      </c>
      <c r="F1187" s="23" t="s">
        <v>117</v>
      </c>
      <c r="G1187" s="14">
        <v>8699.5</v>
      </c>
      <c r="H1187" s="14">
        <v>8699.5</v>
      </c>
      <c r="I1187" s="80">
        <f t="shared" si="230"/>
        <v>100</v>
      </c>
    </row>
    <row r="1188" spans="1:9" ht="31.5" x14ac:dyDescent="0.25">
      <c r="A1188" s="12" t="s">
        <v>294</v>
      </c>
      <c r="B1188" s="23"/>
      <c r="C1188" s="23" t="s">
        <v>118</v>
      </c>
      <c r="D1188" s="23" t="s">
        <v>136</v>
      </c>
      <c r="E1188" s="20" t="s">
        <v>604</v>
      </c>
      <c r="F1188" s="23"/>
      <c r="G1188" s="14">
        <f>SUM(G1189)</f>
        <v>574.5</v>
      </c>
      <c r="H1188" s="14">
        <f t="shared" ref="H1188:H1189" si="240">SUM(H1189)</f>
        <v>574.5</v>
      </c>
      <c r="I1188" s="80">
        <f t="shared" si="230"/>
        <v>100</v>
      </c>
    </row>
    <row r="1189" spans="1:9" ht="78.75" x14ac:dyDescent="0.25">
      <c r="A1189" s="12" t="s">
        <v>607</v>
      </c>
      <c r="B1189" s="23"/>
      <c r="C1189" s="23" t="s">
        <v>118</v>
      </c>
      <c r="D1189" s="23" t="s">
        <v>136</v>
      </c>
      <c r="E1189" s="20" t="s">
        <v>608</v>
      </c>
      <c r="F1189" s="23"/>
      <c r="G1189" s="14">
        <f>SUM(G1190)</f>
        <v>574.5</v>
      </c>
      <c r="H1189" s="14">
        <f t="shared" si="240"/>
        <v>574.5</v>
      </c>
      <c r="I1189" s="80">
        <f t="shared" si="230"/>
        <v>100</v>
      </c>
    </row>
    <row r="1190" spans="1:9" x14ac:dyDescent="0.25">
      <c r="A1190" s="12" t="s">
        <v>116</v>
      </c>
      <c r="B1190" s="23"/>
      <c r="C1190" s="23" t="s">
        <v>118</v>
      </c>
      <c r="D1190" s="23" t="s">
        <v>136</v>
      </c>
      <c r="E1190" s="20" t="s">
        <v>608</v>
      </c>
      <c r="F1190" s="23" t="s">
        <v>117</v>
      </c>
      <c r="G1190" s="14">
        <v>574.5</v>
      </c>
      <c r="H1190" s="14">
        <v>574.5</v>
      </c>
      <c r="I1190" s="80">
        <f t="shared" si="230"/>
        <v>100</v>
      </c>
    </row>
    <row r="1191" spans="1:9" hidden="1" x14ac:dyDescent="0.25">
      <c r="A1191" s="12" t="s">
        <v>985</v>
      </c>
      <c r="B1191" s="78"/>
      <c r="C1191" s="29" t="s">
        <v>118</v>
      </c>
      <c r="D1191" s="29" t="s">
        <v>148</v>
      </c>
      <c r="E1191" s="29"/>
      <c r="F1191" s="20"/>
      <c r="G1191" s="21">
        <f t="shared" ref="G1191:H1192" si="241">G1192</f>
        <v>0</v>
      </c>
      <c r="H1191" s="21">
        <f t="shared" si="241"/>
        <v>0</v>
      </c>
      <c r="I1191" s="80" t="e">
        <f t="shared" si="230"/>
        <v>#DIV/0!</v>
      </c>
    </row>
    <row r="1192" spans="1:9" ht="31.5" hidden="1" x14ac:dyDescent="0.25">
      <c r="A1192" s="12" t="s">
        <v>1057</v>
      </c>
      <c r="B1192" s="78"/>
      <c r="C1192" s="29" t="s">
        <v>118</v>
      </c>
      <c r="D1192" s="29" t="s">
        <v>148</v>
      </c>
      <c r="E1192" s="20" t="s">
        <v>751</v>
      </c>
      <c r="F1192" s="20"/>
      <c r="G1192" s="21">
        <f t="shared" si="241"/>
        <v>0</v>
      </c>
      <c r="H1192" s="21">
        <f t="shared" si="241"/>
        <v>0</v>
      </c>
      <c r="I1192" s="80" t="e">
        <f t="shared" si="230"/>
        <v>#DIV/0!</v>
      </c>
    </row>
    <row r="1193" spans="1:9" hidden="1" x14ac:dyDescent="0.25">
      <c r="A1193" s="12" t="s">
        <v>789</v>
      </c>
      <c r="B1193" s="78"/>
      <c r="C1193" s="29" t="s">
        <v>118</v>
      </c>
      <c r="D1193" s="29" t="s">
        <v>148</v>
      </c>
      <c r="E1193" s="20" t="s">
        <v>790</v>
      </c>
      <c r="F1193" s="20"/>
      <c r="G1193" s="21">
        <f>SUM(G1195)</f>
        <v>0</v>
      </c>
      <c r="H1193" s="21">
        <f>SUM(H1195)</f>
        <v>0</v>
      </c>
      <c r="I1193" s="80" t="e">
        <f t="shared" si="230"/>
        <v>#DIV/0!</v>
      </c>
    </row>
    <row r="1194" spans="1:9" hidden="1" x14ac:dyDescent="0.25">
      <c r="A1194" s="12" t="s">
        <v>216</v>
      </c>
      <c r="B1194" s="78"/>
      <c r="C1194" s="29" t="s">
        <v>118</v>
      </c>
      <c r="D1194" s="29" t="s">
        <v>148</v>
      </c>
      <c r="E1194" s="20" t="s">
        <v>791</v>
      </c>
      <c r="F1194" s="20"/>
      <c r="G1194" s="21">
        <f t="shared" ref="G1194:H1195" si="242">G1195</f>
        <v>0</v>
      </c>
      <c r="H1194" s="21">
        <f t="shared" si="242"/>
        <v>0</v>
      </c>
      <c r="I1194" s="80" t="e">
        <f t="shared" si="230"/>
        <v>#DIV/0!</v>
      </c>
    </row>
    <row r="1195" spans="1:9" hidden="1" x14ac:dyDescent="0.25">
      <c r="A1195" s="12" t="s">
        <v>787</v>
      </c>
      <c r="B1195" s="78"/>
      <c r="C1195" s="29" t="s">
        <v>118</v>
      </c>
      <c r="D1195" s="29" t="s">
        <v>148</v>
      </c>
      <c r="E1195" s="20" t="s">
        <v>798</v>
      </c>
      <c r="F1195" s="20"/>
      <c r="G1195" s="21">
        <f t="shared" si="242"/>
        <v>0</v>
      </c>
      <c r="H1195" s="21">
        <f t="shared" si="242"/>
        <v>0</v>
      </c>
      <c r="I1195" s="80" t="e">
        <f t="shared" si="230"/>
        <v>#DIV/0!</v>
      </c>
    </row>
    <row r="1196" spans="1:9" ht="31.5" hidden="1" x14ac:dyDescent="0.25">
      <c r="A1196" s="12" t="s">
        <v>182</v>
      </c>
      <c r="B1196" s="78"/>
      <c r="C1196" s="29" t="s">
        <v>118</v>
      </c>
      <c r="D1196" s="29" t="s">
        <v>148</v>
      </c>
      <c r="E1196" s="20" t="s">
        <v>798</v>
      </c>
      <c r="F1196" s="20">
        <v>600</v>
      </c>
      <c r="G1196" s="21"/>
      <c r="H1196" s="21"/>
      <c r="I1196" s="80" t="e">
        <f t="shared" si="230"/>
        <v>#DIV/0!</v>
      </c>
    </row>
    <row r="1197" spans="1:9" x14ac:dyDescent="0.25">
      <c r="A1197" s="12" t="s">
        <v>989</v>
      </c>
      <c r="B1197" s="78"/>
      <c r="C1197" s="29" t="s">
        <v>353</v>
      </c>
      <c r="D1197" s="29"/>
      <c r="E1197" s="20"/>
      <c r="F1197" s="20"/>
      <c r="G1197" s="21">
        <f t="shared" ref="G1197:H1202" si="243">SUM(G1198)</f>
        <v>2634.2999999999997</v>
      </c>
      <c r="H1197" s="21">
        <f t="shared" si="243"/>
        <v>2634.3</v>
      </c>
      <c r="I1197" s="80">
        <f t="shared" si="230"/>
        <v>100.00000000000003</v>
      </c>
    </row>
    <row r="1198" spans="1:9" x14ac:dyDescent="0.25">
      <c r="A1198" s="12" t="s">
        <v>1006</v>
      </c>
      <c r="B1198" s="78"/>
      <c r="C1198" s="29" t="s">
        <v>353</v>
      </c>
      <c r="D1198" s="29" t="s">
        <v>144</v>
      </c>
      <c r="E1198" s="20"/>
      <c r="F1198" s="20"/>
      <c r="G1198" s="21">
        <f t="shared" si="243"/>
        <v>2634.2999999999997</v>
      </c>
      <c r="H1198" s="21">
        <f t="shared" si="243"/>
        <v>2634.3</v>
      </c>
      <c r="I1198" s="80">
        <f t="shared" si="230"/>
        <v>100.00000000000003</v>
      </c>
    </row>
    <row r="1199" spans="1:9" ht="31.5" x14ac:dyDescent="0.25">
      <c r="A1199" s="12" t="s">
        <v>550</v>
      </c>
      <c r="B1199" s="78"/>
      <c r="C1199" s="29" t="s">
        <v>353</v>
      </c>
      <c r="D1199" s="29" t="s">
        <v>144</v>
      </c>
      <c r="E1199" s="20" t="s">
        <v>551</v>
      </c>
      <c r="F1199" s="20"/>
      <c r="G1199" s="21">
        <f t="shared" si="243"/>
        <v>2634.2999999999997</v>
      </c>
      <c r="H1199" s="21">
        <f t="shared" si="243"/>
        <v>2634.3</v>
      </c>
      <c r="I1199" s="80">
        <f t="shared" si="230"/>
        <v>100.00000000000003</v>
      </c>
    </row>
    <row r="1200" spans="1:9" ht="47.25" x14ac:dyDescent="0.25">
      <c r="A1200" s="12" t="s">
        <v>661</v>
      </c>
      <c r="B1200" s="78"/>
      <c r="C1200" s="29" t="s">
        <v>353</v>
      </c>
      <c r="D1200" s="29" t="s">
        <v>144</v>
      </c>
      <c r="E1200" s="20" t="s">
        <v>662</v>
      </c>
      <c r="F1200" s="20"/>
      <c r="G1200" s="21">
        <f t="shared" si="243"/>
        <v>2634.2999999999997</v>
      </c>
      <c r="H1200" s="21">
        <f t="shared" si="243"/>
        <v>2634.3</v>
      </c>
      <c r="I1200" s="80">
        <f t="shared" si="230"/>
        <v>100.00000000000003</v>
      </c>
    </row>
    <row r="1201" spans="1:9" ht="31.5" x14ac:dyDescent="0.25">
      <c r="A1201" s="12" t="s">
        <v>294</v>
      </c>
      <c r="B1201" s="78"/>
      <c r="C1201" s="29" t="s">
        <v>353</v>
      </c>
      <c r="D1201" s="29" t="s">
        <v>144</v>
      </c>
      <c r="E1201" s="20" t="s">
        <v>671</v>
      </c>
      <c r="F1201" s="20"/>
      <c r="G1201" s="21">
        <f t="shared" si="243"/>
        <v>2634.2999999999997</v>
      </c>
      <c r="H1201" s="21">
        <f t="shared" si="243"/>
        <v>2634.3</v>
      </c>
      <c r="I1201" s="80">
        <f t="shared" si="230"/>
        <v>100.00000000000003</v>
      </c>
    </row>
    <row r="1202" spans="1:9" x14ac:dyDescent="0.25">
      <c r="A1202" s="12" t="s">
        <v>669</v>
      </c>
      <c r="B1202" s="78"/>
      <c r="C1202" s="29" t="s">
        <v>353</v>
      </c>
      <c r="D1202" s="29" t="s">
        <v>144</v>
      </c>
      <c r="E1202" s="20" t="s">
        <v>672</v>
      </c>
      <c r="F1202" s="20"/>
      <c r="G1202" s="21">
        <f t="shared" si="243"/>
        <v>2634.2999999999997</v>
      </c>
      <c r="H1202" s="21">
        <f t="shared" si="243"/>
        <v>2634.3</v>
      </c>
      <c r="I1202" s="80">
        <f t="shared" si="230"/>
        <v>100.00000000000003</v>
      </c>
    </row>
    <row r="1203" spans="1:9" ht="47.25" x14ac:dyDescent="0.25">
      <c r="A1203" s="30" t="s">
        <v>143</v>
      </c>
      <c r="B1203" s="78"/>
      <c r="C1203" s="29" t="s">
        <v>353</v>
      </c>
      <c r="D1203" s="29" t="s">
        <v>144</v>
      </c>
      <c r="E1203" s="20" t="s">
        <v>672</v>
      </c>
      <c r="F1203" s="20">
        <v>100</v>
      </c>
      <c r="G1203" s="21">
        <f>2614.7+19.6</f>
        <v>2634.2999999999997</v>
      </c>
      <c r="H1203" s="21">
        <v>2634.3</v>
      </c>
      <c r="I1203" s="80">
        <f t="shared" si="230"/>
        <v>100.00000000000003</v>
      </c>
    </row>
    <row r="1204" spans="1:9" x14ac:dyDescent="0.25">
      <c r="A1204" s="79" t="s">
        <v>37</v>
      </c>
      <c r="B1204" s="26" t="s">
        <v>1058</v>
      </c>
      <c r="C1204" s="26"/>
      <c r="D1204" s="26"/>
      <c r="E1204" s="26"/>
      <c r="F1204" s="26"/>
      <c r="G1204" s="27">
        <f>G1205+G1235+G1351</f>
        <v>268282.8</v>
      </c>
      <c r="H1204" s="27">
        <f>H1205+H1235+H1351</f>
        <v>267077.59999999998</v>
      </c>
      <c r="I1204" s="80">
        <f t="shared" si="230"/>
        <v>99.550772543003134</v>
      </c>
    </row>
    <row r="1205" spans="1:9" x14ac:dyDescent="0.25">
      <c r="A1205" s="12" t="s">
        <v>920</v>
      </c>
      <c r="B1205" s="23"/>
      <c r="C1205" s="23" t="s">
        <v>127</v>
      </c>
      <c r="D1205" s="23"/>
      <c r="E1205" s="23"/>
      <c r="F1205" s="23"/>
      <c r="G1205" s="14">
        <f>G1206+G1229</f>
        <v>100429.99999999999</v>
      </c>
      <c r="H1205" s="14">
        <f>H1206+H1229</f>
        <v>100429.3</v>
      </c>
      <c r="I1205" s="80">
        <f t="shared" si="230"/>
        <v>99.999302997112437</v>
      </c>
    </row>
    <row r="1206" spans="1:9" x14ac:dyDescent="0.25">
      <c r="A1206" s="12" t="s">
        <v>1054</v>
      </c>
      <c r="B1206" s="23"/>
      <c r="C1206" s="23" t="s">
        <v>127</v>
      </c>
      <c r="D1206" s="23" t="s">
        <v>119</v>
      </c>
      <c r="E1206" s="23"/>
      <c r="F1206" s="23"/>
      <c r="G1206" s="14">
        <f>SUM(G1207)</f>
        <v>100220.09999999999</v>
      </c>
      <c r="H1206" s="14">
        <f>SUM(H1207)</f>
        <v>100219.40000000001</v>
      </c>
      <c r="I1206" s="80">
        <f t="shared" si="230"/>
        <v>99.999301537316384</v>
      </c>
    </row>
    <row r="1207" spans="1:9" x14ac:dyDescent="0.25">
      <c r="A1207" s="12" t="s">
        <v>437</v>
      </c>
      <c r="B1207" s="23"/>
      <c r="C1207" s="23" t="s">
        <v>127</v>
      </c>
      <c r="D1207" s="23" t="s">
        <v>119</v>
      </c>
      <c r="E1207" s="23" t="s">
        <v>438</v>
      </c>
      <c r="F1207" s="23"/>
      <c r="G1207" s="14">
        <f>SUM(G1208)+G1216+G1212</f>
        <v>100220.09999999999</v>
      </c>
      <c r="H1207" s="14">
        <f>SUM(H1208)+H1216+H1212</f>
        <v>100219.40000000001</v>
      </c>
      <c r="I1207" s="80">
        <f t="shared" si="230"/>
        <v>99.999301537316384</v>
      </c>
    </row>
    <row r="1208" spans="1:9" x14ac:dyDescent="0.25">
      <c r="A1208" s="12" t="s">
        <v>449</v>
      </c>
      <c r="B1208" s="23"/>
      <c r="C1208" s="23" t="s">
        <v>127</v>
      </c>
      <c r="D1208" s="23" t="s">
        <v>119</v>
      </c>
      <c r="E1208" s="23" t="s">
        <v>450</v>
      </c>
      <c r="F1208" s="23"/>
      <c r="G1208" s="14">
        <f t="shared" ref="G1208:H1210" si="244">G1209</f>
        <v>94043.099999999991</v>
      </c>
      <c r="H1208" s="14">
        <f t="shared" si="244"/>
        <v>94043.1</v>
      </c>
      <c r="I1208" s="80">
        <f t="shared" si="230"/>
        <v>100.00000000000003</v>
      </c>
    </row>
    <row r="1209" spans="1:9" ht="47.25" x14ac:dyDescent="0.25">
      <c r="A1209" s="12" t="s">
        <v>441</v>
      </c>
      <c r="B1209" s="23"/>
      <c r="C1209" s="23" t="s">
        <v>127</v>
      </c>
      <c r="D1209" s="23" t="s">
        <v>119</v>
      </c>
      <c r="E1209" s="23" t="s">
        <v>451</v>
      </c>
      <c r="F1209" s="23"/>
      <c r="G1209" s="14">
        <f>G1210</f>
        <v>94043.099999999991</v>
      </c>
      <c r="H1209" s="14">
        <f>H1210</f>
        <v>94043.1</v>
      </c>
      <c r="I1209" s="80">
        <f t="shared" si="230"/>
        <v>100.00000000000003</v>
      </c>
    </row>
    <row r="1210" spans="1:9" x14ac:dyDescent="0.25">
      <c r="A1210" s="12" t="s">
        <v>452</v>
      </c>
      <c r="B1210" s="23"/>
      <c r="C1210" s="23" t="s">
        <v>127</v>
      </c>
      <c r="D1210" s="23" t="s">
        <v>119</v>
      </c>
      <c r="E1210" s="23" t="s">
        <v>453</v>
      </c>
      <c r="F1210" s="23"/>
      <c r="G1210" s="14">
        <f t="shared" si="244"/>
        <v>94043.099999999991</v>
      </c>
      <c r="H1210" s="14">
        <f t="shared" si="244"/>
        <v>94043.1</v>
      </c>
      <c r="I1210" s="80">
        <f t="shared" si="230"/>
        <v>100.00000000000003</v>
      </c>
    </row>
    <row r="1211" spans="1:9" ht="31.5" x14ac:dyDescent="0.25">
      <c r="A1211" s="12" t="s">
        <v>182</v>
      </c>
      <c r="B1211" s="23"/>
      <c r="C1211" s="23" t="s">
        <v>127</v>
      </c>
      <c r="D1211" s="23" t="s">
        <v>119</v>
      </c>
      <c r="E1211" s="23" t="s">
        <v>453</v>
      </c>
      <c r="F1211" s="23" t="s">
        <v>183</v>
      </c>
      <c r="G1211" s="14">
        <f>91595.2+2447.9</f>
        <v>94043.099999999991</v>
      </c>
      <c r="H1211" s="14">
        <v>94043.1</v>
      </c>
      <c r="I1211" s="80">
        <f t="shared" si="230"/>
        <v>100.00000000000003</v>
      </c>
    </row>
    <row r="1212" spans="1:9" x14ac:dyDescent="0.25">
      <c r="A1212" s="12" t="s">
        <v>465</v>
      </c>
      <c r="B1212" s="23"/>
      <c r="C1212" s="23" t="s">
        <v>127</v>
      </c>
      <c r="D1212" s="23" t="s">
        <v>119</v>
      </c>
      <c r="E1212" s="23" t="s">
        <v>466</v>
      </c>
      <c r="F1212" s="23"/>
      <c r="G1212" s="14">
        <f>SUM(G1213)</f>
        <v>168.8</v>
      </c>
      <c r="H1212" s="14">
        <f t="shared" ref="H1212:H1214" si="245">SUM(H1213)</f>
        <v>168.8</v>
      </c>
      <c r="I1212" s="80">
        <f t="shared" si="230"/>
        <v>100</v>
      </c>
    </row>
    <row r="1213" spans="1:9" x14ac:dyDescent="0.25">
      <c r="A1213" s="12" t="s">
        <v>216</v>
      </c>
      <c r="B1213" s="23"/>
      <c r="C1213" s="23" t="s">
        <v>127</v>
      </c>
      <c r="D1213" s="23" t="s">
        <v>119</v>
      </c>
      <c r="E1213" s="23" t="s">
        <v>467</v>
      </c>
      <c r="F1213" s="23"/>
      <c r="G1213" s="14">
        <f>SUM(G1214)</f>
        <v>168.8</v>
      </c>
      <c r="H1213" s="14">
        <f t="shared" si="245"/>
        <v>168.8</v>
      </c>
      <c r="I1213" s="80">
        <f t="shared" si="230"/>
        <v>100</v>
      </c>
    </row>
    <row r="1214" spans="1:9" x14ac:dyDescent="0.25">
      <c r="A1214" s="12" t="s">
        <v>452</v>
      </c>
      <c r="B1214" s="23"/>
      <c r="C1214" s="23" t="s">
        <v>127</v>
      </c>
      <c r="D1214" s="23" t="s">
        <v>119</v>
      </c>
      <c r="E1214" s="23" t="s">
        <v>470</v>
      </c>
      <c r="F1214" s="23"/>
      <c r="G1214" s="14">
        <f>SUM(G1215)</f>
        <v>168.8</v>
      </c>
      <c r="H1214" s="14">
        <f t="shared" si="245"/>
        <v>168.8</v>
      </c>
      <c r="I1214" s="80">
        <f t="shared" si="230"/>
        <v>100</v>
      </c>
    </row>
    <row r="1215" spans="1:9" ht="31.5" x14ac:dyDescent="0.25">
      <c r="A1215" s="12" t="s">
        <v>182</v>
      </c>
      <c r="B1215" s="23"/>
      <c r="C1215" s="23" t="s">
        <v>127</v>
      </c>
      <c r="D1215" s="23" t="s">
        <v>119</v>
      </c>
      <c r="E1215" s="23" t="s">
        <v>470</v>
      </c>
      <c r="F1215" s="23" t="s">
        <v>183</v>
      </c>
      <c r="G1215" s="14">
        <v>168.8</v>
      </c>
      <c r="H1215" s="14">
        <v>168.8</v>
      </c>
      <c r="I1215" s="80">
        <f t="shared" si="230"/>
        <v>100</v>
      </c>
    </row>
    <row r="1216" spans="1:9" ht="31.5" x14ac:dyDescent="0.25">
      <c r="A1216" s="12" t="s">
        <v>480</v>
      </c>
      <c r="B1216" s="85"/>
      <c r="C1216" s="23" t="s">
        <v>127</v>
      </c>
      <c r="D1216" s="23" t="s">
        <v>119</v>
      </c>
      <c r="E1216" s="23" t="s">
        <v>481</v>
      </c>
      <c r="F1216" s="40"/>
      <c r="G1216" s="14">
        <f>G1217+G1226</f>
        <v>6008.2000000000007</v>
      </c>
      <c r="H1216" s="14">
        <f>H1217+H1226</f>
        <v>6007.5</v>
      </c>
      <c r="I1216" s="80">
        <f t="shared" si="230"/>
        <v>99.988349256016761</v>
      </c>
    </row>
    <row r="1217" spans="1:9" x14ac:dyDescent="0.25">
      <c r="A1217" s="12" t="s">
        <v>428</v>
      </c>
      <c r="B1217" s="85"/>
      <c r="C1217" s="23" t="s">
        <v>127</v>
      </c>
      <c r="D1217" s="23" t="s">
        <v>119</v>
      </c>
      <c r="E1217" s="23" t="s">
        <v>487</v>
      </c>
      <c r="F1217" s="40"/>
      <c r="G1217" s="14">
        <f>SUM(G1218+G1221+G1223)</f>
        <v>6008.2000000000007</v>
      </c>
      <c r="H1217" s="14">
        <f>SUM(H1218+H1221+H1223)</f>
        <v>6007.5</v>
      </c>
      <c r="I1217" s="80">
        <f t="shared" si="230"/>
        <v>99.988349256016761</v>
      </c>
    </row>
    <row r="1218" spans="1:9" x14ac:dyDescent="0.25">
      <c r="A1218" s="12" t="s">
        <v>488</v>
      </c>
      <c r="B1218" s="85"/>
      <c r="C1218" s="23" t="s">
        <v>127</v>
      </c>
      <c r="D1218" s="23" t="s">
        <v>119</v>
      </c>
      <c r="E1218" s="23" t="s">
        <v>489</v>
      </c>
      <c r="F1218" s="23"/>
      <c r="G1218" s="14">
        <f>G1219</f>
        <v>4354</v>
      </c>
      <c r="H1218" s="14">
        <f>H1219</f>
        <v>4354</v>
      </c>
      <c r="I1218" s="80">
        <f t="shared" si="230"/>
        <v>100</v>
      </c>
    </row>
    <row r="1219" spans="1:9" x14ac:dyDescent="0.25">
      <c r="A1219" s="12" t="s">
        <v>452</v>
      </c>
      <c r="B1219" s="85"/>
      <c r="C1219" s="23" t="s">
        <v>127</v>
      </c>
      <c r="D1219" s="23" t="s">
        <v>119</v>
      </c>
      <c r="E1219" s="23" t="s">
        <v>490</v>
      </c>
      <c r="F1219" s="23"/>
      <c r="G1219" s="14">
        <f t="shared" ref="G1219:H1219" si="246">G1220</f>
        <v>4354</v>
      </c>
      <c r="H1219" s="14">
        <f t="shared" si="246"/>
        <v>4354</v>
      </c>
      <c r="I1219" s="80">
        <f t="shared" si="230"/>
        <v>100</v>
      </c>
    </row>
    <row r="1220" spans="1:9" ht="31.5" x14ac:dyDescent="0.25">
      <c r="A1220" s="12" t="s">
        <v>182</v>
      </c>
      <c r="B1220" s="85"/>
      <c r="C1220" s="23" t="s">
        <v>127</v>
      </c>
      <c r="D1220" s="23" t="s">
        <v>119</v>
      </c>
      <c r="E1220" s="23" t="s">
        <v>490</v>
      </c>
      <c r="F1220" s="23" t="s">
        <v>183</v>
      </c>
      <c r="G1220" s="14">
        <v>4354</v>
      </c>
      <c r="H1220" s="14">
        <v>4354</v>
      </c>
      <c r="I1220" s="80">
        <f t="shared" si="230"/>
        <v>100</v>
      </c>
    </row>
    <row r="1221" spans="1:9" ht="31.5" x14ac:dyDescent="0.25">
      <c r="A1221" s="12" t="s">
        <v>472</v>
      </c>
      <c r="B1221" s="85"/>
      <c r="C1221" s="23" t="s">
        <v>127</v>
      </c>
      <c r="D1221" s="23" t="s">
        <v>119</v>
      </c>
      <c r="E1221" s="23" t="s">
        <v>492</v>
      </c>
      <c r="F1221" s="23"/>
      <c r="G1221" s="14">
        <f>SUM(G1222)</f>
        <v>908.1</v>
      </c>
      <c r="H1221" s="14">
        <f>SUM(H1222)</f>
        <v>908.1</v>
      </c>
      <c r="I1221" s="80">
        <f t="shared" si="230"/>
        <v>100</v>
      </c>
    </row>
    <row r="1222" spans="1:9" ht="31.5" x14ac:dyDescent="0.25">
      <c r="A1222" s="12" t="s">
        <v>182</v>
      </c>
      <c r="B1222" s="85"/>
      <c r="C1222" s="23" t="s">
        <v>127</v>
      </c>
      <c r="D1222" s="23" t="s">
        <v>119</v>
      </c>
      <c r="E1222" s="23" t="s">
        <v>493</v>
      </c>
      <c r="F1222" s="23" t="s">
        <v>183</v>
      </c>
      <c r="G1222" s="14">
        <v>908.1</v>
      </c>
      <c r="H1222" s="14">
        <v>908.1</v>
      </c>
      <c r="I1222" s="80">
        <f t="shared" si="230"/>
        <v>100</v>
      </c>
    </row>
    <row r="1223" spans="1:9" x14ac:dyDescent="0.25">
      <c r="A1223" s="12" t="s">
        <v>445</v>
      </c>
      <c r="B1223" s="85"/>
      <c r="C1223" s="23" t="s">
        <v>127</v>
      </c>
      <c r="D1223" s="23" t="s">
        <v>119</v>
      </c>
      <c r="E1223" s="23" t="s">
        <v>495</v>
      </c>
      <c r="F1223" s="23"/>
      <c r="G1223" s="14">
        <f>SUM(G1224)</f>
        <v>746.1</v>
      </c>
      <c r="H1223" s="14">
        <f>SUM(H1224)</f>
        <v>745.4</v>
      </c>
      <c r="I1223" s="80">
        <f t="shared" ref="I1223:I1286" si="247">SUM(H1223/G1223*100)</f>
        <v>99.906178796407985</v>
      </c>
    </row>
    <row r="1224" spans="1:9" x14ac:dyDescent="0.25">
      <c r="A1224" s="12" t="s">
        <v>445</v>
      </c>
      <c r="B1224" s="85"/>
      <c r="C1224" s="23" t="s">
        <v>127</v>
      </c>
      <c r="D1224" s="23" t="s">
        <v>119</v>
      </c>
      <c r="E1224" s="23" t="s">
        <v>496</v>
      </c>
      <c r="F1224" s="23"/>
      <c r="G1224" s="14">
        <f>G1225</f>
        <v>746.1</v>
      </c>
      <c r="H1224" s="14">
        <f>H1225</f>
        <v>745.4</v>
      </c>
      <c r="I1224" s="80">
        <f t="shared" si="247"/>
        <v>99.906178796407985</v>
      </c>
    </row>
    <row r="1225" spans="1:9" ht="31.5" x14ac:dyDescent="0.25">
      <c r="A1225" s="12" t="s">
        <v>182</v>
      </c>
      <c r="B1225" s="85"/>
      <c r="C1225" s="23" t="s">
        <v>127</v>
      </c>
      <c r="D1225" s="23" t="s">
        <v>119</v>
      </c>
      <c r="E1225" s="23" t="s">
        <v>496</v>
      </c>
      <c r="F1225" s="23" t="s">
        <v>183</v>
      </c>
      <c r="G1225" s="14">
        <v>746.1</v>
      </c>
      <c r="H1225" s="14">
        <v>745.4</v>
      </c>
      <c r="I1225" s="80">
        <f t="shared" si="247"/>
        <v>99.906178796407985</v>
      </c>
    </row>
    <row r="1226" spans="1:9" hidden="1" x14ac:dyDescent="0.25">
      <c r="A1226" s="12" t="s">
        <v>499</v>
      </c>
      <c r="B1226" s="85"/>
      <c r="C1226" s="23" t="s">
        <v>127</v>
      </c>
      <c r="D1226" s="23" t="s">
        <v>119</v>
      </c>
      <c r="E1226" s="23" t="s">
        <v>500</v>
      </c>
      <c r="F1226" s="23"/>
      <c r="G1226" s="14">
        <f t="shared" ref="G1226:H1227" si="248">G1227</f>
        <v>0</v>
      </c>
      <c r="H1226" s="14">
        <f t="shared" si="248"/>
        <v>0</v>
      </c>
      <c r="I1226" s="80" t="e">
        <f t="shared" si="247"/>
        <v>#DIV/0!</v>
      </c>
    </row>
    <row r="1227" spans="1:9" ht="63" hidden="1" x14ac:dyDescent="0.25">
      <c r="A1227" s="12" t="s">
        <v>1059</v>
      </c>
      <c r="B1227" s="85"/>
      <c r="C1227" s="23" t="s">
        <v>127</v>
      </c>
      <c r="D1227" s="23" t="s">
        <v>119</v>
      </c>
      <c r="E1227" s="23" t="s">
        <v>502</v>
      </c>
      <c r="F1227" s="23"/>
      <c r="G1227" s="14">
        <f t="shared" si="248"/>
        <v>0</v>
      </c>
      <c r="H1227" s="14">
        <f t="shared" si="248"/>
        <v>0</v>
      </c>
      <c r="I1227" s="80" t="e">
        <f t="shared" si="247"/>
        <v>#DIV/0!</v>
      </c>
    </row>
    <row r="1228" spans="1:9" ht="31.5" hidden="1" x14ac:dyDescent="0.25">
      <c r="A1228" s="12" t="s">
        <v>182</v>
      </c>
      <c r="B1228" s="85"/>
      <c r="C1228" s="23" t="s">
        <v>127</v>
      </c>
      <c r="D1228" s="23" t="s">
        <v>119</v>
      </c>
      <c r="E1228" s="23" t="s">
        <v>502</v>
      </c>
      <c r="F1228" s="23" t="s">
        <v>183</v>
      </c>
      <c r="G1228" s="14"/>
      <c r="H1228" s="14"/>
      <c r="I1228" s="80" t="e">
        <f t="shared" si="247"/>
        <v>#DIV/0!</v>
      </c>
    </row>
    <row r="1229" spans="1:9" x14ac:dyDescent="0.25">
      <c r="A1229" s="12" t="s">
        <v>1016</v>
      </c>
      <c r="B1229" s="23"/>
      <c r="C1229" s="23" t="s">
        <v>127</v>
      </c>
      <c r="D1229" s="23" t="s">
        <v>127</v>
      </c>
      <c r="E1229" s="20"/>
      <c r="F1229" s="20"/>
      <c r="G1229" s="14">
        <f t="shared" ref="G1229:H1233" si="249">SUM(G1230)</f>
        <v>209.9</v>
      </c>
      <c r="H1229" s="14">
        <f t="shared" si="249"/>
        <v>209.9</v>
      </c>
      <c r="I1229" s="80">
        <f t="shared" si="247"/>
        <v>100</v>
      </c>
    </row>
    <row r="1230" spans="1:9" ht="31.5" x14ac:dyDescent="0.25">
      <c r="A1230" s="12" t="s">
        <v>550</v>
      </c>
      <c r="B1230" s="29"/>
      <c r="C1230" s="29" t="s">
        <v>127</v>
      </c>
      <c r="D1230" s="29" t="s">
        <v>127</v>
      </c>
      <c r="E1230" s="20" t="s">
        <v>551</v>
      </c>
      <c r="F1230" s="20"/>
      <c r="G1230" s="14">
        <f t="shared" si="249"/>
        <v>209.9</v>
      </c>
      <c r="H1230" s="14">
        <f t="shared" si="249"/>
        <v>209.9</v>
      </c>
      <c r="I1230" s="80">
        <f t="shared" si="247"/>
        <v>100</v>
      </c>
    </row>
    <row r="1231" spans="1:9" ht="31.5" x14ac:dyDescent="0.25">
      <c r="A1231" s="12" t="s">
        <v>634</v>
      </c>
      <c r="B1231" s="23"/>
      <c r="C1231" s="23" t="s">
        <v>127</v>
      </c>
      <c r="D1231" s="23" t="s">
        <v>127</v>
      </c>
      <c r="E1231" s="23" t="s">
        <v>635</v>
      </c>
      <c r="F1231" s="23"/>
      <c r="G1231" s="14">
        <f t="shared" si="249"/>
        <v>209.9</v>
      </c>
      <c r="H1231" s="14">
        <f t="shared" si="249"/>
        <v>209.9</v>
      </c>
      <c r="I1231" s="80">
        <f t="shared" si="247"/>
        <v>100</v>
      </c>
    </row>
    <row r="1232" spans="1:9" x14ac:dyDescent="0.25">
      <c r="A1232" s="12" t="s">
        <v>216</v>
      </c>
      <c r="B1232" s="23"/>
      <c r="C1232" s="23" t="s">
        <v>127</v>
      </c>
      <c r="D1232" s="23" t="s">
        <v>127</v>
      </c>
      <c r="E1232" s="23" t="s">
        <v>636</v>
      </c>
      <c r="F1232" s="23"/>
      <c r="G1232" s="14">
        <f t="shared" si="249"/>
        <v>209.9</v>
      </c>
      <c r="H1232" s="14">
        <f t="shared" si="249"/>
        <v>209.9</v>
      </c>
      <c r="I1232" s="80">
        <f t="shared" si="247"/>
        <v>100</v>
      </c>
    </row>
    <row r="1233" spans="1:9" ht="31.5" x14ac:dyDescent="0.25">
      <c r="A1233" s="12" t="s">
        <v>639</v>
      </c>
      <c r="B1233" s="20"/>
      <c r="C1233" s="23" t="s">
        <v>127</v>
      </c>
      <c r="D1233" s="23" t="s">
        <v>127</v>
      </c>
      <c r="E1233" s="23" t="s">
        <v>640</v>
      </c>
      <c r="F1233" s="23"/>
      <c r="G1233" s="14">
        <f t="shared" si="249"/>
        <v>209.9</v>
      </c>
      <c r="H1233" s="14">
        <f t="shared" si="249"/>
        <v>209.9</v>
      </c>
      <c r="I1233" s="80">
        <f t="shared" si="247"/>
        <v>100</v>
      </c>
    </row>
    <row r="1234" spans="1:9" ht="31.5" x14ac:dyDescent="0.25">
      <c r="A1234" s="12" t="s">
        <v>126</v>
      </c>
      <c r="B1234" s="23"/>
      <c r="C1234" s="23" t="s">
        <v>127</v>
      </c>
      <c r="D1234" s="23" t="s">
        <v>127</v>
      </c>
      <c r="E1234" s="23" t="s">
        <v>640</v>
      </c>
      <c r="F1234" s="13">
        <v>600</v>
      </c>
      <c r="G1234" s="14">
        <v>209.9</v>
      </c>
      <c r="H1234" s="14">
        <v>209.9</v>
      </c>
      <c r="I1234" s="80">
        <f t="shared" si="247"/>
        <v>100</v>
      </c>
    </row>
    <row r="1235" spans="1:9" x14ac:dyDescent="0.25">
      <c r="A1235" s="12" t="s">
        <v>974</v>
      </c>
      <c r="B1235" s="23"/>
      <c r="C1235" s="23" t="s">
        <v>230</v>
      </c>
      <c r="D1235" s="23"/>
      <c r="E1235" s="23"/>
      <c r="F1235" s="23"/>
      <c r="G1235" s="14">
        <f>SUM(G1236+G1300)</f>
        <v>167397.79999999999</v>
      </c>
      <c r="H1235" s="14">
        <f>SUM(H1236+H1300)</f>
        <v>166197.19999999998</v>
      </c>
      <c r="I1235" s="80">
        <f t="shared" si="247"/>
        <v>99.282786273176825</v>
      </c>
    </row>
    <row r="1236" spans="1:9" x14ac:dyDescent="0.25">
      <c r="A1236" s="12" t="s">
        <v>1060</v>
      </c>
      <c r="B1236" s="23"/>
      <c r="C1236" s="23" t="s">
        <v>230</v>
      </c>
      <c r="D1236" s="23" t="s">
        <v>128</v>
      </c>
      <c r="E1236" s="23"/>
      <c r="F1236" s="23"/>
      <c r="G1236" s="14">
        <f>G1240+G1295+G1248</f>
        <v>131830.9</v>
      </c>
      <c r="H1236" s="14">
        <f>H1240+H1295+H1248</f>
        <v>130717.09999999999</v>
      </c>
      <c r="I1236" s="80">
        <f t="shared" si="247"/>
        <v>99.155129791270483</v>
      </c>
    </row>
    <row r="1237" spans="1:9" hidden="1" x14ac:dyDescent="0.25">
      <c r="A1237" s="12" t="s">
        <v>99</v>
      </c>
      <c r="B1237" s="23"/>
      <c r="C1237" s="23" t="s">
        <v>230</v>
      </c>
      <c r="D1237" s="23" t="s">
        <v>128</v>
      </c>
      <c r="E1237" s="23" t="s">
        <v>1061</v>
      </c>
      <c r="F1237" s="23"/>
      <c r="G1237" s="14">
        <f t="shared" ref="G1237:H1238" si="250">G1238</f>
        <v>0</v>
      </c>
      <c r="H1237" s="14">
        <f t="shared" si="250"/>
        <v>0</v>
      </c>
      <c r="I1237" s="80" t="e">
        <f t="shared" si="247"/>
        <v>#DIV/0!</v>
      </c>
    </row>
    <row r="1238" spans="1:9" hidden="1" x14ac:dyDescent="0.25">
      <c r="A1238" s="12" t="s">
        <v>1062</v>
      </c>
      <c r="B1238" s="23"/>
      <c r="C1238" s="23" t="s">
        <v>230</v>
      </c>
      <c r="D1238" s="23" t="s">
        <v>128</v>
      </c>
      <c r="E1238" s="23" t="s">
        <v>1063</v>
      </c>
      <c r="F1238" s="23"/>
      <c r="G1238" s="14">
        <f t="shared" si="250"/>
        <v>0</v>
      </c>
      <c r="H1238" s="14">
        <f t="shared" si="250"/>
        <v>0</v>
      </c>
      <c r="I1238" s="80" t="e">
        <f t="shared" si="247"/>
        <v>#DIV/0!</v>
      </c>
    </row>
    <row r="1239" spans="1:9" ht="47.25" hidden="1" x14ac:dyDescent="0.25">
      <c r="A1239" s="12" t="s">
        <v>143</v>
      </c>
      <c r="B1239" s="23"/>
      <c r="C1239" s="23" t="s">
        <v>230</v>
      </c>
      <c r="D1239" s="23" t="s">
        <v>128</v>
      </c>
      <c r="E1239" s="23" t="s">
        <v>1063</v>
      </c>
      <c r="F1239" s="23" t="s">
        <v>9</v>
      </c>
      <c r="G1239" s="14"/>
      <c r="H1239" s="14"/>
      <c r="I1239" s="80" t="e">
        <f t="shared" si="247"/>
        <v>#DIV/0!</v>
      </c>
    </row>
    <row r="1240" spans="1:9" ht="47.25" customHeight="1" x14ac:dyDescent="0.25">
      <c r="A1240" s="12" t="s">
        <v>422</v>
      </c>
      <c r="B1240" s="23"/>
      <c r="C1240" s="23" t="s">
        <v>230</v>
      </c>
      <c r="D1240" s="23" t="s">
        <v>128</v>
      </c>
      <c r="E1240" s="23" t="s">
        <v>423</v>
      </c>
      <c r="F1240" s="23"/>
      <c r="G1240" s="14">
        <f>SUM(G1241)+G1244</f>
        <v>499.5</v>
      </c>
      <c r="H1240" s="14">
        <f>SUM(H1241)+H1244</f>
        <v>499.5</v>
      </c>
      <c r="I1240" s="80">
        <f t="shared" si="247"/>
        <v>100</v>
      </c>
    </row>
    <row r="1241" spans="1:9" x14ac:dyDescent="0.25">
      <c r="A1241" s="12" t="s">
        <v>216</v>
      </c>
      <c r="B1241" s="23"/>
      <c r="C1241" s="23" t="s">
        <v>230</v>
      </c>
      <c r="D1241" s="23" t="s">
        <v>128</v>
      </c>
      <c r="E1241" s="23" t="s">
        <v>424</v>
      </c>
      <c r="F1241" s="23"/>
      <c r="G1241" s="14">
        <f>SUM(G1242)</f>
        <v>499.5</v>
      </c>
      <c r="H1241" s="14">
        <f t="shared" ref="H1241" si="251">SUM(H1242)</f>
        <v>499.5</v>
      </c>
      <c r="I1241" s="80">
        <f t="shared" si="247"/>
        <v>100</v>
      </c>
    </row>
    <row r="1242" spans="1:9" x14ac:dyDescent="0.25">
      <c r="A1242" s="12" t="s">
        <v>426</v>
      </c>
      <c r="B1242" s="23"/>
      <c r="C1242" s="23" t="s">
        <v>230</v>
      </c>
      <c r="D1242" s="23" t="s">
        <v>128</v>
      </c>
      <c r="E1242" s="23" t="s">
        <v>427</v>
      </c>
      <c r="F1242" s="23"/>
      <c r="G1242" s="14">
        <f t="shared" ref="G1242:H1242" si="252">SUM(G1243)</f>
        <v>499.5</v>
      </c>
      <c r="H1242" s="14">
        <f t="shared" si="252"/>
        <v>499.5</v>
      </c>
      <c r="I1242" s="80">
        <f t="shared" si="247"/>
        <v>100</v>
      </c>
    </row>
    <row r="1243" spans="1:9" ht="31.5" x14ac:dyDescent="0.25">
      <c r="A1243" s="12" t="s">
        <v>131</v>
      </c>
      <c r="B1243" s="23"/>
      <c r="C1243" s="23" t="s">
        <v>230</v>
      </c>
      <c r="D1243" s="23" t="s">
        <v>128</v>
      </c>
      <c r="E1243" s="23" t="s">
        <v>427</v>
      </c>
      <c r="F1243" s="23" t="s">
        <v>169</v>
      </c>
      <c r="G1243" s="14">
        <v>499.5</v>
      </c>
      <c r="H1243" s="14">
        <v>499.5</v>
      </c>
      <c r="I1243" s="80">
        <f t="shared" si="247"/>
        <v>100</v>
      </c>
    </row>
    <row r="1244" spans="1:9" hidden="1" x14ac:dyDescent="0.25">
      <c r="A1244" s="12" t="s">
        <v>428</v>
      </c>
      <c r="B1244" s="23"/>
      <c r="C1244" s="23" t="s">
        <v>230</v>
      </c>
      <c r="D1244" s="23" t="s">
        <v>128</v>
      </c>
      <c r="E1244" s="23" t="s">
        <v>429</v>
      </c>
      <c r="F1244" s="23"/>
      <c r="G1244" s="14">
        <f t="shared" ref="G1244:H1246" si="253">SUM(G1245)</f>
        <v>0</v>
      </c>
      <c r="H1244" s="14">
        <f t="shared" si="253"/>
        <v>0</v>
      </c>
      <c r="I1244" s="80" t="e">
        <f t="shared" si="247"/>
        <v>#DIV/0!</v>
      </c>
    </row>
    <row r="1245" spans="1:9" hidden="1" x14ac:dyDescent="0.25">
      <c r="A1245" s="12" t="s">
        <v>430</v>
      </c>
      <c r="B1245" s="23"/>
      <c r="C1245" s="23" t="s">
        <v>230</v>
      </c>
      <c r="D1245" s="23" t="s">
        <v>128</v>
      </c>
      <c r="E1245" s="23" t="s">
        <v>431</v>
      </c>
      <c r="F1245" s="23"/>
      <c r="G1245" s="14">
        <f>SUM(G1246)</f>
        <v>0</v>
      </c>
      <c r="H1245" s="14">
        <f>SUM(H1246)</f>
        <v>0</v>
      </c>
      <c r="I1245" s="80" t="e">
        <f t="shared" si="247"/>
        <v>#DIV/0!</v>
      </c>
    </row>
    <row r="1246" spans="1:9" hidden="1" x14ac:dyDescent="0.25">
      <c r="A1246" s="12" t="s">
        <v>432</v>
      </c>
      <c r="B1246" s="23"/>
      <c r="C1246" s="23" t="s">
        <v>230</v>
      </c>
      <c r="D1246" s="23" t="s">
        <v>128</v>
      </c>
      <c r="E1246" s="23" t="s">
        <v>433</v>
      </c>
      <c r="F1246" s="23"/>
      <c r="G1246" s="14">
        <f t="shared" si="253"/>
        <v>0</v>
      </c>
      <c r="H1246" s="14">
        <f t="shared" si="253"/>
        <v>0</v>
      </c>
      <c r="I1246" s="80" t="e">
        <f t="shared" si="247"/>
        <v>#DIV/0!</v>
      </c>
    </row>
    <row r="1247" spans="1:9" ht="31.5" hidden="1" x14ac:dyDescent="0.25">
      <c r="A1247" s="12" t="s">
        <v>182</v>
      </c>
      <c r="B1247" s="23"/>
      <c r="C1247" s="23" t="s">
        <v>230</v>
      </c>
      <c r="D1247" s="23" t="s">
        <v>128</v>
      </c>
      <c r="E1247" s="23" t="s">
        <v>433</v>
      </c>
      <c r="F1247" s="23" t="s">
        <v>183</v>
      </c>
      <c r="G1247" s="14"/>
      <c r="H1247" s="14"/>
      <c r="I1247" s="80" t="e">
        <f t="shared" si="247"/>
        <v>#DIV/0!</v>
      </c>
    </row>
    <row r="1248" spans="1:9" x14ac:dyDescent="0.25">
      <c r="A1248" s="12" t="s">
        <v>437</v>
      </c>
      <c r="B1248" s="23"/>
      <c r="C1248" s="23" t="s">
        <v>230</v>
      </c>
      <c r="D1248" s="23" t="s">
        <v>128</v>
      </c>
      <c r="E1248" s="23" t="s">
        <v>438</v>
      </c>
      <c r="F1248" s="23"/>
      <c r="G1248" s="14">
        <f>SUM(G1249+G1262+G1268+G1272)</f>
        <v>131331.4</v>
      </c>
      <c r="H1248" s="14">
        <f>SUM(H1249+H1262+H1268+H1272)</f>
        <v>130217.59999999999</v>
      </c>
      <c r="I1248" s="80">
        <f t="shared" si="247"/>
        <v>99.151916449531484</v>
      </c>
    </row>
    <row r="1249" spans="1:9" x14ac:dyDescent="0.25">
      <c r="A1249" s="12" t="s">
        <v>439</v>
      </c>
      <c r="B1249" s="23"/>
      <c r="C1249" s="23" t="s">
        <v>230</v>
      </c>
      <c r="D1249" s="23" t="s">
        <v>128</v>
      </c>
      <c r="E1249" s="23" t="s">
        <v>440</v>
      </c>
      <c r="F1249" s="23"/>
      <c r="G1249" s="14">
        <f>SUM(G1250+G1253+G1257)</f>
        <v>62567.199999999997</v>
      </c>
      <c r="H1249" s="14">
        <f>SUM(H1250+H1253+H1257)</f>
        <v>62195.599999999991</v>
      </c>
      <c r="I1249" s="80">
        <f t="shared" si="247"/>
        <v>99.406078584306144</v>
      </c>
    </row>
    <row r="1250" spans="1:9" ht="47.25" x14ac:dyDescent="0.25">
      <c r="A1250" s="12" t="s">
        <v>441</v>
      </c>
      <c r="B1250" s="23"/>
      <c r="C1250" s="23" t="s">
        <v>230</v>
      </c>
      <c r="D1250" s="23" t="s">
        <v>128</v>
      </c>
      <c r="E1250" s="23" t="s">
        <v>442</v>
      </c>
      <c r="F1250" s="23"/>
      <c r="G1250" s="14">
        <f>G1251</f>
        <v>42465.2</v>
      </c>
      <c r="H1250" s="14">
        <f>H1251</f>
        <v>42465.2</v>
      </c>
      <c r="I1250" s="80">
        <f t="shared" si="247"/>
        <v>100</v>
      </c>
    </row>
    <row r="1251" spans="1:9" x14ac:dyDescent="0.25">
      <c r="A1251" s="12" t="s">
        <v>426</v>
      </c>
      <c r="B1251" s="23"/>
      <c r="C1251" s="23" t="s">
        <v>230</v>
      </c>
      <c r="D1251" s="23" t="s">
        <v>128</v>
      </c>
      <c r="E1251" s="23" t="s">
        <v>443</v>
      </c>
      <c r="F1251" s="23"/>
      <c r="G1251" s="14">
        <f t="shared" ref="G1251:H1251" si="254">G1252</f>
        <v>42465.2</v>
      </c>
      <c r="H1251" s="14">
        <f t="shared" si="254"/>
        <v>42465.2</v>
      </c>
      <c r="I1251" s="80">
        <f t="shared" si="247"/>
        <v>100</v>
      </c>
    </row>
    <row r="1252" spans="1:9" ht="31.5" x14ac:dyDescent="0.25">
      <c r="A1252" s="12" t="s">
        <v>182</v>
      </c>
      <c r="B1252" s="23"/>
      <c r="C1252" s="23" t="s">
        <v>230</v>
      </c>
      <c r="D1252" s="23" t="s">
        <v>128</v>
      </c>
      <c r="E1252" s="23" t="s">
        <v>443</v>
      </c>
      <c r="F1252" s="23" t="s">
        <v>183</v>
      </c>
      <c r="G1252" s="14">
        <v>42465.2</v>
      </c>
      <c r="H1252" s="14">
        <v>42465.2</v>
      </c>
      <c r="I1252" s="80">
        <f t="shared" si="247"/>
        <v>100</v>
      </c>
    </row>
    <row r="1253" spans="1:9" hidden="1" x14ac:dyDescent="0.25">
      <c r="A1253" s="12" t="s">
        <v>428</v>
      </c>
      <c r="B1253" s="23"/>
      <c r="C1253" s="23" t="s">
        <v>230</v>
      </c>
      <c r="D1253" s="23" t="s">
        <v>128</v>
      </c>
      <c r="E1253" s="23" t="s">
        <v>444</v>
      </c>
      <c r="F1253" s="23"/>
      <c r="G1253" s="14">
        <f t="shared" ref="G1253:H1255" si="255">SUM(G1254)</f>
        <v>0</v>
      </c>
      <c r="H1253" s="14">
        <f t="shared" si="255"/>
        <v>0</v>
      </c>
      <c r="I1253" s="80" t="e">
        <f t="shared" si="247"/>
        <v>#DIV/0!</v>
      </c>
    </row>
    <row r="1254" spans="1:9" hidden="1" x14ac:dyDescent="0.25">
      <c r="A1254" s="12" t="s">
        <v>426</v>
      </c>
      <c r="B1254" s="23"/>
      <c r="C1254" s="23" t="s">
        <v>230</v>
      </c>
      <c r="D1254" s="23" t="s">
        <v>128</v>
      </c>
      <c r="E1254" s="23" t="s">
        <v>1064</v>
      </c>
      <c r="F1254" s="23"/>
      <c r="G1254" s="14">
        <f t="shared" si="255"/>
        <v>0</v>
      </c>
      <c r="H1254" s="14">
        <f t="shared" si="255"/>
        <v>0</v>
      </c>
      <c r="I1254" s="80" t="e">
        <f t="shared" si="247"/>
        <v>#DIV/0!</v>
      </c>
    </row>
    <row r="1255" spans="1:9" hidden="1" x14ac:dyDescent="0.25">
      <c r="A1255" s="12" t="s">
        <v>445</v>
      </c>
      <c r="B1255" s="23"/>
      <c r="C1255" s="23" t="s">
        <v>230</v>
      </c>
      <c r="D1255" s="23" t="s">
        <v>128</v>
      </c>
      <c r="E1255" s="23" t="s">
        <v>446</v>
      </c>
      <c r="F1255" s="23"/>
      <c r="G1255" s="14">
        <f t="shared" si="255"/>
        <v>0</v>
      </c>
      <c r="H1255" s="14">
        <f t="shared" si="255"/>
        <v>0</v>
      </c>
      <c r="I1255" s="80" t="e">
        <f t="shared" si="247"/>
        <v>#DIV/0!</v>
      </c>
    </row>
    <row r="1256" spans="1:9" ht="31.5" hidden="1" x14ac:dyDescent="0.25">
      <c r="A1256" s="12" t="s">
        <v>182</v>
      </c>
      <c r="B1256" s="23"/>
      <c r="C1256" s="23" t="s">
        <v>230</v>
      </c>
      <c r="D1256" s="23" t="s">
        <v>128</v>
      </c>
      <c r="E1256" s="23" t="s">
        <v>446</v>
      </c>
      <c r="F1256" s="23" t="s">
        <v>183</v>
      </c>
      <c r="G1256" s="14"/>
      <c r="H1256" s="14"/>
      <c r="I1256" s="80" t="e">
        <f t="shared" si="247"/>
        <v>#DIV/0!</v>
      </c>
    </row>
    <row r="1257" spans="1:9" ht="31.5" x14ac:dyDescent="0.25">
      <c r="A1257" s="12" t="s">
        <v>294</v>
      </c>
      <c r="B1257" s="23"/>
      <c r="C1257" s="23" t="s">
        <v>230</v>
      </c>
      <c r="D1257" s="23" t="s">
        <v>128</v>
      </c>
      <c r="E1257" s="23" t="s">
        <v>447</v>
      </c>
      <c r="F1257" s="23"/>
      <c r="G1257" s="14">
        <f>G1258</f>
        <v>20102</v>
      </c>
      <c r="H1257" s="14">
        <f>H1258</f>
        <v>19730.399999999998</v>
      </c>
      <c r="I1257" s="80">
        <f t="shared" si="247"/>
        <v>98.151427718634949</v>
      </c>
    </row>
    <row r="1258" spans="1:9" x14ac:dyDescent="0.25">
      <c r="A1258" s="12" t="s">
        <v>426</v>
      </c>
      <c r="B1258" s="23"/>
      <c r="C1258" s="23" t="s">
        <v>230</v>
      </c>
      <c r="D1258" s="23" t="s">
        <v>128</v>
      </c>
      <c r="E1258" s="23" t="s">
        <v>448</v>
      </c>
      <c r="F1258" s="23"/>
      <c r="G1258" s="14">
        <f>G1259+G1260+G1261</f>
        <v>20102</v>
      </c>
      <c r="H1258" s="14">
        <f>H1259+H1260+H1261</f>
        <v>19730.399999999998</v>
      </c>
      <c r="I1258" s="80">
        <f t="shared" si="247"/>
        <v>98.151427718634949</v>
      </c>
    </row>
    <row r="1259" spans="1:9" ht="47.25" x14ac:dyDescent="0.25">
      <c r="A1259" s="12" t="s">
        <v>143</v>
      </c>
      <c r="B1259" s="23"/>
      <c r="C1259" s="23" t="s">
        <v>230</v>
      </c>
      <c r="D1259" s="23" t="s">
        <v>128</v>
      </c>
      <c r="E1259" s="23" t="s">
        <v>448</v>
      </c>
      <c r="F1259" s="23" t="s">
        <v>9</v>
      </c>
      <c r="G1259" s="14">
        <v>17148.3</v>
      </c>
      <c r="H1259" s="14">
        <v>16845.599999999999</v>
      </c>
      <c r="I1259" s="80">
        <f t="shared" si="247"/>
        <v>98.234810447682847</v>
      </c>
    </row>
    <row r="1260" spans="1:9" ht="31.5" x14ac:dyDescent="0.25">
      <c r="A1260" s="12" t="s">
        <v>131</v>
      </c>
      <c r="B1260" s="23"/>
      <c r="C1260" s="23" t="s">
        <v>230</v>
      </c>
      <c r="D1260" s="23" t="s">
        <v>128</v>
      </c>
      <c r="E1260" s="23" t="s">
        <v>448</v>
      </c>
      <c r="F1260" s="23" t="s">
        <v>169</v>
      </c>
      <c r="G1260" s="21">
        <v>2592.9</v>
      </c>
      <c r="H1260" s="21">
        <v>2525.5</v>
      </c>
      <c r="I1260" s="80">
        <f t="shared" si="247"/>
        <v>97.400593929576914</v>
      </c>
    </row>
    <row r="1261" spans="1:9" x14ac:dyDescent="0.25">
      <c r="A1261" s="12" t="s">
        <v>145</v>
      </c>
      <c r="B1261" s="23"/>
      <c r="C1261" s="23" t="s">
        <v>230</v>
      </c>
      <c r="D1261" s="23" t="s">
        <v>128</v>
      </c>
      <c r="E1261" s="23" t="s">
        <v>448</v>
      </c>
      <c r="F1261" s="23" t="s">
        <v>225</v>
      </c>
      <c r="G1261" s="14">
        <v>360.8</v>
      </c>
      <c r="H1261" s="14">
        <v>359.3</v>
      </c>
      <c r="I1261" s="80">
        <f t="shared" si="247"/>
        <v>99.58425720620842</v>
      </c>
    </row>
    <row r="1262" spans="1:9" x14ac:dyDescent="0.25">
      <c r="A1262" s="12" t="s">
        <v>454</v>
      </c>
      <c r="B1262" s="23"/>
      <c r="C1262" s="23" t="s">
        <v>230</v>
      </c>
      <c r="D1262" s="23" t="s">
        <v>128</v>
      </c>
      <c r="E1262" s="23" t="s">
        <v>455</v>
      </c>
      <c r="F1262" s="23"/>
      <c r="G1262" s="14">
        <f t="shared" ref="G1262:H1262" si="256">G1263</f>
        <v>52283.5</v>
      </c>
      <c r="H1262" s="14">
        <f t="shared" si="256"/>
        <v>51854.2</v>
      </c>
      <c r="I1262" s="80">
        <f t="shared" si="247"/>
        <v>99.178899652854142</v>
      </c>
    </row>
    <row r="1263" spans="1:9" ht="31.5" x14ac:dyDescent="0.25">
      <c r="A1263" s="12" t="s">
        <v>294</v>
      </c>
      <c r="B1263" s="23"/>
      <c r="C1263" s="23" t="s">
        <v>230</v>
      </c>
      <c r="D1263" s="23" t="s">
        <v>128</v>
      </c>
      <c r="E1263" s="23" t="s">
        <v>456</v>
      </c>
      <c r="F1263" s="23"/>
      <c r="G1263" s="14">
        <f>G1264</f>
        <v>52283.5</v>
      </c>
      <c r="H1263" s="14">
        <f>H1264</f>
        <v>51854.2</v>
      </c>
      <c r="I1263" s="80">
        <f t="shared" si="247"/>
        <v>99.178899652854142</v>
      </c>
    </row>
    <row r="1264" spans="1:9" x14ac:dyDescent="0.25">
      <c r="A1264" s="12" t="s">
        <v>457</v>
      </c>
      <c r="B1264" s="23"/>
      <c r="C1264" s="23" t="s">
        <v>230</v>
      </c>
      <c r="D1264" s="23" t="s">
        <v>128</v>
      </c>
      <c r="E1264" s="23" t="s">
        <v>458</v>
      </c>
      <c r="F1264" s="23"/>
      <c r="G1264" s="14">
        <f>G1265+G1266+G1267</f>
        <v>52283.5</v>
      </c>
      <c r="H1264" s="14">
        <f>H1265+H1266+H1267</f>
        <v>51854.2</v>
      </c>
      <c r="I1264" s="80">
        <f t="shared" si="247"/>
        <v>99.178899652854142</v>
      </c>
    </row>
    <row r="1265" spans="1:9" ht="47.25" x14ac:dyDescent="0.25">
      <c r="A1265" s="12" t="s">
        <v>143</v>
      </c>
      <c r="B1265" s="23"/>
      <c r="C1265" s="23" t="s">
        <v>230</v>
      </c>
      <c r="D1265" s="23" t="s">
        <v>128</v>
      </c>
      <c r="E1265" s="23" t="s">
        <v>458</v>
      </c>
      <c r="F1265" s="23" t="s">
        <v>9</v>
      </c>
      <c r="G1265" s="14">
        <v>46367.4</v>
      </c>
      <c r="H1265" s="14">
        <v>46229.5</v>
      </c>
      <c r="I1265" s="80">
        <f t="shared" si="247"/>
        <v>99.702592769920244</v>
      </c>
    </row>
    <row r="1266" spans="1:9" ht="31.5" x14ac:dyDescent="0.25">
      <c r="A1266" s="12" t="s">
        <v>131</v>
      </c>
      <c r="B1266" s="23"/>
      <c r="C1266" s="23" t="s">
        <v>230</v>
      </c>
      <c r="D1266" s="23" t="s">
        <v>128</v>
      </c>
      <c r="E1266" s="23" t="s">
        <v>458</v>
      </c>
      <c r="F1266" s="23" t="s">
        <v>169</v>
      </c>
      <c r="G1266" s="21">
        <v>5451.1</v>
      </c>
      <c r="H1266" s="21">
        <v>5159.7</v>
      </c>
      <c r="I1266" s="80">
        <f t="shared" si="247"/>
        <v>94.654289959824609</v>
      </c>
    </row>
    <row r="1267" spans="1:9" x14ac:dyDescent="0.25">
      <c r="A1267" s="12" t="s">
        <v>145</v>
      </c>
      <c r="B1267" s="23"/>
      <c r="C1267" s="23" t="s">
        <v>230</v>
      </c>
      <c r="D1267" s="23" t="s">
        <v>128</v>
      </c>
      <c r="E1267" s="23" t="s">
        <v>458</v>
      </c>
      <c r="F1267" s="23" t="s">
        <v>225</v>
      </c>
      <c r="G1267" s="14">
        <v>465</v>
      </c>
      <c r="H1267" s="14">
        <v>465</v>
      </c>
      <c r="I1267" s="80">
        <f t="shared" si="247"/>
        <v>100</v>
      </c>
    </row>
    <row r="1268" spans="1:9" x14ac:dyDescent="0.25">
      <c r="A1268" s="12" t="s">
        <v>459</v>
      </c>
      <c r="B1268" s="23"/>
      <c r="C1268" s="23" t="s">
        <v>230</v>
      </c>
      <c r="D1268" s="23" t="s">
        <v>128</v>
      </c>
      <c r="E1268" s="23" t="s">
        <v>460</v>
      </c>
      <c r="F1268" s="23"/>
      <c r="G1268" s="14">
        <f t="shared" ref="G1268:H1270" si="257">G1269</f>
        <v>10256.299999999999</v>
      </c>
      <c r="H1268" s="14">
        <f t="shared" si="257"/>
        <v>10256.299999999999</v>
      </c>
      <c r="I1268" s="80">
        <f t="shared" si="247"/>
        <v>100</v>
      </c>
    </row>
    <row r="1269" spans="1:9" ht="47.25" x14ac:dyDescent="0.25">
      <c r="A1269" s="12" t="s">
        <v>441</v>
      </c>
      <c r="B1269" s="23"/>
      <c r="C1269" s="23" t="s">
        <v>230</v>
      </c>
      <c r="D1269" s="23" t="s">
        <v>128</v>
      </c>
      <c r="E1269" s="23" t="s">
        <v>461</v>
      </c>
      <c r="F1269" s="23"/>
      <c r="G1269" s="14">
        <f>G1270</f>
        <v>10256.299999999999</v>
      </c>
      <c r="H1269" s="14">
        <f>H1270</f>
        <v>10256.299999999999</v>
      </c>
      <c r="I1269" s="80">
        <f t="shared" si="247"/>
        <v>100</v>
      </c>
    </row>
    <row r="1270" spans="1:9" x14ac:dyDescent="0.25">
      <c r="A1270" s="12" t="s">
        <v>432</v>
      </c>
      <c r="B1270" s="23"/>
      <c r="C1270" s="23" t="s">
        <v>230</v>
      </c>
      <c r="D1270" s="23" t="s">
        <v>128</v>
      </c>
      <c r="E1270" s="23" t="s">
        <v>462</v>
      </c>
      <c r="F1270" s="23"/>
      <c r="G1270" s="14">
        <f t="shared" si="257"/>
        <v>10256.299999999999</v>
      </c>
      <c r="H1270" s="14">
        <f t="shared" si="257"/>
        <v>10256.299999999999</v>
      </c>
      <c r="I1270" s="80">
        <f t="shared" si="247"/>
        <v>100</v>
      </c>
    </row>
    <row r="1271" spans="1:9" ht="31.5" x14ac:dyDescent="0.25">
      <c r="A1271" s="12" t="s">
        <v>182</v>
      </c>
      <c r="B1271" s="23"/>
      <c r="C1271" s="23" t="s">
        <v>230</v>
      </c>
      <c r="D1271" s="23" t="s">
        <v>128</v>
      </c>
      <c r="E1271" s="23" t="s">
        <v>462</v>
      </c>
      <c r="F1271" s="23" t="s">
        <v>183</v>
      </c>
      <c r="G1271" s="14">
        <v>10256.299999999999</v>
      </c>
      <c r="H1271" s="14">
        <v>10256.299999999999</v>
      </c>
      <c r="I1271" s="80">
        <f t="shared" si="247"/>
        <v>100</v>
      </c>
    </row>
    <row r="1272" spans="1:9" ht="31.5" x14ac:dyDescent="0.25">
      <c r="A1272" s="12" t="s">
        <v>480</v>
      </c>
      <c r="B1272" s="40"/>
      <c r="C1272" s="23" t="s">
        <v>230</v>
      </c>
      <c r="D1272" s="23" t="s">
        <v>128</v>
      </c>
      <c r="E1272" s="23" t="s">
        <v>481</v>
      </c>
      <c r="F1272" s="23"/>
      <c r="G1272" s="14">
        <f>SUM(G1273)+G1280+G1292</f>
        <v>6224.4</v>
      </c>
      <c r="H1272" s="14">
        <f>SUM(H1273)+H1280+H1292</f>
        <v>5911.5</v>
      </c>
      <c r="I1272" s="80">
        <f t="shared" si="247"/>
        <v>94.973009446693666</v>
      </c>
    </row>
    <row r="1273" spans="1:9" x14ac:dyDescent="0.25">
      <c r="A1273" s="12" t="s">
        <v>216</v>
      </c>
      <c r="B1273" s="40"/>
      <c r="C1273" s="23" t="s">
        <v>230</v>
      </c>
      <c r="D1273" s="23" t="s">
        <v>128</v>
      </c>
      <c r="E1273" s="23" t="s">
        <v>482</v>
      </c>
      <c r="F1273" s="23"/>
      <c r="G1273" s="14">
        <f>SUM(G1274)+G1276</f>
        <v>2684.7999999999997</v>
      </c>
      <c r="H1273" s="14">
        <f>SUM(H1274)+H1276</f>
        <v>2376.6999999999998</v>
      </c>
      <c r="I1273" s="80">
        <f t="shared" si="247"/>
        <v>88.524284862932063</v>
      </c>
    </row>
    <row r="1274" spans="1:9" x14ac:dyDescent="0.25">
      <c r="A1274" s="12" t="s">
        <v>426</v>
      </c>
      <c r="B1274" s="85"/>
      <c r="C1274" s="23" t="s">
        <v>230</v>
      </c>
      <c r="D1274" s="23" t="s">
        <v>128</v>
      </c>
      <c r="E1274" s="23" t="s">
        <v>483</v>
      </c>
      <c r="F1274" s="23"/>
      <c r="G1274" s="14">
        <f>G1275</f>
        <v>403.6</v>
      </c>
      <c r="H1274" s="14">
        <f>H1275</f>
        <v>403.6</v>
      </c>
      <c r="I1274" s="80">
        <f t="shared" si="247"/>
        <v>100</v>
      </c>
    </row>
    <row r="1275" spans="1:9" ht="31.5" x14ac:dyDescent="0.25">
      <c r="A1275" s="12" t="s">
        <v>131</v>
      </c>
      <c r="B1275" s="85"/>
      <c r="C1275" s="23" t="s">
        <v>230</v>
      </c>
      <c r="D1275" s="23" t="s">
        <v>128</v>
      </c>
      <c r="E1275" s="23" t="s">
        <v>483</v>
      </c>
      <c r="F1275" s="23" t="s">
        <v>169</v>
      </c>
      <c r="G1275" s="14">
        <v>403.6</v>
      </c>
      <c r="H1275" s="14">
        <v>403.6</v>
      </c>
      <c r="I1275" s="80">
        <f t="shared" si="247"/>
        <v>100</v>
      </c>
    </row>
    <row r="1276" spans="1:9" x14ac:dyDescent="0.25">
      <c r="A1276" s="12" t="s">
        <v>457</v>
      </c>
      <c r="B1276" s="40"/>
      <c r="C1276" s="23" t="s">
        <v>230</v>
      </c>
      <c r="D1276" s="23" t="s">
        <v>128</v>
      </c>
      <c r="E1276" s="23" t="s">
        <v>484</v>
      </c>
      <c r="F1276" s="23"/>
      <c r="G1276" s="14">
        <f>SUM(G1277)</f>
        <v>2281.1999999999998</v>
      </c>
      <c r="H1276" s="14">
        <f>SUM(H1277)</f>
        <v>1973.1</v>
      </c>
      <c r="I1276" s="80">
        <f t="shared" si="247"/>
        <v>86.493950552340877</v>
      </c>
    </row>
    <row r="1277" spans="1:9" ht="31.5" x14ac:dyDescent="0.25">
      <c r="A1277" s="12" t="s">
        <v>131</v>
      </c>
      <c r="B1277" s="40"/>
      <c r="C1277" s="23" t="s">
        <v>230</v>
      </c>
      <c r="D1277" s="23" t="s">
        <v>128</v>
      </c>
      <c r="E1277" s="23" t="s">
        <v>484</v>
      </c>
      <c r="F1277" s="23" t="s">
        <v>169</v>
      </c>
      <c r="G1277" s="14">
        <v>2281.1999999999998</v>
      </c>
      <c r="H1277" s="14">
        <v>1973.1</v>
      </c>
      <c r="I1277" s="80">
        <f t="shared" si="247"/>
        <v>86.493950552340877</v>
      </c>
    </row>
    <row r="1278" spans="1:9" hidden="1" x14ac:dyDescent="0.25">
      <c r="A1278" s="12" t="s">
        <v>485</v>
      </c>
      <c r="B1278" s="85"/>
      <c r="C1278" s="23" t="s">
        <v>230</v>
      </c>
      <c r="D1278" s="23" t="s">
        <v>128</v>
      </c>
      <c r="E1278" s="23" t="s">
        <v>486</v>
      </c>
      <c r="F1278" s="23"/>
      <c r="G1278" s="14">
        <f>G1279</f>
        <v>0</v>
      </c>
      <c r="H1278" s="14">
        <f>H1279</f>
        <v>0</v>
      </c>
      <c r="I1278" s="80" t="e">
        <f t="shared" si="247"/>
        <v>#DIV/0!</v>
      </c>
    </row>
    <row r="1279" spans="1:9" ht="31.5" hidden="1" x14ac:dyDescent="0.25">
      <c r="A1279" s="12" t="s">
        <v>131</v>
      </c>
      <c r="B1279" s="85"/>
      <c r="C1279" s="23" t="s">
        <v>230</v>
      </c>
      <c r="D1279" s="23" t="s">
        <v>128</v>
      </c>
      <c r="E1279" s="23" t="s">
        <v>486</v>
      </c>
      <c r="F1279" s="23" t="s">
        <v>169</v>
      </c>
      <c r="G1279" s="14"/>
      <c r="H1279" s="14"/>
      <c r="I1279" s="80" t="e">
        <f t="shared" si="247"/>
        <v>#DIV/0!</v>
      </c>
    </row>
    <row r="1280" spans="1:9" x14ac:dyDescent="0.25">
      <c r="A1280" s="12" t="s">
        <v>428</v>
      </c>
      <c r="B1280" s="40"/>
      <c r="C1280" s="23" t="s">
        <v>230</v>
      </c>
      <c r="D1280" s="23" t="s">
        <v>128</v>
      </c>
      <c r="E1280" s="23" t="s">
        <v>487</v>
      </c>
      <c r="F1280" s="23"/>
      <c r="G1280" s="14">
        <f>G1281+G1284+G1287</f>
        <v>3539.6</v>
      </c>
      <c r="H1280" s="14">
        <f>H1281+H1284+H1287</f>
        <v>3534.8</v>
      </c>
      <c r="I1280" s="80">
        <f t="shared" si="247"/>
        <v>99.864391456661778</v>
      </c>
    </row>
    <row r="1281" spans="1:9" x14ac:dyDescent="0.25">
      <c r="A1281" s="12" t="s">
        <v>488</v>
      </c>
      <c r="B1281" s="40"/>
      <c r="C1281" s="23" t="s">
        <v>230</v>
      </c>
      <c r="D1281" s="23" t="s">
        <v>128</v>
      </c>
      <c r="E1281" s="23" t="s">
        <v>489</v>
      </c>
      <c r="F1281" s="23"/>
      <c r="G1281" s="14">
        <f>G1282</f>
        <v>770.7</v>
      </c>
      <c r="H1281" s="14">
        <f>H1282</f>
        <v>765.9</v>
      </c>
      <c r="I1281" s="80">
        <f t="shared" si="247"/>
        <v>99.377189567925257</v>
      </c>
    </row>
    <row r="1282" spans="1:9" x14ac:dyDescent="0.25">
      <c r="A1282" s="12" t="s">
        <v>426</v>
      </c>
      <c r="B1282" s="40"/>
      <c r="C1282" s="23" t="s">
        <v>230</v>
      </c>
      <c r="D1282" s="23" t="s">
        <v>128</v>
      </c>
      <c r="E1282" s="23" t="s">
        <v>491</v>
      </c>
      <c r="F1282" s="23"/>
      <c r="G1282" s="14">
        <f t="shared" ref="G1282:H1282" si="258">G1283</f>
        <v>770.7</v>
      </c>
      <c r="H1282" s="14">
        <f t="shared" si="258"/>
        <v>765.9</v>
      </c>
      <c r="I1282" s="80">
        <f t="shared" si="247"/>
        <v>99.377189567925257</v>
      </c>
    </row>
    <row r="1283" spans="1:9" ht="27" customHeight="1" x14ac:dyDescent="0.25">
      <c r="A1283" s="12" t="s">
        <v>182</v>
      </c>
      <c r="B1283" s="40"/>
      <c r="C1283" s="23" t="s">
        <v>230</v>
      </c>
      <c r="D1283" s="23" t="s">
        <v>128</v>
      </c>
      <c r="E1283" s="23" t="s">
        <v>491</v>
      </c>
      <c r="F1283" s="23" t="s">
        <v>183</v>
      </c>
      <c r="G1283" s="14">
        <v>770.7</v>
      </c>
      <c r="H1283" s="14">
        <v>765.9</v>
      </c>
      <c r="I1283" s="80">
        <f t="shared" si="247"/>
        <v>99.377189567925257</v>
      </c>
    </row>
    <row r="1284" spans="1:9" ht="31.5" x14ac:dyDescent="0.25">
      <c r="A1284" s="12" t="s">
        <v>472</v>
      </c>
      <c r="B1284" s="40"/>
      <c r="C1284" s="23" t="s">
        <v>230</v>
      </c>
      <c r="D1284" s="23" t="s">
        <v>128</v>
      </c>
      <c r="E1284" s="23" t="s">
        <v>492</v>
      </c>
      <c r="F1284" s="23"/>
      <c r="G1284" s="14">
        <f t="shared" ref="G1284:H1285" si="259">G1285</f>
        <v>1607</v>
      </c>
      <c r="H1284" s="14">
        <f t="shared" si="259"/>
        <v>1607</v>
      </c>
      <c r="I1284" s="80">
        <f t="shared" si="247"/>
        <v>100</v>
      </c>
    </row>
    <row r="1285" spans="1:9" x14ac:dyDescent="0.25">
      <c r="A1285" s="12" t="s">
        <v>426</v>
      </c>
      <c r="B1285" s="40"/>
      <c r="C1285" s="23" t="s">
        <v>230</v>
      </c>
      <c r="D1285" s="23" t="s">
        <v>128</v>
      </c>
      <c r="E1285" s="23" t="s">
        <v>494</v>
      </c>
      <c r="F1285" s="23"/>
      <c r="G1285" s="14">
        <f t="shared" si="259"/>
        <v>1607</v>
      </c>
      <c r="H1285" s="14">
        <f t="shared" si="259"/>
        <v>1607</v>
      </c>
      <c r="I1285" s="80">
        <f t="shared" si="247"/>
        <v>100</v>
      </c>
    </row>
    <row r="1286" spans="1:9" ht="31.5" x14ac:dyDescent="0.25">
      <c r="A1286" s="12" t="s">
        <v>182</v>
      </c>
      <c r="B1286" s="40"/>
      <c r="C1286" s="23" t="s">
        <v>230</v>
      </c>
      <c r="D1286" s="23" t="s">
        <v>128</v>
      </c>
      <c r="E1286" s="23" t="s">
        <v>494</v>
      </c>
      <c r="F1286" s="23" t="s">
        <v>183</v>
      </c>
      <c r="G1286" s="14">
        <v>1607</v>
      </c>
      <c r="H1286" s="14">
        <v>1607</v>
      </c>
      <c r="I1286" s="80">
        <f t="shared" si="247"/>
        <v>100</v>
      </c>
    </row>
    <row r="1287" spans="1:9" ht="14.25" customHeight="1" x14ac:dyDescent="0.25">
      <c r="A1287" s="12" t="s">
        <v>445</v>
      </c>
      <c r="B1287" s="40"/>
      <c r="C1287" s="23" t="s">
        <v>230</v>
      </c>
      <c r="D1287" s="23" t="s">
        <v>128</v>
      </c>
      <c r="E1287" s="23" t="s">
        <v>495</v>
      </c>
      <c r="F1287" s="23"/>
      <c r="G1287" s="14">
        <f>G1288+G1290</f>
        <v>1161.9000000000001</v>
      </c>
      <c r="H1287" s="14">
        <f>H1288+H1290</f>
        <v>1161.9000000000001</v>
      </c>
      <c r="I1287" s="80">
        <f t="shared" ref="I1287:I1350" si="260">SUM(H1287/G1287*100)</f>
        <v>100</v>
      </c>
    </row>
    <row r="1288" spans="1:9" x14ac:dyDescent="0.25">
      <c r="A1288" s="12" t="s">
        <v>426</v>
      </c>
      <c r="B1288" s="40"/>
      <c r="C1288" s="23" t="s">
        <v>230</v>
      </c>
      <c r="D1288" s="23" t="s">
        <v>128</v>
      </c>
      <c r="E1288" s="23" t="s">
        <v>497</v>
      </c>
      <c r="F1288" s="23"/>
      <c r="G1288" s="14">
        <f>G1289</f>
        <v>1161.9000000000001</v>
      </c>
      <c r="H1288" s="14">
        <f>H1289</f>
        <v>1161.9000000000001</v>
      </c>
      <c r="I1288" s="80">
        <f t="shared" si="260"/>
        <v>100</v>
      </c>
    </row>
    <row r="1289" spans="1:9" ht="31.5" x14ac:dyDescent="0.25">
      <c r="A1289" s="12" t="s">
        <v>182</v>
      </c>
      <c r="B1289" s="40"/>
      <c r="C1289" s="23" t="s">
        <v>230</v>
      </c>
      <c r="D1289" s="23" t="s">
        <v>128</v>
      </c>
      <c r="E1289" s="23" t="s">
        <v>497</v>
      </c>
      <c r="F1289" s="23" t="s">
        <v>183</v>
      </c>
      <c r="G1289" s="14">
        <v>1161.9000000000001</v>
      </c>
      <c r="H1289" s="14">
        <v>1161.9000000000001</v>
      </c>
      <c r="I1289" s="80">
        <f t="shared" si="260"/>
        <v>100</v>
      </c>
    </row>
    <row r="1290" spans="1:9" hidden="1" x14ac:dyDescent="0.25">
      <c r="A1290" s="12" t="s">
        <v>432</v>
      </c>
      <c r="B1290" s="40"/>
      <c r="C1290" s="23" t="s">
        <v>230</v>
      </c>
      <c r="D1290" s="23" t="s">
        <v>128</v>
      </c>
      <c r="E1290" s="23" t="s">
        <v>498</v>
      </c>
      <c r="F1290" s="23"/>
      <c r="G1290" s="14">
        <f>G1291</f>
        <v>0</v>
      </c>
      <c r="H1290" s="14">
        <f>H1291</f>
        <v>0</v>
      </c>
      <c r="I1290" s="80" t="e">
        <f t="shared" si="260"/>
        <v>#DIV/0!</v>
      </c>
    </row>
    <row r="1291" spans="1:9" ht="31.5" hidden="1" x14ac:dyDescent="0.25">
      <c r="A1291" s="12" t="s">
        <v>182</v>
      </c>
      <c r="B1291" s="40"/>
      <c r="C1291" s="23" t="s">
        <v>230</v>
      </c>
      <c r="D1291" s="23" t="s">
        <v>128</v>
      </c>
      <c r="E1291" s="23" t="s">
        <v>498</v>
      </c>
      <c r="F1291" s="23" t="s">
        <v>183</v>
      </c>
      <c r="G1291" s="14"/>
      <c r="H1291" s="14"/>
      <c r="I1291" s="80" t="e">
        <f t="shared" si="260"/>
        <v>#DIV/0!</v>
      </c>
    </row>
    <row r="1292" spans="1:9" hidden="1" x14ac:dyDescent="0.25">
      <c r="A1292" s="12" t="s">
        <v>499</v>
      </c>
      <c r="B1292" s="40"/>
      <c r="C1292" s="23" t="s">
        <v>230</v>
      </c>
      <c r="D1292" s="23" t="s">
        <v>128</v>
      </c>
      <c r="E1292" s="23" t="s">
        <v>1065</v>
      </c>
      <c r="F1292" s="23"/>
      <c r="G1292" s="14"/>
      <c r="H1292" s="14">
        <f>SUM(H1293)</f>
        <v>0</v>
      </c>
      <c r="I1292" s="80" t="e">
        <f t="shared" si="260"/>
        <v>#DIV/0!</v>
      </c>
    </row>
    <row r="1293" spans="1:9" ht="31.5" hidden="1" x14ac:dyDescent="0.25">
      <c r="A1293" s="12" t="s">
        <v>503</v>
      </c>
      <c r="B1293" s="40"/>
      <c r="C1293" s="23" t="s">
        <v>230</v>
      </c>
      <c r="D1293" s="23" t="s">
        <v>128</v>
      </c>
      <c r="E1293" s="23" t="s">
        <v>504</v>
      </c>
      <c r="F1293" s="23"/>
      <c r="G1293" s="14"/>
      <c r="H1293" s="14">
        <f>SUM(H1294)</f>
        <v>0</v>
      </c>
      <c r="I1293" s="80" t="e">
        <f t="shared" si="260"/>
        <v>#DIV/0!</v>
      </c>
    </row>
    <row r="1294" spans="1:9" ht="31.5" hidden="1" x14ac:dyDescent="0.25">
      <c r="A1294" s="12" t="s">
        <v>131</v>
      </c>
      <c r="B1294" s="40"/>
      <c r="C1294" s="23" t="s">
        <v>230</v>
      </c>
      <c r="D1294" s="23" t="s">
        <v>128</v>
      </c>
      <c r="E1294" s="23" t="s">
        <v>504</v>
      </c>
      <c r="F1294" s="23" t="s">
        <v>169</v>
      </c>
      <c r="G1294" s="14"/>
      <c r="H1294" s="14">
        <v>0</v>
      </c>
      <c r="I1294" s="80" t="e">
        <f t="shared" si="260"/>
        <v>#DIV/0!</v>
      </c>
    </row>
    <row r="1295" spans="1:9" ht="31.5" hidden="1" x14ac:dyDescent="0.25">
      <c r="A1295" s="12" t="s">
        <v>1057</v>
      </c>
      <c r="B1295" s="77"/>
      <c r="C1295" s="29" t="s">
        <v>230</v>
      </c>
      <c r="D1295" s="29" t="s">
        <v>128</v>
      </c>
      <c r="E1295" s="20" t="s">
        <v>751</v>
      </c>
      <c r="F1295" s="20"/>
      <c r="G1295" s="21">
        <f t="shared" ref="G1295:H1298" si="261">G1296</f>
        <v>0</v>
      </c>
      <c r="H1295" s="21">
        <f t="shared" si="261"/>
        <v>0</v>
      </c>
      <c r="I1295" s="80" t="e">
        <f t="shared" si="260"/>
        <v>#DIV/0!</v>
      </c>
    </row>
    <row r="1296" spans="1:9" hidden="1" x14ac:dyDescent="0.25">
      <c r="A1296" s="12" t="s">
        <v>789</v>
      </c>
      <c r="B1296" s="77"/>
      <c r="C1296" s="29" t="s">
        <v>230</v>
      </c>
      <c r="D1296" s="29" t="s">
        <v>128</v>
      </c>
      <c r="E1296" s="20" t="s">
        <v>790</v>
      </c>
      <c r="F1296" s="20"/>
      <c r="G1296" s="21">
        <f t="shared" si="261"/>
        <v>0</v>
      </c>
      <c r="H1296" s="21">
        <f t="shared" si="261"/>
        <v>0</v>
      </c>
      <c r="I1296" s="80" t="e">
        <f t="shared" si="260"/>
        <v>#DIV/0!</v>
      </c>
    </row>
    <row r="1297" spans="1:9" hidden="1" x14ac:dyDescent="0.25">
      <c r="A1297" s="12" t="s">
        <v>216</v>
      </c>
      <c r="B1297" s="77"/>
      <c r="C1297" s="29" t="s">
        <v>230</v>
      </c>
      <c r="D1297" s="29" t="s">
        <v>128</v>
      </c>
      <c r="E1297" s="20" t="s">
        <v>791</v>
      </c>
      <c r="F1297" s="20"/>
      <c r="G1297" s="21">
        <f t="shared" si="261"/>
        <v>0</v>
      </c>
      <c r="H1297" s="21">
        <f t="shared" si="261"/>
        <v>0</v>
      </c>
      <c r="I1297" s="80" t="e">
        <f t="shared" si="260"/>
        <v>#DIV/0!</v>
      </c>
    </row>
    <row r="1298" spans="1:9" hidden="1" x14ac:dyDescent="0.25">
      <c r="A1298" s="12" t="s">
        <v>787</v>
      </c>
      <c r="B1298" s="77"/>
      <c r="C1298" s="29" t="s">
        <v>230</v>
      </c>
      <c r="D1298" s="29" t="s">
        <v>128</v>
      </c>
      <c r="E1298" s="20" t="s">
        <v>798</v>
      </c>
      <c r="F1298" s="20"/>
      <c r="G1298" s="21">
        <f t="shared" si="261"/>
        <v>0</v>
      </c>
      <c r="H1298" s="21">
        <f t="shared" si="261"/>
        <v>0</v>
      </c>
      <c r="I1298" s="80" t="e">
        <f t="shared" si="260"/>
        <v>#DIV/0!</v>
      </c>
    </row>
    <row r="1299" spans="1:9" ht="31.5" hidden="1" x14ac:dyDescent="0.25">
      <c r="A1299" s="12" t="s">
        <v>182</v>
      </c>
      <c r="B1299" s="77"/>
      <c r="C1299" s="29" t="s">
        <v>230</v>
      </c>
      <c r="D1299" s="29" t="s">
        <v>128</v>
      </c>
      <c r="E1299" s="20" t="s">
        <v>798</v>
      </c>
      <c r="F1299" s="20">
        <v>600</v>
      </c>
      <c r="G1299" s="21"/>
      <c r="H1299" s="21"/>
      <c r="I1299" s="80" t="e">
        <f t="shared" si="260"/>
        <v>#DIV/0!</v>
      </c>
    </row>
    <row r="1300" spans="1:9" x14ac:dyDescent="0.25">
      <c r="A1300" s="12" t="s">
        <v>1066</v>
      </c>
      <c r="B1300" s="40"/>
      <c r="C1300" s="23" t="s">
        <v>230</v>
      </c>
      <c r="D1300" s="23" t="s">
        <v>136</v>
      </c>
      <c r="E1300" s="23"/>
      <c r="F1300" s="40"/>
      <c r="G1300" s="14">
        <f>G1304+G1301</f>
        <v>35566.9</v>
      </c>
      <c r="H1300" s="14">
        <f t="shared" ref="H1300" si="262">H1304+H1301</f>
        <v>35480.1</v>
      </c>
      <c r="I1300" s="80">
        <f t="shared" si="260"/>
        <v>99.755952866288595</v>
      </c>
    </row>
    <row r="1301" spans="1:9" ht="31.5" x14ac:dyDescent="0.25">
      <c r="A1301" s="12" t="s">
        <v>944</v>
      </c>
      <c r="B1301" s="40"/>
      <c r="C1301" s="23" t="s">
        <v>230</v>
      </c>
      <c r="D1301" s="23" t="s">
        <v>136</v>
      </c>
      <c r="E1301" s="23" t="s">
        <v>227</v>
      </c>
      <c r="F1301" s="40"/>
      <c r="G1301" s="14">
        <f>SUM(G1302)</f>
        <v>82</v>
      </c>
      <c r="H1301" s="14">
        <f t="shared" ref="H1301:H1302" si="263">SUM(H1302)</f>
        <v>82</v>
      </c>
      <c r="I1301" s="80">
        <f t="shared" si="260"/>
        <v>100</v>
      </c>
    </row>
    <row r="1302" spans="1:9" ht="31.5" x14ac:dyDescent="0.25">
      <c r="A1302" s="12" t="s">
        <v>228</v>
      </c>
      <c r="B1302" s="40"/>
      <c r="C1302" s="23" t="s">
        <v>230</v>
      </c>
      <c r="D1302" s="23" t="s">
        <v>136</v>
      </c>
      <c r="E1302" s="23" t="s">
        <v>229</v>
      </c>
      <c r="F1302" s="40"/>
      <c r="G1302" s="14">
        <f>SUM(G1303)</f>
        <v>82</v>
      </c>
      <c r="H1302" s="14">
        <f t="shared" si="263"/>
        <v>82</v>
      </c>
      <c r="I1302" s="80">
        <f t="shared" si="260"/>
        <v>100</v>
      </c>
    </row>
    <row r="1303" spans="1:9" ht="31.5" x14ac:dyDescent="0.25">
      <c r="A1303" s="32" t="s">
        <v>131</v>
      </c>
      <c r="B1303" s="40"/>
      <c r="C1303" s="23" t="s">
        <v>230</v>
      </c>
      <c r="D1303" s="23" t="s">
        <v>136</v>
      </c>
      <c r="E1303" s="23" t="s">
        <v>229</v>
      </c>
      <c r="F1303" s="23" t="s">
        <v>169</v>
      </c>
      <c r="G1303" s="14">
        <v>82</v>
      </c>
      <c r="H1303" s="14">
        <v>82</v>
      </c>
      <c r="I1303" s="80">
        <f t="shared" si="260"/>
        <v>100</v>
      </c>
    </row>
    <row r="1304" spans="1:9" x14ac:dyDescent="0.25">
      <c r="A1304" s="12" t="s">
        <v>437</v>
      </c>
      <c r="B1304" s="40"/>
      <c r="C1304" s="23" t="s">
        <v>230</v>
      </c>
      <c r="D1304" s="23" t="s">
        <v>136</v>
      </c>
      <c r="E1304" s="23" t="s">
        <v>438</v>
      </c>
      <c r="F1304" s="40"/>
      <c r="G1304" s="14">
        <f>G1305+G1313+G1329+G1340</f>
        <v>35484.9</v>
      </c>
      <c r="H1304" s="14">
        <f>H1305+H1313+H1329+H1340</f>
        <v>35398.1</v>
      </c>
      <c r="I1304" s="80">
        <f t="shared" si="260"/>
        <v>99.755388911903367</v>
      </c>
    </row>
    <row r="1305" spans="1:9" ht="31.5" hidden="1" x14ac:dyDescent="0.25">
      <c r="A1305" s="12" t="s">
        <v>1067</v>
      </c>
      <c r="B1305" s="40"/>
      <c r="C1305" s="23" t="s">
        <v>230</v>
      </c>
      <c r="D1305" s="23" t="s">
        <v>136</v>
      </c>
      <c r="E1305" s="23" t="s">
        <v>1068</v>
      </c>
      <c r="F1305" s="40"/>
      <c r="G1305" s="14">
        <f>G1309+G1306</f>
        <v>0</v>
      </c>
      <c r="H1305" s="14">
        <f>H1309+H1306</f>
        <v>0</v>
      </c>
      <c r="I1305" s="80" t="e">
        <f t="shared" si="260"/>
        <v>#DIV/0!</v>
      </c>
    </row>
    <row r="1306" spans="1:9" hidden="1" x14ac:dyDescent="0.25">
      <c r="A1306" s="12" t="s">
        <v>216</v>
      </c>
      <c r="B1306" s="40"/>
      <c r="C1306" s="23" t="s">
        <v>230</v>
      </c>
      <c r="D1306" s="23" t="s">
        <v>136</v>
      </c>
      <c r="E1306" s="23" t="s">
        <v>1069</v>
      </c>
      <c r="F1306" s="40"/>
      <c r="G1306" s="14">
        <f t="shared" ref="G1306:H1307" si="264">G1307</f>
        <v>0</v>
      </c>
      <c r="H1306" s="14">
        <f t="shared" si="264"/>
        <v>0</v>
      </c>
      <c r="I1306" s="80" t="e">
        <f t="shared" si="260"/>
        <v>#DIV/0!</v>
      </c>
    </row>
    <row r="1307" spans="1:9" hidden="1" x14ac:dyDescent="0.25">
      <c r="A1307" s="12" t="s">
        <v>426</v>
      </c>
      <c r="B1307" s="40"/>
      <c r="C1307" s="23" t="s">
        <v>230</v>
      </c>
      <c r="D1307" s="23" t="s">
        <v>136</v>
      </c>
      <c r="E1307" s="23" t="s">
        <v>1070</v>
      </c>
      <c r="F1307" s="40"/>
      <c r="G1307" s="14">
        <f t="shared" si="264"/>
        <v>0</v>
      </c>
      <c r="H1307" s="14">
        <f t="shared" si="264"/>
        <v>0</v>
      </c>
      <c r="I1307" s="80" t="e">
        <f t="shared" si="260"/>
        <v>#DIV/0!</v>
      </c>
    </row>
    <row r="1308" spans="1:9" ht="31.5" hidden="1" x14ac:dyDescent="0.25">
      <c r="A1308" s="12" t="s">
        <v>131</v>
      </c>
      <c r="B1308" s="40"/>
      <c r="C1308" s="23" t="s">
        <v>230</v>
      </c>
      <c r="D1308" s="23" t="s">
        <v>136</v>
      </c>
      <c r="E1308" s="23" t="s">
        <v>1070</v>
      </c>
      <c r="F1308" s="23" t="s">
        <v>169</v>
      </c>
      <c r="G1308" s="14"/>
      <c r="H1308" s="14"/>
      <c r="I1308" s="80" t="e">
        <f t="shared" si="260"/>
        <v>#DIV/0!</v>
      </c>
    </row>
    <row r="1309" spans="1:9" hidden="1" x14ac:dyDescent="0.25">
      <c r="A1309" s="12" t="s">
        <v>428</v>
      </c>
      <c r="B1309" s="40"/>
      <c r="C1309" s="23" t="s">
        <v>230</v>
      </c>
      <c r="D1309" s="23" t="s">
        <v>136</v>
      </c>
      <c r="E1309" s="23" t="s">
        <v>1071</v>
      </c>
      <c r="F1309" s="23"/>
      <c r="G1309" s="14">
        <f t="shared" ref="G1309:H1311" si="265">G1310</f>
        <v>0</v>
      </c>
      <c r="H1309" s="14">
        <f t="shared" si="265"/>
        <v>0</v>
      </c>
      <c r="I1309" s="80" t="e">
        <f t="shared" si="260"/>
        <v>#DIV/0!</v>
      </c>
    </row>
    <row r="1310" spans="1:9" hidden="1" x14ac:dyDescent="0.25">
      <c r="A1310" s="12" t="s">
        <v>432</v>
      </c>
      <c r="B1310" s="40"/>
      <c r="C1310" s="23" t="s">
        <v>230</v>
      </c>
      <c r="D1310" s="23" t="s">
        <v>136</v>
      </c>
      <c r="E1310" s="23" t="s">
        <v>1072</v>
      </c>
      <c r="F1310" s="23"/>
      <c r="G1310" s="14">
        <f t="shared" si="265"/>
        <v>0</v>
      </c>
      <c r="H1310" s="14">
        <f t="shared" si="265"/>
        <v>0</v>
      </c>
      <c r="I1310" s="80" t="e">
        <f t="shared" si="260"/>
        <v>#DIV/0!</v>
      </c>
    </row>
    <row r="1311" spans="1:9" hidden="1" x14ac:dyDescent="0.25">
      <c r="A1311" s="12" t="s">
        <v>445</v>
      </c>
      <c r="B1311" s="40"/>
      <c r="C1311" s="23" t="s">
        <v>230</v>
      </c>
      <c r="D1311" s="23" t="s">
        <v>136</v>
      </c>
      <c r="E1311" s="23" t="s">
        <v>464</v>
      </c>
      <c r="F1311" s="23"/>
      <c r="G1311" s="14">
        <f t="shared" si="265"/>
        <v>0</v>
      </c>
      <c r="H1311" s="14">
        <f t="shared" si="265"/>
        <v>0</v>
      </c>
      <c r="I1311" s="80" t="e">
        <f t="shared" si="260"/>
        <v>#DIV/0!</v>
      </c>
    </row>
    <row r="1312" spans="1:9" ht="31.5" hidden="1" x14ac:dyDescent="0.25">
      <c r="A1312" s="12" t="s">
        <v>463</v>
      </c>
      <c r="B1312" s="40"/>
      <c r="C1312" s="23" t="s">
        <v>230</v>
      </c>
      <c r="D1312" s="23" t="s">
        <v>136</v>
      </c>
      <c r="E1312" s="23" t="s">
        <v>464</v>
      </c>
      <c r="F1312" s="23" t="s">
        <v>183</v>
      </c>
      <c r="G1312" s="14"/>
      <c r="H1312" s="14"/>
      <c r="I1312" s="80" t="e">
        <f t="shared" si="260"/>
        <v>#DIV/0!</v>
      </c>
    </row>
    <row r="1313" spans="1:9" x14ac:dyDescent="0.25">
      <c r="A1313" s="12" t="s">
        <v>465</v>
      </c>
      <c r="B1313" s="40"/>
      <c r="C1313" s="23" t="s">
        <v>230</v>
      </c>
      <c r="D1313" s="23" t="s">
        <v>136</v>
      </c>
      <c r="E1313" s="23" t="s">
        <v>466</v>
      </c>
      <c r="F1313" s="23"/>
      <c r="G1313" s="14">
        <f>G1314+G1318</f>
        <v>2619.4</v>
      </c>
      <c r="H1313" s="14">
        <f>H1314+H1318</f>
        <v>2618.6</v>
      </c>
      <c r="I1313" s="80">
        <f t="shared" si="260"/>
        <v>99.969458654653735</v>
      </c>
    </row>
    <row r="1314" spans="1:9" x14ac:dyDescent="0.25">
      <c r="A1314" s="12" t="s">
        <v>216</v>
      </c>
      <c r="B1314" s="40"/>
      <c r="C1314" s="23" t="s">
        <v>230</v>
      </c>
      <c r="D1314" s="23" t="s">
        <v>136</v>
      </c>
      <c r="E1314" s="23" t="s">
        <v>467</v>
      </c>
      <c r="F1314" s="23"/>
      <c r="G1314" s="14">
        <f>G1315</f>
        <v>880.5</v>
      </c>
      <c r="H1314" s="14">
        <f>H1315</f>
        <v>879.8</v>
      </c>
      <c r="I1314" s="80">
        <f t="shared" si="260"/>
        <v>99.92049971607041</v>
      </c>
    </row>
    <row r="1315" spans="1:9" s="86" customFormat="1" ht="14.25" customHeight="1" x14ac:dyDescent="0.25">
      <c r="A1315" s="12" t="s">
        <v>421</v>
      </c>
      <c r="B1315" s="40"/>
      <c r="C1315" s="23" t="s">
        <v>230</v>
      </c>
      <c r="D1315" s="23" t="s">
        <v>136</v>
      </c>
      <c r="E1315" s="23" t="s">
        <v>468</v>
      </c>
      <c r="F1315" s="23"/>
      <c r="G1315" s="14">
        <f>G1316+G1317</f>
        <v>880.5</v>
      </c>
      <c r="H1315" s="14">
        <f>H1316+H1317</f>
        <v>879.8</v>
      </c>
      <c r="I1315" s="80">
        <f t="shared" si="260"/>
        <v>99.92049971607041</v>
      </c>
    </row>
    <row r="1316" spans="1:9" ht="18.75" hidden="1" customHeight="1" x14ac:dyDescent="0.25">
      <c r="A1316" s="12" t="s">
        <v>469</v>
      </c>
      <c r="B1316" s="40"/>
      <c r="C1316" s="23" t="s">
        <v>230</v>
      </c>
      <c r="D1316" s="23" t="s">
        <v>136</v>
      </c>
      <c r="E1316" s="23" t="s">
        <v>468</v>
      </c>
      <c r="F1316" s="23" t="s">
        <v>9</v>
      </c>
      <c r="G1316" s="14"/>
      <c r="H1316" s="14"/>
      <c r="I1316" s="80" t="e">
        <f t="shared" si="260"/>
        <v>#DIV/0!</v>
      </c>
    </row>
    <row r="1317" spans="1:9" ht="30.75" customHeight="1" x14ac:dyDescent="0.25">
      <c r="A1317" s="12" t="s">
        <v>131</v>
      </c>
      <c r="B1317" s="40"/>
      <c r="C1317" s="23" t="s">
        <v>230</v>
      </c>
      <c r="D1317" s="23" t="s">
        <v>136</v>
      </c>
      <c r="E1317" s="23" t="s">
        <v>468</v>
      </c>
      <c r="F1317" s="23" t="s">
        <v>169</v>
      </c>
      <c r="G1317" s="14">
        <v>880.5</v>
      </c>
      <c r="H1317" s="14">
        <v>879.8</v>
      </c>
      <c r="I1317" s="80">
        <f t="shared" si="260"/>
        <v>99.92049971607041</v>
      </c>
    </row>
    <row r="1318" spans="1:9" x14ac:dyDescent="0.25">
      <c r="A1318" s="12" t="s">
        <v>428</v>
      </c>
      <c r="B1318" s="23"/>
      <c r="C1318" s="23" t="s">
        <v>230</v>
      </c>
      <c r="D1318" s="23" t="s">
        <v>136</v>
      </c>
      <c r="E1318" s="23" t="s">
        <v>471</v>
      </c>
      <c r="F1318" s="40"/>
      <c r="G1318" s="14">
        <f>SUM(G1319+G1324)</f>
        <v>1738.9</v>
      </c>
      <c r="H1318" s="14">
        <f t="shared" ref="H1318" si="266">SUM(H1319+H1324)</f>
        <v>1738.8</v>
      </c>
      <c r="I1318" s="80">
        <f t="shared" si="260"/>
        <v>99.99424923802404</v>
      </c>
    </row>
    <row r="1319" spans="1:9" ht="31.5" x14ac:dyDescent="0.25">
      <c r="A1319" s="12" t="s">
        <v>472</v>
      </c>
      <c r="B1319" s="85"/>
      <c r="C1319" s="23" t="s">
        <v>230</v>
      </c>
      <c r="D1319" s="23" t="s">
        <v>136</v>
      </c>
      <c r="E1319" s="23" t="s">
        <v>473</v>
      </c>
      <c r="F1319" s="40"/>
      <c r="G1319" s="14">
        <f>SUM(G1320+G1322)</f>
        <v>526.5</v>
      </c>
      <c r="H1319" s="14">
        <f t="shared" ref="H1319" si="267">SUM(H1320+H1322)</f>
        <v>526.5</v>
      </c>
      <c r="I1319" s="80">
        <f t="shared" si="260"/>
        <v>100</v>
      </c>
    </row>
    <row r="1320" spans="1:9" x14ac:dyDescent="0.25">
      <c r="A1320" s="12" t="s">
        <v>426</v>
      </c>
      <c r="B1320" s="85"/>
      <c r="C1320" s="23" t="s">
        <v>230</v>
      </c>
      <c r="D1320" s="23" t="s">
        <v>136</v>
      </c>
      <c r="E1320" s="23" t="s">
        <v>474</v>
      </c>
      <c r="F1320" s="40"/>
      <c r="G1320" s="14">
        <f>SUM(G1321)</f>
        <v>363.9</v>
      </c>
      <c r="H1320" s="14">
        <f t="shared" ref="H1320" si="268">SUM(H1321)</f>
        <v>363.9</v>
      </c>
      <c r="I1320" s="80">
        <f t="shared" si="260"/>
        <v>100</v>
      </c>
    </row>
    <row r="1321" spans="1:9" ht="31.5" x14ac:dyDescent="0.25">
      <c r="A1321" s="12" t="s">
        <v>182</v>
      </c>
      <c r="B1321" s="85"/>
      <c r="C1321" s="23" t="s">
        <v>230</v>
      </c>
      <c r="D1321" s="23" t="s">
        <v>136</v>
      </c>
      <c r="E1321" s="23" t="s">
        <v>474</v>
      </c>
      <c r="F1321" s="23" t="s">
        <v>183</v>
      </c>
      <c r="G1321" s="14">
        <v>363.9</v>
      </c>
      <c r="H1321" s="14">
        <v>363.9</v>
      </c>
      <c r="I1321" s="80">
        <f t="shared" si="260"/>
        <v>100</v>
      </c>
    </row>
    <row r="1322" spans="1:9" x14ac:dyDescent="0.25">
      <c r="A1322" s="12" t="s">
        <v>475</v>
      </c>
      <c r="B1322" s="85"/>
      <c r="C1322" s="23" t="s">
        <v>230</v>
      </c>
      <c r="D1322" s="23" t="s">
        <v>136</v>
      </c>
      <c r="E1322" s="23" t="s">
        <v>476</v>
      </c>
      <c r="F1322" s="23"/>
      <c r="G1322" s="14">
        <f>SUM(G1323)</f>
        <v>162.6</v>
      </c>
      <c r="H1322" s="14">
        <f t="shared" ref="H1322" si="269">SUM(H1323)</f>
        <v>162.6</v>
      </c>
      <c r="I1322" s="80">
        <f t="shared" si="260"/>
        <v>100</v>
      </c>
    </row>
    <row r="1323" spans="1:9" ht="31.5" x14ac:dyDescent="0.25">
      <c r="A1323" s="12" t="s">
        <v>182</v>
      </c>
      <c r="B1323" s="85"/>
      <c r="C1323" s="23" t="s">
        <v>230</v>
      </c>
      <c r="D1323" s="23" t="s">
        <v>136</v>
      </c>
      <c r="E1323" s="23" t="s">
        <v>476</v>
      </c>
      <c r="F1323" s="23" t="s">
        <v>183</v>
      </c>
      <c r="G1323" s="14">
        <v>162.6</v>
      </c>
      <c r="H1323" s="14">
        <v>162.6</v>
      </c>
      <c r="I1323" s="80">
        <f t="shared" si="260"/>
        <v>100</v>
      </c>
    </row>
    <row r="1324" spans="1:9" x14ac:dyDescent="0.25">
      <c r="A1324" s="12" t="s">
        <v>445</v>
      </c>
      <c r="B1324" s="85"/>
      <c r="C1324" s="23" t="s">
        <v>230</v>
      </c>
      <c r="D1324" s="23" t="s">
        <v>136</v>
      </c>
      <c r="E1324" s="23" t="s">
        <v>477</v>
      </c>
      <c r="F1324" s="23"/>
      <c r="G1324" s="14">
        <f>SUM(G1325)+G1327</f>
        <v>1212.4000000000001</v>
      </c>
      <c r="H1324" s="14">
        <f t="shared" ref="H1324" si="270">SUM(H1325)+H1327</f>
        <v>1212.3</v>
      </c>
      <c r="I1324" s="80">
        <f t="shared" si="260"/>
        <v>99.991751897063665</v>
      </c>
    </row>
    <row r="1325" spans="1:9" x14ac:dyDescent="0.25">
      <c r="A1325" s="12" t="s">
        <v>426</v>
      </c>
      <c r="B1325" s="85"/>
      <c r="C1325" s="23" t="s">
        <v>230</v>
      </c>
      <c r="D1325" s="23" t="s">
        <v>136</v>
      </c>
      <c r="E1325" s="23" t="s">
        <v>478</v>
      </c>
      <c r="F1325" s="40"/>
      <c r="G1325" s="14">
        <f t="shared" ref="G1325:H1325" si="271">G1326</f>
        <v>1101.5</v>
      </c>
      <c r="H1325" s="14">
        <f t="shared" si="271"/>
        <v>1101.5</v>
      </c>
      <c r="I1325" s="80">
        <f t="shared" si="260"/>
        <v>100</v>
      </c>
    </row>
    <row r="1326" spans="1:9" ht="31.5" x14ac:dyDescent="0.25">
      <c r="A1326" s="12" t="s">
        <v>182</v>
      </c>
      <c r="B1326" s="85"/>
      <c r="C1326" s="23" t="s">
        <v>230</v>
      </c>
      <c r="D1326" s="23" t="s">
        <v>136</v>
      </c>
      <c r="E1326" s="23" t="s">
        <v>478</v>
      </c>
      <c r="F1326" s="23" t="s">
        <v>183</v>
      </c>
      <c r="G1326" s="14">
        <v>1101.5</v>
      </c>
      <c r="H1326" s="14">
        <v>1101.5</v>
      </c>
      <c r="I1326" s="80">
        <f t="shared" si="260"/>
        <v>100</v>
      </c>
    </row>
    <row r="1327" spans="1:9" x14ac:dyDescent="0.25">
      <c r="A1327" s="12" t="s">
        <v>475</v>
      </c>
      <c r="B1327" s="85"/>
      <c r="C1327" s="23" t="s">
        <v>230</v>
      </c>
      <c r="D1327" s="23" t="s">
        <v>136</v>
      </c>
      <c r="E1327" s="23" t="s">
        <v>479</v>
      </c>
      <c r="F1327" s="23"/>
      <c r="G1327" s="14">
        <f t="shared" ref="G1327:H1327" si="272">SUM(G1328)</f>
        <v>110.9</v>
      </c>
      <c r="H1327" s="14">
        <f t="shared" si="272"/>
        <v>110.8</v>
      </c>
      <c r="I1327" s="80">
        <f t="shared" si="260"/>
        <v>99.909828674481503</v>
      </c>
    </row>
    <row r="1328" spans="1:9" ht="31.5" x14ac:dyDescent="0.25">
      <c r="A1328" s="12" t="s">
        <v>182</v>
      </c>
      <c r="B1328" s="85"/>
      <c r="C1328" s="23" t="s">
        <v>230</v>
      </c>
      <c r="D1328" s="23" t="s">
        <v>136</v>
      </c>
      <c r="E1328" s="23" t="s">
        <v>479</v>
      </c>
      <c r="F1328" s="23" t="s">
        <v>183</v>
      </c>
      <c r="G1328" s="14">
        <v>110.9</v>
      </c>
      <c r="H1328" s="14">
        <v>110.8</v>
      </c>
      <c r="I1328" s="80">
        <f t="shared" si="260"/>
        <v>99.909828674481503</v>
      </c>
    </row>
    <row r="1329" spans="1:9" ht="31.5" hidden="1" x14ac:dyDescent="0.25">
      <c r="A1329" s="12" t="s">
        <v>480</v>
      </c>
      <c r="B1329" s="40"/>
      <c r="C1329" s="23" t="s">
        <v>230</v>
      </c>
      <c r="D1329" s="23" t="s">
        <v>136</v>
      </c>
      <c r="E1329" s="23" t="s">
        <v>481</v>
      </c>
      <c r="F1329" s="40"/>
      <c r="G1329" s="14">
        <f>SUM(G1330)</f>
        <v>0</v>
      </c>
      <c r="H1329" s="14">
        <f>SUM(H1330)</f>
        <v>0</v>
      </c>
      <c r="I1329" s="80" t="e">
        <f t="shared" si="260"/>
        <v>#DIV/0!</v>
      </c>
    </row>
    <row r="1330" spans="1:9" hidden="1" x14ac:dyDescent="0.25">
      <c r="A1330" s="12" t="s">
        <v>428</v>
      </c>
      <c r="B1330" s="40"/>
      <c r="C1330" s="23" t="s">
        <v>230</v>
      </c>
      <c r="D1330" s="23" t="s">
        <v>136</v>
      </c>
      <c r="E1330" s="23" t="s">
        <v>487</v>
      </c>
      <c r="F1330" s="40"/>
      <c r="G1330" s="14">
        <f>SUM(G1331+G1334+G1337)</f>
        <v>0</v>
      </c>
      <c r="H1330" s="14">
        <f>SUM(H1331+H1334+H1337)</f>
        <v>0</v>
      </c>
      <c r="I1330" s="80" t="e">
        <f t="shared" si="260"/>
        <v>#DIV/0!</v>
      </c>
    </row>
    <row r="1331" spans="1:9" hidden="1" x14ac:dyDescent="0.25">
      <c r="A1331" s="12" t="s">
        <v>488</v>
      </c>
      <c r="B1331" s="40"/>
      <c r="C1331" s="23" t="s">
        <v>230</v>
      </c>
      <c r="D1331" s="23" t="s">
        <v>136</v>
      </c>
      <c r="E1331" s="23" t="s">
        <v>489</v>
      </c>
      <c r="F1331" s="23"/>
      <c r="G1331" s="14">
        <f t="shared" ref="G1331:H1332" si="273">G1332</f>
        <v>0</v>
      </c>
      <c r="H1331" s="14">
        <f t="shared" si="273"/>
        <v>0</v>
      </c>
      <c r="I1331" s="80" t="e">
        <f t="shared" si="260"/>
        <v>#DIV/0!</v>
      </c>
    </row>
    <row r="1332" spans="1:9" hidden="1" x14ac:dyDescent="0.25">
      <c r="A1332" s="12" t="s">
        <v>452</v>
      </c>
      <c r="B1332" s="40"/>
      <c r="C1332" s="23" t="s">
        <v>230</v>
      </c>
      <c r="D1332" s="23" t="s">
        <v>136</v>
      </c>
      <c r="E1332" s="23" t="s">
        <v>490</v>
      </c>
      <c r="F1332" s="23"/>
      <c r="G1332" s="14">
        <f t="shared" si="273"/>
        <v>0</v>
      </c>
      <c r="H1332" s="14">
        <f t="shared" si="273"/>
        <v>0</v>
      </c>
      <c r="I1332" s="80" t="e">
        <f t="shared" si="260"/>
        <v>#DIV/0!</v>
      </c>
    </row>
    <row r="1333" spans="1:9" ht="31.5" hidden="1" x14ac:dyDescent="0.25">
      <c r="A1333" s="12" t="s">
        <v>182</v>
      </c>
      <c r="B1333" s="40"/>
      <c r="C1333" s="23" t="s">
        <v>230</v>
      </c>
      <c r="D1333" s="23" t="s">
        <v>136</v>
      </c>
      <c r="E1333" s="23" t="s">
        <v>490</v>
      </c>
      <c r="F1333" s="23" t="s">
        <v>183</v>
      </c>
      <c r="G1333" s="14"/>
      <c r="H1333" s="14"/>
      <c r="I1333" s="80" t="e">
        <f t="shared" si="260"/>
        <v>#DIV/0!</v>
      </c>
    </row>
    <row r="1334" spans="1:9" ht="31.5" hidden="1" x14ac:dyDescent="0.25">
      <c r="A1334" s="12" t="s">
        <v>472</v>
      </c>
      <c r="B1334" s="40"/>
      <c r="C1334" s="23" t="s">
        <v>230</v>
      </c>
      <c r="D1334" s="23" t="s">
        <v>136</v>
      </c>
      <c r="E1334" s="23" t="s">
        <v>492</v>
      </c>
      <c r="F1334" s="23"/>
      <c r="G1334" s="14">
        <f t="shared" ref="G1334:H1335" si="274">G1335</f>
        <v>0</v>
      </c>
      <c r="H1334" s="14">
        <f t="shared" si="274"/>
        <v>0</v>
      </c>
      <c r="I1334" s="80" t="e">
        <f t="shared" si="260"/>
        <v>#DIV/0!</v>
      </c>
    </row>
    <row r="1335" spans="1:9" hidden="1" x14ac:dyDescent="0.25">
      <c r="A1335" s="12" t="s">
        <v>452</v>
      </c>
      <c r="B1335" s="40"/>
      <c r="C1335" s="23" t="s">
        <v>230</v>
      </c>
      <c r="D1335" s="23" t="s">
        <v>136</v>
      </c>
      <c r="E1335" s="23" t="s">
        <v>493</v>
      </c>
      <c r="F1335" s="23"/>
      <c r="G1335" s="14">
        <f t="shared" si="274"/>
        <v>0</v>
      </c>
      <c r="H1335" s="14">
        <f t="shared" si="274"/>
        <v>0</v>
      </c>
      <c r="I1335" s="80" t="e">
        <f t="shared" si="260"/>
        <v>#DIV/0!</v>
      </c>
    </row>
    <row r="1336" spans="1:9" ht="30.75" hidden="1" customHeight="1" x14ac:dyDescent="0.25">
      <c r="A1336" s="12" t="s">
        <v>182</v>
      </c>
      <c r="B1336" s="40"/>
      <c r="C1336" s="23" t="s">
        <v>230</v>
      </c>
      <c r="D1336" s="23" t="s">
        <v>136</v>
      </c>
      <c r="E1336" s="23" t="s">
        <v>493</v>
      </c>
      <c r="F1336" s="23" t="s">
        <v>183</v>
      </c>
      <c r="G1336" s="14"/>
      <c r="H1336" s="14"/>
      <c r="I1336" s="80" t="e">
        <f t="shared" si="260"/>
        <v>#DIV/0!</v>
      </c>
    </row>
    <row r="1337" spans="1:9" ht="30.75" hidden="1" customHeight="1" x14ac:dyDescent="0.25">
      <c r="A1337" s="12" t="s">
        <v>445</v>
      </c>
      <c r="B1337" s="40"/>
      <c r="C1337" s="23" t="s">
        <v>230</v>
      </c>
      <c r="D1337" s="23" t="s">
        <v>136</v>
      </c>
      <c r="E1337" s="23" t="s">
        <v>495</v>
      </c>
      <c r="F1337" s="23"/>
      <c r="G1337" s="14">
        <f t="shared" ref="G1337:H1338" si="275">G1338</f>
        <v>0</v>
      </c>
      <c r="H1337" s="14">
        <f t="shared" si="275"/>
        <v>0</v>
      </c>
      <c r="I1337" s="80" t="e">
        <f t="shared" si="260"/>
        <v>#DIV/0!</v>
      </c>
    </row>
    <row r="1338" spans="1:9" ht="30.75" hidden="1" customHeight="1" x14ac:dyDescent="0.25">
      <c r="A1338" s="12" t="s">
        <v>452</v>
      </c>
      <c r="B1338" s="40"/>
      <c r="C1338" s="23" t="s">
        <v>230</v>
      </c>
      <c r="D1338" s="23" t="s">
        <v>136</v>
      </c>
      <c r="E1338" s="23" t="s">
        <v>496</v>
      </c>
      <c r="F1338" s="23"/>
      <c r="G1338" s="14">
        <f t="shared" si="275"/>
        <v>0</v>
      </c>
      <c r="H1338" s="14">
        <f t="shared" si="275"/>
        <v>0</v>
      </c>
      <c r="I1338" s="80" t="e">
        <f t="shared" si="260"/>
        <v>#DIV/0!</v>
      </c>
    </row>
    <row r="1339" spans="1:9" ht="31.5" hidden="1" x14ac:dyDescent="0.25">
      <c r="A1339" s="12" t="s">
        <v>182</v>
      </c>
      <c r="B1339" s="40"/>
      <c r="C1339" s="23" t="s">
        <v>230</v>
      </c>
      <c r="D1339" s="23" t="s">
        <v>136</v>
      </c>
      <c r="E1339" s="23" t="s">
        <v>496</v>
      </c>
      <c r="F1339" s="23" t="s">
        <v>183</v>
      </c>
      <c r="G1339" s="14"/>
      <c r="H1339" s="14"/>
      <c r="I1339" s="80" t="e">
        <f t="shared" si="260"/>
        <v>#DIV/0!</v>
      </c>
    </row>
    <row r="1340" spans="1:9" ht="31.5" x14ac:dyDescent="0.25">
      <c r="A1340" s="12" t="s">
        <v>505</v>
      </c>
      <c r="B1340" s="40"/>
      <c r="C1340" s="23" t="s">
        <v>230</v>
      </c>
      <c r="D1340" s="23" t="s">
        <v>136</v>
      </c>
      <c r="E1340" s="23" t="s">
        <v>506</v>
      </c>
      <c r="F1340" s="23"/>
      <c r="G1340" s="14">
        <f>G1346+G1341+G1344</f>
        <v>32865.5</v>
      </c>
      <c r="H1340" s="14">
        <f>H1346+H1341+H1344</f>
        <v>32779.5</v>
      </c>
      <c r="I1340" s="80">
        <f t="shared" si="260"/>
        <v>99.738327425415704</v>
      </c>
    </row>
    <row r="1341" spans="1:9" x14ac:dyDescent="0.25">
      <c r="A1341" s="41" t="s">
        <v>249</v>
      </c>
      <c r="B1341" s="43"/>
      <c r="C1341" s="43" t="s">
        <v>230</v>
      </c>
      <c r="D1341" s="43" t="s">
        <v>136</v>
      </c>
      <c r="E1341" s="42" t="s">
        <v>507</v>
      </c>
      <c r="F1341" s="43"/>
      <c r="G1341" s="44">
        <f>+G1342+G1343</f>
        <v>2919.3</v>
      </c>
      <c r="H1341" s="44">
        <f>+H1342+H1343</f>
        <v>2853.5</v>
      </c>
      <c r="I1341" s="80">
        <f t="shared" si="260"/>
        <v>97.746035008392411</v>
      </c>
    </row>
    <row r="1342" spans="1:9" ht="47.25" x14ac:dyDescent="0.25">
      <c r="A1342" s="41" t="s">
        <v>143</v>
      </c>
      <c r="B1342" s="43"/>
      <c r="C1342" s="43" t="s">
        <v>230</v>
      </c>
      <c r="D1342" s="43" t="s">
        <v>136</v>
      </c>
      <c r="E1342" s="42" t="s">
        <v>507</v>
      </c>
      <c r="F1342" s="43" t="s">
        <v>9</v>
      </c>
      <c r="G1342" s="44">
        <v>2919.3</v>
      </c>
      <c r="H1342" s="44">
        <v>2853.5</v>
      </c>
      <c r="I1342" s="80">
        <f t="shared" si="260"/>
        <v>97.746035008392411</v>
      </c>
    </row>
    <row r="1343" spans="1:9" ht="31.5" x14ac:dyDescent="0.25">
      <c r="A1343" s="41" t="s">
        <v>131</v>
      </c>
      <c r="B1343" s="43"/>
      <c r="C1343" s="43" t="s">
        <v>230</v>
      </c>
      <c r="D1343" s="43" t="s">
        <v>136</v>
      </c>
      <c r="E1343" s="42" t="s">
        <v>507</v>
      </c>
      <c r="F1343" s="43" t="s">
        <v>169</v>
      </c>
      <c r="G1343" s="44">
        <v>0</v>
      </c>
      <c r="H1343" s="44"/>
      <c r="I1343" s="80"/>
    </row>
    <row r="1344" spans="1:9" ht="24" hidden="1" customHeight="1" x14ac:dyDescent="0.25">
      <c r="A1344" s="12" t="s">
        <v>228</v>
      </c>
      <c r="B1344" s="43"/>
      <c r="C1344" s="43" t="s">
        <v>230</v>
      </c>
      <c r="D1344" s="43" t="s">
        <v>136</v>
      </c>
      <c r="E1344" s="42" t="s">
        <v>508</v>
      </c>
      <c r="F1344" s="43"/>
      <c r="G1344" s="44">
        <f>SUM(G1345)</f>
        <v>0</v>
      </c>
      <c r="H1344" s="44">
        <f>SUM(H1345)</f>
        <v>0</v>
      </c>
      <c r="I1344" s="80" t="e">
        <f t="shared" si="260"/>
        <v>#DIV/0!</v>
      </c>
    </row>
    <row r="1345" spans="1:9" ht="31.5" hidden="1" x14ac:dyDescent="0.25">
      <c r="A1345" s="41" t="s">
        <v>131</v>
      </c>
      <c r="B1345" s="43"/>
      <c r="C1345" s="43" t="s">
        <v>230</v>
      </c>
      <c r="D1345" s="43" t="s">
        <v>136</v>
      </c>
      <c r="E1345" s="42" t="s">
        <v>508</v>
      </c>
      <c r="F1345" s="43" t="s">
        <v>169</v>
      </c>
      <c r="G1345" s="44"/>
      <c r="H1345" s="44"/>
      <c r="I1345" s="80" t="e">
        <f t="shared" si="260"/>
        <v>#DIV/0!</v>
      </c>
    </row>
    <row r="1346" spans="1:9" ht="31.5" x14ac:dyDescent="0.25">
      <c r="A1346" s="12" t="s">
        <v>294</v>
      </c>
      <c r="B1346" s="85"/>
      <c r="C1346" s="23" t="s">
        <v>230</v>
      </c>
      <c r="D1346" s="23" t="s">
        <v>136</v>
      </c>
      <c r="E1346" s="23" t="s">
        <v>509</v>
      </c>
      <c r="F1346" s="23"/>
      <c r="G1346" s="14">
        <f>G1347</f>
        <v>29946.2</v>
      </c>
      <c r="H1346" s="14">
        <f>H1347</f>
        <v>29926</v>
      </c>
      <c r="I1346" s="80">
        <f t="shared" si="260"/>
        <v>99.932545698619521</v>
      </c>
    </row>
    <row r="1347" spans="1:9" x14ac:dyDescent="0.25">
      <c r="A1347" s="12" t="s">
        <v>510</v>
      </c>
      <c r="B1347" s="85"/>
      <c r="C1347" s="23" t="s">
        <v>230</v>
      </c>
      <c r="D1347" s="23" t="s">
        <v>136</v>
      </c>
      <c r="E1347" s="23" t="s">
        <v>511</v>
      </c>
      <c r="F1347" s="23"/>
      <c r="G1347" s="14">
        <f>G1348+G1349+G1350</f>
        <v>29946.2</v>
      </c>
      <c r="H1347" s="14">
        <f>H1348+H1349+H1350</f>
        <v>29926</v>
      </c>
      <c r="I1347" s="80">
        <f t="shared" si="260"/>
        <v>99.932545698619521</v>
      </c>
    </row>
    <row r="1348" spans="1:9" ht="47.25" x14ac:dyDescent="0.25">
      <c r="A1348" s="12" t="s">
        <v>143</v>
      </c>
      <c r="B1348" s="40"/>
      <c r="C1348" s="23" t="s">
        <v>230</v>
      </c>
      <c r="D1348" s="23" t="s">
        <v>136</v>
      </c>
      <c r="E1348" s="23" t="s">
        <v>511</v>
      </c>
      <c r="F1348" s="23" t="s">
        <v>9</v>
      </c>
      <c r="G1348" s="14">
        <f>27829.7+448.3</f>
        <v>28278</v>
      </c>
      <c r="H1348" s="14">
        <v>28277.8</v>
      </c>
      <c r="I1348" s="80">
        <f t="shared" si="260"/>
        <v>99.99929273640285</v>
      </c>
    </row>
    <row r="1349" spans="1:9" s="19" customFormat="1" ht="31.5" x14ac:dyDescent="0.25">
      <c r="A1349" s="12" t="s">
        <v>131</v>
      </c>
      <c r="B1349" s="40"/>
      <c r="C1349" s="23" t="s">
        <v>230</v>
      </c>
      <c r="D1349" s="23" t="s">
        <v>136</v>
      </c>
      <c r="E1349" s="23" t="s">
        <v>511</v>
      </c>
      <c r="F1349" s="23" t="s">
        <v>169</v>
      </c>
      <c r="G1349" s="14">
        <v>1664.8</v>
      </c>
      <c r="H1349" s="14">
        <v>1644.8</v>
      </c>
      <c r="I1349" s="80">
        <f t="shared" si="260"/>
        <v>98.798654493032203</v>
      </c>
    </row>
    <row r="1350" spans="1:9" x14ac:dyDescent="0.25">
      <c r="A1350" s="12" t="s">
        <v>145</v>
      </c>
      <c r="B1350" s="40"/>
      <c r="C1350" s="23" t="s">
        <v>230</v>
      </c>
      <c r="D1350" s="23" t="s">
        <v>136</v>
      </c>
      <c r="E1350" s="23" t="s">
        <v>511</v>
      </c>
      <c r="F1350" s="23" t="s">
        <v>225</v>
      </c>
      <c r="G1350" s="14">
        <v>3.4</v>
      </c>
      <c r="H1350" s="14">
        <v>3.4</v>
      </c>
      <c r="I1350" s="80">
        <f t="shared" si="260"/>
        <v>100</v>
      </c>
    </row>
    <row r="1351" spans="1:9" x14ac:dyDescent="0.25">
      <c r="A1351" s="12" t="s">
        <v>976</v>
      </c>
      <c r="B1351" s="29"/>
      <c r="C1351" s="29" t="s">
        <v>118</v>
      </c>
      <c r="D1351" s="29" t="s">
        <v>990</v>
      </c>
      <c r="E1351" s="20"/>
      <c r="F1351" s="20"/>
      <c r="G1351" s="21">
        <f>SUM(G1352)</f>
        <v>455</v>
      </c>
      <c r="H1351" s="21">
        <f>SUM(H1352)</f>
        <v>451.09999999999997</v>
      </c>
      <c r="I1351" s="80">
        <f t="shared" ref="I1351:I1359" si="276">SUM(H1351/G1351*100)</f>
        <v>99.142857142857139</v>
      </c>
    </row>
    <row r="1352" spans="1:9" x14ac:dyDescent="0.25">
      <c r="A1352" s="12" t="s">
        <v>977</v>
      </c>
      <c r="B1352" s="23"/>
      <c r="C1352" s="23" t="s">
        <v>118</v>
      </c>
      <c r="D1352" s="23" t="s">
        <v>119</v>
      </c>
      <c r="E1352" s="28"/>
      <c r="F1352" s="23"/>
      <c r="G1352" s="14">
        <f t="shared" ref="G1352:H1353" si="277">G1353</f>
        <v>455</v>
      </c>
      <c r="H1352" s="14">
        <f t="shared" si="277"/>
        <v>451.09999999999997</v>
      </c>
      <c r="I1352" s="80">
        <f t="shared" si="276"/>
        <v>99.142857142857139</v>
      </c>
    </row>
    <row r="1353" spans="1:9" ht="31.5" x14ac:dyDescent="0.25">
      <c r="A1353" s="12" t="s">
        <v>1073</v>
      </c>
      <c r="B1353" s="78"/>
      <c r="C1353" s="29" t="s">
        <v>118</v>
      </c>
      <c r="D1353" s="29" t="s">
        <v>119</v>
      </c>
      <c r="E1353" s="29" t="s">
        <v>138</v>
      </c>
      <c r="F1353" s="20"/>
      <c r="G1353" s="80">
        <f t="shared" si="277"/>
        <v>455</v>
      </c>
      <c r="H1353" s="80">
        <f t="shared" si="277"/>
        <v>451.09999999999997</v>
      </c>
      <c r="I1353" s="80">
        <f t="shared" si="276"/>
        <v>99.142857142857139</v>
      </c>
    </row>
    <row r="1354" spans="1:9" ht="31.5" x14ac:dyDescent="0.25">
      <c r="A1354" s="12" t="s">
        <v>163</v>
      </c>
      <c r="B1354" s="78"/>
      <c r="C1354" s="29" t="s">
        <v>118</v>
      </c>
      <c r="D1354" s="29" t="s">
        <v>119</v>
      </c>
      <c r="E1354" s="29" t="s">
        <v>164</v>
      </c>
      <c r="F1354" s="20"/>
      <c r="G1354" s="80">
        <f>SUM(G1355)</f>
        <v>455</v>
      </c>
      <c r="H1354" s="80">
        <f>SUM(H1355)</f>
        <v>451.09999999999997</v>
      </c>
      <c r="I1354" s="80">
        <f t="shared" si="276"/>
        <v>99.142857142857139</v>
      </c>
    </row>
    <row r="1355" spans="1:9" ht="47.25" x14ac:dyDescent="0.25">
      <c r="A1355" s="12" t="s">
        <v>180</v>
      </c>
      <c r="B1355" s="78"/>
      <c r="C1355" s="29" t="s">
        <v>118</v>
      </c>
      <c r="D1355" s="29" t="s">
        <v>119</v>
      </c>
      <c r="E1355" s="29" t="s">
        <v>181</v>
      </c>
      <c r="F1355" s="20"/>
      <c r="G1355" s="80">
        <f>SUM(G1356:G1357)</f>
        <v>455</v>
      </c>
      <c r="H1355" s="80">
        <f t="shared" ref="H1355" si="278">SUM(H1356:H1357)</f>
        <v>451.09999999999997</v>
      </c>
      <c r="I1355" s="80">
        <f t="shared" si="276"/>
        <v>99.142857142857139</v>
      </c>
    </row>
    <row r="1356" spans="1:9" x14ac:dyDescent="0.25">
      <c r="A1356" s="12" t="s">
        <v>116</v>
      </c>
      <c r="B1356" s="78"/>
      <c r="C1356" s="29" t="s">
        <v>118</v>
      </c>
      <c r="D1356" s="29" t="s">
        <v>119</v>
      </c>
      <c r="E1356" s="29" t="s">
        <v>181</v>
      </c>
      <c r="F1356" s="20">
        <v>300</v>
      </c>
      <c r="G1356" s="80">
        <v>315.3</v>
      </c>
      <c r="H1356" s="80">
        <v>311.39999999999998</v>
      </c>
      <c r="I1356" s="80">
        <f t="shared" si="276"/>
        <v>98.763082778306369</v>
      </c>
    </row>
    <row r="1357" spans="1:9" ht="31.5" x14ac:dyDescent="0.25">
      <c r="A1357" s="12" t="s">
        <v>182</v>
      </c>
      <c r="B1357" s="78"/>
      <c r="C1357" s="29" t="s">
        <v>118</v>
      </c>
      <c r="D1357" s="29" t="s">
        <v>119</v>
      </c>
      <c r="E1357" s="29" t="s">
        <v>181</v>
      </c>
      <c r="F1357" s="20">
        <v>600</v>
      </c>
      <c r="G1357" s="80">
        <v>139.69999999999999</v>
      </c>
      <c r="H1357" s="80">
        <v>139.69999999999999</v>
      </c>
      <c r="I1357" s="80">
        <f t="shared" si="276"/>
        <v>100</v>
      </c>
    </row>
    <row r="1358" spans="1:9" x14ac:dyDescent="0.25">
      <c r="A1358" s="15"/>
      <c r="B1358" s="78"/>
      <c r="C1358" s="29"/>
      <c r="D1358" s="29"/>
      <c r="E1358" s="29"/>
      <c r="F1358" s="20"/>
      <c r="G1358" s="80"/>
      <c r="H1358" s="18"/>
      <c r="I1358" s="80"/>
    </row>
    <row r="1359" spans="1:9" x14ac:dyDescent="0.25">
      <c r="A1359" s="15" t="s">
        <v>909</v>
      </c>
      <c r="B1359" s="17"/>
      <c r="C1359" s="16"/>
      <c r="D1359" s="16"/>
      <c r="E1359" s="16"/>
      <c r="F1359" s="16"/>
      <c r="G1359" s="18">
        <f>SUM(G6+G31+G50+G515+G553+G1204+G777)+G901</f>
        <v>5607214.7999999989</v>
      </c>
      <c r="H1359" s="18">
        <f>SUM(H6+H31+H50+H515+H553+H1204+H777)+H901+H1358</f>
        <v>5525415.6999999993</v>
      </c>
      <c r="I1359" s="108">
        <f t="shared" si="276"/>
        <v>98.541181265251339</v>
      </c>
    </row>
    <row r="1360" spans="1:9" hidden="1" x14ac:dyDescent="0.25"/>
    <row r="1361" spans="7:8" hidden="1" x14ac:dyDescent="0.25"/>
    <row r="1362" spans="7:8" hidden="1" x14ac:dyDescent="0.25">
      <c r="G1362" s="109">
        <f>5602195.8+5019</f>
        <v>5607214.7999999998</v>
      </c>
      <c r="H1362" s="109">
        <v>5913265.8999999994</v>
      </c>
    </row>
    <row r="1363" spans="7:8" hidden="1" x14ac:dyDescent="0.25">
      <c r="G1363" s="109"/>
      <c r="H1363" s="109"/>
    </row>
    <row r="1364" spans="7:8" hidden="1" x14ac:dyDescent="0.25">
      <c r="G1364" s="109">
        <f>SUM(G1362-G1359)</f>
        <v>9.3132257461547852E-10</v>
      </c>
      <c r="H1364" s="109">
        <f>SUM(H1362-H1359)</f>
        <v>387850.20000000019</v>
      </c>
    </row>
    <row r="1365" spans="7:8" hidden="1" x14ac:dyDescent="0.25">
      <c r="G1365" s="68"/>
    </row>
  </sheetData>
  <mergeCells count="5">
    <mergeCell ref="A4:A5"/>
    <mergeCell ref="B4:F4"/>
    <mergeCell ref="G4:G5"/>
    <mergeCell ref="H4:H5"/>
    <mergeCell ref="I4:I5"/>
  </mergeCells>
  <pageMargins left="0.51181102362204722" right="0.11811023622047245" top="0" bottom="0" header="0" footer="0"/>
  <pageSetup paperSize="9" scale="78" fitToHeight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selection activeCell="E60" sqref="E60"/>
    </sheetView>
  </sheetViews>
  <sheetFormatPr defaultRowHeight="15.75" x14ac:dyDescent="0.25"/>
  <cols>
    <col min="1" max="1" width="55.5703125" style="87" customWidth="1"/>
    <col min="2" max="2" width="14.42578125" style="88" customWidth="1"/>
    <col min="3" max="3" width="14.7109375" style="88" customWidth="1"/>
    <col min="4" max="5" width="16.28515625" style="88" customWidth="1"/>
    <col min="6" max="6" width="13.140625" style="110" customWidth="1"/>
    <col min="7" max="16384" width="9.140625" style="88"/>
  </cols>
  <sheetData>
    <row r="1" spans="1:6" x14ac:dyDescent="0.25">
      <c r="C1" s="89"/>
      <c r="E1" s="90" t="s">
        <v>1827</v>
      </c>
    </row>
    <row r="2" spans="1:6" ht="46.5" customHeight="1" x14ac:dyDescent="0.25">
      <c r="A2" s="320" t="s">
        <v>1821</v>
      </c>
      <c r="B2" s="321"/>
      <c r="C2" s="321"/>
      <c r="D2" s="322"/>
      <c r="E2" s="322"/>
    </row>
    <row r="3" spans="1:6" x14ac:dyDescent="0.25">
      <c r="D3" s="91"/>
      <c r="E3" s="91"/>
    </row>
    <row r="4" spans="1:6" ht="63" x14ac:dyDescent="0.25">
      <c r="A4" s="92" t="s">
        <v>105</v>
      </c>
      <c r="B4" s="93" t="s">
        <v>108</v>
      </c>
      <c r="C4" s="93" t="s">
        <v>109</v>
      </c>
      <c r="D4" s="93" t="s">
        <v>1820</v>
      </c>
      <c r="E4" s="93" t="s">
        <v>1817</v>
      </c>
      <c r="F4" s="93" t="s">
        <v>1813</v>
      </c>
    </row>
    <row r="5" spans="1:6" s="97" customFormat="1" x14ac:dyDescent="0.25">
      <c r="A5" s="94" t="s">
        <v>917</v>
      </c>
      <c r="B5" s="95" t="s">
        <v>128</v>
      </c>
      <c r="C5" s="95" t="s">
        <v>990</v>
      </c>
      <c r="D5" s="96">
        <f>SUM(D6:D13)</f>
        <v>308682.5</v>
      </c>
      <c r="E5" s="111">
        <f>SUM(E6:E13)</f>
        <v>298070.8</v>
      </c>
      <c r="F5" s="112">
        <f>SUM(E5/D5*100)</f>
        <v>96.562260575186471</v>
      </c>
    </row>
    <row r="6" spans="1:6" ht="47.25" x14ac:dyDescent="0.25">
      <c r="A6" s="98" t="s">
        <v>925</v>
      </c>
      <c r="B6" s="99" t="s">
        <v>128</v>
      </c>
      <c r="C6" s="99" t="s">
        <v>213</v>
      </c>
      <c r="D6" s="100">
        <f>[1]Ведомственная!G56</f>
        <v>2401.8000000000002</v>
      </c>
      <c r="E6" s="101">
        <f>[1]Ведомственная!H56</f>
        <v>2401.8000000000002</v>
      </c>
      <c r="F6" s="112">
        <f t="shared" ref="F6:F53" si="0">SUM(E6/D6*100)</f>
        <v>100</v>
      </c>
    </row>
    <row r="7" spans="1:6" ht="63" x14ac:dyDescent="0.25">
      <c r="A7" s="98" t="s">
        <v>1074</v>
      </c>
      <c r="B7" s="99" t="s">
        <v>128</v>
      </c>
      <c r="C7" s="99" t="s">
        <v>119</v>
      </c>
      <c r="D7" s="100">
        <f>[1]Ведомственная!G12</f>
        <v>17028.2</v>
      </c>
      <c r="E7" s="101">
        <f>[1]Ведомственная!H12</f>
        <v>16995.900000000001</v>
      </c>
      <c r="F7" s="112">
        <f t="shared" si="0"/>
        <v>99.810314654514272</v>
      </c>
    </row>
    <row r="8" spans="1:6" ht="63" x14ac:dyDescent="0.25">
      <c r="A8" s="98" t="s">
        <v>1075</v>
      </c>
      <c r="B8" s="99" t="s">
        <v>128</v>
      </c>
      <c r="C8" s="99" t="s">
        <v>136</v>
      </c>
      <c r="D8" s="100">
        <f>[1]Ведомственная!G60</f>
        <v>121051.4</v>
      </c>
      <c r="E8" s="101">
        <f>[1]Ведомственная!H60</f>
        <v>120969</v>
      </c>
      <c r="F8" s="112">
        <f t="shared" si="0"/>
        <v>99.931929742241735</v>
      </c>
    </row>
    <row r="9" spans="1:6" x14ac:dyDescent="0.25">
      <c r="A9" s="98" t="s">
        <v>930</v>
      </c>
      <c r="B9" s="99" t="s">
        <v>128</v>
      </c>
      <c r="C9" s="99" t="s">
        <v>144</v>
      </c>
      <c r="D9" s="100">
        <f>[1]Ведомственная!G81</f>
        <v>24.8</v>
      </c>
      <c r="E9" s="101">
        <f>[1]Ведомственная!H81</f>
        <v>23.9</v>
      </c>
      <c r="F9" s="112">
        <f t="shared" si="0"/>
        <v>96.370967741935473</v>
      </c>
    </row>
    <row r="10" spans="1:6" ht="47.25" x14ac:dyDescent="0.25">
      <c r="A10" s="98" t="s">
        <v>924</v>
      </c>
      <c r="B10" s="99" t="s">
        <v>128</v>
      </c>
      <c r="C10" s="99" t="s">
        <v>148</v>
      </c>
      <c r="D10" s="100">
        <f>[1]Ведомственная!G37+[1]Ведомственная!G521</f>
        <v>33904.300000000003</v>
      </c>
      <c r="E10" s="101">
        <f>[1]Ведомственная!H37+[1]Ведомственная!H521</f>
        <v>33893.299999999996</v>
      </c>
      <c r="F10" s="112">
        <f t="shared" si="0"/>
        <v>99.967555737767753</v>
      </c>
    </row>
    <row r="11" spans="1:6" x14ac:dyDescent="0.25">
      <c r="A11" s="98" t="s">
        <v>932</v>
      </c>
      <c r="B11" s="99" t="s">
        <v>128</v>
      </c>
      <c r="C11" s="99" t="s">
        <v>127</v>
      </c>
      <c r="D11" s="100">
        <f>SUM([1]Ведомственная!G85)</f>
        <v>4357.1000000000004</v>
      </c>
      <c r="E11" s="100">
        <f>SUM([1]Ведомственная!H85)</f>
        <v>4357.1000000000004</v>
      </c>
      <c r="F11" s="112">
        <f t="shared" si="0"/>
        <v>100</v>
      </c>
    </row>
    <row r="12" spans="1:6" x14ac:dyDescent="0.25">
      <c r="A12" s="98" t="s">
        <v>1009</v>
      </c>
      <c r="B12" s="99" t="s">
        <v>128</v>
      </c>
      <c r="C12" s="99" t="s">
        <v>353</v>
      </c>
      <c r="D12" s="100">
        <f>SUM([1]Ведомственная!G526)</f>
        <v>900</v>
      </c>
      <c r="E12" s="100">
        <f>SUM([1]Ведомственная!H526)</f>
        <v>0</v>
      </c>
      <c r="F12" s="112">
        <f t="shared" si="0"/>
        <v>0</v>
      </c>
    </row>
    <row r="13" spans="1:6" x14ac:dyDescent="0.25">
      <c r="A13" s="98" t="s">
        <v>919</v>
      </c>
      <c r="B13" s="99" t="s">
        <v>128</v>
      </c>
      <c r="C13" s="99" t="s">
        <v>812</v>
      </c>
      <c r="D13" s="100">
        <f>SUM([1]Ведомственная!G20+[1]Ведомственная!G44+[1]Ведомственная!G89+[1]Ведомственная!G530)</f>
        <v>129014.90000000001</v>
      </c>
      <c r="E13" s="101">
        <f>SUM([1]Ведомственная!H20+[1]Ведомственная!H44+[1]Ведомственная!H89+[1]Ведомственная!H530)</f>
        <v>119429.8</v>
      </c>
      <c r="F13" s="112">
        <f t="shared" si="0"/>
        <v>92.570548052976818</v>
      </c>
    </row>
    <row r="14" spans="1:6" s="97" customFormat="1" ht="31.5" x14ac:dyDescent="0.25">
      <c r="A14" s="94" t="s">
        <v>936</v>
      </c>
      <c r="B14" s="95" t="s">
        <v>119</v>
      </c>
      <c r="C14" s="95" t="s">
        <v>990</v>
      </c>
      <c r="D14" s="96">
        <f>SUM(D15:D16)</f>
        <v>31757.599999999999</v>
      </c>
      <c r="E14" s="96">
        <f>SUM(E15:E16)</f>
        <v>30395.8</v>
      </c>
      <c r="F14" s="112">
        <f t="shared" si="0"/>
        <v>95.711892586341534</v>
      </c>
    </row>
    <row r="15" spans="1:6" x14ac:dyDescent="0.25">
      <c r="A15" s="98" t="s">
        <v>937</v>
      </c>
      <c r="B15" s="99" t="s">
        <v>119</v>
      </c>
      <c r="C15" s="99" t="s">
        <v>136</v>
      </c>
      <c r="D15" s="100">
        <f>SUM([1]Ведомственная!G149)</f>
        <v>5081.5</v>
      </c>
      <c r="E15" s="100">
        <f>SUM([1]Ведомственная!H149)</f>
        <v>5081.5</v>
      </c>
      <c r="F15" s="112">
        <f t="shared" si="0"/>
        <v>100</v>
      </c>
    </row>
    <row r="16" spans="1:6" ht="47.25" x14ac:dyDescent="0.25">
      <c r="A16" s="98" t="s">
        <v>1076</v>
      </c>
      <c r="B16" s="99" t="s">
        <v>119</v>
      </c>
      <c r="C16" s="99" t="s">
        <v>260</v>
      </c>
      <c r="D16" s="101">
        <f>SUM([1]Ведомственная!G157)</f>
        <v>26676.1</v>
      </c>
      <c r="E16" s="101">
        <f>SUM([1]Ведомственная!H157)</f>
        <v>25314.3</v>
      </c>
      <c r="F16" s="112">
        <f t="shared" si="0"/>
        <v>94.895055873984575</v>
      </c>
    </row>
    <row r="17" spans="1:6" s="97" customFormat="1" x14ac:dyDescent="0.25">
      <c r="A17" s="94" t="s">
        <v>939</v>
      </c>
      <c r="B17" s="95" t="s">
        <v>136</v>
      </c>
      <c r="C17" s="95" t="s">
        <v>990</v>
      </c>
      <c r="D17" s="96">
        <f>SUM(D18:D20)</f>
        <v>482308.8</v>
      </c>
      <c r="E17" s="111">
        <f>SUM(E18:E20)</f>
        <v>476128.00000000006</v>
      </c>
      <c r="F17" s="112">
        <f t="shared" si="0"/>
        <v>98.71849736102682</v>
      </c>
    </row>
    <row r="18" spans="1:6" x14ac:dyDescent="0.25">
      <c r="A18" s="98" t="s">
        <v>940</v>
      </c>
      <c r="B18" s="99" t="s">
        <v>136</v>
      </c>
      <c r="C18" s="99" t="s">
        <v>230</v>
      </c>
      <c r="D18" s="100">
        <f>[1]Ведомственная!G184</f>
        <v>175465.60000000001</v>
      </c>
      <c r="E18" s="101">
        <f>[1]Ведомственная!H184</f>
        <v>173985.4</v>
      </c>
      <c r="F18" s="112">
        <f t="shared" si="0"/>
        <v>99.156415844473216</v>
      </c>
    </row>
    <row r="19" spans="1:6" x14ac:dyDescent="0.25">
      <c r="A19" s="98" t="s">
        <v>1077</v>
      </c>
      <c r="B19" s="99" t="s">
        <v>136</v>
      </c>
      <c r="C19" s="99" t="s">
        <v>260</v>
      </c>
      <c r="D19" s="100">
        <f>SUM([1]Ведомственная!G201)</f>
        <v>276291</v>
      </c>
      <c r="E19" s="101">
        <f>SUM([1]Ведомственная!H201)</f>
        <v>274210.90000000002</v>
      </c>
      <c r="F19" s="112">
        <f t="shared" si="0"/>
        <v>99.247134361958956</v>
      </c>
    </row>
    <row r="20" spans="1:6" x14ac:dyDescent="0.25">
      <c r="A20" s="98" t="s">
        <v>942</v>
      </c>
      <c r="B20" s="99" t="s">
        <v>136</v>
      </c>
      <c r="C20" s="99" t="s">
        <v>220</v>
      </c>
      <c r="D20" s="100">
        <f>[1]Ведомственная!G224</f>
        <v>30552.2</v>
      </c>
      <c r="E20" s="101">
        <f>[1]Ведомственная!H224</f>
        <v>27931.7</v>
      </c>
      <c r="F20" s="112">
        <f t="shared" si="0"/>
        <v>91.422876257683569</v>
      </c>
    </row>
    <row r="21" spans="1:6" ht="14.25" customHeight="1" x14ac:dyDescent="0.25">
      <c r="A21" s="94" t="s">
        <v>949</v>
      </c>
      <c r="B21" s="95" t="s">
        <v>144</v>
      </c>
      <c r="C21" s="95" t="s">
        <v>990</v>
      </c>
      <c r="D21" s="96">
        <f>SUM(D22:D25)</f>
        <v>401751.6</v>
      </c>
      <c r="E21" s="111">
        <f>SUM(E22:E25)</f>
        <v>374441.69999999995</v>
      </c>
      <c r="F21" s="112">
        <f t="shared" si="0"/>
        <v>93.202292162619884</v>
      </c>
    </row>
    <row r="22" spans="1:6" x14ac:dyDescent="0.25">
      <c r="A22" s="98" t="s">
        <v>950</v>
      </c>
      <c r="B22" s="99" t="s">
        <v>144</v>
      </c>
      <c r="C22" s="99" t="s">
        <v>128</v>
      </c>
      <c r="D22" s="100">
        <f>SUM([1]Ведомственная!G274)</f>
        <v>82676.600000000006</v>
      </c>
      <c r="E22" s="101">
        <f>SUM([1]Ведомственная!H274)</f>
        <v>72690.5</v>
      </c>
      <c r="F22" s="112">
        <f t="shared" si="0"/>
        <v>87.921491691724128</v>
      </c>
    </row>
    <row r="23" spans="1:6" x14ac:dyDescent="0.25">
      <c r="A23" s="98" t="s">
        <v>952</v>
      </c>
      <c r="B23" s="99" t="s">
        <v>144</v>
      </c>
      <c r="C23" s="99" t="s">
        <v>213</v>
      </c>
      <c r="D23" s="100">
        <f>SUM([1]Ведомственная!G284)</f>
        <v>76660</v>
      </c>
      <c r="E23" s="100">
        <f>SUM([1]Ведомственная!H284)</f>
        <v>62454</v>
      </c>
      <c r="F23" s="112">
        <f t="shared" si="0"/>
        <v>81.468823375945732</v>
      </c>
    </row>
    <row r="24" spans="1:6" x14ac:dyDescent="0.25">
      <c r="A24" s="98" t="s">
        <v>955</v>
      </c>
      <c r="B24" s="99" t="s">
        <v>144</v>
      </c>
      <c r="C24" s="99" t="s">
        <v>119</v>
      </c>
      <c r="D24" s="100">
        <f>SUM([1]Ведомственная!G314)</f>
        <v>200056.90000000002</v>
      </c>
      <c r="E24" s="100">
        <f>SUM([1]Ведомственная!H314)</f>
        <v>197001.60000000001</v>
      </c>
      <c r="F24" s="112">
        <f t="shared" si="0"/>
        <v>98.472784492811783</v>
      </c>
    </row>
    <row r="25" spans="1:6" ht="31.5" x14ac:dyDescent="0.25">
      <c r="A25" s="98" t="s">
        <v>963</v>
      </c>
      <c r="B25" s="99" t="s">
        <v>144</v>
      </c>
      <c r="C25" s="99" t="s">
        <v>144</v>
      </c>
      <c r="D25" s="100">
        <f>SUM([1]Ведомственная!G369)</f>
        <v>42358.1</v>
      </c>
      <c r="E25" s="100">
        <f>SUM([1]Ведомственная!H369)</f>
        <v>42295.6</v>
      </c>
      <c r="F25" s="112">
        <f t="shared" si="0"/>
        <v>99.852448528144549</v>
      </c>
    </row>
    <row r="26" spans="1:6" s="97" customFormat="1" x14ac:dyDescent="0.25">
      <c r="A26" s="94" t="s">
        <v>1078</v>
      </c>
      <c r="B26" s="95" t="s">
        <v>148</v>
      </c>
      <c r="C26" s="95" t="s">
        <v>990</v>
      </c>
      <c r="D26" s="96">
        <f>SUM(D27:D28)</f>
        <v>10589.699999999999</v>
      </c>
      <c r="E26" s="96">
        <f>SUM(E27:E28)</f>
        <v>10564.599999999999</v>
      </c>
      <c r="F26" s="112">
        <f t="shared" si="0"/>
        <v>99.762977232593926</v>
      </c>
    </row>
    <row r="27" spans="1:6" ht="31.5" x14ac:dyDescent="0.25">
      <c r="A27" s="98" t="s">
        <v>969</v>
      </c>
      <c r="B27" s="99" t="s">
        <v>148</v>
      </c>
      <c r="C27" s="99" t="s">
        <v>119</v>
      </c>
      <c r="D27" s="100">
        <f>SUM([1]Ведомственная!G391)</f>
        <v>7319.2999999999993</v>
      </c>
      <c r="E27" s="100">
        <f>SUM([1]Ведомственная!H391)</f>
        <v>7295.7999999999993</v>
      </c>
      <c r="F27" s="112">
        <f t="shared" si="0"/>
        <v>99.678931045318535</v>
      </c>
    </row>
    <row r="28" spans="1:6" x14ac:dyDescent="0.25">
      <c r="A28" s="98" t="s">
        <v>970</v>
      </c>
      <c r="B28" s="99" t="s">
        <v>148</v>
      </c>
      <c r="C28" s="99" t="s">
        <v>144</v>
      </c>
      <c r="D28" s="100">
        <f>SUM([1]Ведомственная!G397)</f>
        <v>3270.4</v>
      </c>
      <c r="E28" s="100">
        <f>SUM([1]Ведомственная!H397)</f>
        <v>3268.8</v>
      </c>
      <c r="F28" s="112">
        <f t="shared" si="0"/>
        <v>99.951076320939336</v>
      </c>
    </row>
    <row r="29" spans="1:6" s="97" customFormat="1" x14ac:dyDescent="0.25">
      <c r="A29" s="94" t="s">
        <v>920</v>
      </c>
      <c r="B29" s="95" t="s">
        <v>127</v>
      </c>
      <c r="C29" s="95" t="s">
        <v>990</v>
      </c>
      <c r="D29" s="96">
        <f>SUM(D30:D35)</f>
        <v>2576660.7999999998</v>
      </c>
      <c r="E29" s="111">
        <f>SUM(E30:E35)</f>
        <v>2573452.1</v>
      </c>
      <c r="F29" s="112">
        <f t="shared" si="0"/>
        <v>99.875470609092204</v>
      </c>
    </row>
    <row r="30" spans="1:6" x14ac:dyDescent="0.25">
      <c r="A30" s="98" t="s">
        <v>1036</v>
      </c>
      <c r="B30" s="99" t="s">
        <v>127</v>
      </c>
      <c r="C30" s="99" t="s">
        <v>128</v>
      </c>
      <c r="D30" s="100">
        <f>SUM([1]Ведомственная!G907)</f>
        <v>962231.69999999984</v>
      </c>
      <c r="E30" s="100">
        <f>SUM([1]Ведомственная!H907)</f>
        <v>961175.59999999986</v>
      </c>
      <c r="F30" s="112">
        <f t="shared" si="0"/>
        <v>99.89024473003748</v>
      </c>
    </row>
    <row r="31" spans="1:6" x14ac:dyDescent="0.25">
      <c r="A31" s="98" t="s">
        <v>972</v>
      </c>
      <c r="B31" s="99" t="s">
        <v>127</v>
      </c>
      <c r="C31" s="99" t="s">
        <v>213</v>
      </c>
      <c r="D31" s="100">
        <f>SUM([1]Ведомственная!G972)+[1]Ведомственная!G411</f>
        <v>1340367</v>
      </c>
      <c r="E31" s="100">
        <f>SUM([1]Ведомственная!H972)+[1]Ведомственная!H411</f>
        <v>1338226.3</v>
      </c>
      <c r="F31" s="112">
        <f t="shared" si="0"/>
        <v>99.840290010124093</v>
      </c>
    </row>
    <row r="32" spans="1:6" x14ac:dyDescent="0.25">
      <c r="A32" s="98" t="s">
        <v>1054</v>
      </c>
      <c r="B32" s="99" t="s">
        <v>127</v>
      </c>
      <c r="C32" s="99" t="s">
        <v>119</v>
      </c>
      <c r="D32" s="100">
        <f>SUM([1]Ведомственная!G1210+[1]Ведомственная!G1063)</f>
        <v>202006.09999999998</v>
      </c>
      <c r="E32" s="100">
        <f>SUM([1]Ведомственная!H1210+[1]Ведомственная!H1063)</f>
        <v>202005.40000000002</v>
      </c>
      <c r="F32" s="112">
        <f t="shared" si="0"/>
        <v>99.999653475810902</v>
      </c>
    </row>
    <row r="33" spans="1:6" ht="31.5" x14ac:dyDescent="0.25">
      <c r="A33" s="30" t="s">
        <v>921</v>
      </c>
      <c r="B33" s="99" t="s">
        <v>127</v>
      </c>
      <c r="C33" s="99" t="s">
        <v>144</v>
      </c>
      <c r="D33" s="101">
        <f>SUM([1]Ведомственная!G559+[1]Ведомственная!G543)+[1]Ведомственная!G415+[1]Ведомственная!G1088+[1]Ведомственная!G34</f>
        <v>632.1</v>
      </c>
      <c r="E33" s="101">
        <f>SUM([1]Ведомственная!H559+[1]Ведомственная!H543)+[1]Ведомственная!H415+[1]Ведомственная!H1088+[1]Ведомственная!H34</f>
        <v>632</v>
      </c>
      <c r="F33" s="112">
        <f t="shared" si="0"/>
        <v>99.984179718398977</v>
      </c>
    </row>
    <row r="34" spans="1:6" x14ac:dyDescent="0.25">
      <c r="A34" s="98" t="s">
        <v>1079</v>
      </c>
      <c r="B34" s="99" t="s">
        <v>127</v>
      </c>
      <c r="C34" s="99" t="s">
        <v>127</v>
      </c>
      <c r="D34" s="100">
        <f>SUM([1]Ведомственная!G1096)+[1]Ведомственная!G568+[1]Ведомственная!G783+[1]Ведомственная!G1238</f>
        <v>6320.5999999999995</v>
      </c>
      <c r="E34" s="100">
        <f>SUM([1]Ведомственная!H1096)+[1]Ведомственная!H568+[1]Ведомственная!H783+[1]Ведомственная!H1238</f>
        <v>6314.0999999999995</v>
      </c>
      <c r="F34" s="112">
        <f t="shared" si="0"/>
        <v>99.897161661867543</v>
      </c>
    </row>
    <row r="35" spans="1:6" x14ac:dyDescent="0.25">
      <c r="A35" s="98" t="s">
        <v>973</v>
      </c>
      <c r="B35" s="99" t="s">
        <v>127</v>
      </c>
      <c r="C35" s="99" t="s">
        <v>260</v>
      </c>
      <c r="D35" s="100">
        <f>SUM([1]Ведомственная!G1134)+[1]Ведомственная!G432</f>
        <v>65103.3</v>
      </c>
      <c r="E35" s="101">
        <f>SUM([1]Ведомственная!H1134)+[1]Ведомственная!H432</f>
        <v>65098.700000000004</v>
      </c>
      <c r="F35" s="112">
        <f t="shared" si="0"/>
        <v>99.992934305941489</v>
      </c>
    </row>
    <row r="36" spans="1:6" s="97" customFormat="1" x14ac:dyDescent="0.25">
      <c r="A36" s="94" t="s">
        <v>1080</v>
      </c>
      <c r="B36" s="95" t="s">
        <v>230</v>
      </c>
      <c r="C36" s="95" t="s">
        <v>990</v>
      </c>
      <c r="D36" s="96">
        <f>SUM(D37:D38)</f>
        <v>167397.79999999999</v>
      </c>
      <c r="E36" s="96">
        <f>SUM(E37:E38)</f>
        <v>166197.19999999998</v>
      </c>
      <c r="F36" s="112">
        <f t="shared" si="0"/>
        <v>99.282786273176825</v>
      </c>
    </row>
    <row r="37" spans="1:6" x14ac:dyDescent="0.25">
      <c r="A37" s="98" t="s">
        <v>1081</v>
      </c>
      <c r="B37" s="99" t="s">
        <v>230</v>
      </c>
      <c r="C37" s="99" t="s">
        <v>128</v>
      </c>
      <c r="D37" s="100">
        <f>SUM([1]Ведомственная!G1240)</f>
        <v>131830.9</v>
      </c>
      <c r="E37" s="100">
        <f>SUM([1]Ведомственная!H1240)</f>
        <v>130717.09999999999</v>
      </c>
      <c r="F37" s="112">
        <f t="shared" si="0"/>
        <v>99.155129791270483</v>
      </c>
    </row>
    <row r="38" spans="1:6" x14ac:dyDescent="0.25">
      <c r="A38" s="98" t="s">
        <v>1082</v>
      </c>
      <c r="B38" s="99" t="s">
        <v>230</v>
      </c>
      <c r="C38" s="99" t="s">
        <v>136</v>
      </c>
      <c r="D38" s="100">
        <f>SUM([1]Ведомственная!G1304)</f>
        <v>35566.9</v>
      </c>
      <c r="E38" s="100">
        <f>SUM([1]Ведомственная!H1304)</f>
        <v>35480.1</v>
      </c>
      <c r="F38" s="112">
        <f t="shared" si="0"/>
        <v>99.755952866288595</v>
      </c>
    </row>
    <row r="39" spans="1:6" s="97" customFormat="1" x14ac:dyDescent="0.25">
      <c r="A39" s="94" t="s">
        <v>976</v>
      </c>
      <c r="B39" s="95" t="s">
        <v>118</v>
      </c>
      <c r="C39" s="95" t="s">
        <v>990</v>
      </c>
      <c r="D39" s="96">
        <f>SUM(D40:D44)</f>
        <v>1322306</v>
      </c>
      <c r="E39" s="111">
        <f>SUM(E40:E44)</f>
        <v>1300987.7999999998</v>
      </c>
      <c r="F39" s="112">
        <f t="shared" si="0"/>
        <v>98.387801310740457</v>
      </c>
    </row>
    <row r="40" spans="1:6" x14ac:dyDescent="0.25">
      <c r="A40" s="98" t="s">
        <v>1017</v>
      </c>
      <c r="B40" s="99" t="s">
        <v>118</v>
      </c>
      <c r="C40" s="99" t="s">
        <v>128</v>
      </c>
      <c r="D40" s="100">
        <f>SUM([1]Ведомственная!G576)</f>
        <v>12299.1</v>
      </c>
      <c r="E40" s="101">
        <f>SUM([1]Ведомственная!H576)</f>
        <v>12263.4</v>
      </c>
      <c r="F40" s="112">
        <f t="shared" si="0"/>
        <v>99.70973485864819</v>
      </c>
    </row>
    <row r="41" spans="1:6" x14ac:dyDescent="0.25">
      <c r="A41" s="98" t="s">
        <v>1018</v>
      </c>
      <c r="B41" s="99" t="s">
        <v>118</v>
      </c>
      <c r="C41" s="99" t="s">
        <v>213</v>
      </c>
      <c r="D41" s="100">
        <f>SUM([1]Ведомственная!G583)</f>
        <v>88675.5</v>
      </c>
      <c r="E41" s="101">
        <f>SUM([1]Ведомственная!H583)</f>
        <v>88955.1</v>
      </c>
      <c r="F41" s="112">
        <f t="shared" si="0"/>
        <v>100.31530693370773</v>
      </c>
    </row>
    <row r="42" spans="1:6" x14ac:dyDescent="0.25">
      <c r="A42" s="98" t="s">
        <v>977</v>
      </c>
      <c r="B42" s="99" t="s">
        <v>118</v>
      </c>
      <c r="C42" s="99" t="s">
        <v>119</v>
      </c>
      <c r="D42" s="100">
        <f>SUM([1]Ведомственная!G442+[1]Ведомственная!G608+[1]Ведомственная!G1356)+[1]Ведомственная!G1172</f>
        <v>811755.6</v>
      </c>
      <c r="E42" s="101">
        <f>SUM([1]Ведомственная!H442+[1]Ведомственная!H608+[1]Ведомственная!H1356)+[1]Ведомственная!H1172</f>
        <v>794237.79999999981</v>
      </c>
      <c r="F42" s="112">
        <f t="shared" si="0"/>
        <v>97.841985937639336</v>
      </c>
    </row>
    <row r="43" spans="1:6" x14ac:dyDescent="0.25">
      <c r="A43" s="98" t="s">
        <v>982</v>
      </c>
      <c r="B43" s="99" t="s">
        <v>118</v>
      </c>
      <c r="C43" s="99" t="s">
        <v>136</v>
      </c>
      <c r="D43" s="100">
        <f>SUM([1]Ведомственная!G710+[1]Ведомственная!G454+[1]Ведомственная!G1182)</f>
        <v>358940.2</v>
      </c>
      <c r="E43" s="100">
        <f>SUM([1]Ведомственная!H710+[1]Ведомственная!H454+[1]Ведомственная!H1182)</f>
        <v>360740.8</v>
      </c>
      <c r="F43" s="112">
        <f t="shared" si="0"/>
        <v>100.50164344924306</v>
      </c>
    </row>
    <row r="44" spans="1:6" x14ac:dyDescent="0.25">
      <c r="A44" s="98" t="s">
        <v>985</v>
      </c>
      <c r="B44" s="99" t="s">
        <v>118</v>
      </c>
      <c r="C44" s="99" t="s">
        <v>148</v>
      </c>
      <c r="D44" s="100">
        <f>SUM([1]Ведомственная!G467+[1]Ведомственная!G548+[1]Ведомственная!G747+[1]Ведомственная!G790+[1]Ведомственная!G1195)</f>
        <v>50635.6</v>
      </c>
      <c r="E44" s="100">
        <f>SUM([1]Ведомственная!H467+[1]Ведомственная!H548+[1]Ведомственная!H747+[1]Ведомственная!H790+[1]Ведомственная!H1195)</f>
        <v>44790.7</v>
      </c>
      <c r="F44" s="112">
        <f t="shared" si="0"/>
        <v>88.456935436728301</v>
      </c>
    </row>
    <row r="45" spans="1:6" s="97" customFormat="1" x14ac:dyDescent="0.25">
      <c r="A45" s="94" t="s">
        <v>989</v>
      </c>
      <c r="B45" s="95" t="s">
        <v>353</v>
      </c>
      <c r="C45" s="95" t="s">
        <v>990</v>
      </c>
      <c r="D45" s="96">
        <f>SUM(D46:D49)</f>
        <v>305725.60000000003</v>
      </c>
      <c r="E45" s="111">
        <f>SUM(E46:E49)</f>
        <v>295177.7</v>
      </c>
      <c r="F45" s="112">
        <f t="shared" si="0"/>
        <v>96.549880023131848</v>
      </c>
    </row>
    <row r="46" spans="1:6" x14ac:dyDescent="0.25">
      <c r="A46" s="98" t="s">
        <v>991</v>
      </c>
      <c r="B46" s="99" t="s">
        <v>353</v>
      </c>
      <c r="C46" s="99" t="s">
        <v>128</v>
      </c>
      <c r="D46" s="100">
        <f>SUM([1]Ведомственная!G486+[1]Ведомственная!G797)</f>
        <v>156723.60000000006</v>
      </c>
      <c r="E46" s="101">
        <f>SUM([1]Ведомственная!H486+[1]Ведомственная!H797)</f>
        <v>156270.5</v>
      </c>
      <c r="F46" s="112">
        <f t="shared" si="0"/>
        <v>99.710892297012023</v>
      </c>
    </row>
    <row r="47" spans="1:6" x14ac:dyDescent="0.25">
      <c r="A47" s="98" t="s">
        <v>995</v>
      </c>
      <c r="B47" s="99" t="s">
        <v>353</v>
      </c>
      <c r="C47" s="99" t="s">
        <v>213</v>
      </c>
      <c r="D47" s="100">
        <f>[1]Ведомственная!G835</f>
        <v>124377.9</v>
      </c>
      <c r="E47" s="101">
        <f>[1]Ведомственная!H835</f>
        <v>114463</v>
      </c>
      <c r="F47" s="112">
        <f t="shared" si="0"/>
        <v>92.028406975837356</v>
      </c>
    </row>
    <row r="48" spans="1:6" ht="13.5" customHeight="1" x14ac:dyDescent="0.25">
      <c r="A48" s="98" t="s">
        <v>1031</v>
      </c>
      <c r="B48" s="99" t="s">
        <v>353</v>
      </c>
      <c r="C48" s="99" t="s">
        <v>119</v>
      </c>
      <c r="D48" s="100">
        <f>[1]Ведомственная!G873</f>
        <v>13171.8</v>
      </c>
      <c r="E48" s="100">
        <f>[1]Ведомственная!H873</f>
        <v>13171.8</v>
      </c>
      <c r="F48" s="112">
        <f t="shared" si="0"/>
        <v>100</v>
      </c>
    </row>
    <row r="49" spans="1:6" ht="31.5" x14ac:dyDescent="0.25">
      <c r="A49" s="98" t="s">
        <v>1006</v>
      </c>
      <c r="B49" s="99" t="s">
        <v>353</v>
      </c>
      <c r="C49" s="99" t="s">
        <v>144</v>
      </c>
      <c r="D49" s="100">
        <f>SUM([1]Ведомственная!G890)+[1]Ведомственная!G1207</f>
        <v>11452.3</v>
      </c>
      <c r="E49" s="100">
        <f>SUM([1]Ведомственная!H890)+[1]Ведомственная!H1207</f>
        <v>11272.399999999998</v>
      </c>
      <c r="F49" s="112">
        <f t="shared" si="0"/>
        <v>98.429136505330789</v>
      </c>
    </row>
    <row r="50" spans="1:6" ht="31.5" x14ac:dyDescent="0.25">
      <c r="A50" s="94" t="s">
        <v>1013</v>
      </c>
      <c r="B50" s="95" t="s">
        <v>812</v>
      </c>
      <c r="C50" s="95" t="s">
        <v>990</v>
      </c>
      <c r="D50" s="96">
        <f>SUM(D51)</f>
        <v>34.4</v>
      </c>
      <c r="E50" s="96">
        <f t="shared" ref="E50" si="1">SUM(E51)</f>
        <v>0</v>
      </c>
      <c r="F50" s="112">
        <f t="shared" si="0"/>
        <v>0</v>
      </c>
    </row>
    <row r="51" spans="1:6" ht="31.5" x14ac:dyDescent="0.25">
      <c r="A51" s="98" t="s">
        <v>1083</v>
      </c>
      <c r="B51" s="99" t="s">
        <v>812</v>
      </c>
      <c r="C51" s="99" t="s">
        <v>128</v>
      </c>
      <c r="D51" s="100">
        <f>SUM([1]Ведомственная!G556)</f>
        <v>34.4</v>
      </c>
      <c r="E51" s="100">
        <f>SUM([1]Ведомственная!H556)</f>
        <v>0</v>
      </c>
      <c r="F51" s="112">
        <f t="shared" si="0"/>
        <v>0</v>
      </c>
    </row>
    <row r="52" spans="1:6" x14ac:dyDescent="0.25">
      <c r="A52" s="94"/>
      <c r="B52" s="99"/>
      <c r="C52" s="99"/>
      <c r="D52" s="100"/>
      <c r="E52" s="96"/>
      <c r="F52" s="112"/>
    </row>
    <row r="53" spans="1:6" s="97" customFormat="1" ht="20.25" customHeight="1" x14ac:dyDescent="0.25">
      <c r="A53" s="94" t="s">
        <v>909</v>
      </c>
      <c r="B53" s="102"/>
      <c r="C53" s="102"/>
      <c r="D53" s="103">
        <f>SUM(D5+D14+D17+D21+D26+D29+D36+D39+D45)+D50</f>
        <v>5607214.7999999998</v>
      </c>
      <c r="E53" s="103">
        <f>SUM(E5+E14+E17+E21+E26+E29+E36+E39+E45)+E50+E52</f>
        <v>5525415.7000000002</v>
      </c>
      <c r="F53" s="280">
        <f t="shared" si="0"/>
        <v>98.541181265251339</v>
      </c>
    </row>
    <row r="54" spans="1:6" x14ac:dyDescent="0.25">
      <c r="D54" s="104"/>
      <c r="E54" s="104"/>
    </row>
    <row r="55" spans="1:6" x14ac:dyDescent="0.25">
      <c r="D55" s="105"/>
      <c r="E55" s="105"/>
    </row>
    <row r="56" spans="1:6" x14ac:dyDescent="0.25">
      <c r="D56" s="106"/>
      <c r="E56" s="106"/>
    </row>
    <row r="57" spans="1:6" x14ac:dyDescent="0.25">
      <c r="D57" s="107"/>
      <c r="E57" s="107"/>
    </row>
  </sheetData>
  <mergeCells count="1">
    <mergeCell ref="A2:E2"/>
  </mergeCells>
  <conditionalFormatting sqref="E31 D5:D49 D52:E52 E33:E49">
    <cfRule type="cellIs" dxfId="2" priority="3" operator="lessThan">
      <formula>0</formula>
    </cfRule>
  </conditionalFormatting>
  <conditionalFormatting sqref="E5:E30 E32">
    <cfRule type="cellIs" dxfId="1" priority="2" operator="lessThan">
      <formula>0</formula>
    </cfRule>
  </conditionalFormatting>
  <conditionalFormatting sqref="D50:E51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7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topLeftCell="A2" workbookViewId="0">
      <selection activeCell="E3" sqref="E3"/>
    </sheetView>
  </sheetViews>
  <sheetFormatPr defaultRowHeight="15.75" x14ac:dyDescent="0.25"/>
  <cols>
    <col min="1" max="1" width="29.5703125" style="113" customWidth="1"/>
    <col min="2" max="2" width="53.140625" style="114" customWidth="1"/>
    <col min="3" max="3" width="17.7109375" style="114" customWidth="1"/>
    <col min="4" max="4" width="18.42578125" style="132" customWidth="1"/>
    <col min="5" max="252" width="9.140625" style="116"/>
    <col min="253" max="253" width="27.5703125" style="116" customWidth="1"/>
    <col min="254" max="254" width="51.7109375" style="116" customWidth="1"/>
    <col min="255" max="255" width="0" style="116" hidden="1" customWidth="1"/>
    <col min="256" max="256" width="14.7109375" style="116" customWidth="1"/>
    <col min="257" max="258" width="0" style="116" hidden="1" customWidth="1"/>
    <col min="259" max="260" width="12.85546875" style="116" customWidth="1"/>
    <col min="261" max="508" width="9.140625" style="116"/>
    <col min="509" max="509" width="27.5703125" style="116" customWidth="1"/>
    <col min="510" max="510" width="51.7109375" style="116" customWidth="1"/>
    <col min="511" max="511" width="0" style="116" hidden="1" customWidth="1"/>
    <col min="512" max="512" width="14.7109375" style="116" customWidth="1"/>
    <col min="513" max="514" width="0" style="116" hidden="1" customWidth="1"/>
    <col min="515" max="516" width="12.85546875" style="116" customWidth="1"/>
    <col min="517" max="764" width="9.140625" style="116"/>
    <col min="765" max="765" width="27.5703125" style="116" customWidth="1"/>
    <col min="766" max="766" width="51.7109375" style="116" customWidth="1"/>
    <col min="767" max="767" width="0" style="116" hidden="1" customWidth="1"/>
    <col min="768" max="768" width="14.7109375" style="116" customWidth="1"/>
    <col min="769" max="770" width="0" style="116" hidden="1" customWidth="1"/>
    <col min="771" max="772" width="12.85546875" style="116" customWidth="1"/>
    <col min="773" max="1020" width="9.140625" style="116"/>
    <col min="1021" max="1021" width="27.5703125" style="116" customWidth="1"/>
    <col min="1022" max="1022" width="51.7109375" style="116" customWidth="1"/>
    <col min="1023" max="1023" width="0" style="116" hidden="1" customWidth="1"/>
    <col min="1024" max="1024" width="14.7109375" style="116" customWidth="1"/>
    <col min="1025" max="1026" width="0" style="116" hidden="1" customWidth="1"/>
    <col min="1027" max="1028" width="12.85546875" style="116" customWidth="1"/>
    <col min="1029" max="1276" width="9.140625" style="116"/>
    <col min="1277" max="1277" width="27.5703125" style="116" customWidth="1"/>
    <col min="1278" max="1278" width="51.7109375" style="116" customWidth="1"/>
    <col min="1279" max="1279" width="0" style="116" hidden="1" customWidth="1"/>
    <col min="1280" max="1280" width="14.7109375" style="116" customWidth="1"/>
    <col min="1281" max="1282" width="0" style="116" hidden="1" customWidth="1"/>
    <col min="1283" max="1284" width="12.85546875" style="116" customWidth="1"/>
    <col min="1285" max="1532" width="9.140625" style="116"/>
    <col min="1533" max="1533" width="27.5703125" style="116" customWidth="1"/>
    <col min="1534" max="1534" width="51.7109375" style="116" customWidth="1"/>
    <col min="1535" max="1535" width="0" style="116" hidden="1" customWidth="1"/>
    <col min="1536" max="1536" width="14.7109375" style="116" customWidth="1"/>
    <col min="1537" max="1538" width="0" style="116" hidden="1" customWidth="1"/>
    <col min="1539" max="1540" width="12.85546875" style="116" customWidth="1"/>
    <col min="1541" max="1788" width="9.140625" style="116"/>
    <col min="1789" max="1789" width="27.5703125" style="116" customWidth="1"/>
    <col min="1790" max="1790" width="51.7109375" style="116" customWidth="1"/>
    <col min="1791" max="1791" width="0" style="116" hidden="1" customWidth="1"/>
    <col min="1792" max="1792" width="14.7109375" style="116" customWidth="1"/>
    <col min="1793" max="1794" width="0" style="116" hidden="1" customWidth="1"/>
    <col min="1795" max="1796" width="12.85546875" style="116" customWidth="1"/>
    <col min="1797" max="2044" width="9.140625" style="116"/>
    <col min="2045" max="2045" width="27.5703125" style="116" customWidth="1"/>
    <col min="2046" max="2046" width="51.7109375" style="116" customWidth="1"/>
    <col min="2047" max="2047" width="0" style="116" hidden="1" customWidth="1"/>
    <col min="2048" max="2048" width="14.7109375" style="116" customWidth="1"/>
    <col min="2049" max="2050" width="0" style="116" hidden="1" customWidth="1"/>
    <col min="2051" max="2052" width="12.85546875" style="116" customWidth="1"/>
    <col min="2053" max="2300" width="9.140625" style="116"/>
    <col min="2301" max="2301" width="27.5703125" style="116" customWidth="1"/>
    <col min="2302" max="2302" width="51.7109375" style="116" customWidth="1"/>
    <col min="2303" max="2303" width="0" style="116" hidden="1" customWidth="1"/>
    <col min="2304" max="2304" width="14.7109375" style="116" customWidth="1"/>
    <col min="2305" max="2306" width="0" style="116" hidden="1" customWidth="1"/>
    <col min="2307" max="2308" width="12.85546875" style="116" customWidth="1"/>
    <col min="2309" max="2556" width="9.140625" style="116"/>
    <col min="2557" max="2557" width="27.5703125" style="116" customWidth="1"/>
    <col min="2558" max="2558" width="51.7109375" style="116" customWidth="1"/>
    <col min="2559" max="2559" width="0" style="116" hidden="1" customWidth="1"/>
    <col min="2560" max="2560" width="14.7109375" style="116" customWidth="1"/>
    <col min="2561" max="2562" width="0" style="116" hidden="1" customWidth="1"/>
    <col min="2563" max="2564" width="12.85546875" style="116" customWidth="1"/>
    <col min="2565" max="2812" width="9.140625" style="116"/>
    <col min="2813" max="2813" width="27.5703125" style="116" customWidth="1"/>
    <col min="2814" max="2814" width="51.7109375" style="116" customWidth="1"/>
    <col min="2815" max="2815" width="0" style="116" hidden="1" customWidth="1"/>
    <col min="2816" max="2816" width="14.7109375" style="116" customWidth="1"/>
    <col min="2817" max="2818" width="0" style="116" hidden="1" customWidth="1"/>
    <col min="2819" max="2820" width="12.85546875" style="116" customWidth="1"/>
    <col min="2821" max="3068" width="9.140625" style="116"/>
    <col min="3069" max="3069" width="27.5703125" style="116" customWidth="1"/>
    <col min="3070" max="3070" width="51.7109375" style="116" customWidth="1"/>
    <col min="3071" max="3071" width="0" style="116" hidden="1" customWidth="1"/>
    <col min="3072" max="3072" width="14.7109375" style="116" customWidth="1"/>
    <col min="3073" max="3074" width="0" style="116" hidden="1" customWidth="1"/>
    <col min="3075" max="3076" width="12.85546875" style="116" customWidth="1"/>
    <col min="3077" max="3324" width="9.140625" style="116"/>
    <col min="3325" max="3325" width="27.5703125" style="116" customWidth="1"/>
    <col min="3326" max="3326" width="51.7109375" style="116" customWidth="1"/>
    <col min="3327" max="3327" width="0" style="116" hidden="1" customWidth="1"/>
    <col min="3328" max="3328" width="14.7109375" style="116" customWidth="1"/>
    <col min="3329" max="3330" width="0" style="116" hidden="1" customWidth="1"/>
    <col min="3331" max="3332" width="12.85546875" style="116" customWidth="1"/>
    <col min="3333" max="3580" width="9.140625" style="116"/>
    <col min="3581" max="3581" width="27.5703125" style="116" customWidth="1"/>
    <col min="3582" max="3582" width="51.7109375" style="116" customWidth="1"/>
    <col min="3583" max="3583" width="0" style="116" hidden="1" customWidth="1"/>
    <col min="3584" max="3584" width="14.7109375" style="116" customWidth="1"/>
    <col min="3585" max="3586" width="0" style="116" hidden="1" customWidth="1"/>
    <col min="3587" max="3588" width="12.85546875" style="116" customWidth="1"/>
    <col min="3589" max="3836" width="9.140625" style="116"/>
    <col min="3837" max="3837" width="27.5703125" style="116" customWidth="1"/>
    <col min="3838" max="3838" width="51.7109375" style="116" customWidth="1"/>
    <col min="3839" max="3839" width="0" style="116" hidden="1" customWidth="1"/>
    <col min="3840" max="3840" width="14.7109375" style="116" customWidth="1"/>
    <col min="3841" max="3842" width="0" style="116" hidden="1" customWidth="1"/>
    <col min="3843" max="3844" width="12.85546875" style="116" customWidth="1"/>
    <col min="3845" max="4092" width="9.140625" style="116"/>
    <col min="4093" max="4093" width="27.5703125" style="116" customWidth="1"/>
    <col min="4094" max="4094" width="51.7109375" style="116" customWidth="1"/>
    <col min="4095" max="4095" width="0" style="116" hidden="1" customWidth="1"/>
    <col min="4096" max="4096" width="14.7109375" style="116" customWidth="1"/>
    <col min="4097" max="4098" width="0" style="116" hidden="1" customWidth="1"/>
    <col min="4099" max="4100" width="12.85546875" style="116" customWidth="1"/>
    <col min="4101" max="4348" width="9.140625" style="116"/>
    <col min="4349" max="4349" width="27.5703125" style="116" customWidth="1"/>
    <col min="4350" max="4350" width="51.7109375" style="116" customWidth="1"/>
    <col min="4351" max="4351" width="0" style="116" hidden="1" customWidth="1"/>
    <col min="4352" max="4352" width="14.7109375" style="116" customWidth="1"/>
    <col min="4353" max="4354" width="0" style="116" hidden="1" customWidth="1"/>
    <col min="4355" max="4356" width="12.85546875" style="116" customWidth="1"/>
    <col min="4357" max="4604" width="9.140625" style="116"/>
    <col min="4605" max="4605" width="27.5703125" style="116" customWidth="1"/>
    <col min="4606" max="4606" width="51.7109375" style="116" customWidth="1"/>
    <col min="4607" max="4607" width="0" style="116" hidden="1" customWidth="1"/>
    <col min="4608" max="4608" width="14.7109375" style="116" customWidth="1"/>
    <col min="4609" max="4610" width="0" style="116" hidden="1" customWidth="1"/>
    <col min="4611" max="4612" width="12.85546875" style="116" customWidth="1"/>
    <col min="4613" max="4860" width="9.140625" style="116"/>
    <col min="4861" max="4861" width="27.5703125" style="116" customWidth="1"/>
    <col min="4862" max="4862" width="51.7109375" style="116" customWidth="1"/>
    <col min="4863" max="4863" width="0" style="116" hidden="1" customWidth="1"/>
    <col min="4864" max="4864" width="14.7109375" style="116" customWidth="1"/>
    <col min="4865" max="4866" width="0" style="116" hidden="1" customWidth="1"/>
    <col min="4867" max="4868" width="12.85546875" style="116" customWidth="1"/>
    <col min="4869" max="5116" width="9.140625" style="116"/>
    <col min="5117" max="5117" width="27.5703125" style="116" customWidth="1"/>
    <col min="5118" max="5118" width="51.7109375" style="116" customWidth="1"/>
    <col min="5119" max="5119" width="0" style="116" hidden="1" customWidth="1"/>
    <col min="5120" max="5120" width="14.7109375" style="116" customWidth="1"/>
    <col min="5121" max="5122" width="0" style="116" hidden="1" customWidth="1"/>
    <col min="5123" max="5124" width="12.85546875" style="116" customWidth="1"/>
    <col min="5125" max="5372" width="9.140625" style="116"/>
    <col min="5373" max="5373" width="27.5703125" style="116" customWidth="1"/>
    <col min="5374" max="5374" width="51.7109375" style="116" customWidth="1"/>
    <col min="5375" max="5375" width="0" style="116" hidden="1" customWidth="1"/>
    <col min="5376" max="5376" width="14.7109375" style="116" customWidth="1"/>
    <col min="5377" max="5378" width="0" style="116" hidden="1" customWidth="1"/>
    <col min="5379" max="5380" width="12.85546875" style="116" customWidth="1"/>
    <col min="5381" max="5628" width="9.140625" style="116"/>
    <col min="5629" max="5629" width="27.5703125" style="116" customWidth="1"/>
    <col min="5630" max="5630" width="51.7109375" style="116" customWidth="1"/>
    <col min="5631" max="5631" width="0" style="116" hidden="1" customWidth="1"/>
    <col min="5632" max="5632" width="14.7109375" style="116" customWidth="1"/>
    <col min="5633" max="5634" width="0" style="116" hidden="1" customWidth="1"/>
    <col min="5635" max="5636" width="12.85546875" style="116" customWidth="1"/>
    <col min="5637" max="5884" width="9.140625" style="116"/>
    <col min="5885" max="5885" width="27.5703125" style="116" customWidth="1"/>
    <col min="5886" max="5886" width="51.7109375" style="116" customWidth="1"/>
    <col min="5887" max="5887" width="0" style="116" hidden="1" customWidth="1"/>
    <col min="5888" max="5888" width="14.7109375" style="116" customWidth="1"/>
    <col min="5889" max="5890" width="0" style="116" hidden="1" customWidth="1"/>
    <col min="5891" max="5892" width="12.85546875" style="116" customWidth="1"/>
    <col min="5893" max="6140" width="9.140625" style="116"/>
    <col min="6141" max="6141" width="27.5703125" style="116" customWidth="1"/>
    <col min="6142" max="6142" width="51.7109375" style="116" customWidth="1"/>
    <col min="6143" max="6143" width="0" style="116" hidden="1" customWidth="1"/>
    <col min="6144" max="6144" width="14.7109375" style="116" customWidth="1"/>
    <col min="6145" max="6146" width="0" style="116" hidden="1" customWidth="1"/>
    <col min="6147" max="6148" width="12.85546875" style="116" customWidth="1"/>
    <col min="6149" max="6396" width="9.140625" style="116"/>
    <col min="6397" max="6397" width="27.5703125" style="116" customWidth="1"/>
    <col min="6398" max="6398" width="51.7109375" style="116" customWidth="1"/>
    <col min="6399" max="6399" width="0" style="116" hidden="1" customWidth="1"/>
    <col min="6400" max="6400" width="14.7109375" style="116" customWidth="1"/>
    <col min="6401" max="6402" width="0" style="116" hidden="1" customWidth="1"/>
    <col min="6403" max="6404" width="12.85546875" style="116" customWidth="1"/>
    <col min="6405" max="6652" width="9.140625" style="116"/>
    <col min="6653" max="6653" width="27.5703125" style="116" customWidth="1"/>
    <col min="6654" max="6654" width="51.7109375" style="116" customWidth="1"/>
    <col min="6655" max="6655" width="0" style="116" hidden="1" customWidth="1"/>
    <col min="6656" max="6656" width="14.7109375" style="116" customWidth="1"/>
    <col min="6657" max="6658" width="0" style="116" hidden="1" customWidth="1"/>
    <col min="6659" max="6660" width="12.85546875" style="116" customWidth="1"/>
    <col min="6661" max="6908" width="9.140625" style="116"/>
    <col min="6909" max="6909" width="27.5703125" style="116" customWidth="1"/>
    <col min="6910" max="6910" width="51.7109375" style="116" customWidth="1"/>
    <col min="6911" max="6911" width="0" style="116" hidden="1" customWidth="1"/>
    <col min="6912" max="6912" width="14.7109375" style="116" customWidth="1"/>
    <col min="6913" max="6914" width="0" style="116" hidden="1" customWidth="1"/>
    <col min="6915" max="6916" width="12.85546875" style="116" customWidth="1"/>
    <col min="6917" max="7164" width="9.140625" style="116"/>
    <col min="7165" max="7165" width="27.5703125" style="116" customWidth="1"/>
    <col min="7166" max="7166" width="51.7109375" style="116" customWidth="1"/>
    <col min="7167" max="7167" width="0" style="116" hidden="1" customWidth="1"/>
    <col min="7168" max="7168" width="14.7109375" style="116" customWidth="1"/>
    <col min="7169" max="7170" width="0" style="116" hidden="1" customWidth="1"/>
    <col min="7171" max="7172" width="12.85546875" style="116" customWidth="1"/>
    <col min="7173" max="7420" width="9.140625" style="116"/>
    <col min="7421" max="7421" width="27.5703125" style="116" customWidth="1"/>
    <col min="7422" max="7422" width="51.7109375" style="116" customWidth="1"/>
    <col min="7423" max="7423" width="0" style="116" hidden="1" customWidth="1"/>
    <col min="7424" max="7424" width="14.7109375" style="116" customWidth="1"/>
    <col min="7425" max="7426" width="0" style="116" hidden="1" customWidth="1"/>
    <col min="7427" max="7428" width="12.85546875" style="116" customWidth="1"/>
    <col min="7429" max="7676" width="9.140625" style="116"/>
    <col min="7677" max="7677" width="27.5703125" style="116" customWidth="1"/>
    <col min="7678" max="7678" width="51.7109375" style="116" customWidth="1"/>
    <col min="7679" max="7679" width="0" style="116" hidden="1" customWidth="1"/>
    <col min="7680" max="7680" width="14.7109375" style="116" customWidth="1"/>
    <col min="7681" max="7682" width="0" style="116" hidden="1" customWidth="1"/>
    <col min="7683" max="7684" width="12.85546875" style="116" customWidth="1"/>
    <col min="7685" max="7932" width="9.140625" style="116"/>
    <col min="7933" max="7933" width="27.5703125" style="116" customWidth="1"/>
    <col min="7934" max="7934" width="51.7109375" style="116" customWidth="1"/>
    <col min="7935" max="7935" width="0" style="116" hidden="1" customWidth="1"/>
    <col min="7936" max="7936" width="14.7109375" style="116" customWidth="1"/>
    <col min="7937" max="7938" width="0" style="116" hidden="1" customWidth="1"/>
    <col min="7939" max="7940" width="12.85546875" style="116" customWidth="1"/>
    <col min="7941" max="8188" width="9.140625" style="116"/>
    <col min="8189" max="8189" width="27.5703125" style="116" customWidth="1"/>
    <col min="8190" max="8190" width="51.7109375" style="116" customWidth="1"/>
    <col min="8191" max="8191" width="0" style="116" hidden="1" customWidth="1"/>
    <col min="8192" max="8192" width="14.7109375" style="116" customWidth="1"/>
    <col min="8193" max="8194" width="0" style="116" hidden="1" customWidth="1"/>
    <col min="8195" max="8196" width="12.85546875" style="116" customWidth="1"/>
    <col min="8197" max="8444" width="9.140625" style="116"/>
    <col min="8445" max="8445" width="27.5703125" style="116" customWidth="1"/>
    <col min="8446" max="8446" width="51.7109375" style="116" customWidth="1"/>
    <col min="8447" max="8447" width="0" style="116" hidden="1" customWidth="1"/>
    <col min="8448" max="8448" width="14.7109375" style="116" customWidth="1"/>
    <col min="8449" max="8450" width="0" style="116" hidden="1" customWidth="1"/>
    <col min="8451" max="8452" width="12.85546875" style="116" customWidth="1"/>
    <col min="8453" max="8700" width="9.140625" style="116"/>
    <col min="8701" max="8701" width="27.5703125" style="116" customWidth="1"/>
    <col min="8702" max="8702" width="51.7109375" style="116" customWidth="1"/>
    <col min="8703" max="8703" width="0" style="116" hidden="1" customWidth="1"/>
    <col min="8704" max="8704" width="14.7109375" style="116" customWidth="1"/>
    <col min="8705" max="8706" width="0" style="116" hidden="1" customWidth="1"/>
    <col min="8707" max="8708" width="12.85546875" style="116" customWidth="1"/>
    <col min="8709" max="8956" width="9.140625" style="116"/>
    <col min="8957" max="8957" width="27.5703125" style="116" customWidth="1"/>
    <col min="8958" max="8958" width="51.7109375" style="116" customWidth="1"/>
    <col min="8959" max="8959" width="0" style="116" hidden="1" customWidth="1"/>
    <col min="8960" max="8960" width="14.7109375" style="116" customWidth="1"/>
    <col min="8961" max="8962" width="0" style="116" hidden="1" customWidth="1"/>
    <col min="8963" max="8964" width="12.85546875" style="116" customWidth="1"/>
    <col min="8965" max="9212" width="9.140625" style="116"/>
    <col min="9213" max="9213" width="27.5703125" style="116" customWidth="1"/>
    <col min="9214" max="9214" width="51.7109375" style="116" customWidth="1"/>
    <col min="9215" max="9215" width="0" style="116" hidden="1" customWidth="1"/>
    <col min="9216" max="9216" width="14.7109375" style="116" customWidth="1"/>
    <col min="9217" max="9218" width="0" style="116" hidden="1" customWidth="1"/>
    <col min="9219" max="9220" width="12.85546875" style="116" customWidth="1"/>
    <col min="9221" max="9468" width="9.140625" style="116"/>
    <col min="9469" max="9469" width="27.5703125" style="116" customWidth="1"/>
    <col min="9470" max="9470" width="51.7109375" style="116" customWidth="1"/>
    <col min="9471" max="9471" width="0" style="116" hidden="1" customWidth="1"/>
    <col min="9472" max="9472" width="14.7109375" style="116" customWidth="1"/>
    <col min="9473" max="9474" width="0" style="116" hidden="1" customWidth="1"/>
    <col min="9475" max="9476" width="12.85546875" style="116" customWidth="1"/>
    <col min="9477" max="9724" width="9.140625" style="116"/>
    <col min="9725" max="9725" width="27.5703125" style="116" customWidth="1"/>
    <col min="9726" max="9726" width="51.7109375" style="116" customWidth="1"/>
    <col min="9727" max="9727" width="0" style="116" hidden="1" customWidth="1"/>
    <col min="9728" max="9728" width="14.7109375" style="116" customWidth="1"/>
    <col min="9729" max="9730" width="0" style="116" hidden="1" customWidth="1"/>
    <col min="9731" max="9732" width="12.85546875" style="116" customWidth="1"/>
    <col min="9733" max="9980" width="9.140625" style="116"/>
    <col min="9981" max="9981" width="27.5703125" style="116" customWidth="1"/>
    <col min="9982" max="9982" width="51.7109375" style="116" customWidth="1"/>
    <col min="9983" max="9983" width="0" style="116" hidden="1" customWidth="1"/>
    <col min="9984" max="9984" width="14.7109375" style="116" customWidth="1"/>
    <col min="9985" max="9986" width="0" style="116" hidden="1" customWidth="1"/>
    <col min="9987" max="9988" width="12.85546875" style="116" customWidth="1"/>
    <col min="9989" max="10236" width="9.140625" style="116"/>
    <col min="10237" max="10237" width="27.5703125" style="116" customWidth="1"/>
    <col min="10238" max="10238" width="51.7109375" style="116" customWidth="1"/>
    <col min="10239" max="10239" width="0" style="116" hidden="1" customWidth="1"/>
    <col min="10240" max="10240" width="14.7109375" style="116" customWidth="1"/>
    <col min="10241" max="10242" width="0" style="116" hidden="1" customWidth="1"/>
    <col min="10243" max="10244" width="12.85546875" style="116" customWidth="1"/>
    <col min="10245" max="10492" width="9.140625" style="116"/>
    <col min="10493" max="10493" width="27.5703125" style="116" customWidth="1"/>
    <col min="10494" max="10494" width="51.7109375" style="116" customWidth="1"/>
    <col min="10495" max="10495" width="0" style="116" hidden="1" customWidth="1"/>
    <col min="10496" max="10496" width="14.7109375" style="116" customWidth="1"/>
    <col min="10497" max="10498" width="0" style="116" hidden="1" customWidth="1"/>
    <col min="10499" max="10500" width="12.85546875" style="116" customWidth="1"/>
    <col min="10501" max="10748" width="9.140625" style="116"/>
    <col min="10749" max="10749" width="27.5703125" style="116" customWidth="1"/>
    <col min="10750" max="10750" width="51.7109375" style="116" customWidth="1"/>
    <col min="10751" max="10751" width="0" style="116" hidden="1" customWidth="1"/>
    <col min="10752" max="10752" width="14.7109375" style="116" customWidth="1"/>
    <col min="10753" max="10754" width="0" style="116" hidden="1" customWidth="1"/>
    <col min="10755" max="10756" width="12.85546875" style="116" customWidth="1"/>
    <col min="10757" max="11004" width="9.140625" style="116"/>
    <col min="11005" max="11005" width="27.5703125" style="116" customWidth="1"/>
    <col min="11006" max="11006" width="51.7109375" style="116" customWidth="1"/>
    <col min="11007" max="11007" width="0" style="116" hidden="1" customWidth="1"/>
    <col min="11008" max="11008" width="14.7109375" style="116" customWidth="1"/>
    <col min="11009" max="11010" width="0" style="116" hidden="1" customWidth="1"/>
    <col min="11011" max="11012" width="12.85546875" style="116" customWidth="1"/>
    <col min="11013" max="11260" width="9.140625" style="116"/>
    <col min="11261" max="11261" width="27.5703125" style="116" customWidth="1"/>
    <col min="11262" max="11262" width="51.7109375" style="116" customWidth="1"/>
    <col min="11263" max="11263" width="0" style="116" hidden="1" customWidth="1"/>
    <col min="11264" max="11264" width="14.7109375" style="116" customWidth="1"/>
    <col min="11265" max="11266" width="0" style="116" hidden="1" customWidth="1"/>
    <col min="11267" max="11268" width="12.85546875" style="116" customWidth="1"/>
    <col min="11269" max="11516" width="9.140625" style="116"/>
    <col min="11517" max="11517" width="27.5703125" style="116" customWidth="1"/>
    <col min="11518" max="11518" width="51.7109375" style="116" customWidth="1"/>
    <col min="11519" max="11519" width="0" style="116" hidden="1" customWidth="1"/>
    <col min="11520" max="11520" width="14.7109375" style="116" customWidth="1"/>
    <col min="11521" max="11522" width="0" style="116" hidden="1" customWidth="1"/>
    <col min="11523" max="11524" width="12.85546875" style="116" customWidth="1"/>
    <col min="11525" max="11772" width="9.140625" style="116"/>
    <col min="11773" max="11773" width="27.5703125" style="116" customWidth="1"/>
    <col min="11774" max="11774" width="51.7109375" style="116" customWidth="1"/>
    <col min="11775" max="11775" width="0" style="116" hidden="1" customWidth="1"/>
    <col min="11776" max="11776" width="14.7109375" style="116" customWidth="1"/>
    <col min="11777" max="11778" width="0" style="116" hidden="1" customWidth="1"/>
    <col min="11779" max="11780" width="12.85546875" style="116" customWidth="1"/>
    <col min="11781" max="12028" width="9.140625" style="116"/>
    <col min="12029" max="12029" width="27.5703125" style="116" customWidth="1"/>
    <col min="12030" max="12030" width="51.7109375" style="116" customWidth="1"/>
    <col min="12031" max="12031" width="0" style="116" hidden="1" customWidth="1"/>
    <col min="12032" max="12032" width="14.7109375" style="116" customWidth="1"/>
    <col min="12033" max="12034" width="0" style="116" hidden="1" customWidth="1"/>
    <col min="12035" max="12036" width="12.85546875" style="116" customWidth="1"/>
    <col min="12037" max="12284" width="9.140625" style="116"/>
    <col min="12285" max="12285" width="27.5703125" style="116" customWidth="1"/>
    <col min="12286" max="12286" width="51.7109375" style="116" customWidth="1"/>
    <col min="12287" max="12287" width="0" style="116" hidden="1" customWidth="1"/>
    <col min="12288" max="12288" width="14.7109375" style="116" customWidth="1"/>
    <col min="12289" max="12290" width="0" style="116" hidden="1" customWidth="1"/>
    <col min="12291" max="12292" width="12.85546875" style="116" customWidth="1"/>
    <col min="12293" max="12540" width="9.140625" style="116"/>
    <col min="12541" max="12541" width="27.5703125" style="116" customWidth="1"/>
    <col min="12542" max="12542" width="51.7109375" style="116" customWidth="1"/>
    <col min="12543" max="12543" width="0" style="116" hidden="1" customWidth="1"/>
    <col min="12544" max="12544" width="14.7109375" style="116" customWidth="1"/>
    <col min="12545" max="12546" width="0" style="116" hidden="1" customWidth="1"/>
    <col min="12547" max="12548" width="12.85546875" style="116" customWidth="1"/>
    <col min="12549" max="12796" width="9.140625" style="116"/>
    <col min="12797" max="12797" width="27.5703125" style="116" customWidth="1"/>
    <col min="12798" max="12798" width="51.7109375" style="116" customWidth="1"/>
    <col min="12799" max="12799" width="0" style="116" hidden="1" customWidth="1"/>
    <col min="12800" max="12800" width="14.7109375" style="116" customWidth="1"/>
    <col min="12801" max="12802" width="0" style="116" hidden="1" customWidth="1"/>
    <col min="12803" max="12804" width="12.85546875" style="116" customWidth="1"/>
    <col min="12805" max="13052" width="9.140625" style="116"/>
    <col min="13053" max="13053" width="27.5703125" style="116" customWidth="1"/>
    <col min="13054" max="13054" width="51.7109375" style="116" customWidth="1"/>
    <col min="13055" max="13055" width="0" style="116" hidden="1" customWidth="1"/>
    <col min="13056" max="13056" width="14.7109375" style="116" customWidth="1"/>
    <col min="13057" max="13058" width="0" style="116" hidden="1" customWidth="1"/>
    <col min="13059" max="13060" width="12.85546875" style="116" customWidth="1"/>
    <col min="13061" max="13308" width="9.140625" style="116"/>
    <col min="13309" max="13309" width="27.5703125" style="116" customWidth="1"/>
    <col min="13310" max="13310" width="51.7109375" style="116" customWidth="1"/>
    <col min="13311" max="13311" width="0" style="116" hidden="1" customWidth="1"/>
    <col min="13312" max="13312" width="14.7109375" style="116" customWidth="1"/>
    <col min="13313" max="13314" width="0" style="116" hidden="1" customWidth="1"/>
    <col min="13315" max="13316" width="12.85546875" style="116" customWidth="1"/>
    <col min="13317" max="13564" width="9.140625" style="116"/>
    <col min="13565" max="13565" width="27.5703125" style="116" customWidth="1"/>
    <col min="13566" max="13566" width="51.7109375" style="116" customWidth="1"/>
    <col min="13567" max="13567" width="0" style="116" hidden="1" customWidth="1"/>
    <col min="13568" max="13568" width="14.7109375" style="116" customWidth="1"/>
    <col min="13569" max="13570" width="0" style="116" hidden="1" customWidth="1"/>
    <col min="13571" max="13572" width="12.85546875" style="116" customWidth="1"/>
    <col min="13573" max="13820" width="9.140625" style="116"/>
    <col min="13821" max="13821" width="27.5703125" style="116" customWidth="1"/>
    <col min="13822" max="13822" width="51.7109375" style="116" customWidth="1"/>
    <col min="13823" max="13823" width="0" style="116" hidden="1" customWidth="1"/>
    <col min="13824" max="13824" width="14.7109375" style="116" customWidth="1"/>
    <col min="13825" max="13826" width="0" style="116" hidden="1" customWidth="1"/>
    <col min="13827" max="13828" width="12.85546875" style="116" customWidth="1"/>
    <col min="13829" max="14076" width="9.140625" style="116"/>
    <col min="14077" max="14077" width="27.5703125" style="116" customWidth="1"/>
    <col min="14078" max="14078" width="51.7109375" style="116" customWidth="1"/>
    <col min="14079" max="14079" width="0" style="116" hidden="1" customWidth="1"/>
    <col min="14080" max="14080" width="14.7109375" style="116" customWidth="1"/>
    <col min="14081" max="14082" width="0" style="116" hidden="1" customWidth="1"/>
    <col min="14083" max="14084" width="12.85546875" style="116" customWidth="1"/>
    <col min="14085" max="14332" width="9.140625" style="116"/>
    <col min="14333" max="14333" width="27.5703125" style="116" customWidth="1"/>
    <col min="14334" max="14334" width="51.7109375" style="116" customWidth="1"/>
    <col min="14335" max="14335" width="0" style="116" hidden="1" customWidth="1"/>
    <col min="14336" max="14336" width="14.7109375" style="116" customWidth="1"/>
    <col min="14337" max="14338" width="0" style="116" hidden="1" customWidth="1"/>
    <col min="14339" max="14340" width="12.85546875" style="116" customWidth="1"/>
    <col min="14341" max="14588" width="9.140625" style="116"/>
    <col min="14589" max="14589" width="27.5703125" style="116" customWidth="1"/>
    <col min="14590" max="14590" width="51.7109375" style="116" customWidth="1"/>
    <col min="14591" max="14591" width="0" style="116" hidden="1" customWidth="1"/>
    <col min="14592" max="14592" width="14.7109375" style="116" customWidth="1"/>
    <col min="14593" max="14594" width="0" style="116" hidden="1" customWidth="1"/>
    <col min="14595" max="14596" width="12.85546875" style="116" customWidth="1"/>
    <col min="14597" max="14844" width="9.140625" style="116"/>
    <col min="14845" max="14845" width="27.5703125" style="116" customWidth="1"/>
    <col min="14846" max="14846" width="51.7109375" style="116" customWidth="1"/>
    <col min="14847" max="14847" width="0" style="116" hidden="1" customWidth="1"/>
    <col min="14848" max="14848" width="14.7109375" style="116" customWidth="1"/>
    <col min="14849" max="14850" width="0" style="116" hidden="1" customWidth="1"/>
    <col min="14851" max="14852" width="12.85546875" style="116" customWidth="1"/>
    <col min="14853" max="15100" width="9.140625" style="116"/>
    <col min="15101" max="15101" width="27.5703125" style="116" customWidth="1"/>
    <col min="15102" max="15102" width="51.7109375" style="116" customWidth="1"/>
    <col min="15103" max="15103" width="0" style="116" hidden="1" customWidth="1"/>
    <col min="15104" max="15104" width="14.7109375" style="116" customWidth="1"/>
    <col min="15105" max="15106" width="0" style="116" hidden="1" customWidth="1"/>
    <col min="15107" max="15108" width="12.85546875" style="116" customWidth="1"/>
    <col min="15109" max="15356" width="9.140625" style="116"/>
    <col min="15357" max="15357" width="27.5703125" style="116" customWidth="1"/>
    <col min="15358" max="15358" width="51.7109375" style="116" customWidth="1"/>
    <col min="15359" max="15359" width="0" style="116" hidden="1" customWidth="1"/>
    <col min="15360" max="15360" width="14.7109375" style="116" customWidth="1"/>
    <col min="15361" max="15362" width="0" style="116" hidden="1" customWidth="1"/>
    <col min="15363" max="15364" width="12.85546875" style="116" customWidth="1"/>
    <col min="15365" max="15612" width="9.140625" style="116"/>
    <col min="15613" max="15613" width="27.5703125" style="116" customWidth="1"/>
    <col min="15614" max="15614" width="51.7109375" style="116" customWidth="1"/>
    <col min="15615" max="15615" width="0" style="116" hidden="1" customWidth="1"/>
    <col min="15616" max="15616" width="14.7109375" style="116" customWidth="1"/>
    <col min="15617" max="15618" width="0" style="116" hidden="1" customWidth="1"/>
    <col min="15619" max="15620" width="12.85546875" style="116" customWidth="1"/>
    <col min="15621" max="15868" width="9.140625" style="116"/>
    <col min="15869" max="15869" width="27.5703125" style="116" customWidth="1"/>
    <col min="15870" max="15870" width="51.7109375" style="116" customWidth="1"/>
    <col min="15871" max="15871" width="0" style="116" hidden="1" customWidth="1"/>
    <col min="15872" max="15872" width="14.7109375" style="116" customWidth="1"/>
    <col min="15873" max="15874" width="0" style="116" hidden="1" customWidth="1"/>
    <col min="15875" max="15876" width="12.85546875" style="116" customWidth="1"/>
    <col min="15877" max="16124" width="9.140625" style="116"/>
    <col min="16125" max="16125" width="27.5703125" style="116" customWidth="1"/>
    <col min="16126" max="16126" width="51.7109375" style="116" customWidth="1"/>
    <col min="16127" max="16127" width="0" style="116" hidden="1" customWidth="1"/>
    <col min="16128" max="16128" width="14.7109375" style="116" customWidth="1"/>
    <col min="16129" max="16130" width="0" style="116" hidden="1" customWidth="1"/>
    <col min="16131" max="16132" width="12.85546875" style="116" customWidth="1"/>
    <col min="16133" max="16384" width="9.140625" style="116"/>
  </cols>
  <sheetData>
    <row r="1" spans="1:5" ht="16.5" hidden="1" customHeight="1" x14ac:dyDescent="0.25">
      <c r="C1" s="115" t="s">
        <v>47</v>
      </c>
    </row>
    <row r="2" spans="1:5" ht="16.5" customHeight="1" x14ac:dyDescent="0.25">
      <c r="B2" s="117"/>
      <c r="C2" s="333" t="s">
        <v>1828</v>
      </c>
      <c r="D2" s="90"/>
      <c r="E2" s="151"/>
    </row>
    <row r="3" spans="1:5" ht="54" customHeight="1" x14ac:dyDescent="0.25">
      <c r="A3" s="323" t="s">
        <v>1087</v>
      </c>
      <c r="B3" s="323"/>
      <c r="C3" s="323"/>
      <c r="D3" s="151"/>
      <c r="E3" s="151"/>
    </row>
    <row r="4" spans="1:5" s="114" customFormat="1" x14ac:dyDescent="0.25">
      <c r="A4" s="113"/>
      <c r="D4" s="91"/>
      <c r="E4" s="152"/>
    </row>
    <row r="5" spans="1:5" s="114" customFormat="1" x14ac:dyDescent="0.25">
      <c r="A5" s="324" t="s">
        <v>1088</v>
      </c>
      <c r="B5" s="327" t="s">
        <v>1089</v>
      </c>
      <c r="C5" s="324" t="s">
        <v>1811</v>
      </c>
      <c r="D5" s="330" t="s">
        <v>1817</v>
      </c>
      <c r="E5" s="152"/>
    </row>
    <row r="6" spans="1:5" s="114" customFormat="1" ht="28.5" customHeight="1" x14ac:dyDescent="0.25">
      <c r="A6" s="325"/>
      <c r="B6" s="328"/>
      <c r="C6" s="325"/>
      <c r="D6" s="331"/>
      <c r="E6" s="152"/>
    </row>
    <row r="7" spans="1:5" s="118" customFormat="1" x14ac:dyDescent="0.25">
      <c r="A7" s="326"/>
      <c r="B7" s="329"/>
      <c r="C7" s="326"/>
      <c r="D7" s="332"/>
      <c r="E7" s="153"/>
    </row>
    <row r="8" spans="1:5" ht="31.5" x14ac:dyDescent="0.25">
      <c r="A8" s="119" t="s">
        <v>1090</v>
      </c>
      <c r="B8" s="58" t="s">
        <v>1091</v>
      </c>
      <c r="C8" s="120">
        <f>SUM(C9+C14+C20+C29)</f>
        <v>24999.999999999996</v>
      </c>
      <c r="D8" s="154">
        <f>SUM(D9+D14+D20+D29)</f>
        <v>-37392</v>
      </c>
      <c r="E8" s="151"/>
    </row>
    <row r="9" spans="1:5" ht="31.5" hidden="1" x14ac:dyDescent="0.25">
      <c r="A9" s="119" t="s">
        <v>1092</v>
      </c>
      <c r="B9" s="121" t="s">
        <v>1093</v>
      </c>
      <c r="C9" s="120">
        <f>SUM(C10-C12)</f>
        <v>0</v>
      </c>
      <c r="D9" s="154">
        <f>SUM(D10-D12)</f>
        <v>0</v>
      </c>
      <c r="E9" s="151"/>
    </row>
    <row r="10" spans="1:5" ht="31.5" hidden="1" x14ac:dyDescent="0.25">
      <c r="A10" s="119" t="s">
        <v>1094</v>
      </c>
      <c r="B10" s="122" t="s">
        <v>1095</v>
      </c>
      <c r="C10" s="120">
        <f>SUM(C11)</f>
        <v>0</v>
      </c>
      <c r="D10" s="154">
        <f>SUM(D11)</f>
        <v>0</v>
      </c>
      <c r="E10" s="151"/>
    </row>
    <row r="11" spans="1:5" ht="15.75" hidden="1" customHeight="1" x14ac:dyDescent="0.25">
      <c r="A11" s="119" t="s">
        <v>1096</v>
      </c>
      <c r="B11" s="58" t="s">
        <v>45</v>
      </c>
      <c r="C11" s="120"/>
      <c r="D11" s="154"/>
      <c r="E11" s="151"/>
    </row>
    <row r="12" spans="1:5" ht="47.25" hidden="1" x14ac:dyDescent="0.25">
      <c r="A12" s="119" t="s">
        <v>1097</v>
      </c>
      <c r="B12" s="123" t="s">
        <v>1098</v>
      </c>
      <c r="C12" s="120">
        <f>SUM(C13)</f>
        <v>0</v>
      </c>
      <c r="D12" s="154">
        <f>SUM(D13)</f>
        <v>0</v>
      </c>
      <c r="E12" s="151"/>
    </row>
    <row r="13" spans="1:5" ht="15.75" hidden="1" customHeight="1" x14ac:dyDescent="0.25">
      <c r="A13" s="119" t="s">
        <v>1099</v>
      </c>
      <c r="B13" s="58" t="s">
        <v>46</v>
      </c>
      <c r="C13" s="120"/>
      <c r="D13" s="154"/>
      <c r="E13" s="151"/>
    </row>
    <row r="14" spans="1:5" ht="31.5" hidden="1" x14ac:dyDescent="0.25">
      <c r="A14" s="124" t="s">
        <v>1100</v>
      </c>
      <c r="B14" s="123" t="s">
        <v>1101</v>
      </c>
      <c r="C14" s="125">
        <f>SUM(C15)</f>
        <v>0</v>
      </c>
      <c r="D14" s="155">
        <f>SUM(D15)</f>
        <v>0</v>
      </c>
      <c r="E14" s="151"/>
    </row>
    <row r="15" spans="1:5" ht="47.25" hidden="1" x14ac:dyDescent="0.25">
      <c r="A15" s="124" t="s">
        <v>1102</v>
      </c>
      <c r="B15" s="126" t="s">
        <v>1103</v>
      </c>
      <c r="C15" s="125">
        <f>SUM(C16)-C18</f>
        <v>0</v>
      </c>
      <c r="D15" s="155">
        <f>SUM(D16)-D18</f>
        <v>0</v>
      </c>
      <c r="E15" s="151"/>
    </row>
    <row r="16" spans="1:5" ht="47.25" hidden="1" x14ac:dyDescent="0.25">
      <c r="A16" s="119" t="s">
        <v>1104</v>
      </c>
      <c r="B16" s="126" t="s">
        <v>1105</v>
      </c>
      <c r="C16" s="120"/>
      <c r="D16" s="154"/>
      <c r="E16" s="151"/>
    </row>
    <row r="17" spans="1:5" ht="63" hidden="1" x14ac:dyDescent="0.25">
      <c r="A17" s="119" t="s">
        <v>1106</v>
      </c>
      <c r="B17" s="126" t="s">
        <v>1107</v>
      </c>
      <c r="C17" s="120"/>
      <c r="D17" s="154"/>
      <c r="E17" s="151"/>
    </row>
    <row r="18" spans="1:5" ht="47.25" hidden="1" x14ac:dyDescent="0.25">
      <c r="A18" s="119" t="s">
        <v>1108</v>
      </c>
      <c r="B18" s="127" t="s">
        <v>1109</v>
      </c>
      <c r="C18" s="120">
        <f>SUM(C19)</f>
        <v>0</v>
      </c>
      <c r="D18" s="154">
        <f>SUM(D19)</f>
        <v>0</v>
      </c>
      <c r="E18" s="151"/>
    </row>
    <row r="19" spans="1:5" ht="15.75" hidden="1" customHeight="1" x14ac:dyDescent="0.25">
      <c r="A19" s="119" t="s">
        <v>1110</v>
      </c>
      <c r="B19" s="58" t="s">
        <v>1111</v>
      </c>
      <c r="C19" s="120"/>
      <c r="D19" s="154"/>
      <c r="E19" s="151"/>
    </row>
    <row r="20" spans="1:5" ht="31.5" customHeight="1" x14ac:dyDescent="0.25">
      <c r="A20" s="119" t="s">
        <v>1112</v>
      </c>
      <c r="B20" s="58" t="s">
        <v>1113</v>
      </c>
      <c r="C20" s="120">
        <f>SUM(C25)+C21</f>
        <v>24999.999999999996</v>
      </c>
      <c r="D20" s="120">
        <f>SUM(D25)+D21</f>
        <v>-37392</v>
      </c>
      <c r="E20" s="151"/>
    </row>
    <row r="21" spans="1:5" ht="15.75" customHeight="1" x14ac:dyDescent="0.25">
      <c r="A21" s="119" t="s">
        <v>1114</v>
      </c>
      <c r="B21" s="58" t="s">
        <v>1115</v>
      </c>
      <c r="C21" s="120">
        <f t="shared" ref="C21:D23" si="0">SUM(C22)</f>
        <v>-8451.2000000000007</v>
      </c>
      <c r="D21" s="120">
        <f t="shared" si="0"/>
        <v>33451.199999999997</v>
      </c>
      <c r="E21" s="151"/>
    </row>
    <row r="22" spans="1:5" x14ac:dyDescent="0.25">
      <c r="A22" s="119" t="s">
        <v>1116</v>
      </c>
      <c r="B22" s="58" t="s">
        <v>1117</v>
      </c>
      <c r="C22" s="120">
        <f t="shared" si="0"/>
        <v>-8451.2000000000007</v>
      </c>
      <c r="D22" s="120">
        <f t="shared" si="0"/>
        <v>33451.199999999997</v>
      </c>
      <c r="E22" s="151"/>
    </row>
    <row r="23" spans="1:5" ht="31.5" customHeight="1" x14ac:dyDescent="0.25">
      <c r="A23" s="119" t="s">
        <v>1118</v>
      </c>
      <c r="B23" s="58" t="s">
        <v>1119</v>
      </c>
      <c r="C23" s="120">
        <f t="shared" si="0"/>
        <v>-8451.2000000000007</v>
      </c>
      <c r="D23" s="120">
        <f t="shared" si="0"/>
        <v>33451.199999999997</v>
      </c>
      <c r="E23" s="151"/>
    </row>
    <row r="24" spans="1:5" ht="31.5" customHeight="1" x14ac:dyDescent="0.25">
      <c r="A24" s="119" t="s">
        <v>1120</v>
      </c>
      <c r="B24" s="58" t="s">
        <v>1121</v>
      </c>
      <c r="C24" s="120">
        <v>-8451.2000000000007</v>
      </c>
      <c r="D24" s="120">
        <v>33451.199999999997</v>
      </c>
      <c r="E24" s="151"/>
    </row>
    <row r="25" spans="1:5" ht="15.75" customHeight="1" x14ac:dyDescent="0.25">
      <c r="A25" s="119" t="s">
        <v>1122</v>
      </c>
      <c r="B25" s="58" t="s">
        <v>1123</v>
      </c>
      <c r="C25" s="120">
        <f t="shared" ref="C25:D27" si="1">SUM(C26)</f>
        <v>33451.199999999997</v>
      </c>
      <c r="D25" s="120">
        <f t="shared" si="1"/>
        <v>-70843.199999999997</v>
      </c>
      <c r="E25" s="151"/>
    </row>
    <row r="26" spans="1:5" x14ac:dyDescent="0.25">
      <c r="A26" s="119" t="s">
        <v>1124</v>
      </c>
      <c r="B26" s="58" t="s">
        <v>1125</v>
      </c>
      <c r="C26" s="120">
        <f t="shared" si="1"/>
        <v>33451.199999999997</v>
      </c>
      <c r="D26" s="120">
        <f t="shared" si="1"/>
        <v>-70843.199999999997</v>
      </c>
      <c r="E26" s="151"/>
    </row>
    <row r="27" spans="1:5" ht="31.5" x14ac:dyDescent="0.25">
      <c r="A27" s="119" t="s">
        <v>1126</v>
      </c>
      <c r="B27" s="58" t="s">
        <v>1127</v>
      </c>
      <c r="C27" s="120">
        <f t="shared" si="1"/>
        <v>33451.199999999997</v>
      </c>
      <c r="D27" s="120">
        <f t="shared" si="1"/>
        <v>-70843.199999999997</v>
      </c>
      <c r="E27" s="151"/>
    </row>
    <row r="28" spans="1:5" ht="31.5" x14ac:dyDescent="0.25">
      <c r="A28" s="119" t="s">
        <v>1128</v>
      </c>
      <c r="B28" s="58" t="s">
        <v>1129</v>
      </c>
      <c r="C28" s="125">
        <v>33451.199999999997</v>
      </c>
      <c r="D28" s="155">
        <v>-70843.199999999997</v>
      </c>
      <c r="E28" s="151"/>
    </row>
    <row r="29" spans="1:5" ht="31.5" x14ac:dyDescent="0.25">
      <c r="A29" s="128" t="s">
        <v>1130</v>
      </c>
      <c r="B29" s="129" t="s">
        <v>1131</v>
      </c>
      <c r="C29" s="130">
        <f>SUM(C30)</f>
        <v>0</v>
      </c>
      <c r="D29" s="156">
        <f>SUM(D30)</f>
        <v>0</v>
      </c>
      <c r="E29" s="151"/>
    </row>
    <row r="30" spans="1:5" ht="15.75" customHeight="1" x14ac:dyDescent="0.25">
      <c r="A30" s="128" t="s">
        <v>1132</v>
      </c>
      <c r="B30" s="131" t="s">
        <v>1133</v>
      </c>
      <c r="C30" s="130">
        <v>0</v>
      </c>
      <c r="D30" s="156">
        <v>0</v>
      </c>
      <c r="E30" s="151"/>
    </row>
  </sheetData>
  <mergeCells count="5">
    <mergeCell ref="A3:C3"/>
    <mergeCell ref="A5:A7"/>
    <mergeCell ref="B5:B7"/>
    <mergeCell ref="C5:C7"/>
    <mergeCell ref="D5:D7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% норматив</vt:lpstr>
      <vt:lpstr>Перечень ГАД  2020</vt:lpstr>
      <vt:lpstr>ГАИ 2020</vt:lpstr>
      <vt:lpstr>Доходы </vt:lpstr>
      <vt:lpstr>Программы</vt:lpstr>
      <vt:lpstr>Ведомственная</vt:lpstr>
      <vt:lpstr>Раздел, подраздел</vt:lpstr>
      <vt:lpstr>Источн</vt:lpstr>
      <vt:lpstr>Лист7</vt:lpstr>
      <vt:lpstr>'% норматив'!Заголовки_для_печати</vt:lpstr>
      <vt:lpstr>Ведомственная!Заголовки_для_печати</vt:lpstr>
      <vt:lpstr>'Перечень ГАД  2020'!Заголовки_для_печати</vt:lpstr>
      <vt:lpstr>Программы!Заголовки_для_печати</vt:lpstr>
      <vt:lpstr>'Раздел, подраздел'!Заголовки_для_печати</vt:lpstr>
      <vt:lpstr>'% норматив'!Область_печати</vt:lpstr>
      <vt:lpstr>'ГАИ 2020'!Область_печати</vt:lpstr>
      <vt:lpstr>'Доходы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 WORD</cp:lastModifiedBy>
  <cp:lastPrinted>2021-03-16T07:44:44Z</cp:lastPrinted>
  <dcterms:created xsi:type="dcterms:W3CDTF">2020-11-11T10:22:58Z</dcterms:created>
  <dcterms:modified xsi:type="dcterms:W3CDTF">2021-03-16T07:45:08Z</dcterms:modified>
</cp:coreProperties>
</file>